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80" windowWidth="25200" windowHeight="11895" tabRatio="932" activeTab="2"/>
  </bookViews>
  <sheets>
    <sheet name="2016 Earning Rates &amp; Caps" sheetId="7" r:id="rId1"/>
    <sheet name="2016 Budget" sheetId="13" r:id="rId2"/>
    <sheet name="2017 ESPI Awards" sheetId="26" r:id="rId3"/>
    <sheet name="2016 PGE (ESPI AL)" sheetId="23" r:id="rId4"/>
    <sheet name="2016 SCE (ESPI AL)" sheetId="29" r:id="rId5"/>
    <sheet name="2016 SDG&amp;E (ESPI AL)" sheetId="30" r:id="rId6"/>
    <sheet name="2016 SCG (ESPI AL)" sheetId="31" r:id="rId7"/>
    <sheet name="Official Claims 2016Q4" sheetId="33" r:id="rId8"/>
    <sheet name="2015 EX-Ante (non-saving)" sheetId="20" r:id="rId9"/>
    <sheet name="Sheet1" sheetId="4" r:id="rId10"/>
    <sheet name="Sheet2"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12yrto100" localSheetId="3">[1]Lookups!#REF!</definedName>
    <definedName name="_12yrto100" localSheetId="4">[1]Lookups!#REF!</definedName>
    <definedName name="_12yrto100" localSheetId="6">[1]Lookups!#REF!</definedName>
    <definedName name="_12yrto100" localSheetId="5">[1]Lookups!#REF!</definedName>
    <definedName name="_12yrto100" localSheetId="2">[1]Lookups!#REF!</definedName>
    <definedName name="_12yrto100" localSheetId="7">[1]Lookups!#REF!</definedName>
    <definedName name="_12yrto100">[1]Lookups!#REF!</definedName>
    <definedName name="_12yrto60" localSheetId="3">[1]Lookups!#REF!</definedName>
    <definedName name="_12yrto60" localSheetId="4">[1]Lookups!#REF!</definedName>
    <definedName name="_12yrto60" localSheetId="6">[1]Lookups!#REF!</definedName>
    <definedName name="_12yrto60" localSheetId="2">[1]Lookups!#REF!</definedName>
    <definedName name="_12yrto60" localSheetId="7">[1]Lookups!#REF!</definedName>
    <definedName name="_12yrto60">[1]Lookups!#REF!</definedName>
    <definedName name="_3yrto100" localSheetId="3">[1]Lookups!#REF!</definedName>
    <definedName name="_3yrto100" localSheetId="4">[1]Lookups!#REF!</definedName>
    <definedName name="_3yrto100" localSheetId="6">[1]Lookups!#REF!</definedName>
    <definedName name="_3yrto100" localSheetId="2">[1]Lookups!#REF!</definedName>
    <definedName name="_3yrto100" localSheetId="7">[1]Lookups!#REF!</definedName>
    <definedName name="_3yrto100">[1]Lookups!#REF!</definedName>
    <definedName name="_3yrto60" localSheetId="3">[1]Lookups!#REF!</definedName>
    <definedName name="_3yrto60" localSheetId="4">[1]Lookups!#REF!</definedName>
    <definedName name="_3yrto60" localSheetId="6">[1]Lookups!#REF!</definedName>
    <definedName name="_3yrto60" localSheetId="2">[1]Lookups!#REF!</definedName>
    <definedName name="_3yrto60" localSheetId="7">[1]Lookups!#REF!</definedName>
    <definedName name="_3yrto60">[1]Lookups!#REF!</definedName>
    <definedName name="_6yrto100" localSheetId="3">[1]Lookups!#REF!</definedName>
    <definedName name="_6yrto100" localSheetId="4">[1]Lookups!#REF!</definedName>
    <definedName name="_6yrto100" localSheetId="6">[1]Lookups!#REF!</definedName>
    <definedName name="_6yrto100" localSheetId="2">[1]Lookups!#REF!</definedName>
    <definedName name="_6yrto100" localSheetId="7">[1]Lookups!#REF!</definedName>
    <definedName name="_6yrto100">[1]Lookups!#REF!</definedName>
    <definedName name="_6yrto60" localSheetId="3">[1]Lookups!#REF!</definedName>
    <definedName name="_6yrto60" localSheetId="4">[1]Lookups!#REF!</definedName>
    <definedName name="_6yrto60" localSheetId="6">[1]Lookups!#REF!</definedName>
    <definedName name="_6yrto60" localSheetId="2">[1]Lookups!#REF!</definedName>
    <definedName name="_6yrto60" localSheetId="7">[1]Lookups!#REF!</definedName>
    <definedName name="_6yrto60">[1]Lookups!#REF!</definedName>
    <definedName name="_8yrt0100" localSheetId="3">[1]Lookups!#REF!</definedName>
    <definedName name="_8yrt0100" localSheetId="4">[1]Lookups!#REF!</definedName>
    <definedName name="_8yrt0100" localSheetId="6">[1]Lookups!#REF!</definedName>
    <definedName name="_8yrt0100" localSheetId="2">[1]Lookups!#REF!</definedName>
    <definedName name="_8yrt0100" localSheetId="7">[1]Lookups!#REF!</definedName>
    <definedName name="_8yrt0100">[1]Lookups!#REF!</definedName>
    <definedName name="_9yrto100" localSheetId="3">[1]Lookups!#REF!</definedName>
    <definedName name="_9yrto100" localSheetId="4">[1]Lookups!#REF!</definedName>
    <definedName name="_9yrto100" localSheetId="6">[1]Lookups!#REF!</definedName>
    <definedName name="_9yrto100" localSheetId="2">[1]Lookups!#REF!</definedName>
    <definedName name="_9yrto100" localSheetId="7">[1]Lookups!#REF!</definedName>
    <definedName name="_9yrto100">[1]Lookups!#REF!</definedName>
    <definedName name="_9yrto60" localSheetId="3">[1]Lookups!#REF!</definedName>
    <definedName name="_9yrto60" localSheetId="4">[1]Lookups!#REF!</definedName>
    <definedName name="_9yrto60" localSheetId="6">[1]Lookups!#REF!</definedName>
    <definedName name="_9yrto60" localSheetId="2">[1]Lookups!#REF!</definedName>
    <definedName name="_9yrto60" localSheetId="7">[1]Lookups!#REF!</definedName>
    <definedName name="_9yrto60">[1]Lookups!#REF!</definedName>
    <definedName name="_AMO_UniqueIdentifier" hidden="1">"'7f26e32b-2cc9-4f43-881e-47427f0e1ea5'"</definedName>
    <definedName name="_xlnm._FilterDatabase" localSheetId="3" hidden="1">'2016 PGE (ESPI AL)'!$A$5:$AX$133</definedName>
    <definedName name="_xlnm._FilterDatabase" localSheetId="4" hidden="1">'2016 SCE (ESPI AL)'!$A$5:$AU$106</definedName>
    <definedName name="_xlnm._FilterDatabase" localSheetId="6" hidden="1">'2016 SCG (ESPI AL)'!$A$5:$AL$99</definedName>
    <definedName name="_xlnm._FilterDatabase" localSheetId="5" hidden="1">'2016 SDG&amp;E (ESPI AL)'!$A$5:$AQ$124</definedName>
    <definedName name="_xlnm._FilterDatabase" localSheetId="7" hidden="1">'Official Claims 2016Q4'!$B$1:$X$434</definedName>
    <definedName name="_New1" localSheetId="2">#REF!</definedName>
    <definedName name="_New1" localSheetId="7">#REF!</definedName>
    <definedName name="_New1">#REF!</definedName>
    <definedName name="_xxc" localSheetId="2">[1]Lookups!#REF!</definedName>
    <definedName name="_xxc" localSheetId="7">[1]Lookups!#REF!</definedName>
    <definedName name="_xxc">[1]Lookups!#REF!</definedName>
    <definedName name="_xxx" localSheetId="2">[1]Lookups!#REF!</definedName>
    <definedName name="_xxx" localSheetId="7">[1]Lookups!#REF!</definedName>
    <definedName name="_xxx">[1]Lookups!#REF!</definedName>
    <definedName name="AGC_KW_CURR">[2]AuditsMonthly!$O$4</definedName>
    <definedName name="AGC_KW_YTD">[2]AuditsMonthly!$C$4</definedName>
    <definedName name="AGC_KWH_CURR">[2]AuditsMonthly!$O$5</definedName>
    <definedName name="AGC_KWH_YTD">[2]AuditsMonthly!$C$5</definedName>
    <definedName name="AGC_THM_CURR">[2]AuditsMonthly!$O$6</definedName>
    <definedName name="AGC_THM_YTD">[2]AuditsMonthly!$C$6</definedName>
    <definedName name="aggr_inc">[2]CommitAGGR!$C$10:$C$59</definedName>
    <definedName name="aggr_kw" localSheetId="2">#REF!</definedName>
    <definedName name="aggr_kw" localSheetId="7">#REF!</definedName>
    <definedName name="aggr_kw">#REF!</definedName>
    <definedName name="aggr_kwh" localSheetId="2">#REF!</definedName>
    <definedName name="aggr_kwh" localSheetId="7">#REF!</definedName>
    <definedName name="aggr_kwh">#REF!</definedName>
    <definedName name="aggr_thm" localSheetId="2">#REF!</definedName>
    <definedName name="aggr_thm" localSheetId="7">#REF!</definedName>
    <definedName name="aggr_thm">#REF!</definedName>
    <definedName name="asdasdf" localSheetId="2">#REF!</definedName>
    <definedName name="asdasdf" localSheetId="7">#REF!</definedName>
    <definedName name="asdasdf">#REF!</definedName>
    <definedName name="asdfgsdfg" localSheetId="2">#REF!</definedName>
    <definedName name="asdfgsdfg" localSheetId="7">#REF!</definedName>
    <definedName name="asdfgsdfg">#REF!</definedName>
    <definedName name="AudMonth_Names">[2]AuditsMonthly!$Q$4</definedName>
    <definedName name="bbbbb" localSheetId="3">#REF!</definedName>
    <definedName name="bbbbb" localSheetId="4">#REF!</definedName>
    <definedName name="bbbbb" localSheetId="6">#REF!</definedName>
    <definedName name="bbbbb" localSheetId="5">#REF!</definedName>
    <definedName name="bbbbb" localSheetId="2">#REF!</definedName>
    <definedName name="bbbbb" localSheetId="7">#REF!</definedName>
    <definedName name="bbbbb">#REF!</definedName>
    <definedName name="bkp_expend_commit" localSheetId="2">#REF!</definedName>
    <definedName name="bkp_expend_commit" localSheetId="7">#REF!</definedName>
    <definedName name="bkp_expend_commit">#REF!</definedName>
    <definedName name="bkp_expenditures" localSheetId="2">#REF!</definedName>
    <definedName name="bkp_expenditures" localSheetId="7">#REF!</definedName>
    <definedName name="bkp_expenditures">#REF!</definedName>
    <definedName name="bkp_kw_commit" localSheetId="2">#REF!</definedName>
    <definedName name="bkp_kw_commit" localSheetId="7">#REF!</definedName>
    <definedName name="bkp_kw_commit">#REF!</definedName>
    <definedName name="bkp_kw_savings" localSheetId="2">#REF!</definedName>
    <definedName name="bkp_kw_savings" localSheetId="7">#REF!</definedName>
    <definedName name="bkp_kw_savings">#REF!</definedName>
    <definedName name="bkp_kwh_commit" localSheetId="2">#REF!</definedName>
    <definedName name="bkp_kwh_commit" localSheetId="7">#REF!</definedName>
    <definedName name="bkp_kwh_commit">#REF!</definedName>
    <definedName name="bkp_kwh_savings" localSheetId="2">#REF!</definedName>
    <definedName name="bkp_kwh_savings" localSheetId="7">#REF!</definedName>
    <definedName name="bkp_kwh_savings">#REF!</definedName>
    <definedName name="bkp_thm_commit" localSheetId="2">#REF!</definedName>
    <definedName name="bkp_thm_commit" localSheetId="7">#REF!</definedName>
    <definedName name="bkp_thm_commit">#REF!</definedName>
    <definedName name="bkp_thm_savings" localSheetId="2">#REF!</definedName>
    <definedName name="bkp_thm_savings" localSheetId="7">#REF!</definedName>
    <definedName name="bkp_thm_savings">#REF!</definedName>
    <definedName name="Budget___Expenditures______1" localSheetId="6">[3]pge12monthT1.1!$C$1:$C$121</definedName>
    <definedName name="Budget___Expenditures______1" localSheetId="5">[4]pge12monthT1.1!$C$1:$C$121</definedName>
    <definedName name="Budget___Expenditures______1">[3]pge12monthT1.1!$C$1:$C$121</definedName>
    <definedName name="c_aggr_copy">[2]CommitAGGR!$C$2:$F$7</definedName>
    <definedName name="c_aggr_paste">[2]CommitAGGR!$I$2</definedName>
    <definedName name="c_detail_copy">[2]CommitDETAIL!$D$2:$G$6</definedName>
    <definedName name="c_detail_paste">[2]CommitDETAIL!$I$2</definedName>
    <definedName name="CAlist" localSheetId="3">#REF!</definedName>
    <definedName name="CAlist" localSheetId="4">#REF!</definedName>
    <definedName name="CAlist" localSheetId="6">#REF!</definedName>
    <definedName name="CAlist" localSheetId="5">#REF!</definedName>
    <definedName name="CAlist" localSheetId="2">#REF!</definedName>
    <definedName name="CAlist" localSheetId="7">#REF!</definedName>
    <definedName name="CAlist">#REF!</definedName>
    <definedName name="checkLIEE">'[2]YTD kwh kw thms'!$A$17</definedName>
    <definedName name="COM">[2]AuditsMonthly!$A$9</definedName>
    <definedName name="COM_KW_CURR">[2]AuditsMonthly!$O$9</definedName>
    <definedName name="COM_KW_YTD">[2]AuditsMonthly!$C$9</definedName>
    <definedName name="COM_KWH_CURR">[2]AuditsMonthly!$O$10</definedName>
    <definedName name="COM_KWH_YTD">[2]AuditsMonthly!$C$10</definedName>
    <definedName name="COM_THM_CURR">[2]AuditsMonthly!$O$11</definedName>
    <definedName name="COM_THM_YTD">[2]AuditsMonthly!$C$11</definedName>
    <definedName name="commit_aggr" localSheetId="2">#REF!</definedName>
    <definedName name="commit_aggr" localSheetId="7">#REF!</definedName>
    <definedName name="commit_aggr">#REF!</definedName>
    <definedName name="commit_aggr_tbl">[5]CommitAGGR!$A$10:$F$1000</definedName>
    <definedName name="commit_incv" localSheetId="2">#REF!</definedName>
    <definedName name="commit_incv" localSheetId="7">#REF!</definedName>
    <definedName name="commit_incv">#REF!</definedName>
    <definedName name="Commitment_Type">[6]Lookup!$A$2:$A$11</definedName>
    <definedName name="copy_aggr">[2]CommitAGGR!$A$10</definedName>
    <definedName name="COPY_DETAIL">[2]CommitDETAIL!$A$10</definedName>
    <definedName name="countofmonths">'[2]YTD kwh kw thms'!$B$5:$B$16</definedName>
    <definedName name="_xlnm.Criteria" localSheetId="3">'[7]1.1 Done'!#REF!</definedName>
    <definedName name="_xlnm.Criteria" localSheetId="4">'[7]1.1 Done'!#REF!</definedName>
    <definedName name="_xlnm.Criteria" localSheetId="2">'[7]1.1 Done'!#REF!</definedName>
    <definedName name="_xlnm.Criteria" localSheetId="7">'[7]1.1 Done'!#REF!</definedName>
    <definedName name="_xlnm.Criteria">'[7]1.1 Done'!#REF!</definedName>
    <definedName name="Criteria_MI" localSheetId="3">#REF!</definedName>
    <definedName name="Criteria_MI" localSheetId="4">#REF!</definedName>
    <definedName name="Criteria_MI" localSheetId="6">#REF!</definedName>
    <definedName name="Criteria_MI" localSheetId="5">#REF!</definedName>
    <definedName name="Criteria_MI" localSheetId="2">#REF!</definedName>
    <definedName name="Criteria_MI" localSheetId="7">#REF!</definedName>
    <definedName name="Criteria_MI">#REF!</definedName>
    <definedName name="CURR_kW">'[2]YTD kwh kw thms'!$C$16</definedName>
    <definedName name="CURR_kWh">'[2]YTD kwh kw thms'!$B$14</definedName>
    <definedName name="CURR_MONTH_DATE">[2]Navigation!$B$26</definedName>
    <definedName name="CURR_therms">'[2]YTD kwh kw thms'!$D$16</definedName>
    <definedName name="d" localSheetId="2">#REF!</definedName>
    <definedName name="d" localSheetId="7">#REF!</definedName>
    <definedName name="d">#REF!</definedName>
    <definedName name="data" localSheetId="2">#REF!</definedName>
    <definedName name="data" localSheetId="7">#REF!</definedName>
    <definedName name="data">#REF!</definedName>
    <definedName name="DATA1" localSheetId="2">#REF!</definedName>
    <definedName name="DATA1" localSheetId="7">#REF!</definedName>
    <definedName name="DATA1">#REF!</definedName>
    <definedName name="_xlnm.Database" localSheetId="3">'[7]1.1 Done'!#REF!</definedName>
    <definedName name="_xlnm.Database" localSheetId="4">'[7]1.1 Done'!#REF!</definedName>
    <definedName name="_xlnm.Database" localSheetId="2">'[7]1.1 Done'!#REF!</definedName>
    <definedName name="_xlnm.Database" localSheetId="7">'[7]1.1 Done'!#REF!</definedName>
    <definedName name="_xlnm.Database">'[7]1.1 Done'!#REF!</definedName>
    <definedName name="Database_MI" localSheetId="3">#REF!</definedName>
    <definedName name="Database_MI" localSheetId="4">#REF!</definedName>
    <definedName name="Database_MI" localSheetId="6">#REF!</definedName>
    <definedName name="Database_MI" localSheetId="5">#REF!</definedName>
    <definedName name="Database_MI" localSheetId="2">#REF!</definedName>
    <definedName name="Database_MI" localSheetId="7">#REF!</definedName>
    <definedName name="Database_MI">#REF!</definedName>
    <definedName name="DECISION_THEME" localSheetId="2">'[8]Table 7 - Table of Compliance'!#REF!</definedName>
    <definedName name="DECISION_THEME" localSheetId="7">'[8]Table 7 - Table of Compliance'!#REF!</definedName>
    <definedName name="DECISION_THEME">'[8]Table 7 - Table of Compliance'!#REF!</definedName>
    <definedName name="def">[2]CommitDETAIL!$A$10</definedName>
    <definedName name="Demand_Reduction__Summer_Peak_kW___2" localSheetId="6">[3]pge12monthT1.1!$I$1:$I$121</definedName>
    <definedName name="Demand_Reduction__Summer_Peak_kW___2" localSheetId="5">[4]pge12monthT1.1!$I$1:$I$121</definedName>
    <definedName name="Demand_Reduction__Summer_Peak_kW___2">[3]pge12monthT1.1!$I$1:$I$121</definedName>
    <definedName name="dfghdfgh" localSheetId="2">#REF!</definedName>
    <definedName name="dfghdfgh" localSheetId="7">#REF!</definedName>
    <definedName name="dfghdfgh">#REF!</definedName>
    <definedName name="Disrate" localSheetId="3">#REF!</definedName>
    <definedName name="Disrate" localSheetId="4">#REF!</definedName>
    <definedName name="Disrate" localSheetId="6">#REF!</definedName>
    <definedName name="Disrate" localSheetId="5">#REF!</definedName>
    <definedName name="Disrate" localSheetId="2">#REF!</definedName>
    <definedName name="Disrate" localSheetId="7">#REF!</definedName>
    <definedName name="Disrate">#REF!</definedName>
    <definedName name="Division">'[9]Contract Summary'!$G$44:$G$52</definedName>
    <definedName name="DynCompany">"DPPI"</definedName>
    <definedName name="DynMajor">"Enter Pivot Title Here"</definedName>
    <definedName name="DynUser">"Steve"</definedName>
    <definedName name="EEGA_Incep">[2]PaidDataInception!$C$3</definedName>
    <definedName name="EEGA_Inception" localSheetId="2">#REF!</definedName>
    <definedName name="EEGA_Inception" localSheetId="7">#REF!</definedName>
    <definedName name="EEGA_Inception">#REF!</definedName>
    <definedName name="EEGA_paid">[2]PaidDataMonth!$C$3</definedName>
    <definedName name="EEGA_PaidData" localSheetId="2">#REF!</definedName>
    <definedName name="EEGA_PaidData" localSheetId="7">#REF!</definedName>
    <definedName name="EEGA_PaidData">#REF!</definedName>
    <definedName name="EEGAVersion" localSheetId="3">#REF!</definedName>
    <definedName name="EEGAVersion" localSheetId="4">#REF!</definedName>
    <definedName name="EEGAVersion" localSheetId="6">#REF!</definedName>
    <definedName name="EEGAVersion" localSheetId="5">#REF!</definedName>
    <definedName name="EEGAVersion" localSheetId="2">#REF!</definedName>
    <definedName name="EEGAVersion" localSheetId="7">#REF!</definedName>
    <definedName name="EEGAVersion">#REF!</definedName>
    <definedName name="Energy_Savings__Net_Annual_kWh___2" localSheetId="6">[3]pge12monthT1.1!$N$1:$N$121</definedName>
    <definedName name="Energy_Savings__Net_Annual_kWh___2" localSheetId="5">[4]pge12monthT1.1!$N$1:$N$121</definedName>
    <definedName name="Energy_Savings__Net_Annual_kWh___2">[3]pge12monthT1.1!$N$1:$N$121</definedName>
    <definedName name="Enf60Never" localSheetId="3">[1]Lookups!#REF!</definedName>
    <definedName name="Enf60Never" localSheetId="4">[1]Lookups!#REF!</definedName>
    <definedName name="Enf60Never" localSheetId="6">[1]Lookups!#REF!</definedName>
    <definedName name="Enf60Never" localSheetId="2">[1]Lookups!#REF!</definedName>
    <definedName name="Enf60Never" localSheetId="7">[1]Lookups!#REF!</definedName>
    <definedName name="Enf60Never">[1]Lookups!#REF!</definedName>
    <definedName name="ESPI_Group">Sheet1!$E$2:$E$4</definedName>
    <definedName name="expend_commit" localSheetId="2">#REF!</definedName>
    <definedName name="expend_commit" localSheetId="7">#REF!</definedName>
    <definedName name="expend_commit">#REF!</definedName>
    <definedName name="expenditures" localSheetId="2">#REF!</definedName>
    <definedName name="expenditures" localSheetId="7">#REF!</definedName>
    <definedName name="expenditures">#REF!</definedName>
    <definedName name="ExportRanges" localSheetId="3">#REF!</definedName>
    <definedName name="ExportRanges" localSheetId="4">#REF!</definedName>
    <definedName name="ExportRanges" localSheetId="6">#REF!</definedName>
    <definedName name="ExportRanges" localSheetId="5">#REF!</definedName>
    <definedName name="ExportRanges" localSheetId="2">#REF!</definedName>
    <definedName name="ExportRanges" localSheetId="7">#REF!</definedName>
    <definedName name="ExportRanges">#REF!</definedName>
    <definedName name="ExportRangeSeed" localSheetId="3">#REF!</definedName>
    <definedName name="ExportRangeSeed" localSheetId="4">#REF!</definedName>
    <definedName name="ExportRangeSeed" localSheetId="6">#REF!</definedName>
    <definedName name="ExportRangeSeed" localSheetId="5">#REF!</definedName>
    <definedName name="ExportRangeSeed" localSheetId="2">#REF!</definedName>
    <definedName name="ExportRangeSeed" localSheetId="7">#REF!</definedName>
    <definedName name="ExportRangeSeed">#REF!</definedName>
    <definedName name="_xlnm.Extract" localSheetId="3">'[7]1.1 Done'!#REF!</definedName>
    <definedName name="_xlnm.Extract" localSheetId="4">'[7]1.1 Done'!#REF!</definedName>
    <definedName name="_xlnm.Extract" localSheetId="2">'[7]1.1 Done'!#REF!</definedName>
    <definedName name="_xlnm.Extract" localSheetId="7">'[7]1.1 Done'!#REF!</definedName>
    <definedName name="_xlnm.Extract">'[7]1.1 Done'!#REF!</definedName>
    <definedName name="Extract_MI" localSheetId="3">#REF!</definedName>
    <definedName name="Extract_MI" localSheetId="4">#REF!</definedName>
    <definedName name="Extract_MI" localSheetId="6">#REF!</definedName>
    <definedName name="Extract_MI" localSheetId="5">#REF!</definedName>
    <definedName name="Extract_MI" localSheetId="2">#REF!</definedName>
    <definedName name="Extract_MI" localSheetId="7">#REF!</definedName>
    <definedName name="Extract_MI">#REF!</definedName>
    <definedName name="fghdrty" localSheetId="2">#REF!</definedName>
    <definedName name="fghdrty" localSheetId="7">#REF!</definedName>
    <definedName name="fghdrty">#REF!</definedName>
    <definedName name="FUNCTION5020" localSheetId="2">#REF!</definedName>
    <definedName name="FUNCTION5020" localSheetId="7">#REF!</definedName>
    <definedName name="FUNCTION5020">#REF!</definedName>
    <definedName name="FUNCTION5021" localSheetId="2">'[10]72105020'!#REF!</definedName>
    <definedName name="FUNCTION5021" localSheetId="7">'[10]72105020'!#REF!</definedName>
    <definedName name="FUNCTION5021">'[10]72105020'!#REF!</definedName>
    <definedName name="FUNCTION5045" localSheetId="2">'[10]72105020'!#REF!</definedName>
    <definedName name="FUNCTION5045" localSheetId="7">'[10]72105020'!#REF!</definedName>
    <definedName name="FUNCTION5045">'[10]72105020'!#REF!</definedName>
    <definedName name="FUNCTION5051" localSheetId="2">'[10]72105020'!#REF!</definedName>
    <definedName name="FUNCTION5051" localSheetId="7">'[10]72105020'!#REF!</definedName>
    <definedName name="FUNCTION5051">'[10]72105020'!#REF!</definedName>
    <definedName name="Gas_Savings__Net_Annual_Therms___2" localSheetId="6">[3]pge12monthT1.1!$S$1:$S$121</definedName>
    <definedName name="Gas_Savings__Net_Annual_Therms___2" localSheetId="5">[4]pge12monthT1.1!$S$1:$S$121</definedName>
    <definedName name="Gas_Savings__Net_Annual_Therms___2">[3]pge12monthT1.1!$S$1:$S$121</definedName>
    <definedName name="Gray" localSheetId="2">[11]Partnerships!$B$13:$O$13,[11]Partnerships!#REF!,[11]Partnerships!$B$16:$O$16,[11]Partnerships!#REF!,[11]Partnerships!$B$33:$O$33,[11]Partnerships!#REF!,[11]Partnerships!#REF!,[11]Partnerships!$B$35:$O$35,[11]Partnerships!$B$37:$O$37</definedName>
    <definedName name="Gray" localSheetId="7">[11]Partnerships!$B$13:$O$13,[11]Partnerships!#REF!,[11]Partnerships!$B$16:$O$16,[11]Partnerships!#REF!,[11]Partnerships!$B$33:$O$33,[11]Partnerships!#REF!,[11]Partnerships!#REF!,[11]Partnerships!$B$35:$O$35,[11]Partnerships!$B$37:$O$37</definedName>
    <definedName name="Gray">[11]Partnerships!$B$13:$O$13,[11]Partnerships!#REF!,[11]Partnerships!$B$16:$O$16,[11]Partnerships!#REF!,[11]Partnerships!$B$33:$O$33,[11]Partnerships!#REF!,[11]Partnerships!#REF!,[11]Partnerships!$B$35:$O$35,[11]Partnerships!$B$37:$O$37</definedName>
    <definedName name="ImportExportRanges" localSheetId="3">#REF!</definedName>
    <definedName name="ImportExportRanges" localSheetId="4">#REF!</definedName>
    <definedName name="ImportExportRanges" localSheetId="6">#REF!</definedName>
    <definedName name="ImportExportRanges" localSheetId="5">#REF!</definedName>
    <definedName name="ImportExportRanges" localSheetId="2">#REF!</definedName>
    <definedName name="ImportExportRanges" localSheetId="7">#REF!</definedName>
    <definedName name="ImportExportRanges">#REF!</definedName>
    <definedName name="ImportExportRangeSeed" localSheetId="3">#REF!</definedName>
    <definedName name="ImportExportRangeSeed" localSheetId="4">#REF!</definedName>
    <definedName name="ImportExportRangeSeed" localSheetId="6">#REF!</definedName>
    <definedName name="ImportExportRangeSeed" localSheetId="5">#REF!</definedName>
    <definedName name="ImportExportRangeSeed" localSheetId="2">#REF!</definedName>
    <definedName name="ImportExportRangeSeed" localSheetId="7">#REF!</definedName>
    <definedName name="ImportExportRangeSeed">#REF!</definedName>
    <definedName name="inc_end">[2]PaidDataInception!$K$930</definedName>
    <definedName name="inc_start">[2]PaidDataInception!$K$3</definedName>
    <definedName name="Incentives" localSheetId="6">[3]pge12monthT1.1!$X$1:$X$121</definedName>
    <definedName name="Incentives" localSheetId="5">[4]pge12monthT1.1!$X$1:$X$121</definedName>
    <definedName name="Incentives">[3]pge12monthT1.1!$X$1:$X$121</definedName>
    <definedName name="Incep">[2]PaidDataInception!$A$3</definedName>
    <definedName name="Incep_kw" localSheetId="2">#REF!</definedName>
    <definedName name="Incep_kw" localSheetId="7">#REF!</definedName>
    <definedName name="Incep_kw">#REF!</definedName>
    <definedName name="Incep_kwh" localSheetId="2">#REF!</definedName>
    <definedName name="Incep_kwh" localSheetId="7">#REF!</definedName>
    <definedName name="Incep_kwh">#REF!</definedName>
    <definedName name="Incep_thm" localSheetId="2">#REF!</definedName>
    <definedName name="Incep_thm" localSheetId="7">#REF!</definedName>
    <definedName name="Incep_thm">#REF!</definedName>
    <definedName name="IND">[2]AuditsMonthly!$A$14</definedName>
    <definedName name="IND_KW_CURR">[2]AuditsMonthly!$O$14</definedName>
    <definedName name="IND_KW_YTD">[2]AuditsMonthly!$C$14</definedName>
    <definedName name="IND_KWH_CURR">[2]AuditsMonthly!$O$15</definedName>
    <definedName name="IND_KWH_YTD">[2]AuditsMonthly!$C$15</definedName>
    <definedName name="IND_THM_CURR">[2]AuditsMonthly!$O$16</definedName>
    <definedName name="IND_THM_YTD">[2]AuditsMonthly!$C$16</definedName>
    <definedName name="indata" localSheetId="3">#REF!</definedName>
    <definedName name="indata" localSheetId="4">#REF!</definedName>
    <definedName name="indata" localSheetId="6">#REF!</definedName>
    <definedName name="indata" localSheetId="5">#REF!</definedName>
    <definedName name="indata" localSheetId="2">#REF!</definedName>
    <definedName name="indata" localSheetId="7">#REF!</definedName>
    <definedName name="indata">#REF!</definedName>
    <definedName name="InvDate_Dropdown">'[9]Contract Summary'!$A$44:$A$107</definedName>
    <definedName name="InvMonth">'[9]F&amp;A'!$C$2</definedName>
    <definedName name="IOC_Code_Query" localSheetId="2">#REF!</definedName>
    <definedName name="IOC_Code_Query" localSheetId="7">#REF!</definedName>
    <definedName name="IOC_Code_Query">#REF!</definedName>
    <definedName name="IsPivot1">1</definedName>
    <definedName name="isXLT">4</definedName>
    <definedName name="Jan">[11]Month!$C$36</definedName>
    <definedName name="kw_commit" localSheetId="2">#REF!</definedName>
    <definedName name="kw_commit" localSheetId="7">#REF!</definedName>
    <definedName name="kw_commit">#REF!</definedName>
    <definedName name="kw_end">[2]PaidDataInception!$L$930</definedName>
    <definedName name="KW_LIEE_Total">[2]PaidDataSummary!$B$18:$B$20</definedName>
    <definedName name="kw_savings" localSheetId="2">#REF!</definedName>
    <definedName name="kw_savings" localSheetId="7">#REF!</definedName>
    <definedName name="kw_savings">#REF!</definedName>
    <definedName name="kw_start">[2]PaidDataInception!$L$3</definedName>
    <definedName name="kwh_commit" localSheetId="2">#REF!</definedName>
    <definedName name="kwh_commit" localSheetId="7">#REF!</definedName>
    <definedName name="kwh_commit">#REF!</definedName>
    <definedName name="KWH_CS_Total">[2]PaidDataSummary!$C$21:$C$23</definedName>
    <definedName name="kwh_end">[2]PaidDataInception!$M$930</definedName>
    <definedName name="KWH_LIEE_Total">[2]PaidDataSummary!$C$18:$C$20</definedName>
    <definedName name="kwh_savings" localSheetId="2">#REF!</definedName>
    <definedName name="kwh_savings" localSheetId="7">#REF!</definedName>
    <definedName name="kwh_savings">#REF!</definedName>
    <definedName name="kwh_start">[2]PaidDataInception!$M$3</definedName>
    <definedName name="l.2014EULandRULKey" localSheetId="8">'[12]2014 EUL Corrections'!$A$1:$A$3351</definedName>
    <definedName name="l.2014EULandRULKey" localSheetId="2">'[12]2014 EUL Corrections'!$A$1:$A$3351</definedName>
    <definedName name="l.2014EULandRULKey" localSheetId="7">#REF!</definedName>
    <definedName name="l.2014EULandRULKey">#REF!</definedName>
    <definedName name="l.AltNTGForLocPrgrmsKey" localSheetId="8">'[12]Additional NTG Lookups'!$A$21:$A$347</definedName>
    <definedName name="l.AltNTGForLocPrgrmsKey" localSheetId="2">'[12]Additional NTG Lookups'!$A$21:$A$347</definedName>
    <definedName name="l.AltNTGForLocPrgrmsKey" localSheetId="7">#REF!</definedName>
    <definedName name="l.AltNTGForLocPrgrmsKey">#REF!</definedName>
    <definedName name="l.DeemedCFL" localSheetId="8">'[12]Additional NTG Lookups'!$A$368:$A$373</definedName>
    <definedName name="l.DeemedCFL" localSheetId="2">'[12]Additional NTG Lookups'!$A$368:$A$373</definedName>
    <definedName name="l.DeemedCFL" localSheetId="7">#REF!</definedName>
    <definedName name="l.DeemedCFL">#REF!</definedName>
    <definedName name="l.ERCheckKey" localSheetId="8">'[12]Measure Adjustments'!$AK$5:$AK$515</definedName>
    <definedName name="l.ERCheckKey" localSheetId="2">'[12]Measure Adjustments'!$AK$5:$AK$515</definedName>
    <definedName name="l.ERCheckKey" localSheetId="7">#REF!</definedName>
    <definedName name="l.ERCheckKey">#REF!</definedName>
    <definedName name="l.ETDEERNTGKey" localSheetId="8">'[12]Additional NTG Lookups'!$C$3:$C$17</definedName>
    <definedName name="l.ETDEERNTGKey" localSheetId="2">'[12]Additional NTG Lookups'!$C$3:$C$17</definedName>
    <definedName name="l.ETDEERNTGKey" localSheetId="7">#REF!</definedName>
    <definedName name="l.ETDEERNTGKey">#REF!</definedName>
    <definedName name="l.HTRNTGCheckKey" localSheetId="8">'[12]HTR-NTG Analysis'!$A$1:$A$92</definedName>
    <definedName name="l.HTRNTGCheckKey" localSheetId="2">'[12]HTR-NTG Analysis'!$A$1:$A$92</definedName>
    <definedName name="l.HTRNTGCheckKey" localSheetId="7">#REF!</definedName>
    <definedName name="l.HTRNTGCheckKey">#REF!</definedName>
    <definedName name="l.LocProgNTGRevKey" localSheetId="8">'[12]Constrained Area Review'!$AC$2:$AC$498</definedName>
    <definedName name="l.LocProgNTGRevKey" localSheetId="2">'[12]Constrained Area Review'!$AC$2:$AC$498</definedName>
    <definedName name="l.LocProgNTGRevKey" localSheetId="7">#REF!</definedName>
    <definedName name="l.LocProgNTGRevKey">#REF!</definedName>
    <definedName name="l.REACheckKey" localSheetId="8">'[12]Measure Adjustments'!$C$5:$C$316</definedName>
    <definedName name="l.REACheckKey" localSheetId="2">'[12]Measure Adjustments'!$C$5:$C$316</definedName>
    <definedName name="l.REACheckKey" localSheetId="7">#REF!</definedName>
    <definedName name="l.REACheckKey">#REF!</definedName>
    <definedName name="l.RETCheckKey" localSheetId="8">'[12]Measure Adjustments'!$Q$5:$Q$415</definedName>
    <definedName name="l.RETCheckKey" localSheetId="2">'[12]Measure Adjustments'!$Q$5:$Q$415</definedName>
    <definedName name="l.RETCheckKey" localSheetId="7">#REF!</definedName>
    <definedName name="l.RETCheckKey">#REF!</definedName>
    <definedName name="l.SchoolsCheckKey" localSheetId="8">'[12]Measure Adjustments'!$EO$5:$EO$17</definedName>
    <definedName name="l.SchoolsCheckKey" localSheetId="2">'[12]Measure Adjustments'!$EO$5:$EO$17</definedName>
    <definedName name="l.SchoolsCheckKey" localSheetId="7">#REF!</definedName>
    <definedName name="l.SchoolsCheckKey">#REF!</definedName>
    <definedName name="l.ToCodeHVAC" localSheetId="8">'[12]Additional NTG Lookups'!$A$350:$A$365</definedName>
    <definedName name="l.ToCodeHVAC" localSheetId="2">'[12]Additional NTG Lookups'!$A$350:$A$365</definedName>
    <definedName name="l.ToCodeHVAC" localSheetId="7">#REF!</definedName>
    <definedName name="l.ToCodeHVAC">#REF!</definedName>
    <definedName name="Lookup" localSheetId="2">#REF!</definedName>
    <definedName name="Lookup" localSheetId="7">#REF!</definedName>
    <definedName name="Lookup">#REF!</definedName>
    <definedName name="Market_Sector" localSheetId="2">#REF!</definedName>
    <definedName name="Market_Sector" localSheetId="7">#REF!</definedName>
    <definedName name="Market_Sector">#REF!</definedName>
    <definedName name="MaxMeasures" localSheetId="6">[13]Calculations!$K$8</definedName>
    <definedName name="MaxMeasures" localSheetId="5">[14]Calculations!$K$8</definedName>
    <definedName name="MaxMeasures">[13]Calculations!$K$8</definedName>
    <definedName name="Mon_kw" localSheetId="2">#REF!</definedName>
    <definedName name="Mon_kw" localSheetId="7">#REF!</definedName>
    <definedName name="Mon_kw">#REF!</definedName>
    <definedName name="Mon_kwh" localSheetId="2">#REF!</definedName>
    <definedName name="Mon_kwh" localSheetId="7">#REF!</definedName>
    <definedName name="Mon_kwh">#REF!</definedName>
    <definedName name="Mon_thm" localSheetId="2">#REF!</definedName>
    <definedName name="Mon_thm" localSheetId="7">#REF!</definedName>
    <definedName name="Mon_thm">#REF!</definedName>
    <definedName name="NAlist" localSheetId="3">#REF!</definedName>
    <definedName name="NAlist" localSheetId="4">#REF!</definedName>
    <definedName name="NAlist" localSheetId="6">#REF!</definedName>
    <definedName name="NAlist" localSheetId="5">#REF!</definedName>
    <definedName name="NAlist" localSheetId="2">#REF!</definedName>
    <definedName name="NAlist" localSheetId="7">#REF!</definedName>
    <definedName name="NAlist">#REF!</definedName>
    <definedName name="names" localSheetId="2">#REF!</definedName>
    <definedName name="names" localSheetId="7">#REF!</definedName>
    <definedName name="names">#REF!</definedName>
    <definedName name="NEW" localSheetId="2">'[7]1.1 Done'!#REF!</definedName>
    <definedName name="NEW" localSheetId="7">'[7]1.1 Done'!#REF!</definedName>
    <definedName name="NEW">'[7]1.1 Done'!#REF!</definedName>
    <definedName name="nres_eu_copy">'[2]NRES END_USE'!$J$3:$M$15</definedName>
    <definedName name="nres_eu_paste" localSheetId="2">'[2]NRES END_USE'!#REF!</definedName>
    <definedName name="nres_eu_paste" localSheetId="7">'[2]NRES END_USE'!#REF!</definedName>
    <definedName name="nres_eu_paste">'[2]NRES END_USE'!#REF!</definedName>
    <definedName name="nres_sector_copy">'[2]NRES SECTOR'!$K$3:$N$9</definedName>
    <definedName name="nres_sector_paste">'[2]NRES SECTOR'!$B$3</definedName>
    <definedName name="paid">[2]PaidDataMonth!$A$3</definedName>
    <definedName name="Paid_YTD_from_Previous_Month" localSheetId="6">[3]pge12monthT1.1!$AA$1:$AA$121</definedName>
    <definedName name="Paid_YTD_from_Previous_Month" localSheetId="5">[4]pge12monthT1.1!$AA$1:$AA$121</definedName>
    <definedName name="Paid_YTD_from_Previous_Month">[3]pge12monthT1.1!$AA$1:$AA$121</definedName>
    <definedName name="_xlnm.Print_Area" localSheetId="4">'2016 SCE (ESPI AL)'!$I$98:$AA$110</definedName>
    <definedName name="_xlnm.Print_Area" localSheetId="6">'2016 SCG (ESPI AL)'!$A$6:$AA$119</definedName>
    <definedName name="PRINT_AREA_405s" localSheetId="2">'[10]72105020'!$A$1:$N$42,'[10]72105020'!#REF!,'[10]72105020'!#REF!,'[10]72105020'!#REF!,'[10]72105020'!#REF!,'[10]72105020'!#REF!</definedName>
    <definedName name="PRINT_AREA_405s" localSheetId="7">'[10]72105020'!$A$1:$N$42,'[10]72105020'!#REF!,'[10]72105020'!#REF!,'[10]72105020'!#REF!,'[10]72105020'!#REF!,'[10]72105020'!#REF!</definedName>
    <definedName name="PRINT_AREA_405s">'[10]72105020'!$A$1:$N$42,'[10]72105020'!#REF!,'[10]72105020'!#REF!,'[10]72105020'!#REF!,'[10]72105020'!#REF!,'[10]72105020'!#REF!</definedName>
    <definedName name="Print_Area_MI" localSheetId="3">#REF!</definedName>
    <definedName name="Print_Area_MI" localSheetId="4">#REF!</definedName>
    <definedName name="Print_Area_MI" localSheetId="6">#REF!</definedName>
    <definedName name="Print_Area_MI" localSheetId="5">#REF!</definedName>
    <definedName name="Print_Area_MI" localSheetId="2">#REF!</definedName>
    <definedName name="Print_Area_MI" localSheetId="7">#REF!</definedName>
    <definedName name="Print_Area_MI">#REF!</definedName>
    <definedName name="PRINT_AREA_RECAP" localSheetId="2">'[10]72105020'!#REF!</definedName>
    <definedName name="PRINT_AREA_RECAP" localSheetId="7">'[10]72105020'!#REF!</definedName>
    <definedName name="PRINT_AREA_RECAP">'[10]72105020'!#REF!</definedName>
    <definedName name="_xlnm.Print_Titles" localSheetId="3">'2016 PGE (ESPI AL)'!$2:$5</definedName>
    <definedName name="_xlnm.Print_Titles" localSheetId="4">'2016 SCE (ESPI AL)'!$3:$5</definedName>
    <definedName name="_xlnm.Print_Titles" localSheetId="6">'2016 SCG (ESPI AL)'!$3:$5</definedName>
    <definedName name="Prob">'[9]Contract Summary'!$B$44:$B$48</definedName>
    <definedName name="Program_Status" localSheetId="2">#REF!</definedName>
    <definedName name="Program_Status" localSheetId="7">#REF!</definedName>
    <definedName name="Program_Status">#REF!</definedName>
    <definedName name="Program_Type" localSheetId="2">#REF!</definedName>
    <definedName name="Program_Type" localSheetId="7">#REF!</definedName>
    <definedName name="Program_Type">#REF!</definedName>
    <definedName name="PT_Data">"PTData1!A1:E26153"</definedName>
    <definedName name="q" localSheetId="2">[1]Lookups!#REF!</definedName>
    <definedName name="q" localSheetId="7">[1]Lookups!#REF!</definedName>
    <definedName name="q">[1]Lookups!#REF!</definedName>
    <definedName name="qryNormByMkt_AllData" localSheetId="3">#REF!</definedName>
    <definedName name="qryNormByMkt_AllData" localSheetId="4">#REF!</definedName>
    <definedName name="qryNormByMkt_AllData" localSheetId="6">#REF!</definedName>
    <definedName name="qryNormByMkt_AllData" localSheetId="5">#REF!</definedName>
    <definedName name="qryNormByMkt_AllData" localSheetId="2">#REF!</definedName>
    <definedName name="qryNormByMkt_AllData" localSheetId="7">#REF!</definedName>
    <definedName name="qryNormByMkt_AllData">#REF!</definedName>
    <definedName name="range_unresolved" localSheetId="3">#REF!</definedName>
    <definedName name="range_unresolved" localSheetId="4">#REF!</definedName>
    <definedName name="range_unresolved" localSheetId="6">#REF!</definedName>
    <definedName name="range_unresolved" localSheetId="5">#REF!</definedName>
    <definedName name="range_unresolved" localSheetId="2">#REF!</definedName>
    <definedName name="range_unresolved" localSheetId="7">#REF!</definedName>
    <definedName name="range_unresolved">#REF!</definedName>
    <definedName name="RANGEpge12monthT1.1" localSheetId="6">[3]pge12monthT1.1!$A$1:$AC$121</definedName>
    <definedName name="RANGEpge12monthT1.1" localSheetId="5">[4]pge12monthT1.1!$A$1:$AC$121</definedName>
    <definedName name="RANGEpge12monthT1.1">[3]pge12monthT1.1!$A$1:$AC$121</definedName>
    <definedName name="report_month">[2]Navigation!$B$2</definedName>
    <definedName name="res_eu_copy">'[2]RES END_USE'!$J$3:$M$14</definedName>
    <definedName name="res_eu_paste">'[2]RES END_USE'!$B$3</definedName>
    <definedName name="res_sector_copy">'[2]RES SECTOR'!$I$3:$L$38</definedName>
    <definedName name="res_sector_paste">'[2]RES SECTOR'!$B$3</definedName>
    <definedName name="rtuyer" localSheetId="2">#REF!</definedName>
    <definedName name="rtuyer" localSheetId="7">#REF!</definedName>
    <definedName name="rtuyer">#REF!</definedName>
    <definedName name="SCGAggEnd" localSheetId="2">#REF!</definedName>
    <definedName name="SCGAggEnd" localSheetId="7">#REF!</definedName>
    <definedName name="SCGAggEnd">#REF!</definedName>
    <definedName name="SCGMktSector" localSheetId="2">#REF!</definedName>
    <definedName name="SCGMktSector" localSheetId="7">#REF!</definedName>
    <definedName name="SCGMktSector">#REF!</definedName>
    <definedName name="SCGPgmSum" localSheetId="2">#REF!</definedName>
    <definedName name="SCGPgmSum" localSheetId="7">#REF!</definedName>
    <definedName name="SCGPgmSum">#REF!</definedName>
    <definedName name="sdgeAggEnd" localSheetId="2">#REF!</definedName>
    <definedName name="sdgeAggEnd" localSheetId="7">#REF!</definedName>
    <definedName name="sdgeAggEnd">#REF!</definedName>
    <definedName name="sdgeMktSector" localSheetId="2">#REF!</definedName>
    <definedName name="sdgeMktSector" localSheetId="7">#REF!</definedName>
    <definedName name="sdgeMktSector">#REF!</definedName>
    <definedName name="SDGEPgmSum" localSheetId="2">#REF!</definedName>
    <definedName name="SDGEPgmSum" localSheetId="7">#REF!</definedName>
    <definedName name="SDGEPgmSum">#REF!</definedName>
    <definedName name="Source" localSheetId="2">#REF!</definedName>
    <definedName name="Source" localSheetId="7">#REF!</definedName>
    <definedName name="Source">#REF!</definedName>
    <definedName name="srtyeryjhnb" localSheetId="2">#REF!</definedName>
    <definedName name="srtyeryjhnb" localSheetId="7">#REF!</definedName>
    <definedName name="srtyeryjhnb">#REF!</definedName>
    <definedName name="StampStatusLocation" localSheetId="3">#REF!</definedName>
    <definedName name="StampStatusLocation" localSheetId="4">#REF!</definedName>
    <definedName name="StampStatusLocation" localSheetId="6">#REF!</definedName>
    <definedName name="StampStatusLocation" localSheetId="5">#REF!</definedName>
    <definedName name="StampStatusLocation" localSheetId="2">#REF!</definedName>
    <definedName name="StampStatusLocation" localSheetId="7">#REF!</definedName>
    <definedName name="StampStatusLocation">#REF!</definedName>
    <definedName name="StampVersionLocation" localSheetId="3">#REF!</definedName>
    <definedName name="StampVersionLocation" localSheetId="4">#REF!</definedName>
    <definedName name="StampVersionLocation" localSheetId="6">#REF!</definedName>
    <definedName name="StampVersionLocation" localSheetId="5">#REF!</definedName>
    <definedName name="StampVersionLocation" localSheetId="2">#REF!</definedName>
    <definedName name="StampVersionLocation" localSheetId="7">#REF!</definedName>
    <definedName name="StampVersionLocation">#REF!</definedName>
    <definedName name="StandaloneMode" localSheetId="3">#REF!</definedName>
    <definedName name="StandaloneMode" localSheetId="4">#REF!</definedName>
    <definedName name="StandaloneMode" localSheetId="6">#REF!</definedName>
    <definedName name="StandaloneMode" localSheetId="5">#REF!</definedName>
    <definedName name="StandaloneMode" localSheetId="2">#REF!</definedName>
    <definedName name="StandaloneMode" localSheetId="7">#REF!</definedName>
    <definedName name="StandaloneMode">#REF!</definedName>
    <definedName name="StartYr" localSheetId="3">#REF!</definedName>
    <definedName name="StartYr" localSheetId="4">#REF!</definedName>
    <definedName name="StartYr" localSheetId="6">#REF!</definedName>
    <definedName name="StartYr" localSheetId="5">#REF!</definedName>
    <definedName name="StartYr" localSheetId="2">#REF!</definedName>
    <definedName name="StartYr" localSheetId="7">#REF!</definedName>
    <definedName name="StartYr">#REF!</definedName>
    <definedName name="StatusList" localSheetId="3">#REF!</definedName>
    <definedName name="StatusList" localSheetId="4">#REF!</definedName>
    <definedName name="StatusList" localSheetId="6">#REF!</definedName>
    <definedName name="StatusList" localSheetId="5">#REF!</definedName>
    <definedName name="StatusList" localSheetId="2">#REF!</definedName>
    <definedName name="StatusList" localSheetId="7">#REF!</definedName>
    <definedName name="StatusList">#REF!</definedName>
    <definedName name="SUMMARY">!$G$436:$U$493</definedName>
    <definedName name="t.2014EULandRUL" localSheetId="8">'[12]2014 EUL Corrections'!$A$1:$J$3351</definedName>
    <definedName name="t.2014EULandRUL" localSheetId="2">'[12]2014 EUL Corrections'!$A$1:$J$3351</definedName>
    <definedName name="t.2014EULandRUL" localSheetId="7">#REF!</definedName>
    <definedName name="t.2014EULandRUL">#REF!</definedName>
    <definedName name="t.AltNTGForLocPrgrms" localSheetId="8">'[12]Additional NTG Lookups'!$A$21:$E$347</definedName>
    <definedName name="t.AltNTGForLocPrgrms" localSheetId="2">'[12]Additional NTG Lookups'!$A$21:$E$347</definedName>
    <definedName name="t.AltNTGForLocPrgrms" localSheetId="7">#REF!</definedName>
    <definedName name="t.AltNTGForLocPrgrms">#REF!</definedName>
    <definedName name="t.ERCheck" localSheetId="2">#REF!</definedName>
    <definedName name="t.ERCheck" localSheetId="7">#REF!</definedName>
    <definedName name="t.ERCheck">#REF!</definedName>
    <definedName name="t.ETDEERNTG" localSheetId="8">'[12]Additional NTG Lookups'!$C$3:$D$17</definedName>
    <definedName name="t.ETDEERNTG" localSheetId="2">'[12]Additional NTG Lookups'!$C$3:$D$17</definedName>
    <definedName name="t.ETDEERNTG" localSheetId="7">#REF!</definedName>
    <definedName name="t.ETDEERNTG">#REF!</definedName>
    <definedName name="t.HTRNTGCheck" localSheetId="8">'[12]HTR-NTG Analysis'!$A$1:$N$96</definedName>
    <definedName name="t.HTRNTGCheck" localSheetId="2">'[12]HTR-NTG Analysis'!$A$1:$N$96</definedName>
    <definedName name="t.HTRNTGCheck" localSheetId="7">#REF!</definedName>
    <definedName name="t.HTRNTGCheck">#REF!</definedName>
    <definedName name="t.LocProgNTGRev" localSheetId="8">'[12]Constrained Area Review'!$AC$2:$AH$504</definedName>
    <definedName name="t.LocProgNTGRev" localSheetId="2">'[12]Constrained Area Review'!$AC$2:$AH$504</definedName>
    <definedName name="t.LocProgNTGRev" localSheetId="7">#REF!</definedName>
    <definedName name="t.LocProgNTGRev">#REF!</definedName>
    <definedName name="t.REACheck" localSheetId="2">#REF!</definedName>
    <definedName name="t.REACheck" localSheetId="7">#REF!</definedName>
    <definedName name="t.REACheck">#REF!</definedName>
    <definedName name="t.RETCheck" localSheetId="2">#REF!</definedName>
    <definedName name="t.RETCheck" localSheetId="7">#REF!</definedName>
    <definedName name="t.RETCheck">#REF!</definedName>
    <definedName name="t.ROBCheck" localSheetId="2">#REF!</definedName>
    <definedName name="t.ROBCheck" localSheetId="7">#REF!</definedName>
    <definedName name="t.ROBCheck">#REF!</definedName>
    <definedName name="t.SchoolsCheck" localSheetId="8">'[12]Measure Adjustments'!$EO$5:$ES$17</definedName>
    <definedName name="t.SchoolsCheck" localSheetId="2">'[12]Measure Adjustments'!$EO$5:$ES$17</definedName>
    <definedName name="t.SchoolsCheck" localSheetId="7">#REF!</definedName>
    <definedName name="t.SchoolsCheck">#REF!</definedName>
    <definedName name="t_2015Claims" localSheetId="2">#REF!</definedName>
    <definedName name="t_2015Claims" localSheetId="7">#REF!</definedName>
    <definedName name="t_2015Claims">#REF!</definedName>
    <definedName name="thm_commit" localSheetId="2">#REF!</definedName>
    <definedName name="thm_commit" localSheetId="7">#REF!</definedName>
    <definedName name="thm_commit">#REF!</definedName>
    <definedName name="thm_end">[2]PaidDataInception!$N$930</definedName>
    <definedName name="THM_LIEE_Total">[2]PaidDataSummary!$D$18:$D$20</definedName>
    <definedName name="thm_savings" localSheetId="2">#REF!</definedName>
    <definedName name="thm_savings" localSheetId="7">#REF!</definedName>
    <definedName name="thm_savings">#REF!</definedName>
    <definedName name="thm_start">[2]PaidDataInception!$N$3</definedName>
    <definedName name="tion">[2]PaidDataInception!$X$930</definedName>
    <definedName name="TOTAL">[2]AuditsMonthly!$A$19</definedName>
    <definedName name="UpdateVersion" localSheetId="3">#REF!</definedName>
    <definedName name="UpdateVersion" localSheetId="4">#REF!</definedName>
    <definedName name="UpdateVersion" localSheetId="6">#REF!</definedName>
    <definedName name="UpdateVersion" localSheetId="5">#REF!</definedName>
    <definedName name="UpdateVersion" localSheetId="2">#REF!</definedName>
    <definedName name="UpdateVersion" localSheetId="7">#REF!</definedName>
    <definedName name="UpdateVersion">#REF!</definedName>
    <definedName name="Utility_Grouping" localSheetId="2">#REF!</definedName>
    <definedName name="Utility_Grouping" localSheetId="7">#REF!</definedName>
    <definedName name="Utility_Grouping">#REF!</definedName>
    <definedName name="Validation_Ranges" localSheetId="3">#REF!</definedName>
    <definedName name="Validation_Ranges" localSheetId="4">#REF!</definedName>
    <definedName name="Validation_Ranges" localSheetId="6">#REF!</definedName>
    <definedName name="Validation_Ranges" localSheetId="5">#REF!</definedName>
    <definedName name="Validation_Ranges" localSheetId="2">#REF!</definedName>
    <definedName name="Validation_Ranges" localSheetId="7">#REF!</definedName>
    <definedName name="Validation_Ranges">#REF!</definedName>
    <definedName name="ValidationRangeSeed" localSheetId="3">#REF!</definedName>
    <definedName name="ValidationRangeSeed" localSheetId="4">#REF!</definedName>
    <definedName name="ValidationRangeSeed" localSheetId="6">#REF!</definedName>
    <definedName name="ValidationRangeSeed" localSheetId="5">#REF!</definedName>
    <definedName name="ValidationRangeSeed" localSheetId="2">#REF!</definedName>
    <definedName name="ValidationRangeSeed" localSheetId="7">#REF!</definedName>
    <definedName name="ValidationRangeSeed">#REF!</definedName>
    <definedName name="ValidatorVersion" localSheetId="3">#REF!</definedName>
    <definedName name="ValidatorVersion" localSheetId="4">#REF!</definedName>
    <definedName name="ValidatorVersion" localSheetId="6">#REF!</definedName>
    <definedName name="ValidatorVersion" localSheetId="5">#REF!</definedName>
    <definedName name="ValidatorVersion" localSheetId="2">#REF!</definedName>
    <definedName name="ValidatorVersion" localSheetId="7">#REF!</definedName>
    <definedName name="ValidatorVersion">#REF!</definedName>
    <definedName name="Version" localSheetId="3">#REF!</definedName>
    <definedName name="Version" localSheetId="4">#REF!</definedName>
    <definedName name="Version" localSheetId="6">#REF!</definedName>
    <definedName name="Version" localSheetId="5">#REF!</definedName>
    <definedName name="Version" localSheetId="2">#REF!</definedName>
    <definedName name="Version" localSheetId="7">#REF!</definedName>
    <definedName name="Version">#REF!</definedName>
    <definedName name="vertical" localSheetId="2">[11]Partnerships!#REF!,[11]Partnerships!$I$11:$I$37,[11]Partnerships!$J$11:$J$37,[11]Partnerships!#REF!,[11]Partnerships!$L$11:$L$37,[11]Partnerships!#REF!,[11]Partnerships!$N$11:$N$37,[11]Partnerships!$O$11:$O$37,[11]Partnerships!#REF!</definedName>
    <definedName name="vertical" localSheetId="7">[11]Partnerships!#REF!,[11]Partnerships!$I$11:$I$37,[11]Partnerships!$J$11:$J$37,[11]Partnerships!#REF!,[11]Partnerships!$L$11:$L$37,[11]Partnerships!#REF!,[11]Partnerships!$N$11:$N$37,[11]Partnerships!$O$11:$O$37,[11]Partnerships!#REF!</definedName>
    <definedName name="vertical">[11]Partnerships!#REF!,[11]Partnerships!$I$11:$I$37,[11]Partnerships!$J$11:$J$37,[11]Partnerships!#REF!,[11]Partnerships!$L$11:$L$37,[11]Partnerships!#REF!,[11]Partnerships!$N$11:$N$37,[11]Partnerships!$O$11:$O$37,[11]Partnerships!#REF!</definedName>
    <definedName name="vv" localSheetId="2">#REF!</definedName>
    <definedName name="vv" localSheetId="7">#REF!</definedName>
    <definedName name="vv">#REF!</definedName>
    <definedName name="wERQWERF" localSheetId="2">#REF!</definedName>
    <definedName name="wERQWERF" localSheetId="7">#REF!</definedName>
    <definedName name="wERQWERF">#REF!</definedName>
    <definedName name="White" localSheetId="2">[11]Business!$B$9:$M$9,[11]Business!#REF!,[11]Business!$B$24:$M$24,[11]Business!$B$25:$M$25,[11]Business!#REF!,[11]Business!$B$12:$M$12,[11]Business!#REF!,[11]Business!$B$13:$M$13,[11]Business!#REF!,[11]Business!$B$17:$M$17,[11]Business!#REF!</definedName>
    <definedName name="White" localSheetId="7">[11]Business!$B$9:$M$9,[11]Business!#REF!,[11]Business!$B$24:$M$24,[11]Business!$B$25:$M$25,[11]Business!#REF!,[11]Business!$B$12:$M$12,[11]Business!#REF!,[11]Business!$B$13:$M$13,[11]Business!#REF!,[11]Business!$B$17:$M$17,[11]Business!#REF!</definedName>
    <definedName name="White">[11]Business!$B$9:$M$9,[11]Business!#REF!,[11]Business!$B$24:$M$24,[11]Business!$B$25:$M$25,[11]Business!#REF!,[11]Business!$B$12:$M$12,[11]Business!#REF!,[11]Business!$B$13:$M$13,[11]Business!#REF!,[11]Business!$B$17:$M$17,[11]Business!#REF!</definedName>
    <definedName name="xc" localSheetId="2">#REF!</definedName>
    <definedName name="xc" localSheetId="7">#REF!</definedName>
    <definedName name="xc">#REF!</definedName>
    <definedName name="xdzfqwerqe" localSheetId="2">#REF!</definedName>
    <definedName name="xdzfqwerqe" localSheetId="7">#REF!</definedName>
    <definedName name="xdzfqwerqe">#REF!</definedName>
    <definedName name="XLTBuild">4.1</definedName>
    <definedName name="XltVer">2</definedName>
    <definedName name="XSubtotalLine1">38</definedName>
    <definedName name="XSubtotalLine2">48</definedName>
    <definedName name="XSubtotalLine3">7</definedName>
    <definedName name="XSubtotalLine4">56</definedName>
    <definedName name="XSubtotalLine5">55</definedName>
    <definedName name="XSubtotalLine6">11</definedName>
    <definedName name="xxc" localSheetId="2">'[10]72105020'!#REF!</definedName>
    <definedName name="xxc" localSheetId="7">'[10]72105020'!#REF!</definedName>
    <definedName name="xxc">'[10]72105020'!#REF!</definedName>
    <definedName name="YTD_kW">'[2]YTD kwh kw thms'!$C$17</definedName>
    <definedName name="YTD_kWh">'[2]YTD kwh kw thms'!$B$17</definedName>
    <definedName name="YTD_therms">'[2]YTD kwh kw thms'!$D$17</definedName>
    <definedName name="ZXCZXC" localSheetId="2">#REF!</definedName>
    <definedName name="ZXCZXC" localSheetId="7">#REF!</definedName>
    <definedName name="ZXCZXC">#REF!</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N17" i="26" l="1"/>
  <c r="L17" i="26"/>
  <c r="L47" i="26"/>
  <c r="L30" i="26"/>
  <c r="L12" i="26"/>
  <c r="G108" i="29"/>
  <c r="AB39" i="29"/>
  <c r="AB40" i="29"/>
  <c r="AE35" i="29"/>
  <c r="AF7" i="29"/>
  <c r="AF8" i="29"/>
  <c r="AF9" i="29"/>
  <c r="AF10" i="29"/>
  <c r="AF12" i="29"/>
  <c r="AF13" i="29"/>
  <c r="AF14" i="29"/>
  <c r="AF15" i="29"/>
  <c r="AF16" i="29"/>
  <c r="AF17" i="29"/>
  <c r="AF18" i="29"/>
  <c r="AF19" i="29"/>
  <c r="AF20" i="29"/>
  <c r="AF21" i="29"/>
  <c r="AF22" i="29"/>
  <c r="AF23" i="29"/>
  <c r="AF24" i="29"/>
  <c r="AF25" i="29"/>
  <c r="AF26" i="29"/>
  <c r="AF27" i="29"/>
  <c r="AF28" i="29"/>
  <c r="AF29" i="29"/>
  <c r="AF30" i="29"/>
  <c r="AF31" i="29"/>
  <c r="AF32" i="29"/>
  <c r="AF33" i="29"/>
  <c r="AF34" i="29"/>
  <c r="AF35" i="29"/>
  <c r="AF36" i="29"/>
  <c r="AF37" i="29"/>
  <c r="AF38" i="29"/>
  <c r="AF41" i="29"/>
  <c r="AF42" i="29"/>
  <c r="AF43" i="29"/>
  <c r="AF44" i="29"/>
  <c r="AF45" i="29"/>
  <c r="AF46" i="29"/>
  <c r="AF47" i="29"/>
  <c r="AF48" i="29"/>
  <c r="AF49" i="29"/>
  <c r="AF50" i="29"/>
  <c r="AF51" i="29"/>
  <c r="AF52" i="29"/>
  <c r="AF53" i="29"/>
  <c r="AF54" i="29"/>
  <c r="AF55" i="29"/>
  <c r="AF56" i="29"/>
  <c r="AF57" i="29"/>
  <c r="AF58" i="29"/>
  <c r="AF59" i="29"/>
  <c r="AF60" i="29"/>
  <c r="AF61" i="29"/>
  <c r="AF62" i="29"/>
  <c r="AF63" i="29"/>
  <c r="AF64" i="29"/>
  <c r="AF65" i="29"/>
  <c r="AF66" i="29"/>
  <c r="AF67" i="29"/>
  <c r="AF68" i="29"/>
  <c r="AF69" i="29"/>
  <c r="AF70" i="29"/>
  <c r="AF71" i="29"/>
  <c r="AF72" i="29"/>
  <c r="AF73" i="29"/>
  <c r="AF74" i="29"/>
  <c r="AF75" i="29"/>
  <c r="AF76" i="29"/>
  <c r="AF77" i="29"/>
  <c r="AF78" i="29"/>
  <c r="AF79" i="29"/>
  <c r="AF80" i="29"/>
  <c r="AF81" i="29"/>
  <c r="AF82" i="29"/>
  <c r="AF83" i="29"/>
  <c r="AF84" i="29"/>
  <c r="AF85" i="29"/>
  <c r="AF86" i="29"/>
  <c r="AF87" i="29"/>
  <c r="AF88" i="29"/>
  <c r="AF89" i="29"/>
  <c r="AF90" i="29"/>
  <c r="AF91" i="29"/>
  <c r="AF92" i="29"/>
  <c r="AF93" i="29"/>
  <c r="AF94" i="29"/>
  <c r="AF95" i="29"/>
  <c r="AF96" i="29"/>
  <c r="AF97" i="29"/>
  <c r="AF98" i="29"/>
  <c r="AF99" i="29"/>
  <c r="AE7" i="29"/>
  <c r="AE8" i="29"/>
  <c r="AE9" i="29"/>
  <c r="AE10"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6" i="29"/>
  <c r="AE37" i="29"/>
  <c r="AE38"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D7" i="29"/>
  <c r="AD8" i="29"/>
  <c r="AD9" i="29"/>
  <c r="AD10"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C7" i="29"/>
  <c r="AC8" i="29"/>
  <c r="AC9" i="29"/>
  <c r="AC10" i="29"/>
  <c r="AC12" i="29"/>
  <c r="AC13" i="29"/>
  <c r="AC14" i="29"/>
  <c r="AC15" i="29"/>
  <c r="AC16" i="29"/>
  <c r="AC17" i="29"/>
  <c r="AC18" i="29"/>
  <c r="AC19" i="29"/>
  <c r="AC20" i="29"/>
  <c r="AC21" i="29"/>
  <c r="AC22" i="29"/>
  <c r="AC23" i="29"/>
  <c r="AC24" i="29"/>
  <c r="AC25" i="29"/>
  <c r="AC26" i="29"/>
  <c r="AC27" i="29"/>
  <c r="AC28" i="29"/>
  <c r="AC29" i="29"/>
  <c r="AC30" i="29"/>
  <c r="AC31" i="29"/>
  <c r="AC32" i="29"/>
  <c r="AC33" i="29"/>
  <c r="AC34" i="29"/>
  <c r="AC35" i="29"/>
  <c r="AC36" i="29"/>
  <c r="AC37" i="29"/>
  <c r="AC38" i="29"/>
  <c r="AC41" i="29"/>
  <c r="AC42" i="29"/>
  <c r="AC43" i="29"/>
  <c r="AC44" i="29"/>
  <c r="AC45" i="29"/>
  <c r="AC46" i="29"/>
  <c r="AC47" i="29"/>
  <c r="AC48" i="29"/>
  <c r="AC49" i="29"/>
  <c r="AC50" i="29"/>
  <c r="AC51" i="29"/>
  <c r="AC52" i="29"/>
  <c r="AC53" i="29"/>
  <c r="AC54" i="29"/>
  <c r="AC55" i="29"/>
  <c r="AC56" i="29"/>
  <c r="AC57" i="29"/>
  <c r="AC58" i="29"/>
  <c r="AC59" i="29"/>
  <c r="AC60" i="29"/>
  <c r="AC61" i="29"/>
  <c r="AC62" i="29"/>
  <c r="AC63" i="29"/>
  <c r="AC64" i="29"/>
  <c r="AC65" i="29"/>
  <c r="AC66" i="29"/>
  <c r="AC67" i="29"/>
  <c r="AC68" i="29"/>
  <c r="AC69" i="29"/>
  <c r="AC70" i="29"/>
  <c r="AC71" i="29"/>
  <c r="AC72" i="29"/>
  <c r="AC73" i="29"/>
  <c r="AC74" i="29"/>
  <c r="AC75" i="29"/>
  <c r="AC76" i="29"/>
  <c r="AC77" i="29"/>
  <c r="AC78" i="29"/>
  <c r="AC79" i="29"/>
  <c r="AC80" i="29"/>
  <c r="AC81" i="29"/>
  <c r="AC82" i="29"/>
  <c r="AC83" i="29"/>
  <c r="AC84" i="29"/>
  <c r="AC85" i="29"/>
  <c r="AC86" i="29"/>
  <c r="AC87" i="29"/>
  <c r="AC88" i="29"/>
  <c r="AC89" i="29"/>
  <c r="AC90" i="29"/>
  <c r="AC91" i="29"/>
  <c r="AC92" i="29"/>
  <c r="AC93" i="29"/>
  <c r="AC94" i="29"/>
  <c r="AC95" i="29"/>
  <c r="AC96" i="29"/>
  <c r="AC97" i="29"/>
  <c r="AC98" i="29"/>
  <c r="AC99" i="29"/>
  <c r="L62" i="26"/>
  <c r="L63" i="26"/>
  <c r="L64" i="26"/>
  <c r="L71" i="26"/>
  <c r="I71" i="26"/>
  <c r="L44" i="26"/>
  <c r="L45" i="26"/>
  <c r="L46" i="26"/>
  <c r="AN6" i="30"/>
  <c r="AO6" i="30"/>
  <c r="AP6" i="30"/>
  <c r="AQ6" i="30"/>
  <c r="AM6" i="30"/>
  <c r="AN7" i="30"/>
  <c r="AO7" i="30"/>
  <c r="AP7" i="30"/>
  <c r="AQ7" i="30"/>
  <c r="AM7" i="30"/>
  <c r="AN8" i="30"/>
  <c r="AO8" i="30"/>
  <c r="AP8" i="30"/>
  <c r="AQ8" i="30"/>
  <c r="AM8" i="30"/>
  <c r="AN10" i="30"/>
  <c r="AO10" i="30"/>
  <c r="AP10" i="30"/>
  <c r="AQ10" i="30"/>
  <c r="AM10" i="30"/>
  <c r="AN12" i="30"/>
  <c r="AO12" i="30"/>
  <c r="AP12" i="30"/>
  <c r="AQ12" i="30"/>
  <c r="AM12" i="30"/>
  <c r="AN14" i="30"/>
  <c r="AO14" i="30"/>
  <c r="AP14" i="30"/>
  <c r="AQ14" i="30"/>
  <c r="AM14" i="30"/>
  <c r="AN15" i="30"/>
  <c r="AO15" i="30"/>
  <c r="AP15" i="30"/>
  <c r="AQ15" i="30"/>
  <c r="AM15" i="30"/>
  <c r="AN16" i="30"/>
  <c r="AO16" i="30"/>
  <c r="AP16" i="30"/>
  <c r="AQ16" i="30"/>
  <c r="AM16" i="30"/>
  <c r="AN17" i="30"/>
  <c r="AO17" i="30"/>
  <c r="AP17" i="30"/>
  <c r="AQ17" i="30"/>
  <c r="AM17" i="30"/>
  <c r="AN18" i="30"/>
  <c r="AO18" i="30"/>
  <c r="AP18" i="30"/>
  <c r="AQ18" i="30"/>
  <c r="AM18" i="30"/>
  <c r="AN19" i="30"/>
  <c r="AO19" i="30"/>
  <c r="AP19" i="30"/>
  <c r="AQ19" i="30"/>
  <c r="AM19" i="30"/>
  <c r="AN20" i="30"/>
  <c r="AO20" i="30"/>
  <c r="AP20" i="30"/>
  <c r="AQ20" i="30"/>
  <c r="AM20" i="30"/>
  <c r="AN21" i="30"/>
  <c r="AO21" i="30"/>
  <c r="AP21" i="30"/>
  <c r="AQ21" i="30"/>
  <c r="AM21" i="30"/>
  <c r="AN22" i="30"/>
  <c r="AO22" i="30"/>
  <c r="AP22" i="30"/>
  <c r="AQ22" i="30"/>
  <c r="AM22" i="30"/>
  <c r="AN23" i="30"/>
  <c r="AO23" i="30"/>
  <c r="AP23" i="30"/>
  <c r="AQ23" i="30"/>
  <c r="AM23" i="30"/>
  <c r="AN24" i="30"/>
  <c r="AO24" i="30"/>
  <c r="AP24" i="30"/>
  <c r="AQ24" i="30"/>
  <c r="AM24" i="30"/>
  <c r="AN25" i="30"/>
  <c r="AO25" i="30"/>
  <c r="AP25" i="30"/>
  <c r="AQ25" i="30"/>
  <c r="AM25" i="30"/>
  <c r="AN26" i="30"/>
  <c r="AO26" i="30"/>
  <c r="AP26" i="30"/>
  <c r="AQ26" i="30"/>
  <c r="AM26" i="30"/>
  <c r="AN27" i="30"/>
  <c r="AO27" i="30"/>
  <c r="AP27" i="30"/>
  <c r="AQ27" i="30"/>
  <c r="AM27" i="30"/>
  <c r="AN28" i="30"/>
  <c r="AO28" i="30"/>
  <c r="AP28" i="30"/>
  <c r="AQ28" i="30"/>
  <c r="AM28" i="30"/>
  <c r="AN29" i="30"/>
  <c r="AO29" i="30"/>
  <c r="AP29" i="30"/>
  <c r="AQ29" i="30"/>
  <c r="AM29" i="30"/>
  <c r="AN30" i="30"/>
  <c r="AO30" i="30"/>
  <c r="AP30" i="30"/>
  <c r="AQ30" i="30"/>
  <c r="AM30" i="30"/>
  <c r="AN31" i="30"/>
  <c r="AO31" i="30"/>
  <c r="AP31" i="30"/>
  <c r="AQ31" i="30"/>
  <c r="AM31" i="30"/>
  <c r="AN32" i="30"/>
  <c r="AO32" i="30"/>
  <c r="AP32" i="30"/>
  <c r="AQ32" i="30"/>
  <c r="AM32" i="30"/>
  <c r="AN33" i="30"/>
  <c r="AO33" i="30"/>
  <c r="AP33" i="30"/>
  <c r="AQ33" i="30"/>
  <c r="AM33" i="30"/>
  <c r="AN34" i="30"/>
  <c r="AO34" i="30"/>
  <c r="AP34" i="30"/>
  <c r="AQ34" i="30"/>
  <c r="AM34" i="30"/>
  <c r="AN35" i="30"/>
  <c r="AO35" i="30"/>
  <c r="AP35" i="30"/>
  <c r="AQ35" i="30"/>
  <c r="AM35" i="30"/>
  <c r="AN36" i="30"/>
  <c r="AO36" i="30"/>
  <c r="AP36" i="30"/>
  <c r="AQ36" i="30"/>
  <c r="AM36" i="30"/>
  <c r="AN40" i="30"/>
  <c r="AO40" i="30"/>
  <c r="AP40" i="30"/>
  <c r="AQ40" i="30"/>
  <c r="AM40" i="30"/>
  <c r="AN41" i="30"/>
  <c r="AO41" i="30"/>
  <c r="AP41" i="30"/>
  <c r="AQ41" i="30"/>
  <c r="AM41" i="30"/>
  <c r="AN42" i="30"/>
  <c r="AO42" i="30"/>
  <c r="AP42" i="30"/>
  <c r="AQ42" i="30"/>
  <c r="AM42" i="30"/>
  <c r="AN43" i="30"/>
  <c r="AO43" i="30"/>
  <c r="AP43" i="30"/>
  <c r="AQ43" i="30"/>
  <c r="AM43" i="30"/>
  <c r="AN44" i="30"/>
  <c r="AO44" i="30"/>
  <c r="AP44" i="30"/>
  <c r="AQ44" i="30"/>
  <c r="AM44" i="30"/>
  <c r="AN45" i="30"/>
  <c r="AO45" i="30"/>
  <c r="AP45" i="30"/>
  <c r="AQ45" i="30"/>
  <c r="AM45" i="30"/>
  <c r="AN46" i="30"/>
  <c r="AO46" i="30"/>
  <c r="AP46" i="30"/>
  <c r="AQ46" i="30"/>
  <c r="AM46" i="30"/>
  <c r="AN47" i="30"/>
  <c r="AO47" i="30"/>
  <c r="AP47" i="30"/>
  <c r="AQ47" i="30"/>
  <c r="AM47" i="30"/>
  <c r="AN48" i="30"/>
  <c r="AO48" i="30"/>
  <c r="AP48" i="30"/>
  <c r="AQ48" i="30"/>
  <c r="AM48" i="30"/>
  <c r="AN49" i="30"/>
  <c r="AO49" i="30"/>
  <c r="AP49" i="30"/>
  <c r="AQ49" i="30"/>
  <c r="AM49" i="30"/>
  <c r="AN50" i="30"/>
  <c r="AO50" i="30"/>
  <c r="AP50" i="30"/>
  <c r="AQ50" i="30"/>
  <c r="AM50" i="30"/>
  <c r="AN51" i="30"/>
  <c r="AO51" i="30"/>
  <c r="AP51" i="30"/>
  <c r="AQ51" i="30"/>
  <c r="AM51" i="30"/>
  <c r="AN52" i="30"/>
  <c r="AO52" i="30"/>
  <c r="AP52" i="30"/>
  <c r="AQ52" i="30"/>
  <c r="AM52" i="30"/>
  <c r="AN53" i="30"/>
  <c r="AO53" i="30"/>
  <c r="AP53" i="30"/>
  <c r="AQ53" i="30"/>
  <c r="AM53" i="30"/>
  <c r="AN54" i="30"/>
  <c r="AO54" i="30"/>
  <c r="AP54" i="30"/>
  <c r="AQ54" i="30"/>
  <c r="AM54" i="30"/>
  <c r="AN55" i="30"/>
  <c r="AO55" i="30"/>
  <c r="AP55" i="30"/>
  <c r="AQ55" i="30"/>
  <c r="AM55" i="30"/>
  <c r="AN57" i="30"/>
  <c r="AO57" i="30"/>
  <c r="AP57" i="30"/>
  <c r="AQ57" i="30"/>
  <c r="AM57" i="30"/>
  <c r="AN58" i="30"/>
  <c r="AO58" i="30"/>
  <c r="AP58" i="30"/>
  <c r="AQ58" i="30"/>
  <c r="AM58" i="30"/>
  <c r="AN59" i="30"/>
  <c r="AO59" i="30"/>
  <c r="AP59" i="30"/>
  <c r="AQ59" i="30"/>
  <c r="AM59" i="30"/>
  <c r="AN60" i="30"/>
  <c r="AO60" i="30"/>
  <c r="AP60" i="30"/>
  <c r="AQ60" i="30"/>
  <c r="AM60" i="30"/>
  <c r="AN61" i="30"/>
  <c r="AO61" i="30"/>
  <c r="AP61" i="30"/>
  <c r="AQ61" i="30"/>
  <c r="AM61" i="30"/>
  <c r="AN62" i="30"/>
  <c r="AO62" i="30"/>
  <c r="AP62" i="30"/>
  <c r="AQ62" i="30"/>
  <c r="AM62" i="30"/>
  <c r="AN63" i="30"/>
  <c r="AO63" i="30"/>
  <c r="AP63" i="30"/>
  <c r="AQ63" i="30"/>
  <c r="AM63" i="30"/>
  <c r="AN64" i="30"/>
  <c r="AO64" i="30"/>
  <c r="AP64" i="30"/>
  <c r="AQ64" i="30"/>
  <c r="AM64" i="30"/>
  <c r="AN65" i="30"/>
  <c r="AO65" i="30"/>
  <c r="AP65" i="30"/>
  <c r="AQ65" i="30"/>
  <c r="AM65" i="30"/>
  <c r="AN66" i="30"/>
  <c r="AO66" i="30"/>
  <c r="AP66" i="30"/>
  <c r="AQ66" i="30"/>
  <c r="AM66" i="30"/>
  <c r="AN67" i="30"/>
  <c r="AO67" i="30"/>
  <c r="AP67" i="30"/>
  <c r="AQ67" i="30"/>
  <c r="AM67" i="30"/>
  <c r="AN68" i="30"/>
  <c r="AO68" i="30"/>
  <c r="AP68" i="30"/>
  <c r="AQ68" i="30"/>
  <c r="AM68" i="30"/>
  <c r="AN69" i="30"/>
  <c r="AO69" i="30"/>
  <c r="AP69" i="30"/>
  <c r="AQ69" i="30"/>
  <c r="AM69" i="30"/>
  <c r="AN70" i="30"/>
  <c r="AO70" i="30"/>
  <c r="AP70" i="30"/>
  <c r="AQ70" i="30"/>
  <c r="AM70" i="30"/>
  <c r="AN71" i="30"/>
  <c r="AO71" i="30"/>
  <c r="AP71" i="30"/>
  <c r="AQ71" i="30"/>
  <c r="AM71" i="30"/>
  <c r="AN72" i="30"/>
  <c r="AO72" i="30"/>
  <c r="AP72" i="30"/>
  <c r="AQ72" i="30"/>
  <c r="AM72" i="30"/>
  <c r="AN73" i="30"/>
  <c r="AO73" i="30"/>
  <c r="AP73" i="30"/>
  <c r="AQ73" i="30"/>
  <c r="AM73" i="30"/>
  <c r="AN74" i="30"/>
  <c r="AO74" i="30"/>
  <c r="AP74" i="30"/>
  <c r="AQ74" i="30"/>
  <c r="AM74" i="30"/>
  <c r="AN75" i="30"/>
  <c r="AO75" i="30"/>
  <c r="AP75" i="30"/>
  <c r="AQ75" i="30"/>
  <c r="AM75" i="30"/>
  <c r="AN76" i="30"/>
  <c r="AO76" i="30"/>
  <c r="AP76" i="30"/>
  <c r="AQ76" i="30"/>
  <c r="AM76" i="30"/>
  <c r="AN77" i="30"/>
  <c r="AO77" i="30"/>
  <c r="AP77" i="30"/>
  <c r="AQ77" i="30"/>
  <c r="AM77" i="30"/>
  <c r="AN78" i="30"/>
  <c r="AO78" i="30"/>
  <c r="AP78" i="30"/>
  <c r="AQ78" i="30"/>
  <c r="AM78" i="30"/>
  <c r="AN79" i="30"/>
  <c r="AO79" i="30"/>
  <c r="AP79" i="30"/>
  <c r="AQ79" i="30"/>
  <c r="AM79" i="30"/>
  <c r="AN80" i="30"/>
  <c r="AO80" i="30"/>
  <c r="AP80" i="30"/>
  <c r="AQ80" i="30"/>
  <c r="AM80" i="30"/>
  <c r="AN81" i="30"/>
  <c r="AO81" i="30"/>
  <c r="AP81" i="30"/>
  <c r="AQ81" i="30"/>
  <c r="AM81" i="30"/>
  <c r="AN82" i="30"/>
  <c r="AO82" i="30"/>
  <c r="AP82" i="30"/>
  <c r="AQ82" i="30"/>
  <c r="AM82" i="30"/>
  <c r="AN83" i="30"/>
  <c r="AO83" i="30"/>
  <c r="AP83" i="30"/>
  <c r="AQ83" i="30"/>
  <c r="AM83" i="30"/>
  <c r="AN84" i="30"/>
  <c r="AO84" i="30"/>
  <c r="AP84" i="30"/>
  <c r="AQ84" i="30"/>
  <c r="AM84" i="30"/>
  <c r="AN86" i="30"/>
  <c r="AO86" i="30"/>
  <c r="AP86" i="30"/>
  <c r="AQ86" i="30"/>
  <c r="AM86" i="30"/>
  <c r="AN87" i="30"/>
  <c r="AO87" i="30"/>
  <c r="AP87" i="30"/>
  <c r="AQ87" i="30"/>
  <c r="AM87" i="30"/>
  <c r="AN88" i="30"/>
  <c r="AO88" i="30"/>
  <c r="AP88" i="30"/>
  <c r="AQ88" i="30"/>
  <c r="AM88" i="30"/>
  <c r="AN89" i="30"/>
  <c r="AO89" i="30"/>
  <c r="AP89" i="30"/>
  <c r="AQ89" i="30"/>
  <c r="AM89" i="30"/>
  <c r="AN90" i="30"/>
  <c r="AO90" i="30"/>
  <c r="AP90" i="30"/>
  <c r="AQ90" i="30"/>
  <c r="AM90" i="30"/>
  <c r="AN91" i="30"/>
  <c r="AO91" i="30"/>
  <c r="AP91" i="30"/>
  <c r="AQ91" i="30"/>
  <c r="AM91" i="30"/>
  <c r="AN92" i="30"/>
  <c r="AO92" i="30"/>
  <c r="AP92" i="30"/>
  <c r="AQ92" i="30"/>
  <c r="AM92" i="30"/>
  <c r="AN93" i="30"/>
  <c r="AO93" i="30"/>
  <c r="AP93" i="30"/>
  <c r="AQ93" i="30"/>
  <c r="AM93" i="30"/>
  <c r="AN94" i="30"/>
  <c r="AO94" i="30"/>
  <c r="AP94" i="30"/>
  <c r="AQ94" i="30"/>
  <c r="AM94" i="30"/>
  <c r="AN95" i="30"/>
  <c r="AO95" i="30"/>
  <c r="AP95" i="30"/>
  <c r="AQ95" i="30"/>
  <c r="AM95" i="30"/>
  <c r="AN96" i="30"/>
  <c r="AO96" i="30"/>
  <c r="AP96" i="30"/>
  <c r="AQ96" i="30"/>
  <c r="AM96" i="30"/>
  <c r="AN97" i="30"/>
  <c r="AO97" i="30"/>
  <c r="AP97" i="30"/>
  <c r="AQ97" i="30"/>
  <c r="AM97" i="30"/>
  <c r="AN98" i="30"/>
  <c r="AO98" i="30"/>
  <c r="AP98" i="30"/>
  <c r="AQ98" i="30"/>
  <c r="AM98" i="30"/>
  <c r="AN99" i="30"/>
  <c r="AO99" i="30"/>
  <c r="AP99" i="30"/>
  <c r="AQ99" i="30"/>
  <c r="AM99" i="30"/>
  <c r="AN100" i="30"/>
  <c r="AO100" i="30"/>
  <c r="AP100" i="30"/>
  <c r="AQ100" i="30"/>
  <c r="AM100" i="30"/>
  <c r="AN101" i="30"/>
  <c r="AO101" i="30"/>
  <c r="AP101" i="30"/>
  <c r="AQ101" i="30"/>
  <c r="AM101" i="30"/>
  <c r="AN102" i="30"/>
  <c r="AO102" i="30"/>
  <c r="AP102" i="30"/>
  <c r="AQ102" i="30"/>
  <c r="AM102" i="30"/>
  <c r="AN103" i="30"/>
  <c r="AO103" i="30"/>
  <c r="AP103" i="30"/>
  <c r="AQ103" i="30"/>
  <c r="AM103" i="30"/>
  <c r="AN104" i="30"/>
  <c r="AO104" i="30"/>
  <c r="AP104" i="30"/>
  <c r="AQ104" i="30"/>
  <c r="AM104" i="30"/>
  <c r="AN105" i="30"/>
  <c r="AO105" i="30"/>
  <c r="AP105" i="30"/>
  <c r="AQ105" i="30"/>
  <c r="AM105" i="30"/>
  <c r="AN119" i="30"/>
  <c r="AO119" i="30"/>
  <c r="AP119" i="30"/>
  <c r="AQ119" i="30"/>
  <c r="AM119" i="30"/>
  <c r="F39" i="26"/>
  <c r="D39" i="26"/>
  <c r="H39" i="26"/>
  <c r="J39" i="26"/>
  <c r="L39" i="26"/>
  <c r="F40" i="26"/>
  <c r="D40" i="26"/>
  <c r="H40" i="26"/>
  <c r="J40" i="26"/>
  <c r="L40" i="26"/>
  <c r="F41" i="26"/>
  <c r="D41" i="26"/>
  <c r="H41" i="26"/>
  <c r="J41" i="26"/>
  <c r="L41" i="26"/>
  <c r="L53" i="26"/>
  <c r="I53" i="26"/>
  <c r="L27" i="26"/>
  <c r="L28" i="26"/>
  <c r="L29" i="26"/>
  <c r="AB7" i="29"/>
  <c r="AB8" i="29"/>
  <c r="AB9" i="29"/>
  <c r="AB10" i="29"/>
  <c r="AB11" i="29"/>
  <c r="AB12" i="29"/>
  <c r="AB13" i="29"/>
  <c r="AB14"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41" i="29"/>
  <c r="AB42" i="29"/>
  <c r="AB43" i="29"/>
  <c r="AB44" i="29"/>
  <c r="AB45" i="29"/>
  <c r="AB46" i="29"/>
  <c r="AB47" i="29"/>
  <c r="AB48" i="29"/>
  <c r="AB49" i="29"/>
  <c r="AB50" i="29"/>
  <c r="AB51"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F22" i="26"/>
  <c r="F23" i="26"/>
  <c r="F24" i="26"/>
  <c r="H22" i="26"/>
  <c r="D22" i="26"/>
  <c r="J22" i="26"/>
  <c r="L22" i="26"/>
  <c r="H23" i="26"/>
  <c r="D23" i="26"/>
  <c r="J23" i="26"/>
  <c r="L23" i="26"/>
  <c r="H24" i="26"/>
  <c r="D24" i="26"/>
  <c r="J24" i="26"/>
  <c r="L24" i="26"/>
  <c r="L35" i="26"/>
  <c r="I35" i="26"/>
  <c r="L9" i="26"/>
  <c r="L10" i="26"/>
  <c r="L11" i="26"/>
  <c r="L18" i="26"/>
  <c r="I18" i="26"/>
  <c r="K21" i="19"/>
  <c r="J22" i="19"/>
  <c r="I21" i="19"/>
  <c r="H22" i="19"/>
  <c r="G21" i="19"/>
  <c r="F22" i="19"/>
  <c r="E21" i="19"/>
  <c r="D22" i="19"/>
  <c r="H210" i="33"/>
  <c r="AN6" i="31"/>
  <c r="M210" i="33"/>
  <c r="AO6" i="31"/>
  <c r="R210" i="33"/>
  <c r="AP6" i="31"/>
  <c r="AQ6" i="31"/>
  <c r="AM6" i="31"/>
  <c r="H217" i="33"/>
  <c r="AN13" i="31"/>
  <c r="M217" i="33"/>
  <c r="AO13" i="31"/>
  <c r="R217" i="33"/>
  <c r="AP13" i="31"/>
  <c r="AQ13" i="31"/>
  <c r="AM13" i="31"/>
  <c r="H218" i="33"/>
  <c r="AN14" i="31"/>
  <c r="M218" i="33"/>
  <c r="AO14" i="31"/>
  <c r="R218" i="33"/>
  <c r="AP14" i="31"/>
  <c r="AQ14" i="31"/>
  <c r="AM14" i="31"/>
  <c r="H222" i="33"/>
  <c r="AN20" i="31"/>
  <c r="M222" i="33"/>
  <c r="AO20" i="31"/>
  <c r="R222" i="33"/>
  <c r="AP20" i="31"/>
  <c r="AQ20" i="31"/>
  <c r="AM20" i="31"/>
  <c r="H211" i="33"/>
  <c r="AN7" i="31"/>
  <c r="M211" i="33"/>
  <c r="AO7" i="31"/>
  <c r="R211" i="33"/>
  <c r="AP7" i="31"/>
  <c r="AQ7" i="31"/>
  <c r="AM7" i="31"/>
  <c r="H212" i="33"/>
  <c r="AN8" i="31"/>
  <c r="M212" i="33"/>
  <c r="AO8" i="31"/>
  <c r="R212" i="33"/>
  <c r="AP8" i="31"/>
  <c r="AQ8" i="31"/>
  <c r="AM8" i="31"/>
  <c r="H213" i="33"/>
  <c r="AN9" i="31"/>
  <c r="M213" i="33"/>
  <c r="AO9" i="31"/>
  <c r="R213" i="33"/>
  <c r="AP9" i="31"/>
  <c r="AQ9" i="31"/>
  <c r="AM9" i="31"/>
  <c r="H214" i="33"/>
  <c r="AN10" i="31"/>
  <c r="M214" i="33"/>
  <c r="AO10" i="31"/>
  <c r="R214" i="33"/>
  <c r="AP10" i="31"/>
  <c r="AQ10" i="31"/>
  <c r="AM10" i="31"/>
  <c r="H215" i="33"/>
  <c r="AN11" i="31"/>
  <c r="M215" i="33"/>
  <c r="AO11" i="31"/>
  <c r="R215" i="33"/>
  <c r="AP11" i="31"/>
  <c r="AQ11" i="31"/>
  <c r="AM11" i="31"/>
  <c r="H216" i="33"/>
  <c r="AN12" i="31"/>
  <c r="M216" i="33"/>
  <c r="AO12" i="31"/>
  <c r="R216" i="33"/>
  <c r="AP12" i="31"/>
  <c r="AQ12" i="31"/>
  <c r="AM12" i="31"/>
  <c r="H219" i="33"/>
  <c r="AN15" i="31"/>
  <c r="M219" i="33"/>
  <c r="AO15" i="31"/>
  <c r="R219" i="33"/>
  <c r="AP15" i="31"/>
  <c r="AQ15" i="31"/>
  <c r="AM15" i="31"/>
  <c r="H220" i="33"/>
  <c r="AN16" i="31"/>
  <c r="M220" i="33"/>
  <c r="AO16" i="31"/>
  <c r="R220" i="33"/>
  <c r="AP16" i="31"/>
  <c r="AQ16" i="31"/>
  <c r="AM16" i="31"/>
  <c r="H221" i="33"/>
  <c r="AN17" i="31"/>
  <c r="M221" i="33"/>
  <c r="AO17" i="31"/>
  <c r="R221" i="33"/>
  <c r="AP17" i="31"/>
  <c r="AQ17" i="31"/>
  <c r="AM17" i="31"/>
  <c r="H306" i="33"/>
  <c r="AN18" i="31"/>
  <c r="M306" i="33"/>
  <c r="AO18" i="31"/>
  <c r="R306" i="33"/>
  <c r="AP18" i="31"/>
  <c r="AQ18" i="31"/>
  <c r="AM18" i="31"/>
  <c r="H308" i="33"/>
  <c r="AN19" i="31"/>
  <c r="M308" i="33"/>
  <c r="AO19" i="31"/>
  <c r="R308" i="33"/>
  <c r="AP19" i="31"/>
  <c r="AQ19" i="31"/>
  <c r="AM19" i="31"/>
  <c r="H223" i="33"/>
  <c r="AN21" i="31"/>
  <c r="M223" i="33"/>
  <c r="AO21" i="31"/>
  <c r="R223" i="33"/>
  <c r="AP21" i="31"/>
  <c r="AQ21" i="31"/>
  <c r="AM21" i="31"/>
  <c r="H224" i="33"/>
  <c r="AN22" i="31"/>
  <c r="M224" i="33"/>
  <c r="AO22" i="31"/>
  <c r="R224" i="33"/>
  <c r="AP22" i="31"/>
  <c r="AQ22" i="31"/>
  <c r="AM22" i="31"/>
  <c r="H225" i="33"/>
  <c r="AN23" i="31"/>
  <c r="M225" i="33"/>
  <c r="AO23" i="31"/>
  <c r="R225" i="33"/>
  <c r="AP23" i="31"/>
  <c r="AQ23" i="31"/>
  <c r="AM23" i="31"/>
  <c r="H226" i="33"/>
  <c r="AN24" i="31"/>
  <c r="M226" i="33"/>
  <c r="AO24" i="31"/>
  <c r="R226" i="33"/>
  <c r="AP24" i="31"/>
  <c r="AQ24" i="31"/>
  <c r="AM24" i="31"/>
  <c r="H227" i="33"/>
  <c r="AN25" i="31"/>
  <c r="M227" i="33"/>
  <c r="AO25" i="31"/>
  <c r="R227" i="33"/>
  <c r="AP25" i="31"/>
  <c r="AQ25" i="31"/>
  <c r="AM25" i="31"/>
  <c r="H228" i="33"/>
  <c r="AN26" i="31"/>
  <c r="M228" i="33"/>
  <c r="AO26" i="31"/>
  <c r="R228" i="33"/>
  <c r="AP26" i="31"/>
  <c r="AQ26" i="31"/>
  <c r="AM26" i="31"/>
  <c r="H229" i="33"/>
  <c r="AN27" i="31"/>
  <c r="M229" i="33"/>
  <c r="AO27" i="31"/>
  <c r="R229" i="33"/>
  <c r="AP27" i="31"/>
  <c r="AQ27" i="31"/>
  <c r="AM27" i="31"/>
  <c r="H230" i="33"/>
  <c r="AN28" i="31"/>
  <c r="M230" i="33"/>
  <c r="AO28" i="31"/>
  <c r="R230" i="33"/>
  <c r="AP28" i="31"/>
  <c r="AQ28" i="31"/>
  <c r="AM28" i="31"/>
  <c r="H231" i="33"/>
  <c r="AN29" i="31"/>
  <c r="M231" i="33"/>
  <c r="AO29" i="31"/>
  <c r="R231" i="33"/>
  <c r="AP29" i="31"/>
  <c r="AQ29" i="31"/>
  <c r="AM29" i="31"/>
  <c r="H232" i="33"/>
  <c r="AN30" i="31"/>
  <c r="M232" i="33"/>
  <c r="AO30" i="31"/>
  <c r="R232" i="33"/>
  <c r="AP30" i="31"/>
  <c r="AQ30" i="31"/>
  <c r="AM30" i="31"/>
  <c r="H307" i="33"/>
  <c r="AN31" i="31"/>
  <c r="M307" i="33"/>
  <c r="AO31" i="31"/>
  <c r="R307" i="33"/>
  <c r="AP31" i="31"/>
  <c r="AQ31" i="31"/>
  <c r="AM31" i="31"/>
  <c r="H233" i="33"/>
  <c r="AN32" i="31"/>
  <c r="M233" i="33"/>
  <c r="AO32" i="31"/>
  <c r="R233" i="33"/>
  <c r="AP32" i="31"/>
  <c r="AQ32" i="31"/>
  <c r="AM32" i="31"/>
  <c r="H234" i="33"/>
  <c r="AN33" i="31"/>
  <c r="M234" i="33"/>
  <c r="AO33" i="31"/>
  <c r="R234" i="33"/>
  <c r="AP33" i="31"/>
  <c r="AQ33" i="31"/>
  <c r="AM33" i="31"/>
  <c r="H235" i="33"/>
  <c r="AN34" i="31"/>
  <c r="M235" i="33"/>
  <c r="AO34" i="31"/>
  <c r="R235" i="33"/>
  <c r="AP34" i="31"/>
  <c r="AQ34" i="31"/>
  <c r="AM34" i="31"/>
  <c r="H236" i="33"/>
  <c r="AN35" i="31"/>
  <c r="M236" i="33"/>
  <c r="AO35" i="31"/>
  <c r="R236" i="33"/>
  <c r="AP35" i="31"/>
  <c r="AQ35" i="31"/>
  <c r="AM35" i="31"/>
  <c r="H237" i="33"/>
  <c r="AN36" i="31"/>
  <c r="M237" i="33"/>
  <c r="AO36" i="31"/>
  <c r="R237" i="33"/>
  <c r="AP36" i="31"/>
  <c r="AQ36" i="31"/>
  <c r="AM36" i="31"/>
  <c r="H238" i="33"/>
  <c r="AN37" i="31"/>
  <c r="M238" i="33"/>
  <c r="AO37" i="31"/>
  <c r="R238" i="33"/>
  <c r="AP37" i="31"/>
  <c r="AQ37" i="31"/>
  <c r="AM37" i="31"/>
  <c r="H239" i="33"/>
  <c r="AN38" i="31"/>
  <c r="M239" i="33"/>
  <c r="AO38" i="31"/>
  <c r="R239" i="33"/>
  <c r="AP38" i="31"/>
  <c r="AQ38" i="31"/>
  <c r="AM38" i="31"/>
  <c r="H240" i="33"/>
  <c r="AN39" i="31"/>
  <c r="M240" i="33"/>
  <c r="AO39" i="31"/>
  <c r="R240" i="33"/>
  <c r="AP39" i="31"/>
  <c r="AQ39" i="31"/>
  <c r="AM39" i="31"/>
  <c r="H242" i="33"/>
  <c r="AN40" i="31"/>
  <c r="M242" i="33"/>
  <c r="AO40" i="31"/>
  <c r="R242" i="33"/>
  <c r="AP40" i="31"/>
  <c r="AQ40" i="31"/>
  <c r="AM40" i="31"/>
  <c r="H243" i="33"/>
  <c r="AN41" i="31"/>
  <c r="M243" i="33"/>
  <c r="AO41" i="31"/>
  <c r="R243" i="33"/>
  <c r="AP41" i="31"/>
  <c r="AQ41" i="31"/>
  <c r="AM41" i="31"/>
  <c r="H244" i="33"/>
  <c r="AN42" i="31"/>
  <c r="M244" i="33"/>
  <c r="AO42" i="31"/>
  <c r="R244" i="33"/>
  <c r="AP42" i="31"/>
  <c r="AQ42" i="31"/>
  <c r="AM42" i="31"/>
  <c r="H245" i="33"/>
  <c r="AN43" i="31"/>
  <c r="M245" i="33"/>
  <c r="AO43" i="31"/>
  <c r="R245" i="33"/>
  <c r="AP43" i="31"/>
  <c r="AQ43" i="31"/>
  <c r="AM43" i="31"/>
  <c r="H304" i="33"/>
  <c r="AN44" i="31"/>
  <c r="M304" i="33"/>
  <c r="AO44" i="31"/>
  <c r="R304" i="33"/>
  <c r="AP44" i="31"/>
  <c r="AQ44" i="31"/>
  <c r="AM44" i="31"/>
  <c r="H246" i="33"/>
  <c r="AN45" i="31"/>
  <c r="M246" i="33"/>
  <c r="AO45" i="31"/>
  <c r="R246" i="33"/>
  <c r="AP45" i="31"/>
  <c r="AQ45" i="31"/>
  <c r="AM45" i="31"/>
  <c r="H247" i="33"/>
  <c r="AN46" i="31"/>
  <c r="M247" i="33"/>
  <c r="AO46" i="31"/>
  <c r="R247" i="33"/>
  <c r="AP46" i="31"/>
  <c r="AQ46" i="31"/>
  <c r="AM46" i="31"/>
  <c r="H248" i="33"/>
  <c r="AN47" i="31"/>
  <c r="M248" i="33"/>
  <c r="AO47" i="31"/>
  <c r="R248" i="33"/>
  <c r="AP47" i="31"/>
  <c r="AQ47" i="31"/>
  <c r="AM47" i="31"/>
  <c r="H249" i="33"/>
  <c r="AN48" i="31"/>
  <c r="M249" i="33"/>
  <c r="AO48" i="31"/>
  <c r="R249" i="33"/>
  <c r="AP48" i="31"/>
  <c r="AQ48" i="31"/>
  <c r="AM48" i="31"/>
  <c r="H250" i="33"/>
  <c r="AN49" i="31"/>
  <c r="M250" i="33"/>
  <c r="AO49" i="31"/>
  <c r="R250" i="33"/>
  <c r="AP49" i="31"/>
  <c r="AQ49" i="31"/>
  <c r="AM49" i="31"/>
  <c r="H251" i="33"/>
  <c r="AN50" i="31"/>
  <c r="M251" i="33"/>
  <c r="AO50" i="31"/>
  <c r="R251" i="33"/>
  <c r="AP50" i="31"/>
  <c r="AQ50" i="31"/>
  <c r="AM50" i="31"/>
  <c r="H252" i="33"/>
  <c r="AN51" i="31"/>
  <c r="M252" i="33"/>
  <c r="AO51" i="31"/>
  <c r="R252" i="33"/>
  <c r="AP51" i="31"/>
  <c r="AQ51" i="31"/>
  <c r="AM51" i="31"/>
  <c r="H253" i="33"/>
  <c r="AN52" i="31"/>
  <c r="M253" i="33"/>
  <c r="AO52" i="31"/>
  <c r="R253" i="33"/>
  <c r="AP52" i="31"/>
  <c r="AQ52" i="31"/>
  <c r="AM52" i="31"/>
  <c r="H254" i="33"/>
  <c r="AN53" i="31"/>
  <c r="M254" i="33"/>
  <c r="AO53" i="31"/>
  <c r="R254" i="33"/>
  <c r="AP53" i="31"/>
  <c r="AQ53" i="31"/>
  <c r="AM53" i="31"/>
  <c r="H255" i="33"/>
  <c r="AN54" i="31"/>
  <c r="M255" i="33"/>
  <c r="AO54" i="31"/>
  <c r="R255" i="33"/>
  <c r="AP54" i="31"/>
  <c r="AQ54" i="31"/>
  <c r="AM54" i="31"/>
  <c r="H256" i="33"/>
  <c r="AN55" i="31"/>
  <c r="M256" i="33"/>
  <c r="AO55" i="31"/>
  <c r="R256" i="33"/>
  <c r="AP55" i="31"/>
  <c r="AQ55" i="31"/>
  <c r="AM55" i="31"/>
  <c r="H257" i="33"/>
  <c r="AN56" i="31"/>
  <c r="M257" i="33"/>
  <c r="AO56" i="31"/>
  <c r="R257" i="33"/>
  <c r="AP56" i="31"/>
  <c r="AQ56" i="31"/>
  <c r="AM56" i="31"/>
  <c r="H258" i="33"/>
  <c r="AN57" i="31"/>
  <c r="M258" i="33"/>
  <c r="AO57" i="31"/>
  <c r="R258" i="33"/>
  <c r="AP57" i="31"/>
  <c r="AQ57" i="31"/>
  <c r="AM57" i="31"/>
  <c r="H259" i="33"/>
  <c r="AN58" i="31"/>
  <c r="M259" i="33"/>
  <c r="AO58" i="31"/>
  <c r="R259" i="33"/>
  <c r="AP58" i="31"/>
  <c r="AQ58" i="31"/>
  <c r="AM58" i="31"/>
  <c r="H260" i="33"/>
  <c r="AN59" i="31"/>
  <c r="M260" i="33"/>
  <c r="AO59" i="31"/>
  <c r="R260" i="33"/>
  <c r="AP59" i="31"/>
  <c r="AQ59" i="31"/>
  <c r="AM59" i="31"/>
  <c r="H261" i="33"/>
  <c r="AN60" i="31"/>
  <c r="M261" i="33"/>
  <c r="AO60" i="31"/>
  <c r="R261" i="33"/>
  <c r="AP60" i="31"/>
  <c r="AQ60" i="31"/>
  <c r="AM60" i="31"/>
  <c r="H262" i="33"/>
  <c r="AN61" i="31"/>
  <c r="M262" i="33"/>
  <c r="AO61" i="31"/>
  <c r="R262" i="33"/>
  <c r="AP61" i="31"/>
  <c r="AQ61" i="31"/>
  <c r="AM61" i="31"/>
  <c r="H263" i="33"/>
  <c r="AN62" i="31"/>
  <c r="M263" i="33"/>
  <c r="AO62" i="31"/>
  <c r="R263" i="33"/>
  <c r="AP62" i="31"/>
  <c r="AQ62" i="31"/>
  <c r="AM62" i="31"/>
  <c r="H280" i="33"/>
  <c r="AN63" i="31"/>
  <c r="M280" i="33"/>
  <c r="AO63" i="31"/>
  <c r="R280" i="33"/>
  <c r="AP63" i="31"/>
  <c r="AQ63" i="31"/>
  <c r="AM63" i="31"/>
  <c r="H281" i="33"/>
  <c r="AN64" i="31"/>
  <c r="M281" i="33"/>
  <c r="AO64" i="31"/>
  <c r="R281" i="33"/>
  <c r="AP64" i="31"/>
  <c r="AQ64" i="31"/>
  <c r="AM64" i="31"/>
  <c r="H283" i="33"/>
  <c r="AN65" i="31"/>
  <c r="M283" i="33"/>
  <c r="AO65" i="31"/>
  <c r="R283" i="33"/>
  <c r="AP65" i="31"/>
  <c r="AQ65" i="31"/>
  <c r="AM65" i="31"/>
  <c r="H284" i="33"/>
  <c r="AN66" i="31"/>
  <c r="M284" i="33"/>
  <c r="AO66" i="31"/>
  <c r="R284" i="33"/>
  <c r="AP66" i="31"/>
  <c r="AQ66" i="31"/>
  <c r="AM66" i="31"/>
  <c r="H285" i="33"/>
  <c r="AN67" i="31"/>
  <c r="M285" i="33"/>
  <c r="AO67" i="31"/>
  <c r="R285" i="33"/>
  <c r="AP67" i="31"/>
  <c r="AQ67" i="31"/>
  <c r="AM67" i="31"/>
  <c r="H286" i="33"/>
  <c r="AN68" i="31"/>
  <c r="M286" i="33"/>
  <c r="AO68" i="31"/>
  <c r="R286" i="33"/>
  <c r="AP68" i="31"/>
  <c r="AQ68" i="31"/>
  <c r="AM68" i="31"/>
  <c r="H287" i="33"/>
  <c r="AN69" i="31"/>
  <c r="M287" i="33"/>
  <c r="AO69" i="31"/>
  <c r="R287" i="33"/>
  <c r="AP69" i="31"/>
  <c r="AQ69" i="31"/>
  <c r="AM69" i="31"/>
  <c r="H288" i="33"/>
  <c r="AN70" i="31"/>
  <c r="M288" i="33"/>
  <c r="AO70" i="31"/>
  <c r="R288" i="33"/>
  <c r="AP70" i="31"/>
  <c r="AQ70" i="31"/>
  <c r="AM70" i="31"/>
  <c r="H289" i="33"/>
  <c r="AN71" i="31"/>
  <c r="M289" i="33"/>
  <c r="AO71" i="31"/>
  <c r="R289" i="33"/>
  <c r="AP71" i="31"/>
  <c r="AQ71" i="31"/>
  <c r="AM71" i="31"/>
  <c r="H290" i="33"/>
  <c r="AN72" i="31"/>
  <c r="M290" i="33"/>
  <c r="AO72" i="31"/>
  <c r="R290" i="33"/>
  <c r="AP72" i="31"/>
  <c r="AQ72" i="31"/>
  <c r="AM72" i="31"/>
  <c r="H302" i="33"/>
  <c r="AN73" i="31"/>
  <c r="M302" i="33"/>
  <c r="AO73" i="31"/>
  <c r="R302" i="33"/>
  <c r="AP73" i="31"/>
  <c r="AQ73" i="31"/>
  <c r="AM73" i="31"/>
  <c r="H303" i="33"/>
  <c r="AN74" i="31"/>
  <c r="M303" i="33"/>
  <c r="AO74" i="31"/>
  <c r="R303" i="33"/>
  <c r="AP74" i="31"/>
  <c r="AQ74" i="31"/>
  <c r="AM74" i="31"/>
  <c r="H264" i="33"/>
  <c r="AN75" i="31"/>
  <c r="M264" i="33"/>
  <c r="AO75" i="31"/>
  <c r="R264" i="33"/>
  <c r="AP75" i="31"/>
  <c r="AQ75" i="31"/>
  <c r="AM75" i="31"/>
  <c r="H265" i="33"/>
  <c r="AN76" i="31"/>
  <c r="M265" i="33"/>
  <c r="AO76" i="31"/>
  <c r="R265" i="33"/>
  <c r="AP76" i="31"/>
  <c r="AQ76" i="31"/>
  <c r="AM76" i="31"/>
  <c r="H266" i="33"/>
  <c r="AN77" i="31"/>
  <c r="M266" i="33"/>
  <c r="AO77" i="31"/>
  <c r="R266" i="33"/>
  <c r="AP77" i="31"/>
  <c r="AQ77" i="31"/>
  <c r="AM77" i="31"/>
  <c r="H267" i="33"/>
  <c r="AN78" i="31"/>
  <c r="M267" i="33"/>
  <c r="AO78" i="31"/>
  <c r="R267" i="33"/>
  <c r="AP78" i="31"/>
  <c r="AQ78" i="31"/>
  <c r="AM78" i="31"/>
  <c r="H268" i="33"/>
  <c r="AN79" i="31"/>
  <c r="M268" i="33"/>
  <c r="AO79" i="31"/>
  <c r="R268" i="33"/>
  <c r="AP79" i="31"/>
  <c r="AQ79" i="31"/>
  <c r="AM79" i="31"/>
  <c r="H269" i="33"/>
  <c r="AN80" i="31"/>
  <c r="M269" i="33"/>
  <c r="AO80" i="31"/>
  <c r="R269" i="33"/>
  <c r="AP80" i="31"/>
  <c r="AQ80" i="31"/>
  <c r="AM80" i="31"/>
  <c r="H270" i="33"/>
  <c r="AN81" i="31"/>
  <c r="M270" i="33"/>
  <c r="AO81" i="31"/>
  <c r="R270" i="33"/>
  <c r="AP81" i="31"/>
  <c r="AQ81" i="31"/>
  <c r="AM81" i="31"/>
  <c r="H271" i="33"/>
  <c r="AN82" i="31"/>
  <c r="M271" i="33"/>
  <c r="AO82" i="31"/>
  <c r="R271" i="33"/>
  <c r="AP82" i="31"/>
  <c r="AQ82" i="31"/>
  <c r="AM82" i="31"/>
  <c r="H272" i="33"/>
  <c r="AN83" i="31"/>
  <c r="M272" i="33"/>
  <c r="AO83" i="31"/>
  <c r="R272" i="33"/>
  <c r="AP83" i="31"/>
  <c r="AQ83" i="31"/>
  <c r="AM83" i="31"/>
  <c r="H273" i="33"/>
  <c r="AN84" i="31"/>
  <c r="M273" i="33"/>
  <c r="AO84" i="31"/>
  <c r="R273" i="33"/>
  <c r="AP84" i="31"/>
  <c r="AQ84" i="31"/>
  <c r="AM84" i="31"/>
  <c r="H274" i="33"/>
  <c r="AN85" i="31"/>
  <c r="M274" i="33"/>
  <c r="AO85" i="31"/>
  <c r="R274" i="33"/>
  <c r="AP85" i="31"/>
  <c r="AQ85" i="31"/>
  <c r="AM85" i="31"/>
  <c r="H275" i="33"/>
  <c r="AN86" i="31"/>
  <c r="M275" i="33"/>
  <c r="AO86" i="31"/>
  <c r="R275" i="33"/>
  <c r="AP86" i="31"/>
  <c r="AQ86" i="31"/>
  <c r="AM86" i="31"/>
  <c r="H276" i="33"/>
  <c r="AN87" i="31"/>
  <c r="M276" i="33"/>
  <c r="AO87" i="31"/>
  <c r="R276" i="33"/>
  <c r="AP87" i="31"/>
  <c r="AQ87" i="31"/>
  <c r="AM87" i="31"/>
  <c r="H277" i="33"/>
  <c r="AN88" i="31"/>
  <c r="M277" i="33"/>
  <c r="AO88" i="31"/>
  <c r="R277" i="33"/>
  <c r="AP88" i="31"/>
  <c r="AQ88" i="31"/>
  <c r="AM88" i="31"/>
  <c r="H278" i="33"/>
  <c r="AN89" i="31"/>
  <c r="M278" i="33"/>
  <c r="AO89" i="31"/>
  <c r="R278" i="33"/>
  <c r="AP89" i="31"/>
  <c r="AQ89" i="31"/>
  <c r="AM89" i="31"/>
  <c r="H294" i="33"/>
  <c r="AN90" i="31"/>
  <c r="M294" i="33"/>
  <c r="AO90" i="31"/>
  <c r="R294" i="33"/>
  <c r="AP90" i="31"/>
  <c r="AQ90" i="31"/>
  <c r="AM90" i="31"/>
  <c r="H295" i="33"/>
  <c r="AN91" i="31"/>
  <c r="M295" i="33"/>
  <c r="AO91" i="31"/>
  <c r="R295" i="33"/>
  <c r="AP91" i="31"/>
  <c r="AQ91" i="31"/>
  <c r="AM91" i="31"/>
  <c r="H296" i="33"/>
  <c r="AN92" i="31"/>
  <c r="M296" i="33"/>
  <c r="AO92" i="31"/>
  <c r="R296" i="33"/>
  <c r="AP92" i="31"/>
  <c r="AQ92" i="31"/>
  <c r="AM92" i="31"/>
  <c r="H297" i="33"/>
  <c r="AN93" i="31"/>
  <c r="M297" i="33"/>
  <c r="AO93" i="31"/>
  <c r="R297" i="33"/>
  <c r="AP93" i="31"/>
  <c r="AQ93" i="31"/>
  <c r="AM93" i="31"/>
  <c r="H298" i="33"/>
  <c r="AN94" i="31"/>
  <c r="M298" i="33"/>
  <c r="AO94" i="31"/>
  <c r="R298" i="33"/>
  <c r="AP94" i="31"/>
  <c r="AQ94" i="31"/>
  <c r="AM94" i="31"/>
  <c r="H299" i="33"/>
  <c r="AN95" i="31"/>
  <c r="M299" i="33"/>
  <c r="AO95" i="31"/>
  <c r="R299" i="33"/>
  <c r="AP95" i="31"/>
  <c r="AQ95" i="31"/>
  <c r="AM95" i="31"/>
  <c r="H300" i="33"/>
  <c r="AN96" i="31"/>
  <c r="M300" i="33"/>
  <c r="AO96" i="31"/>
  <c r="R300" i="33"/>
  <c r="AP96" i="31"/>
  <c r="AQ96" i="31"/>
  <c r="AM96" i="31"/>
  <c r="H301" i="33"/>
  <c r="AN97" i="31"/>
  <c r="M301" i="33"/>
  <c r="AO97" i="31"/>
  <c r="R301" i="33"/>
  <c r="AP97" i="31"/>
  <c r="AQ97" i="31"/>
  <c r="AM97" i="31"/>
  <c r="H305" i="33"/>
  <c r="AN98" i="31"/>
  <c r="M305" i="33"/>
  <c r="AO98" i="31"/>
  <c r="R305" i="33"/>
  <c r="AP98" i="31"/>
  <c r="AQ98" i="31"/>
  <c r="AM98" i="31"/>
  <c r="H282" i="33"/>
  <c r="AN99" i="31"/>
  <c r="M282" i="33"/>
  <c r="AO99" i="31"/>
  <c r="R282" i="33"/>
  <c r="AP99" i="31"/>
  <c r="AQ99" i="31"/>
  <c r="AM99" i="31"/>
  <c r="F59" i="26"/>
  <c r="H59" i="26"/>
  <c r="J59" i="26"/>
  <c r="O8" i="7"/>
  <c r="K59" i="26"/>
  <c r="L59" i="26"/>
  <c r="J31" i="19"/>
  <c r="F58" i="26"/>
  <c r="H58" i="26"/>
  <c r="J58" i="26"/>
  <c r="N8" i="7"/>
  <c r="K58" i="26"/>
  <c r="L58" i="26"/>
  <c r="J30" i="19"/>
  <c r="F57" i="26"/>
  <c r="H57" i="26"/>
  <c r="J57" i="26"/>
  <c r="C8" i="7"/>
  <c r="M8" i="7"/>
  <c r="K57" i="26"/>
  <c r="L57" i="26"/>
  <c r="J29" i="19"/>
  <c r="H350" i="33"/>
  <c r="M350" i="33"/>
  <c r="R350" i="33"/>
  <c r="H351" i="33"/>
  <c r="M351" i="33"/>
  <c r="R351" i="33"/>
  <c r="H352" i="33"/>
  <c r="M352" i="33"/>
  <c r="R352" i="33"/>
  <c r="H353" i="33"/>
  <c r="M353" i="33"/>
  <c r="R353" i="33"/>
  <c r="H311" i="33"/>
  <c r="M311" i="33"/>
  <c r="R311" i="33"/>
  <c r="H312" i="33"/>
  <c r="M312" i="33"/>
  <c r="R312" i="33"/>
  <c r="H313" i="33"/>
  <c r="M313" i="33"/>
  <c r="R313" i="33"/>
  <c r="H315" i="33"/>
  <c r="M315" i="33"/>
  <c r="R315" i="33"/>
  <c r="H316" i="33"/>
  <c r="M316" i="33"/>
  <c r="R316" i="33"/>
  <c r="H319" i="33"/>
  <c r="M319" i="33"/>
  <c r="R319" i="33"/>
  <c r="H320" i="33"/>
  <c r="M320" i="33"/>
  <c r="R320" i="33"/>
  <c r="H383" i="33"/>
  <c r="M383" i="33"/>
  <c r="R383" i="33"/>
  <c r="H390" i="33"/>
  <c r="M390" i="33"/>
  <c r="R390" i="33"/>
  <c r="H391" i="33"/>
  <c r="M391" i="33"/>
  <c r="R391" i="33"/>
  <c r="H321" i="33"/>
  <c r="M321" i="33"/>
  <c r="R321" i="33"/>
  <c r="H322" i="33"/>
  <c r="M322" i="33"/>
  <c r="R322" i="33"/>
  <c r="H323" i="33"/>
  <c r="M323" i="33"/>
  <c r="R323" i="33"/>
  <c r="H326" i="33"/>
  <c r="M326" i="33"/>
  <c r="R326" i="33"/>
  <c r="H328" i="33"/>
  <c r="M328" i="33"/>
  <c r="R328" i="33"/>
  <c r="H329" i="33"/>
  <c r="M329" i="33"/>
  <c r="R329" i="33"/>
  <c r="H331" i="33"/>
  <c r="M331" i="33"/>
  <c r="R331" i="33"/>
  <c r="H339" i="33"/>
  <c r="M339" i="33"/>
  <c r="R339" i="33"/>
  <c r="H341" i="33"/>
  <c r="M341" i="33"/>
  <c r="R341" i="33"/>
  <c r="H342" i="33"/>
  <c r="M342" i="33"/>
  <c r="R342" i="33"/>
  <c r="H343" i="33"/>
  <c r="M343" i="33"/>
  <c r="R343" i="33"/>
  <c r="H333" i="33"/>
  <c r="M333" i="33"/>
  <c r="R333" i="33"/>
  <c r="H334" i="33"/>
  <c r="M334" i="33"/>
  <c r="R334" i="33"/>
  <c r="H335" i="33"/>
  <c r="M335" i="33"/>
  <c r="R335" i="33"/>
  <c r="H337" i="33"/>
  <c r="M337" i="33"/>
  <c r="R337" i="33"/>
  <c r="H338" i="33"/>
  <c r="M338" i="33"/>
  <c r="R338" i="33"/>
  <c r="H344" i="33"/>
  <c r="M344" i="33"/>
  <c r="R344" i="33"/>
  <c r="H345" i="33"/>
  <c r="M345" i="33"/>
  <c r="R345" i="33"/>
  <c r="H346" i="33"/>
  <c r="M346" i="33"/>
  <c r="R346" i="33"/>
  <c r="H354" i="33"/>
  <c r="M354" i="33"/>
  <c r="R354" i="33"/>
  <c r="H347" i="33"/>
  <c r="M347" i="33"/>
  <c r="R347" i="33"/>
  <c r="H348" i="33"/>
  <c r="M348" i="33"/>
  <c r="R348" i="33"/>
  <c r="H349" i="33"/>
  <c r="M349" i="33"/>
  <c r="R349" i="33"/>
  <c r="H355" i="33"/>
  <c r="M355" i="33"/>
  <c r="R355" i="33"/>
  <c r="H356" i="33"/>
  <c r="M356" i="33"/>
  <c r="R356" i="33"/>
  <c r="H357" i="33"/>
  <c r="M357" i="33"/>
  <c r="R357" i="33"/>
  <c r="H359" i="33"/>
  <c r="M359" i="33"/>
  <c r="R359" i="33"/>
  <c r="H360" i="33"/>
  <c r="M360" i="33"/>
  <c r="R360" i="33"/>
  <c r="H379" i="33"/>
  <c r="M379" i="33"/>
  <c r="R379" i="33"/>
  <c r="H361" i="33"/>
  <c r="M361" i="33"/>
  <c r="R361" i="33"/>
  <c r="H362" i="33"/>
  <c r="M362" i="33"/>
  <c r="R362" i="33"/>
  <c r="H384" i="33"/>
  <c r="M384" i="33"/>
  <c r="R384" i="33"/>
  <c r="H385" i="33"/>
  <c r="M385" i="33"/>
  <c r="R385" i="33"/>
  <c r="H386" i="33"/>
  <c r="M386" i="33"/>
  <c r="R386" i="33"/>
  <c r="H387" i="33"/>
  <c r="M387" i="33"/>
  <c r="R387" i="33"/>
  <c r="H388" i="33"/>
  <c r="M388" i="33"/>
  <c r="R388" i="33"/>
  <c r="H389" i="33"/>
  <c r="M389" i="33"/>
  <c r="R389" i="33"/>
  <c r="H394" i="33"/>
  <c r="M394" i="33"/>
  <c r="R394" i="33"/>
  <c r="H398" i="33"/>
  <c r="M398" i="33"/>
  <c r="R398" i="33"/>
  <c r="H314" i="33"/>
  <c r="M314" i="33"/>
  <c r="R314" i="33"/>
  <c r="H317" i="33"/>
  <c r="M317" i="33"/>
  <c r="R317" i="33"/>
  <c r="H318" i="33"/>
  <c r="M318" i="33"/>
  <c r="R318" i="33"/>
  <c r="H376" i="33"/>
  <c r="M376" i="33"/>
  <c r="R376" i="33"/>
  <c r="H377" i="33"/>
  <c r="M377" i="33"/>
  <c r="R377" i="33"/>
  <c r="H392" i="33"/>
  <c r="M392" i="33"/>
  <c r="R392" i="33"/>
  <c r="H393" i="33"/>
  <c r="M393" i="33"/>
  <c r="R393" i="33"/>
  <c r="H395" i="33"/>
  <c r="M395" i="33"/>
  <c r="R395" i="33"/>
  <c r="H396" i="33"/>
  <c r="M396" i="33"/>
  <c r="R396" i="33"/>
  <c r="H397" i="33"/>
  <c r="M397" i="33"/>
  <c r="R397" i="33"/>
  <c r="H324" i="33"/>
  <c r="M324" i="33"/>
  <c r="R324" i="33"/>
  <c r="H325" i="33"/>
  <c r="M325" i="33"/>
  <c r="R325" i="33"/>
  <c r="H327" i="33"/>
  <c r="M327" i="33"/>
  <c r="R327" i="33"/>
  <c r="H330" i="33"/>
  <c r="M330" i="33"/>
  <c r="R330" i="33"/>
  <c r="H332" i="33"/>
  <c r="M332" i="33"/>
  <c r="R332" i="33"/>
  <c r="H382" i="33"/>
  <c r="M382" i="33"/>
  <c r="R382" i="33"/>
  <c r="H340" i="33"/>
  <c r="M340" i="33"/>
  <c r="R340" i="33"/>
  <c r="H336" i="33"/>
  <c r="M336" i="33"/>
  <c r="R336" i="33"/>
  <c r="H381" i="33"/>
  <c r="M381" i="33"/>
  <c r="R381" i="33"/>
  <c r="H363" i="33"/>
  <c r="M363" i="33"/>
  <c r="R363" i="33"/>
  <c r="H364" i="33"/>
  <c r="M364" i="33"/>
  <c r="R364" i="33"/>
  <c r="H365" i="33"/>
  <c r="M365" i="33"/>
  <c r="R365" i="33"/>
  <c r="H366" i="33"/>
  <c r="M366" i="33"/>
  <c r="R366" i="33"/>
  <c r="H367" i="33"/>
  <c r="M367" i="33"/>
  <c r="R367" i="33"/>
  <c r="H368" i="33"/>
  <c r="M368" i="33"/>
  <c r="R368" i="33"/>
  <c r="H369" i="33"/>
  <c r="M369" i="33"/>
  <c r="R369" i="33"/>
  <c r="H370" i="33"/>
  <c r="M370" i="33"/>
  <c r="R370" i="33"/>
  <c r="H371" i="33"/>
  <c r="M371" i="33"/>
  <c r="R371" i="33"/>
  <c r="H372" i="33"/>
  <c r="M372" i="33"/>
  <c r="R372" i="33"/>
  <c r="H373" i="33"/>
  <c r="M373" i="33"/>
  <c r="R373" i="33"/>
  <c r="H374" i="33"/>
  <c r="M374" i="33"/>
  <c r="R374" i="33"/>
  <c r="H375" i="33"/>
  <c r="M375" i="33"/>
  <c r="R375" i="33"/>
  <c r="H380" i="33"/>
  <c r="M380" i="33"/>
  <c r="R380" i="33"/>
  <c r="H399" i="33"/>
  <c r="M399" i="33"/>
  <c r="R399" i="33"/>
  <c r="H400" i="33"/>
  <c r="M400" i="33"/>
  <c r="R400" i="33"/>
  <c r="H401" i="33"/>
  <c r="M401" i="33"/>
  <c r="R401" i="33"/>
  <c r="H402" i="33"/>
  <c r="M402" i="33"/>
  <c r="R402" i="33"/>
  <c r="H403" i="33"/>
  <c r="M403" i="33"/>
  <c r="R403" i="33"/>
  <c r="H404" i="33"/>
  <c r="M404" i="33"/>
  <c r="R404" i="33"/>
  <c r="H358" i="33"/>
  <c r="M358" i="33"/>
  <c r="R358" i="33"/>
  <c r="N7" i="7"/>
  <c r="K40" i="26"/>
  <c r="H30" i="19"/>
  <c r="O7" i="7"/>
  <c r="K41" i="26"/>
  <c r="H31" i="19"/>
  <c r="C7" i="7"/>
  <c r="M7" i="7"/>
  <c r="K39" i="26"/>
  <c r="H29" i="19"/>
  <c r="H176" i="33"/>
  <c r="M176" i="33"/>
  <c r="R176" i="33"/>
  <c r="H177" i="33"/>
  <c r="M177" i="33"/>
  <c r="R177" i="33"/>
  <c r="H175" i="33"/>
  <c r="H178" i="33"/>
  <c r="H179" i="33"/>
  <c r="N6" i="7"/>
  <c r="K23" i="26"/>
  <c r="F30" i="19"/>
  <c r="H115" i="33"/>
  <c r="AC6" i="29"/>
  <c r="M115" i="33"/>
  <c r="AD6" i="29"/>
  <c r="R115" i="33"/>
  <c r="AE6" i="29"/>
  <c r="AF6" i="29"/>
  <c r="AB6" i="29"/>
  <c r="H123" i="33"/>
  <c r="M123" i="33"/>
  <c r="R123" i="33"/>
  <c r="H153" i="33"/>
  <c r="M153" i="33"/>
  <c r="R153" i="33"/>
  <c r="H157" i="33"/>
  <c r="M157" i="33"/>
  <c r="R157" i="33"/>
  <c r="H116" i="33"/>
  <c r="M116" i="33"/>
  <c r="R116" i="33"/>
  <c r="H117" i="33"/>
  <c r="M117" i="33"/>
  <c r="R117" i="33"/>
  <c r="H118" i="33"/>
  <c r="M118" i="33"/>
  <c r="R118" i="33"/>
  <c r="H119" i="33"/>
  <c r="M119" i="33"/>
  <c r="R119" i="33"/>
  <c r="H120" i="33"/>
  <c r="M120" i="33"/>
  <c r="R120" i="33"/>
  <c r="H121" i="33"/>
  <c r="M121" i="33"/>
  <c r="R121" i="33"/>
  <c r="H122" i="33"/>
  <c r="M122" i="33"/>
  <c r="R122" i="33"/>
  <c r="H126" i="33"/>
  <c r="M126" i="33"/>
  <c r="R126" i="33"/>
  <c r="H127" i="33"/>
  <c r="M127" i="33"/>
  <c r="R127" i="33"/>
  <c r="H128" i="33"/>
  <c r="M128" i="33"/>
  <c r="R128" i="33"/>
  <c r="H129" i="33"/>
  <c r="M129" i="33"/>
  <c r="R129" i="33"/>
  <c r="H132" i="33"/>
  <c r="M132" i="33"/>
  <c r="R132" i="33"/>
  <c r="H133" i="33"/>
  <c r="M133" i="33"/>
  <c r="R133" i="33"/>
  <c r="H134" i="33"/>
  <c r="M134" i="33"/>
  <c r="R134" i="33"/>
  <c r="H206" i="33"/>
  <c r="M206" i="33"/>
  <c r="R206" i="33"/>
  <c r="H139" i="33"/>
  <c r="M139" i="33"/>
  <c r="R139" i="33"/>
  <c r="H141" i="33"/>
  <c r="M141" i="33"/>
  <c r="R141" i="33"/>
  <c r="H142" i="33"/>
  <c r="M142" i="33"/>
  <c r="R142" i="33"/>
  <c r="H143" i="33"/>
  <c r="M143" i="33"/>
  <c r="R143" i="33"/>
  <c r="H144" i="33"/>
  <c r="M144" i="33"/>
  <c r="R144" i="33"/>
  <c r="H147" i="33"/>
  <c r="M147" i="33"/>
  <c r="R147" i="33"/>
  <c r="H148" i="33"/>
  <c r="M148" i="33"/>
  <c r="R148" i="33"/>
  <c r="H149" i="33"/>
  <c r="M149" i="33"/>
  <c r="R149" i="33"/>
  <c r="H150" i="33"/>
  <c r="M150" i="33"/>
  <c r="R150" i="33"/>
  <c r="H151" i="33"/>
  <c r="M151" i="33"/>
  <c r="R151" i="33"/>
  <c r="H152" i="33"/>
  <c r="M152" i="33"/>
  <c r="R152" i="33"/>
  <c r="H154" i="33"/>
  <c r="M154" i="33"/>
  <c r="R154" i="33"/>
  <c r="H155" i="33"/>
  <c r="M155" i="33"/>
  <c r="R155" i="33"/>
  <c r="H156" i="33"/>
  <c r="M156" i="33"/>
  <c r="R156" i="33"/>
  <c r="H158" i="33"/>
  <c r="M158" i="33"/>
  <c r="R158" i="33"/>
  <c r="H159" i="33"/>
  <c r="M159" i="33"/>
  <c r="R159" i="33"/>
  <c r="H160" i="33"/>
  <c r="M160" i="33"/>
  <c r="R160" i="33"/>
  <c r="H161" i="33"/>
  <c r="M161" i="33"/>
  <c r="R161" i="33"/>
  <c r="H162" i="33"/>
  <c r="M162" i="33"/>
  <c r="R162" i="33"/>
  <c r="H163" i="33"/>
  <c r="M163" i="33"/>
  <c r="R163" i="33"/>
  <c r="H164" i="33"/>
  <c r="M164" i="33"/>
  <c r="R164" i="33"/>
  <c r="H165" i="33"/>
  <c r="M165" i="33"/>
  <c r="R165" i="33"/>
  <c r="H166" i="33"/>
  <c r="M166" i="33"/>
  <c r="R166" i="33"/>
  <c r="H167" i="33"/>
  <c r="M167" i="33"/>
  <c r="R167" i="33"/>
  <c r="H169" i="33"/>
  <c r="M169" i="33"/>
  <c r="R169" i="33"/>
  <c r="H170" i="33"/>
  <c r="M170" i="33"/>
  <c r="R170" i="33"/>
  <c r="H171" i="33"/>
  <c r="M171" i="33"/>
  <c r="R171" i="33"/>
  <c r="H172" i="33"/>
  <c r="M172" i="33"/>
  <c r="R172" i="33"/>
  <c r="H173" i="33"/>
  <c r="M173" i="33"/>
  <c r="R173" i="33"/>
  <c r="H174" i="33"/>
  <c r="M174" i="33"/>
  <c r="R174" i="33"/>
  <c r="H180" i="33"/>
  <c r="M180" i="33"/>
  <c r="R180" i="33"/>
  <c r="H181" i="33"/>
  <c r="M181" i="33"/>
  <c r="R181" i="33"/>
  <c r="H182" i="33"/>
  <c r="M182" i="33"/>
  <c r="R182" i="33"/>
  <c r="H183" i="33"/>
  <c r="M183" i="33"/>
  <c r="R183" i="33"/>
  <c r="H184" i="33"/>
  <c r="M184" i="33"/>
  <c r="R184" i="33"/>
  <c r="H185" i="33"/>
  <c r="M185" i="33"/>
  <c r="R185" i="33"/>
  <c r="H187" i="33"/>
  <c r="M187" i="33"/>
  <c r="R187" i="33"/>
  <c r="H188" i="33"/>
  <c r="M188" i="33"/>
  <c r="R188" i="33"/>
  <c r="H189" i="33"/>
  <c r="M189" i="33"/>
  <c r="R189" i="33"/>
  <c r="H190" i="33"/>
  <c r="M190" i="33"/>
  <c r="R190" i="33"/>
  <c r="H191" i="33"/>
  <c r="M191" i="33"/>
  <c r="R191" i="33"/>
  <c r="H192" i="33"/>
  <c r="M192" i="33"/>
  <c r="R192" i="33"/>
  <c r="H193" i="33"/>
  <c r="M193" i="33"/>
  <c r="R193" i="33"/>
  <c r="H194" i="33"/>
  <c r="M194" i="33"/>
  <c r="R194" i="33"/>
  <c r="H195" i="33"/>
  <c r="M195" i="33"/>
  <c r="R195" i="33"/>
  <c r="H196" i="33"/>
  <c r="M196" i="33"/>
  <c r="R196" i="33"/>
  <c r="H197" i="33"/>
  <c r="M197" i="33"/>
  <c r="R197" i="33"/>
  <c r="H198" i="33"/>
  <c r="M198" i="33"/>
  <c r="R198" i="33"/>
  <c r="H199" i="33"/>
  <c r="M199" i="33"/>
  <c r="R199" i="33"/>
  <c r="H200" i="33"/>
  <c r="M200" i="33"/>
  <c r="R200" i="33"/>
  <c r="H201" i="33"/>
  <c r="M201" i="33"/>
  <c r="R201" i="33"/>
  <c r="H202" i="33"/>
  <c r="M202" i="33"/>
  <c r="R202" i="33"/>
  <c r="H203" i="33"/>
  <c r="M203" i="33"/>
  <c r="R203" i="33"/>
  <c r="H204" i="33"/>
  <c r="M204" i="33"/>
  <c r="R204" i="33"/>
  <c r="H205" i="33"/>
  <c r="M205" i="33"/>
  <c r="R205" i="33"/>
  <c r="H209" i="33"/>
  <c r="M209" i="33"/>
  <c r="R209" i="33"/>
  <c r="H136" i="33"/>
  <c r="H168" i="33"/>
  <c r="O6" i="7"/>
  <c r="K24" i="26"/>
  <c r="F31" i="19"/>
  <c r="H124" i="33"/>
  <c r="H125" i="33"/>
  <c r="H130" i="33"/>
  <c r="H131" i="33"/>
  <c r="H135" i="33"/>
  <c r="H137" i="33"/>
  <c r="H138" i="33"/>
  <c r="H140" i="33"/>
  <c r="H145" i="33"/>
  <c r="M124" i="33"/>
  <c r="M125" i="33"/>
  <c r="M130" i="33"/>
  <c r="M131" i="33"/>
  <c r="M135" i="33"/>
  <c r="M136" i="33"/>
  <c r="M137" i="33"/>
  <c r="M138" i="33"/>
  <c r="M140" i="33"/>
  <c r="M145" i="33"/>
  <c r="M168" i="33"/>
  <c r="M175" i="33"/>
  <c r="M178" i="33"/>
  <c r="M179" i="33"/>
  <c r="C6" i="7"/>
  <c r="M6" i="7"/>
  <c r="K22" i="26"/>
  <c r="F29" i="19"/>
  <c r="H74" i="33"/>
  <c r="AO121" i="23"/>
  <c r="M74" i="33"/>
  <c r="AP121" i="23"/>
  <c r="R74" i="33"/>
  <c r="AQ121" i="23"/>
  <c r="AR121" i="23"/>
  <c r="AN121" i="23"/>
  <c r="H75" i="33"/>
  <c r="AO122" i="23"/>
  <c r="M75" i="33"/>
  <c r="AP122" i="23"/>
  <c r="R75" i="33"/>
  <c r="AQ122" i="23"/>
  <c r="AR122" i="23"/>
  <c r="AN122" i="23"/>
  <c r="H76" i="33"/>
  <c r="AO123" i="23"/>
  <c r="M76" i="33"/>
  <c r="AP123" i="23"/>
  <c r="R76" i="33"/>
  <c r="AQ123" i="23"/>
  <c r="AR123" i="23"/>
  <c r="AN123" i="23"/>
  <c r="H77" i="33"/>
  <c r="AO124" i="23"/>
  <c r="M77" i="33"/>
  <c r="AP124" i="23"/>
  <c r="R77" i="33"/>
  <c r="AQ124" i="23"/>
  <c r="AR124" i="23"/>
  <c r="AN124" i="23"/>
  <c r="H6" i="33"/>
  <c r="AO6" i="23"/>
  <c r="M6" i="33"/>
  <c r="AP6" i="23"/>
  <c r="R6" i="33"/>
  <c r="AQ6" i="23"/>
  <c r="AR6" i="23"/>
  <c r="AN6" i="23"/>
  <c r="H8" i="33"/>
  <c r="AO7" i="23"/>
  <c r="M8" i="33"/>
  <c r="AP7" i="23"/>
  <c r="R8" i="33"/>
  <c r="AQ7" i="23"/>
  <c r="AR7" i="23"/>
  <c r="AN7" i="23"/>
  <c r="H9" i="33"/>
  <c r="AO8" i="23"/>
  <c r="M9" i="33"/>
  <c r="AP8" i="23"/>
  <c r="R9" i="33"/>
  <c r="AQ8" i="23"/>
  <c r="AR8" i="23"/>
  <c r="AN8" i="23"/>
  <c r="H10" i="33"/>
  <c r="AO9" i="23"/>
  <c r="M10" i="33"/>
  <c r="AP9" i="23"/>
  <c r="R10" i="33"/>
  <c r="AQ9" i="23"/>
  <c r="AR9" i="23"/>
  <c r="AN9" i="23"/>
  <c r="H11" i="33"/>
  <c r="AO10" i="23"/>
  <c r="M11" i="33"/>
  <c r="AP10" i="23"/>
  <c r="R11" i="33"/>
  <c r="AQ10" i="23"/>
  <c r="AR10" i="23"/>
  <c r="AN10" i="23"/>
  <c r="H12" i="33"/>
  <c r="AO11" i="23"/>
  <c r="M12" i="33"/>
  <c r="AP11" i="23"/>
  <c r="R12" i="33"/>
  <c r="AQ11" i="23"/>
  <c r="AR11" i="23"/>
  <c r="AN11" i="23"/>
  <c r="H13" i="33"/>
  <c r="AO12" i="23"/>
  <c r="M13" i="33"/>
  <c r="AP12" i="23"/>
  <c r="R13" i="33"/>
  <c r="AQ12" i="23"/>
  <c r="AR12" i="23"/>
  <c r="AN12" i="23"/>
  <c r="H14" i="33"/>
  <c r="AO13" i="23"/>
  <c r="M14" i="33"/>
  <c r="AP13" i="23"/>
  <c r="R14" i="33"/>
  <c r="AQ13" i="23"/>
  <c r="AR13" i="23"/>
  <c r="AN13" i="23"/>
  <c r="H15" i="33"/>
  <c r="AO14" i="23"/>
  <c r="M15" i="33"/>
  <c r="AP14" i="23"/>
  <c r="R15" i="33"/>
  <c r="AQ14" i="23"/>
  <c r="AR14" i="23"/>
  <c r="AN14" i="23"/>
  <c r="H16" i="33"/>
  <c r="AO15" i="23"/>
  <c r="M16" i="33"/>
  <c r="AP15" i="23"/>
  <c r="R16" i="33"/>
  <c r="AQ15" i="23"/>
  <c r="AR15" i="23"/>
  <c r="AN15" i="23"/>
  <c r="H17" i="33"/>
  <c r="AO18" i="23"/>
  <c r="M17" i="33"/>
  <c r="AP18" i="23"/>
  <c r="R17" i="33"/>
  <c r="AQ18" i="23"/>
  <c r="AR18" i="23"/>
  <c r="AN18" i="23"/>
  <c r="H18" i="33"/>
  <c r="AO19" i="23"/>
  <c r="M18" i="33"/>
  <c r="AP19" i="23"/>
  <c r="R18" i="33"/>
  <c r="AQ19" i="23"/>
  <c r="AR19" i="23"/>
  <c r="AN19" i="23"/>
  <c r="H19" i="33"/>
  <c r="AO20" i="23"/>
  <c r="M19" i="33"/>
  <c r="AP20" i="23"/>
  <c r="R19" i="33"/>
  <c r="AQ20" i="23"/>
  <c r="AR20" i="23"/>
  <c r="AN20" i="23"/>
  <c r="H20" i="33"/>
  <c r="AO21" i="23"/>
  <c r="M20" i="33"/>
  <c r="AP21" i="23"/>
  <c r="R20" i="33"/>
  <c r="AQ21" i="23"/>
  <c r="AR21" i="23"/>
  <c r="AN21" i="23"/>
  <c r="H21" i="33"/>
  <c r="AO24" i="23"/>
  <c r="M21" i="33"/>
  <c r="AP24" i="23"/>
  <c r="R21" i="33"/>
  <c r="AQ24" i="23"/>
  <c r="AR24" i="23"/>
  <c r="AN24" i="23"/>
  <c r="H22" i="33"/>
  <c r="AO25" i="23"/>
  <c r="M22" i="33"/>
  <c r="AP25" i="23"/>
  <c r="R22" i="33"/>
  <c r="AQ25" i="23"/>
  <c r="AR25" i="23"/>
  <c r="AN25" i="23"/>
  <c r="H23" i="33"/>
  <c r="AO26" i="23"/>
  <c r="M23" i="33"/>
  <c r="AP26" i="23"/>
  <c r="R23" i="33"/>
  <c r="AQ26" i="23"/>
  <c r="AR26" i="23"/>
  <c r="AN26" i="23"/>
  <c r="H24" i="33"/>
  <c r="AO31" i="23"/>
  <c r="M24" i="33"/>
  <c r="AP31" i="23"/>
  <c r="R24" i="33"/>
  <c r="AQ31" i="23"/>
  <c r="AR31" i="23"/>
  <c r="AN31" i="23"/>
  <c r="H25" i="33"/>
  <c r="AO32" i="23"/>
  <c r="M25" i="33"/>
  <c r="AP32" i="23"/>
  <c r="R25" i="33"/>
  <c r="AQ32" i="23"/>
  <c r="AR32" i="23"/>
  <c r="AN32" i="23"/>
  <c r="H26" i="33"/>
  <c r="AO34" i="23"/>
  <c r="M26" i="33"/>
  <c r="AP34" i="23"/>
  <c r="R26" i="33"/>
  <c r="AQ34" i="23"/>
  <c r="AR34" i="23"/>
  <c r="AN34" i="23"/>
  <c r="H27" i="33"/>
  <c r="AO35" i="23"/>
  <c r="M27" i="33"/>
  <c r="AP35" i="23"/>
  <c r="R27" i="33"/>
  <c r="AQ35" i="23"/>
  <c r="AR35" i="23"/>
  <c r="AN35" i="23"/>
  <c r="H29" i="33"/>
  <c r="AO36" i="23"/>
  <c r="M29" i="33"/>
  <c r="AP36" i="23"/>
  <c r="R29" i="33"/>
  <c r="AQ36" i="23"/>
  <c r="AR36" i="23"/>
  <c r="AN36" i="23"/>
  <c r="H30" i="33"/>
  <c r="AO37" i="23"/>
  <c r="M30" i="33"/>
  <c r="AP37" i="23"/>
  <c r="R30" i="33"/>
  <c r="AQ37" i="23"/>
  <c r="AR37" i="23"/>
  <c r="AN37" i="23"/>
  <c r="H31" i="33"/>
  <c r="AO39" i="23"/>
  <c r="M31" i="33"/>
  <c r="AP39" i="23"/>
  <c r="R31" i="33"/>
  <c r="AQ39" i="23"/>
  <c r="AR39" i="23"/>
  <c r="AN39" i="23"/>
  <c r="H33" i="33"/>
  <c r="AO40" i="23"/>
  <c r="M33" i="33"/>
  <c r="AP40" i="23"/>
  <c r="R33" i="33"/>
  <c r="AQ40" i="23"/>
  <c r="AR40" i="23"/>
  <c r="AN40" i="23"/>
  <c r="H34" i="33"/>
  <c r="AO41" i="23"/>
  <c r="M34" i="33"/>
  <c r="AP41" i="23"/>
  <c r="R34" i="33"/>
  <c r="AQ41" i="23"/>
  <c r="AR41" i="23"/>
  <c r="AN41" i="23"/>
  <c r="H36" i="33"/>
  <c r="AO42" i="23"/>
  <c r="M36" i="33"/>
  <c r="AP42" i="23"/>
  <c r="R36" i="33"/>
  <c r="AQ42" i="23"/>
  <c r="AR42" i="23"/>
  <c r="AN42" i="23"/>
  <c r="H38" i="33"/>
  <c r="AO43" i="23"/>
  <c r="M38" i="33"/>
  <c r="AP43" i="23"/>
  <c r="R38" i="33"/>
  <c r="AQ43" i="23"/>
  <c r="AR43" i="23"/>
  <c r="AN43" i="23"/>
  <c r="H39" i="33"/>
  <c r="AO44" i="23"/>
  <c r="M39" i="33"/>
  <c r="AP44" i="23"/>
  <c r="R39" i="33"/>
  <c r="AQ44" i="23"/>
  <c r="AR44" i="23"/>
  <c r="AN44" i="23"/>
  <c r="H40" i="33"/>
  <c r="AO45" i="23"/>
  <c r="M40" i="33"/>
  <c r="AP45" i="23"/>
  <c r="R40" i="33"/>
  <c r="AQ45" i="23"/>
  <c r="AR45" i="23"/>
  <c r="AN45" i="23"/>
  <c r="H41" i="33"/>
  <c r="AO46" i="23"/>
  <c r="M41" i="33"/>
  <c r="AP46" i="23"/>
  <c r="R41" i="33"/>
  <c r="AQ46" i="23"/>
  <c r="AR46" i="23"/>
  <c r="AN46" i="23"/>
  <c r="H43" i="33"/>
  <c r="AO47" i="23"/>
  <c r="M43" i="33"/>
  <c r="AP47" i="23"/>
  <c r="R43" i="33"/>
  <c r="AQ47" i="23"/>
  <c r="AR47" i="23"/>
  <c r="AN47" i="23"/>
  <c r="H44" i="33"/>
  <c r="AO48" i="23"/>
  <c r="M44" i="33"/>
  <c r="AP48" i="23"/>
  <c r="R44" i="33"/>
  <c r="AQ48" i="23"/>
  <c r="AR48" i="23"/>
  <c r="AN48" i="23"/>
  <c r="H45" i="33"/>
  <c r="AO49" i="23"/>
  <c r="M45" i="33"/>
  <c r="AP49" i="23"/>
  <c r="R45" i="33"/>
  <c r="AQ49" i="23"/>
  <c r="AR49" i="23"/>
  <c r="AN49" i="23"/>
  <c r="H46" i="33"/>
  <c r="AO50" i="23"/>
  <c r="M46" i="33"/>
  <c r="AP50" i="23"/>
  <c r="R46" i="33"/>
  <c r="AQ50" i="23"/>
  <c r="AR50" i="23"/>
  <c r="AN50" i="23"/>
  <c r="H47" i="33"/>
  <c r="AO51" i="23"/>
  <c r="M47" i="33"/>
  <c r="AP51" i="23"/>
  <c r="R47" i="33"/>
  <c r="AQ51" i="23"/>
  <c r="AR51" i="23"/>
  <c r="AN51" i="23"/>
  <c r="H48" i="33"/>
  <c r="AO52" i="23"/>
  <c r="M48" i="33"/>
  <c r="AP52" i="23"/>
  <c r="R48" i="33"/>
  <c r="AQ52" i="23"/>
  <c r="AR52" i="23"/>
  <c r="AN52" i="23"/>
  <c r="H49" i="33"/>
  <c r="AO53" i="23"/>
  <c r="M49" i="33"/>
  <c r="AP53" i="23"/>
  <c r="R49" i="33"/>
  <c r="AQ53" i="23"/>
  <c r="AR53" i="23"/>
  <c r="AN53" i="23"/>
  <c r="H53" i="33"/>
  <c r="AO54" i="23"/>
  <c r="M53" i="33"/>
  <c r="AP54" i="23"/>
  <c r="R53" i="33"/>
  <c r="AQ54" i="23"/>
  <c r="AR54" i="23"/>
  <c r="AN54" i="23"/>
  <c r="H55" i="33"/>
  <c r="AO55" i="23"/>
  <c r="M55" i="33"/>
  <c r="AP55" i="23"/>
  <c r="R55" i="33"/>
  <c r="AQ55" i="23"/>
  <c r="AR55" i="23"/>
  <c r="AN55" i="23"/>
  <c r="H56" i="33"/>
  <c r="AO56" i="23"/>
  <c r="M56" i="33"/>
  <c r="AP56" i="23"/>
  <c r="R56" i="33"/>
  <c r="AQ56" i="23"/>
  <c r="AR56" i="23"/>
  <c r="AN56" i="23"/>
  <c r="H57" i="33"/>
  <c r="AO57" i="23"/>
  <c r="M57" i="33"/>
  <c r="AP57" i="23"/>
  <c r="R57" i="33"/>
  <c r="AQ57" i="23"/>
  <c r="AR57" i="23"/>
  <c r="AN57" i="23"/>
  <c r="H58" i="33"/>
  <c r="AO58" i="23"/>
  <c r="M58" i="33"/>
  <c r="AP58" i="23"/>
  <c r="R58" i="33"/>
  <c r="AQ58" i="23"/>
  <c r="AR58" i="23"/>
  <c r="AN58" i="23"/>
  <c r="H59" i="33"/>
  <c r="AO59" i="23"/>
  <c r="M59" i="33"/>
  <c r="AP59" i="23"/>
  <c r="R59" i="33"/>
  <c r="AQ59" i="23"/>
  <c r="AR59" i="23"/>
  <c r="AN59" i="23"/>
  <c r="H60" i="33"/>
  <c r="AO60" i="23"/>
  <c r="M60" i="33"/>
  <c r="AP60" i="23"/>
  <c r="R60" i="33"/>
  <c r="AQ60" i="23"/>
  <c r="AR60" i="23"/>
  <c r="AN60" i="23"/>
  <c r="H61" i="33"/>
  <c r="AO61" i="23"/>
  <c r="M61" i="33"/>
  <c r="AP61" i="23"/>
  <c r="R61" i="33"/>
  <c r="AQ61" i="23"/>
  <c r="AR61" i="23"/>
  <c r="AN61" i="23"/>
  <c r="H62" i="33"/>
  <c r="AO63" i="23"/>
  <c r="M62" i="33"/>
  <c r="AP63" i="23"/>
  <c r="R62" i="33"/>
  <c r="AQ63" i="23"/>
  <c r="AR63" i="23"/>
  <c r="AN63" i="23"/>
  <c r="H64" i="33"/>
  <c r="AO64" i="23"/>
  <c r="M64" i="33"/>
  <c r="AP64" i="23"/>
  <c r="R64" i="33"/>
  <c r="AQ64" i="23"/>
  <c r="AR64" i="23"/>
  <c r="AN64" i="23"/>
  <c r="H66" i="33"/>
  <c r="AO65" i="23"/>
  <c r="M66" i="33"/>
  <c r="AP65" i="23"/>
  <c r="R66" i="33"/>
  <c r="AQ65" i="23"/>
  <c r="AR65" i="23"/>
  <c r="AN65" i="23"/>
  <c r="H67" i="33"/>
  <c r="AO66" i="23"/>
  <c r="M67" i="33"/>
  <c r="AP66" i="23"/>
  <c r="R67" i="33"/>
  <c r="AQ66" i="23"/>
  <c r="AR66" i="23"/>
  <c r="AN66" i="23"/>
  <c r="H68" i="33"/>
  <c r="AO67" i="23"/>
  <c r="M68" i="33"/>
  <c r="AP67" i="23"/>
  <c r="R68" i="33"/>
  <c r="AQ67" i="23"/>
  <c r="AR67" i="23"/>
  <c r="AN67" i="23"/>
  <c r="H69" i="33"/>
  <c r="AO68" i="23"/>
  <c r="M69" i="33"/>
  <c r="AP68" i="23"/>
  <c r="R69" i="33"/>
  <c r="AQ68" i="23"/>
  <c r="AR68" i="23"/>
  <c r="AN68" i="23"/>
  <c r="H70" i="33"/>
  <c r="AO70" i="23"/>
  <c r="M70" i="33"/>
  <c r="AP70" i="23"/>
  <c r="R70" i="33"/>
  <c r="AQ70" i="23"/>
  <c r="AR70" i="23"/>
  <c r="AN70" i="23"/>
  <c r="H71" i="33"/>
  <c r="AO71" i="23"/>
  <c r="M71" i="33"/>
  <c r="AP71" i="23"/>
  <c r="R71" i="33"/>
  <c r="AQ71" i="23"/>
  <c r="AR71" i="23"/>
  <c r="AN71" i="23"/>
  <c r="H87" i="33"/>
  <c r="AO74" i="23"/>
  <c r="M87" i="33"/>
  <c r="AP74" i="23"/>
  <c r="R87" i="33"/>
  <c r="AQ74" i="23"/>
  <c r="AR74" i="23"/>
  <c r="AN74" i="23"/>
  <c r="H88" i="33"/>
  <c r="AO75" i="23"/>
  <c r="M88" i="33"/>
  <c r="AP75" i="23"/>
  <c r="R88" i="33"/>
  <c r="AQ75" i="23"/>
  <c r="AR75" i="23"/>
  <c r="AN75" i="23"/>
  <c r="H89" i="33"/>
  <c r="AO76" i="23"/>
  <c r="M89" i="33"/>
  <c r="AP76" i="23"/>
  <c r="R89" i="33"/>
  <c r="AQ76" i="23"/>
  <c r="AR76" i="23"/>
  <c r="AN76" i="23"/>
  <c r="H90" i="33"/>
  <c r="AO77" i="23"/>
  <c r="M90" i="33"/>
  <c r="AP77" i="23"/>
  <c r="R90" i="33"/>
  <c r="AQ77" i="23"/>
  <c r="AR77" i="23"/>
  <c r="AN77" i="23"/>
  <c r="H91" i="33"/>
  <c r="AO78" i="23"/>
  <c r="M91" i="33"/>
  <c r="AP78" i="23"/>
  <c r="R91" i="33"/>
  <c r="AQ78" i="23"/>
  <c r="AR78" i="23"/>
  <c r="AN78" i="23"/>
  <c r="H92" i="33"/>
  <c r="AO79" i="23"/>
  <c r="M92" i="33"/>
  <c r="AP79" i="23"/>
  <c r="R92" i="33"/>
  <c r="AQ79" i="23"/>
  <c r="AR79" i="23"/>
  <c r="AN79" i="23"/>
  <c r="H93" i="33"/>
  <c r="AO80" i="23"/>
  <c r="M93" i="33"/>
  <c r="AP80" i="23"/>
  <c r="R93" i="33"/>
  <c r="AQ80" i="23"/>
  <c r="AR80" i="23"/>
  <c r="AN80" i="23"/>
  <c r="H94" i="33"/>
  <c r="AO81" i="23"/>
  <c r="M94" i="33"/>
  <c r="AP81" i="23"/>
  <c r="R94" i="33"/>
  <c r="AQ81" i="23"/>
  <c r="AR81" i="23"/>
  <c r="AN81" i="23"/>
  <c r="H96" i="33"/>
  <c r="AO82" i="23"/>
  <c r="M96" i="33"/>
  <c r="AP82" i="23"/>
  <c r="R96" i="33"/>
  <c r="AQ82" i="23"/>
  <c r="AR82" i="23"/>
  <c r="AN82" i="23"/>
  <c r="H97" i="33"/>
  <c r="AO83" i="23"/>
  <c r="M97" i="33"/>
  <c r="AP83" i="23"/>
  <c r="R97" i="33"/>
  <c r="AQ83" i="23"/>
  <c r="AR83" i="23"/>
  <c r="AN83" i="23"/>
  <c r="H98" i="33"/>
  <c r="AO84" i="23"/>
  <c r="M98" i="33"/>
  <c r="AP84" i="23"/>
  <c r="R98" i="33"/>
  <c r="AQ84" i="23"/>
  <c r="AR84" i="23"/>
  <c r="AN84" i="23"/>
  <c r="H99" i="33"/>
  <c r="AO85" i="23"/>
  <c r="M99" i="33"/>
  <c r="AP85" i="23"/>
  <c r="R99" i="33"/>
  <c r="AQ85" i="23"/>
  <c r="AR85" i="23"/>
  <c r="AN85" i="23"/>
  <c r="H100" i="33"/>
  <c r="AO86" i="23"/>
  <c r="M100" i="33"/>
  <c r="AP86" i="23"/>
  <c r="R100" i="33"/>
  <c r="AQ86" i="23"/>
  <c r="AR86" i="23"/>
  <c r="AN86" i="23"/>
  <c r="H101" i="33"/>
  <c r="AO87" i="23"/>
  <c r="M101" i="33"/>
  <c r="AP87" i="23"/>
  <c r="R101" i="33"/>
  <c r="AQ87" i="23"/>
  <c r="AR87" i="23"/>
  <c r="AN87" i="23"/>
  <c r="H102" i="33"/>
  <c r="AO88" i="23"/>
  <c r="M102" i="33"/>
  <c r="AP88" i="23"/>
  <c r="R102" i="33"/>
  <c r="AQ88" i="23"/>
  <c r="AR88" i="23"/>
  <c r="AN88" i="23"/>
  <c r="H103" i="33"/>
  <c r="AO89" i="23"/>
  <c r="M103" i="33"/>
  <c r="AP89" i="23"/>
  <c r="R103" i="33"/>
  <c r="AQ89" i="23"/>
  <c r="AR89" i="23"/>
  <c r="AN89" i="23"/>
  <c r="H104" i="33"/>
  <c r="AO90" i="23"/>
  <c r="M104" i="33"/>
  <c r="AP90" i="23"/>
  <c r="R104" i="33"/>
  <c r="AQ90" i="23"/>
  <c r="AR90" i="23"/>
  <c r="AN90" i="23"/>
  <c r="H105" i="33"/>
  <c r="AO91" i="23"/>
  <c r="M105" i="33"/>
  <c r="AP91" i="23"/>
  <c r="R105" i="33"/>
  <c r="AQ91" i="23"/>
  <c r="AR91" i="23"/>
  <c r="AN91" i="23"/>
  <c r="H106" i="33"/>
  <c r="AO92" i="23"/>
  <c r="M106" i="33"/>
  <c r="AP92" i="23"/>
  <c r="R106" i="33"/>
  <c r="AQ92" i="23"/>
  <c r="AR92" i="23"/>
  <c r="AN92" i="23"/>
  <c r="H107" i="33"/>
  <c r="AO93" i="23"/>
  <c r="M107" i="33"/>
  <c r="AP93" i="23"/>
  <c r="R107" i="33"/>
  <c r="AQ93" i="23"/>
  <c r="AR93" i="23"/>
  <c r="AN93" i="23"/>
  <c r="H108" i="33"/>
  <c r="AO94" i="23"/>
  <c r="M108" i="33"/>
  <c r="AP94" i="23"/>
  <c r="R108" i="33"/>
  <c r="AQ94" i="23"/>
  <c r="AR94" i="23"/>
  <c r="AN94" i="23"/>
  <c r="H109" i="33"/>
  <c r="AO95" i="23"/>
  <c r="M109" i="33"/>
  <c r="AP95" i="23"/>
  <c r="R109" i="33"/>
  <c r="AQ95" i="23"/>
  <c r="AR95" i="23"/>
  <c r="AN95" i="23"/>
  <c r="H110" i="33"/>
  <c r="AO96" i="23"/>
  <c r="M110" i="33"/>
  <c r="AP96" i="23"/>
  <c r="R110" i="33"/>
  <c r="AQ96" i="23"/>
  <c r="AR96" i="23"/>
  <c r="AN96" i="23"/>
  <c r="H111" i="33"/>
  <c r="AO97" i="23"/>
  <c r="M111" i="33"/>
  <c r="AP97" i="23"/>
  <c r="R111" i="33"/>
  <c r="AQ97" i="23"/>
  <c r="AR97" i="23"/>
  <c r="AN97" i="23"/>
  <c r="H112" i="33"/>
  <c r="AO98" i="23"/>
  <c r="M112" i="33"/>
  <c r="AP98" i="23"/>
  <c r="R112" i="33"/>
  <c r="AQ98" i="23"/>
  <c r="AR98" i="23"/>
  <c r="AN98" i="23"/>
  <c r="H42" i="33"/>
  <c r="AO99" i="23"/>
  <c r="M42" i="33"/>
  <c r="AP99" i="23"/>
  <c r="R42" i="33"/>
  <c r="AQ99" i="23"/>
  <c r="AR99" i="23"/>
  <c r="AN99" i="23"/>
  <c r="H63" i="33"/>
  <c r="AO100" i="23"/>
  <c r="M63" i="33"/>
  <c r="AP100" i="23"/>
  <c r="R63" i="33"/>
  <c r="AQ100" i="23"/>
  <c r="AR100" i="23"/>
  <c r="AN100" i="23"/>
  <c r="H7" i="33"/>
  <c r="AO101" i="23"/>
  <c r="M7" i="33"/>
  <c r="AP101" i="23"/>
  <c r="R7" i="33"/>
  <c r="AQ101" i="23"/>
  <c r="AR101" i="23"/>
  <c r="AN101" i="23"/>
  <c r="H51" i="33"/>
  <c r="AO102" i="23"/>
  <c r="M51" i="33"/>
  <c r="AP102" i="23"/>
  <c r="R51" i="33"/>
  <c r="AQ102" i="23"/>
  <c r="AR102" i="23"/>
  <c r="AN102" i="23"/>
  <c r="H52" i="33"/>
  <c r="AO103" i="23"/>
  <c r="M52" i="33"/>
  <c r="AP103" i="23"/>
  <c r="R52" i="33"/>
  <c r="AQ103" i="23"/>
  <c r="AR103" i="23"/>
  <c r="AN103" i="23"/>
  <c r="H50" i="33"/>
  <c r="AO104" i="23"/>
  <c r="M50" i="33"/>
  <c r="AP104" i="23"/>
  <c r="R50" i="33"/>
  <c r="AQ104" i="23"/>
  <c r="AR104" i="23"/>
  <c r="AN104" i="23"/>
  <c r="H28" i="33"/>
  <c r="AO105" i="23"/>
  <c r="M28" i="33"/>
  <c r="AP105" i="23"/>
  <c r="R28" i="33"/>
  <c r="AQ105" i="23"/>
  <c r="AR105" i="23"/>
  <c r="AN105" i="23"/>
  <c r="H32" i="33"/>
  <c r="AO106" i="23"/>
  <c r="M32" i="33"/>
  <c r="AP106" i="23"/>
  <c r="R32" i="33"/>
  <c r="AQ106" i="23"/>
  <c r="AR106" i="23"/>
  <c r="AN106" i="23"/>
  <c r="H35" i="33"/>
  <c r="AO107" i="23"/>
  <c r="M35" i="33"/>
  <c r="AP107" i="23"/>
  <c r="R35" i="33"/>
  <c r="AQ107" i="23"/>
  <c r="AR107" i="23"/>
  <c r="AN107" i="23"/>
  <c r="H37" i="33"/>
  <c r="AO108" i="23"/>
  <c r="M37" i="33"/>
  <c r="AP108" i="23"/>
  <c r="R37" i="33"/>
  <c r="AQ108" i="23"/>
  <c r="AR108" i="23"/>
  <c r="AN108" i="23"/>
  <c r="H54" i="33"/>
  <c r="AO109" i="23"/>
  <c r="M54" i="33"/>
  <c r="AP109" i="23"/>
  <c r="R54" i="33"/>
  <c r="AQ109" i="23"/>
  <c r="AR109" i="23"/>
  <c r="AN109" i="23"/>
  <c r="H65" i="33"/>
  <c r="AO110" i="23"/>
  <c r="M65" i="33"/>
  <c r="AP110" i="23"/>
  <c r="R65" i="33"/>
  <c r="AQ110" i="23"/>
  <c r="AR110" i="23"/>
  <c r="AN110" i="23"/>
  <c r="H72" i="33"/>
  <c r="AO111" i="23"/>
  <c r="M72" i="33"/>
  <c r="AP111" i="23"/>
  <c r="R72" i="33"/>
  <c r="AQ111" i="23"/>
  <c r="AR111" i="23"/>
  <c r="AN111" i="23"/>
  <c r="H73" i="33"/>
  <c r="AO112" i="23"/>
  <c r="M73" i="33"/>
  <c r="AP112" i="23"/>
  <c r="R73" i="33"/>
  <c r="AQ112" i="23"/>
  <c r="AR112" i="23"/>
  <c r="AN112" i="23"/>
  <c r="H80" i="33"/>
  <c r="AO113" i="23"/>
  <c r="M80" i="33"/>
  <c r="AP113" i="23"/>
  <c r="R80" i="33"/>
  <c r="AQ113" i="23"/>
  <c r="AR113" i="23"/>
  <c r="AN113" i="23"/>
  <c r="H81" i="33"/>
  <c r="AO114" i="23"/>
  <c r="M81" i="33"/>
  <c r="AP114" i="23"/>
  <c r="R81" i="33"/>
  <c r="AQ114" i="23"/>
  <c r="AR114" i="23"/>
  <c r="AN114" i="23"/>
  <c r="H82" i="33"/>
  <c r="AO115" i="23"/>
  <c r="M82" i="33"/>
  <c r="AP115" i="23"/>
  <c r="R82" i="33"/>
  <c r="AQ115" i="23"/>
  <c r="AR115" i="23"/>
  <c r="AN115" i="23"/>
  <c r="H83" i="33"/>
  <c r="AO116" i="23"/>
  <c r="M83" i="33"/>
  <c r="AP116" i="23"/>
  <c r="R83" i="33"/>
  <c r="AQ116" i="23"/>
  <c r="AR116" i="23"/>
  <c r="AN116" i="23"/>
  <c r="H84" i="33"/>
  <c r="AO117" i="23"/>
  <c r="M84" i="33"/>
  <c r="AP117" i="23"/>
  <c r="R84" i="33"/>
  <c r="AQ117" i="23"/>
  <c r="AR117" i="23"/>
  <c r="AN117" i="23"/>
  <c r="H85" i="33"/>
  <c r="AO118" i="23"/>
  <c r="M85" i="33"/>
  <c r="AP118" i="23"/>
  <c r="R85" i="33"/>
  <c r="AQ118" i="23"/>
  <c r="AR118" i="23"/>
  <c r="AN118" i="23"/>
  <c r="H86" i="33"/>
  <c r="AO119" i="23"/>
  <c r="M86" i="33"/>
  <c r="AP119" i="23"/>
  <c r="R86" i="33"/>
  <c r="AQ119" i="23"/>
  <c r="AR119" i="23"/>
  <c r="AN119" i="23"/>
  <c r="H95" i="33"/>
  <c r="AO120" i="23"/>
  <c r="M95" i="33"/>
  <c r="AP120" i="23"/>
  <c r="R95" i="33"/>
  <c r="AQ120" i="23"/>
  <c r="AR120" i="23"/>
  <c r="AN120" i="23"/>
  <c r="H78" i="33"/>
  <c r="AO125" i="23"/>
  <c r="M78" i="33"/>
  <c r="AP125" i="23"/>
  <c r="R78" i="33"/>
  <c r="AQ125" i="23"/>
  <c r="AR125" i="23"/>
  <c r="AN125" i="23"/>
  <c r="H79" i="33"/>
  <c r="AO126" i="23"/>
  <c r="M79" i="33"/>
  <c r="AP126" i="23"/>
  <c r="R79" i="33"/>
  <c r="AQ126" i="23"/>
  <c r="AR126" i="23"/>
  <c r="AN126" i="23"/>
  <c r="F5" i="26"/>
  <c r="D5" i="26"/>
  <c r="H5" i="26"/>
  <c r="J5" i="26"/>
  <c r="N5" i="7"/>
  <c r="K5" i="26"/>
  <c r="L5" i="26"/>
  <c r="D30" i="19"/>
  <c r="F6" i="26"/>
  <c r="D6" i="26"/>
  <c r="H6" i="26"/>
  <c r="J6" i="26"/>
  <c r="O5" i="7"/>
  <c r="K6" i="26"/>
  <c r="L6" i="26"/>
  <c r="D31" i="19"/>
  <c r="F4" i="26"/>
  <c r="D4" i="26"/>
  <c r="H4" i="26"/>
  <c r="J4" i="26"/>
  <c r="C5" i="7"/>
  <c r="M5" i="7"/>
  <c r="K4" i="26"/>
  <c r="L4" i="26"/>
  <c r="D29" i="19"/>
  <c r="K27" i="19"/>
  <c r="J27" i="19"/>
  <c r="I27" i="19"/>
  <c r="H27" i="19"/>
  <c r="G27" i="19"/>
  <c r="F27" i="19"/>
  <c r="E27" i="19"/>
  <c r="D27" i="19"/>
  <c r="AS6" i="23"/>
  <c r="AS7" i="23"/>
  <c r="AS8" i="23"/>
  <c r="AS9" i="23"/>
  <c r="AS10" i="23"/>
  <c r="AS11" i="23"/>
  <c r="AS12" i="23"/>
  <c r="AS13" i="23"/>
  <c r="AS14" i="23"/>
  <c r="AS15" i="23"/>
  <c r="AS16" i="23"/>
  <c r="AS17" i="23"/>
  <c r="AS18" i="23"/>
  <c r="AS19" i="23"/>
  <c r="AS20" i="23"/>
  <c r="AS21" i="23"/>
  <c r="AS22" i="23"/>
  <c r="AS23" i="23"/>
  <c r="AS24" i="23"/>
  <c r="AS25" i="23"/>
  <c r="AS26" i="23"/>
  <c r="AS27" i="23"/>
  <c r="AS28" i="23"/>
  <c r="AS29" i="23"/>
  <c r="AS30" i="23"/>
  <c r="AS31" i="23"/>
  <c r="AS32" i="23"/>
  <c r="AS33" i="23"/>
  <c r="AS34" i="23"/>
  <c r="AS35" i="23"/>
  <c r="AS36" i="23"/>
  <c r="AS37" i="23"/>
  <c r="AS38" i="23"/>
  <c r="AS39" i="23"/>
  <c r="AS40" i="23"/>
  <c r="AS41" i="23"/>
  <c r="AS42" i="23"/>
  <c r="AS43" i="23"/>
  <c r="AS44" i="23"/>
  <c r="AS45" i="23"/>
  <c r="AS46" i="23"/>
  <c r="AS47" i="23"/>
  <c r="AS48" i="23"/>
  <c r="AS49" i="23"/>
  <c r="AS50" i="23"/>
  <c r="AS51" i="23"/>
  <c r="AS52" i="23"/>
  <c r="AS53" i="23"/>
  <c r="AS54" i="23"/>
  <c r="AS55" i="23"/>
  <c r="AS56" i="23"/>
  <c r="AS57" i="23"/>
  <c r="AS58" i="23"/>
  <c r="AS59" i="23"/>
  <c r="AS60" i="23"/>
  <c r="AS61" i="23"/>
  <c r="AS62" i="23"/>
  <c r="AS63" i="23"/>
  <c r="AS64" i="23"/>
  <c r="AS65" i="23"/>
  <c r="AS66" i="23"/>
  <c r="AS67" i="23"/>
  <c r="AS68" i="23"/>
  <c r="AS69" i="23"/>
  <c r="AS70" i="23"/>
  <c r="AS71" i="23"/>
  <c r="AS72" i="23"/>
  <c r="AS73" i="23"/>
  <c r="AS74" i="23"/>
  <c r="AS75" i="23"/>
  <c r="AS76" i="23"/>
  <c r="AS77" i="23"/>
  <c r="AS78" i="23"/>
  <c r="AS79" i="23"/>
  <c r="AS80" i="23"/>
  <c r="AS81" i="23"/>
  <c r="AS82" i="23"/>
  <c r="AS83" i="23"/>
  <c r="AS84" i="23"/>
  <c r="AS85" i="23"/>
  <c r="AS86" i="23"/>
  <c r="AS87" i="23"/>
  <c r="AS88" i="23"/>
  <c r="AS89" i="23"/>
  <c r="AS90" i="23"/>
  <c r="AS91" i="23"/>
  <c r="AS92" i="23"/>
  <c r="AS93" i="23"/>
  <c r="AS94" i="23"/>
  <c r="AS95" i="23"/>
  <c r="AS96" i="23"/>
  <c r="AS97" i="23"/>
  <c r="AS98" i="23"/>
  <c r="AS99" i="23"/>
  <c r="AS100" i="23"/>
  <c r="AS101" i="23"/>
  <c r="AS102" i="23"/>
  <c r="AS103" i="23"/>
  <c r="AS104" i="23"/>
  <c r="AS105" i="23"/>
  <c r="AS106" i="23"/>
  <c r="AS107" i="23"/>
  <c r="AS108" i="23"/>
  <c r="AS109" i="23"/>
  <c r="AS110" i="23"/>
  <c r="AS111" i="23"/>
  <c r="AS112" i="23"/>
  <c r="AS113" i="23"/>
  <c r="AS114" i="23"/>
  <c r="AS115" i="23"/>
  <c r="AS116" i="23"/>
  <c r="AS117" i="23"/>
  <c r="AS118" i="23"/>
  <c r="AS119" i="23"/>
  <c r="AS120" i="23"/>
  <c r="AS121" i="23"/>
  <c r="AS122" i="23"/>
  <c r="AS123" i="23"/>
  <c r="AS124" i="23"/>
  <c r="AS125" i="23"/>
  <c r="AS126" i="23"/>
  <c r="AS127" i="23"/>
  <c r="AS128" i="23"/>
  <c r="AS129" i="23"/>
  <c r="AS130" i="23"/>
  <c r="AS131" i="23"/>
  <c r="AS132" i="23"/>
  <c r="AS133" i="23"/>
  <c r="AT6" i="23"/>
  <c r="AT7" i="23"/>
  <c r="AT8" i="23"/>
  <c r="AT9" i="23"/>
  <c r="AT10" i="23"/>
  <c r="AT11" i="23"/>
  <c r="AT12" i="23"/>
  <c r="AT13" i="23"/>
  <c r="AT14" i="23"/>
  <c r="AT15" i="23"/>
  <c r="AT16" i="23"/>
  <c r="AT17" i="23"/>
  <c r="AT18" i="23"/>
  <c r="AT19" i="23"/>
  <c r="AT20" i="23"/>
  <c r="AT21" i="23"/>
  <c r="AT22" i="23"/>
  <c r="AT23" i="23"/>
  <c r="AT24" i="23"/>
  <c r="AT25" i="23"/>
  <c r="AT26" i="23"/>
  <c r="AT27" i="23"/>
  <c r="AT28" i="23"/>
  <c r="AT29" i="23"/>
  <c r="AT30" i="23"/>
  <c r="AT31" i="23"/>
  <c r="AT32" i="23"/>
  <c r="AT33" i="23"/>
  <c r="AT34" i="23"/>
  <c r="AT35" i="23"/>
  <c r="AT36" i="23"/>
  <c r="AT37" i="23"/>
  <c r="AT38" i="23"/>
  <c r="AT39" i="23"/>
  <c r="AT40" i="23"/>
  <c r="AT41" i="23"/>
  <c r="AT42" i="23"/>
  <c r="AT43" i="23"/>
  <c r="AT44" i="23"/>
  <c r="AT45" i="23"/>
  <c r="AT46" i="23"/>
  <c r="AT47" i="23"/>
  <c r="AT48" i="23"/>
  <c r="AT49" i="23"/>
  <c r="AT50" i="23"/>
  <c r="AT51" i="23"/>
  <c r="AT52" i="23"/>
  <c r="AT53" i="23"/>
  <c r="AT54" i="23"/>
  <c r="AT55" i="23"/>
  <c r="AT56" i="23"/>
  <c r="AT57" i="23"/>
  <c r="AT58" i="23"/>
  <c r="AT59" i="23"/>
  <c r="AT60" i="23"/>
  <c r="AT61" i="23"/>
  <c r="AT62" i="23"/>
  <c r="AT63" i="23"/>
  <c r="AT64" i="23"/>
  <c r="AT65" i="23"/>
  <c r="AT66" i="23"/>
  <c r="AT67" i="23"/>
  <c r="AT68" i="23"/>
  <c r="AT69" i="23"/>
  <c r="AT70" i="23"/>
  <c r="AT71" i="23"/>
  <c r="AT72" i="23"/>
  <c r="AT73" i="23"/>
  <c r="AT74" i="23"/>
  <c r="AT75" i="23"/>
  <c r="AT76" i="23"/>
  <c r="AT77" i="23"/>
  <c r="AT78" i="23"/>
  <c r="AT79" i="23"/>
  <c r="AT80" i="23"/>
  <c r="AT81" i="23"/>
  <c r="AT82" i="23"/>
  <c r="AT83" i="23"/>
  <c r="AT84" i="23"/>
  <c r="AT85" i="23"/>
  <c r="AT86" i="23"/>
  <c r="AT87" i="23"/>
  <c r="AT88" i="23"/>
  <c r="AT89" i="23"/>
  <c r="AT90" i="23"/>
  <c r="AT91" i="23"/>
  <c r="AT92" i="23"/>
  <c r="AT93" i="23"/>
  <c r="AT94" i="23"/>
  <c r="AT95" i="23"/>
  <c r="AT96" i="23"/>
  <c r="AT97" i="23"/>
  <c r="AT98" i="23"/>
  <c r="AT99" i="23"/>
  <c r="AT100" i="23"/>
  <c r="AT101" i="23"/>
  <c r="AT102" i="23"/>
  <c r="AT103" i="23"/>
  <c r="AT104" i="23"/>
  <c r="AT105" i="23"/>
  <c r="AT106" i="23"/>
  <c r="AT107" i="23"/>
  <c r="AT108" i="23"/>
  <c r="AT109" i="23"/>
  <c r="AT110" i="23"/>
  <c r="AT111" i="23"/>
  <c r="AT112" i="23"/>
  <c r="AT113" i="23"/>
  <c r="AT114" i="23"/>
  <c r="AT115" i="23"/>
  <c r="AT116" i="23"/>
  <c r="AT117" i="23"/>
  <c r="AT118" i="23"/>
  <c r="AT119" i="23"/>
  <c r="AT120" i="23"/>
  <c r="AT121" i="23"/>
  <c r="AT122" i="23"/>
  <c r="AT123" i="23"/>
  <c r="AT124" i="23"/>
  <c r="AT125" i="23"/>
  <c r="AT126" i="23"/>
  <c r="AT127" i="23"/>
  <c r="AT128" i="23"/>
  <c r="AT129" i="23"/>
  <c r="AT130" i="23"/>
  <c r="AT131" i="23"/>
  <c r="AT132" i="23"/>
  <c r="AT133"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4" i="23"/>
  <c r="AU35" i="23"/>
  <c r="AU36" i="23"/>
  <c r="AU37" i="23"/>
  <c r="AU38" i="23"/>
  <c r="AU39" i="23"/>
  <c r="AU40" i="23"/>
  <c r="AU41" i="23"/>
  <c r="AU42" i="23"/>
  <c r="AU43" i="23"/>
  <c r="AU44" i="23"/>
  <c r="AU45" i="23"/>
  <c r="AU46" i="23"/>
  <c r="AU47" i="23"/>
  <c r="AU48" i="23"/>
  <c r="AU49" i="23"/>
  <c r="AU50" i="23"/>
  <c r="AU51" i="23"/>
  <c r="AU52" i="23"/>
  <c r="AU53" i="23"/>
  <c r="AU54" i="23"/>
  <c r="AU55" i="23"/>
  <c r="AU56" i="23"/>
  <c r="AU57" i="23"/>
  <c r="AU58" i="23"/>
  <c r="AU59" i="23"/>
  <c r="AU60" i="23"/>
  <c r="AU61" i="23"/>
  <c r="AU62" i="23"/>
  <c r="AU63" i="23"/>
  <c r="AU64" i="23"/>
  <c r="AU65" i="23"/>
  <c r="AU66" i="23"/>
  <c r="AU67" i="23"/>
  <c r="AU68" i="23"/>
  <c r="AU69" i="23"/>
  <c r="AU70" i="23"/>
  <c r="AU71" i="23"/>
  <c r="AU72" i="23"/>
  <c r="AU73" i="23"/>
  <c r="AU74" i="23"/>
  <c r="AU75" i="23"/>
  <c r="AU76" i="23"/>
  <c r="AU77" i="23"/>
  <c r="AU78" i="23"/>
  <c r="AU79" i="23"/>
  <c r="AU80" i="23"/>
  <c r="AU81" i="23"/>
  <c r="AU82" i="23"/>
  <c r="AU83" i="23"/>
  <c r="AU84" i="23"/>
  <c r="AU85" i="23"/>
  <c r="AU86" i="23"/>
  <c r="AU87" i="23"/>
  <c r="AU88" i="23"/>
  <c r="AU89" i="23"/>
  <c r="AU90" i="23"/>
  <c r="AU91" i="23"/>
  <c r="AU92" i="23"/>
  <c r="AU93" i="23"/>
  <c r="AU94" i="23"/>
  <c r="AU95" i="23"/>
  <c r="AU96" i="23"/>
  <c r="AU97" i="23"/>
  <c r="AU98" i="23"/>
  <c r="AU99" i="23"/>
  <c r="AU100" i="23"/>
  <c r="AU101" i="23"/>
  <c r="AU102" i="23"/>
  <c r="AU103" i="23"/>
  <c r="AU104" i="23"/>
  <c r="AU105" i="23"/>
  <c r="AU106" i="23"/>
  <c r="AU107" i="23"/>
  <c r="AU108" i="23"/>
  <c r="AU109" i="23"/>
  <c r="AU110" i="23"/>
  <c r="AU111" i="23"/>
  <c r="AU112" i="23"/>
  <c r="AU113" i="23"/>
  <c r="AU114" i="23"/>
  <c r="AU115" i="23"/>
  <c r="AU116" i="23"/>
  <c r="AU117" i="23"/>
  <c r="AU118" i="23"/>
  <c r="AU119" i="23"/>
  <c r="AU120" i="23"/>
  <c r="AU121" i="23"/>
  <c r="AU122" i="23"/>
  <c r="AU123" i="23"/>
  <c r="AU124" i="23"/>
  <c r="AU125" i="23"/>
  <c r="AU126" i="23"/>
  <c r="AU127" i="23"/>
  <c r="AU128" i="23"/>
  <c r="AU129" i="23"/>
  <c r="AU130" i="23"/>
  <c r="AU131" i="23"/>
  <c r="AU132" i="23"/>
  <c r="AU133" i="23"/>
  <c r="AV6" i="23"/>
  <c r="AV7" i="23"/>
  <c r="AV8" i="23"/>
  <c r="AV9" i="23"/>
  <c r="AV10" i="23"/>
  <c r="AV11" i="23"/>
  <c r="AV12" i="23"/>
  <c r="AV13" i="23"/>
  <c r="AV14" i="23"/>
  <c r="AV15" i="23"/>
  <c r="AV16" i="23"/>
  <c r="AV17" i="23"/>
  <c r="AV18" i="23"/>
  <c r="AV19" i="23"/>
  <c r="AV20" i="23"/>
  <c r="AV21" i="23"/>
  <c r="AV22" i="23"/>
  <c r="AV23" i="23"/>
  <c r="AV24" i="23"/>
  <c r="AV25" i="23"/>
  <c r="AV26" i="23"/>
  <c r="AV27" i="23"/>
  <c r="AV28" i="23"/>
  <c r="AV29" i="23"/>
  <c r="AV30" i="23"/>
  <c r="AV31" i="23"/>
  <c r="AV32" i="23"/>
  <c r="AV33" i="23"/>
  <c r="AV34" i="23"/>
  <c r="AV35" i="23"/>
  <c r="AV36" i="23"/>
  <c r="AV37" i="23"/>
  <c r="AV38" i="23"/>
  <c r="AV39" i="23"/>
  <c r="AV40" i="23"/>
  <c r="AV41" i="23"/>
  <c r="AV42" i="23"/>
  <c r="AV43" i="23"/>
  <c r="AV44" i="23"/>
  <c r="AV45" i="23"/>
  <c r="AV46" i="23"/>
  <c r="AV47" i="23"/>
  <c r="AV48" i="23"/>
  <c r="AV49" i="23"/>
  <c r="AV50" i="23"/>
  <c r="AV51" i="23"/>
  <c r="AV52" i="23"/>
  <c r="AV53" i="23"/>
  <c r="AV54" i="23"/>
  <c r="AV55" i="23"/>
  <c r="AV56" i="23"/>
  <c r="AV57" i="23"/>
  <c r="AV58" i="23"/>
  <c r="AV59" i="23"/>
  <c r="AV60" i="23"/>
  <c r="AV61" i="23"/>
  <c r="AV62" i="23"/>
  <c r="AV63" i="23"/>
  <c r="AV64" i="23"/>
  <c r="AV65" i="23"/>
  <c r="AV66" i="23"/>
  <c r="AV67" i="23"/>
  <c r="AV68" i="23"/>
  <c r="AV69" i="23"/>
  <c r="AV70" i="23"/>
  <c r="AV71" i="23"/>
  <c r="AV72" i="23"/>
  <c r="AV73" i="23"/>
  <c r="AV74" i="23"/>
  <c r="AV75" i="23"/>
  <c r="AV76" i="23"/>
  <c r="AV77" i="23"/>
  <c r="AV78" i="23"/>
  <c r="AV79" i="23"/>
  <c r="AV80" i="23"/>
  <c r="AV81" i="23"/>
  <c r="AV82" i="23"/>
  <c r="AV83" i="23"/>
  <c r="AV84" i="23"/>
  <c r="AV85" i="23"/>
  <c r="AV86" i="23"/>
  <c r="AV87" i="23"/>
  <c r="AV88" i="23"/>
  <c r="AV89" i="23"/>
  <c r="AV90" i="23"/>
  <c r="AV91" i="23"/>
  <c r="AV92" i="23"/>
  <c r="AV93" i="23"/>
  <c r="AV94" i="23"/>
  <c r="AV95" i="23"/>
  <c r="AV96" i="23"/>
  <c r="AV97" i="23"/>
  <c r="AV98" i="23"/>
  <c r="AV99" i="23"/>
  <c r="AV100" i="23"/>
  <c r="AV101" i="23"/>
  <c r="AV102" i="23"/>
  <c r="AV103" i="23"/>
  <c r="AV104" i="23"/>
  <c r="AV105" i="23"/>
  <c r="AV106" i="23"/>
  <c r="AV107" i="23"/>
  <c r="AV108" i="23"/>
  <c r="AV109" i="23"/>
  <c r="AV110" i="23"/>
  <c r="AV111" i="23"/>
  <c r="AV112" i="23"/>
  <c r="AV113" i="23"/>
  <c r="AV114" i="23"/>
  <c r="AV115" i="23"/>
  <c r="AV116" i="23"/>
  <c r="AV117" i="23"/>
  <c r="AV118" i="23"/>
  <c r="AV119" i="23"/>
  <c r="AV120" i="23"/>
  <c r="AV121" i="23"/>
  <c r="AV122" i="23"/>
  <c r="AV123" i="23"/>
  <c r="AV124" i="23"/>
  <c r="AV125" i="23"/>
  <c r="AV126" i="23"/>
  <c r="AV127" i="23"/>
  <c r="AV128" i="23"/>
  <c r="AV129" i="23"/>
  <c r="AV130" i="23"/>
  <c r="AV131" i="23"/>
  <c r="AV132" i="23"/>
  <c r="AV133" i="23"/>
  <c r="AW6" i="23"/>
  <c r="AW7" i="23"/>
  <c r="AW8" i="23"/>
  <c r="AW9" i="23"/>
  <c r="AW10" i="23"/>
  <c r="AW11" i="23"/>
  <c r="AW12" i="23"/>
  <c r="AW13" i="23"/>
  <c r="AW14" i="23"/>
  <c r="AW15" i="23"/>
  <c r="AW16" i="23"/>
  <c r="AW17" i="23"/>
  <c r="AW18" i="23"/>
  <c r="AW19" i="23"/>
  <c r="AW20" i="23"/>
  <c r="AW21" i="23"/>
  <c r="AW22" i="23"/>
  <c r="AW23" i="23"/>
  <c r="AW24" i="23"/>
  <c r="AW25" i="23"/>
  <c r="AW26" i="23"/>
  <c r="AW27" i="23"/>
  <c r="AW28" i="23"/>
  <c r="AW29" i="23"/>
  <c r="AW30" i="23"/>
  <c r="AW31" i="23"/>
  <c r="AW32" i="23"/>
  <c r="AW33" i="23"/>
  <c r="AW34" i="23"/>
  <c r="AW35" i="23"/>
  <c r="AW36" i="23"/>
  <c r="AW37" i="23"/>
  <c r="AW38" i="23"/>
  <c r="AW39" i="23"/>
  <c r="AW40" i="23"/>
  <c r="AW41" i="23"/>
  <c r="AW42" i="23"/>
  <c r="AW43" i="23"/>
  <c r="AW44" i="23"/>
  <c r="AW45" i="23"/>
  <c r="AW46" i="23"/>
  <c r="AW47" i="23"/>
  <c r="AW48" i="23"/>
  <c r="AW49" i="23"/>
  <c r="AW50" i="23"/>
  <c r="AW51" i="23"/>
  <c r="AW52" i="23"/>
  <c r="AW53" i="23"/>
  <c r="AW54" i="23"/>
  <c r="AW55" i="23"/>
  <c r="AW56" i="23"/>
  <c r="AW57" i="23"/>
  <c r="AW58" i="23"/>
  <c r="AW59" i="23"/>
  <c r="AW60" i="23"/>
  <c r="AW61" i="23"/>
  <c r="AW62" i="23"/>
  <c r="AW63" i="23"/>
  <c r="AW64" i="23"/>
  <c r="AW65" i="23"/>
  <c r="AW66" i="23"/>
  <c r="AW67" i="23"/>
  <c r="AW68" i="23"/>
  <c r="AW69" i="23"/>
  <c r="AW70" i="23"/>
  <c r="AW71" i="23"/>
  <c r="AW72" i="23"/>
  <c r="AW73" i="23"/>
  <c r="AW74" i="23"/>
  <c r="AW75" i="23"/>
  <c r="AW76" i="23"/>
  <c r="AW77" i="23"/>
  <c r="AW78" i="23"/>
  <c r="AW79" i="23"/>
  <c r="AW80" i="23"/>
  <c r="AW81" i="23"/>
  <c r="AW82" i="23"/>
  <c r="AW83" i="23"/>
  <c r="AW84" i="23"/>
  <c r="AW85" i="23"/>
  <c r="AW86" i="23"/>
  <c r="AW87" i="23"/>
  <c r="AW88" i="23"/>
  <c r="AW89" i="23"/>
  <c r="AW90" i="23"/>
  <c r="AW91" i="23"/>
  <c r="AW92" i="23"/>
  <c r="AW93" i="23"/>
  <c r="AW94" i="23"/>
  <c r="AW95" i="23"/>
  <c r="AW96" i="23"/>
  <c r="AW97" i="23"/>
  <c r="AW98" i="23"/>
  <c r="AW99" i="23"/>
  <c r="AW100" i="23"/>
  <c r="AW101" i="23"/>
  <c r="AW102" i="23"/>
  <c r="AW103" i="23"/>
  <c r="AW104" i="23"/>
  <c r="AW105" i="23"/>
  <c r="AW106" i="23"/>
  <c r="AW107" i="23"/>
  <c r="AW108" i="23"/>
  <c r="AW109" i="23"/>
  <c r="AW110" i="23"/>
  <c r="AW111" i="23"/>
  <c r="AW112" i="23"/>
  <c r="AW113" i="23"/>
  <c r="AW114" i="23"/>
  <c r="AW115" i="23"/>
  <c r="AW116" i="23"/>
  <c r="AW117" i="23"/>
  <c r="AW118" i="23"/>
  <c r="AW119" i="23"/>
  <c r="AW120" i="23"/>
  <c r="AW121" i="23"/>
  <c r="AW122" i="23"/>
  <c r="AW123" i="23"/>
  <c r="AW124" i="23"/>
  <c r="AW125" i="23"/>
  <c r="AW126" i="23"/>
  <c r="AW127" i="23"/>
  <c r="AW128" i="23"/>
  <c r="AW129" i="23"/>
  <c r="AW130" i="23"/>
  <c r="AW131" i="23"/>
  <c r="AW132" i="23"/>
  <c r="AW133" i="23"/>
  <c r="AX6" i="23"/>
  <c r="AX7" i="23"/>
  <c r="AX8" i="23"/>
  <c r="AX9" i="23"/>
  <c r="AX10" i="23"/>
  <c r="AX11" i="23"/>
  <c r="AX12" i="23"/>
  <c r="AX13" i="23"/>
  <c r="AX14" i="23"/>
  <c r="AX15" i="23"/>
  <c r="AX16" i="23"/>
  <c r="AX17" i="23"/>
  <c r="AX18" i="23"/>
  <c r="AX19" i="23"/>
  <c r="AX20" i="23"/>
  <c r="AX21" i="23"/>
  <c r="AX22" i="23"/>
  <c r="AX23" i="23"/>
  <c r="AX24" i="23"/>
  <c r="AX25" i="23"/>
  <c r="AX26" i="23"/>
  <c r="AX27" i="23"/>
  <c r="AX28" i="23"/>
  <c r="AX29" i="23"/>
  <c r="AX30" i="23"/>
  <c r="AX31" i="23"/>
  <c r="AX32" i="23"/>
  <c r="AX33" i="23"/>
  <c r="AX34" i="23"/>
  <c r="AX35" i="23"/>
  <c r="AX36" i="23"/>
  <c r="AX37" i="23"/>
  <c r="AX38" i="23"/>
  <c r="AX39" i="23"/>
  <c r="AX40" i="23"/>
  <c r="AX41" i="23"/>
  <c r="AX42" i="23"/>
  <c r="AX43" i="23"/>
  <c r="AX44" i="23"/>
  <c r="AX45" i="23"/>
  <c r="AX46" i="23"/>
  <c r="AX47" i="23"/>
  <c r="AX48" i="23"/>
  <c r="AX49" i="23"/>
  <c r="AX50" i="23"/>
  <c r="AX51" i="23"/>
  <c r="AX52" i="23"/>
  <c r="AX53" i="23"/>
  <c r="AX54" i="23"/>
  <c r="AX55" i="23"/>
  <c r="AX56" i="23"/>
  <c r="AX57" i="23"/>
  <c r="AX58" i="23"/>
  <c r="AX59" i="23"/>
  <c r="AX60" i="23"/>
  <c r="AX61" i="23"/>
  <c r="AX62" i="23"/>
  <c r="AX63" i="23"/>
  <c r="AX64" i="23"/>
  <c r="AX65" i="23"/>
  <c r="AX66" i="23"/>
  <c r="AX67" i="23"/>
  <c r="AX68" i="23"/>
  <c r="AX69" i="23"/>
  <c r="AX70" i="23"/>
  <c r="AX71" i="23"/>
  <c r="AX72" i="23"/>
  <c r="AX73" i="23"/>
  <c r="AX74" i="23"/>
  <c r="AX75" i="23"/>
  <c r="AX76" i="23"/>
  <c r="AX77" i="23"/>
  <c r="AX78" i="23"/>
  <c r="AX79" i="23"/>
  <c r="AX80" i="23"/>
  <c r="AX81" i="23"/>
  <c r="AX82" i="23"/>
  <c r="AX83" i="23"/>
  <c r="AX84" i="23"/>
  <c r="AX85" i="23"/>
  <c r="AX86" i="23"/>
  <c r="AX87" i="23"/>
  <c r="AX88" i="23"/>
  <c r="AX89" i="23"/>
  <c r="AX90" i="23"/>
  <c r="AX91" i="23"/>
  <c r="AX92" i="23"/>
  <c r="AX93" i="23"/>
  <c r="AX94" i="23"/>
  <c r="AX95" i="23"/>
  <c r="AX96" i="23"/>
  <c r="AX97" i="23"/>
  <c r="AX98" i="23"/>
  <c r="AX99" i="23"/>
  <c r="AX100" i="23"/>
  <c r="AX101" i="23"/>
  <c r="AX102" i="23"/>
  <c r="AX103" i="23"/>
  <c r="AX104" i="23"/>
  <c r="AX105" i="23"/>
  <c r="AX106" i="23"/>
  <c r="AX107" i="23"/>
  <c r="AX108" i="23"/>
  <c r="AX109" i="23"/>
  <c r="AX110" i="23"/>
  <c r="AX111" i="23"/>
  <c r="AX112" i="23"/>
  <c r="AX113" i="23"/>
  <c r="AX114" i="23"/>
  <c r="AX115" i="23"/>
  <c r="AX116" i="23"/>
  <c r="AX117" i="23"/>
  <c r="AX118" i="23"/>
  <c r="AX119" i="23"/>
  <c r="AX120" i="23"/>
  <c r="AX121" i="23"/>
  <c r="AX122" i="23"/>
  <c r="AX123" i="23"/>
  <c r="AX124" i="23"/>
  <c r="AX125" i="23"/>
  <c r="AX126" i="23"/>
  <c r="AX127" i="23"/>
  <c r="AX128" i="23"/>
  <c r="AX129" i="23"/>
  <c r="AX130" i="23"/>
  <c r="AX131" i="23"/>
  <c r="AX132" i="23"/>
  <c r="AX133" i="23"/>
  <c r="L99" i="26"/>
  <c r="L100" i="26"/>
  <c r="L101" i="26"/>
  <c r="L94" i="26"/>
  <c r="K99" i="26"/>
  <c r="K100" i="26"/>
  <c r="K101" i="26"/>
  <c r="K94" i="26"/>
  <c r="J99" i="26"/>
  <c r="J100" i="26"/>
  <c r="J101" i="26"/>
  <c r="J94" i="26"/>
  <c r="AR137" i="23"/>
  <c r="I99" i="26"/>
  <c r="I100" i="26"/>
  <c r="I101" i="26"/>
  <c r="I94" i="26"/>
  <c r="I93" i="26"/>
  <c r="I32" i="26"/>
  <c r="I34" i="26"/>
  <c r="L70" i="26"/>
  <c r="L52" i="26"/>
  <c r="F32" i="26"/>
  <c r="H4" i="20"/>
  <c r="L5" i="7"/>
  <c r="R168" i="33"/>
  <c r="R145" i="33"/>
  <c r="R140" i="33"/>
  <c r="R138" i="33"/>
  <c r="R137" i="33"/>
  <c r="R136" i="33"/>
  <c r="R135" i="33"/>
  <c r="R131" i="33"/>
  <c r="R130" i="33"/>
  <c r="R125" i="33"/>
  <c r="R124" i="33"/>
  <c r="R179" i="33"/>
  <c r="R178" i="33"/>
  <c r="R175" i="33"/>
  <c r="R407" i="33"/>
  <c r="M407" i="33"/>
  <c r="H407" i="33"/>
  <c r="R406" i="33"/>
  <c r="M406" i="33"/>
  <c r="H406" i="33"/>
  <c r="R405" i="33"/>
  <c r="M405" i="33"/>
  <c r="H405" i="33"/>
  <c r="T402" i="33"/>
  <c r="T398" i="33"/>
  <c r="T395" i="33"/>
  <c r="T394" i="33"/>
  <c r="T392" i="33"/>
  <c r="R378" i="33"/>
  <c r="M378" i="33"/>
  <c r="H378" i="33"/>
  <c r="T377" i="33"/>
  <c r="T376" i="33"/>
  <c r="T362" i="33"/>
  <c r="T344" i="33"/>
  <c r="T337" i="33"/>
  <c r="T334" i="33"/>
  <c r="R310" i="33"/>
  <c r="M310" i="33"/>
  <c r="H310" i="33"/>
  <c r="R309" i="33"/>
  <c r="M309" i="33"/>
  <c r="H309" i="33"/>
  <c r="T302" i="33"/>
  <c r="T298" i="33"/>
  <c r="R293" i="33"/>
  <c r="M293" i="33"/>
  <c r="H293" i="33"/>
  <c r="R292" i="33"/>
  <c r="M292" i="33"/>
  <c r="H292" i="33"/>
  <c r="T292" i="33"/>
  <c r="R291" i="33"/>
  <c r="M291" i="33"/>
  <c r="H291" i="33"/>
  <c r="T286" i="33"/>
  <c r="T280" i="33"/>
  <c r="R279" i="33"/>
  <c r="M279" i="33"/>
  <c r="H279" i="33"/>
  <c r="T276" i="33"/>
  <c r="T270" i="33"/>
  <c r="T266" i="33"/>
  <c r="T250" i="33"/>
  <c r="T249" i="33"/>
  <c r="R241" i="33"/>
  <c r="M241" i="33"/>
  <c r="H241" i="33"/>
  <c r="T237" i="33"/>
  <c r="T236" i="33"/>
  <c r="T234" i="33"/>
  <c r="T222" i="33"/>
  <c r="T218" i="33"/>
  <c r="T210" i="33"/>
  <c r="R208" i="33"/>
  <c r="M208" i="33"/>
  <c r="H208" i="33"/>
  <c r="R207" i="33"/>
  <c r="M207" i="33"/>
  <c r="H207" i="33"/>
  <c r="T206" i="33"/>
  <c r="T202" i="33"/>
  <c r="T190" i="33"/>
  <c r="R186" i="33"/>
  <c r="M186" i="33"/>
  <c r="H186" i="33"/>
  <c r="T184" i="33"/>
  <c r="T176" i="33"/>
  <c r="T174" i="33"/>
  <c r="T170" i="33"/>
  <c r="T166" i="33"/>
  <c r="T162" i="33"/>
  <c r="R146" i="33"/>
  <c r="M146" i="33"/>
  <c r="H146" i="33"/>
  <c r="T142" i="33"/>
  <c r="T127" i="33"/>
  <c r="T119" i="33"/>
  <c r="R114" i="33"/>
  <c r="M114" i="33"/>
  <c r="H114" i="33"/>
  <c r="R113" i="33"/>
  <c r="M113" i="33"/>
  <c r="H113" i="33"/>
  <c r="T111" i="33"/>
  <c r="T110" i="33"/>
  <c r="T106" i="33"/>
  <c r="T92" i="33"/>
  <c r="T91" i="33"/>
  <c r="T88" i="33"/>
  <c r="T84" i="33"/>
  <c r="T76" i="33"/>
  <c r="T74" i="33"/>
  <c r="T72" i="33"/>
  <c r="T70" i="33"/>
  <c r="T64" i="33"/>
  <c r="T62" i="33"/>
  <c r="T60" i="33"/>
  <c r="T59" i="33"/>
  <c r="T57" i="33"/>
  <c r="T56" i="33"/>
  <c r="T54" i="33"/>
  <c r="T44" i="33"/>
  <c r="T40" i="33"/>
  <c r="T39" i="33"/>
  <c r="T37" i="33"/>
  <c r="T36" i="33"/>
  <c r="T32" i="33"/>
  <c r="T28" i="33"/>
  <c r="T27" i="33"/>
  <c r="T26" i="33"/>
  <c r="T24" i="33"/>
  <c r="T22" i="33"/>
  <c r="T20" i="33"/>
  <c r="T14" i="33"/>
  <c r="T12" i="33"/>
  <c r="T8" i="33"/>
  <c r="T7" i="33"/>
  <c r="R5" i="33"/>
  <c r="M5" i="33"/>
  <c r="H5" i="33"/>
  <c r="R4" i="33"/>
  <c r="M4" i="33"/>
  <c r="H4" i="33"/>
  <c r="T4" i="33"/>
  <c r="R3" i="33"/>
  <c r="M3" i="33"/>
  <c r="H3" i="33"/>
  <c r="R2" i="33"/>
  <c r="M2" i="33"/>
  <c r="H2" i="33"/>
  <c r="T21" i="33"/>
  <c r="T112" i="33"/>
  <c r="T120" i="33"/>
  <c r="T128" i="33"/>
  <c r="T136" i="33"/>
  <c r="T204" i="33"/>
  <c r="T238" i="33"/>
  <c r="T338" i="33"/>
  <c r="T404" i="33"/>
  <c r="T38" i="33"/>
  <c r="T46" i="33"/>
  <c r="T81" i="33"/>
  <c r="T86" i="33"/>
  <c r="T94" i="33"/>
  <c r="T102" i="33"/>
  <c r="T175" i="33"/>
  <c r="T178" i="33"/>
  <c r="T186" i="33"/>
  <c r="T194" i="33"/>
  <c r="T209" i="33"/>
  <c r="T220" i="33"/>
  <c r="T228" i="33"/>
  <c r="T301" i="33"/>
  <c r="T312" i="33"/>
  <c r="T328" i="33"/>
  <c r="T346" i="33"/>
  <c r="T147" i="33"/>
  <c r="T52" i="33"/>
  <c r="T113" i="33"/>
  <c r="T158" i="33"/>
  <c r="T42" i="33"/>
  <c r="T50" i="33"/>
  <c r="T55" i="33"/>
  <c r="T77" i="33"/>
  <c r="T80" i="33"/>
  <c r="T90" i="33"/>
  <c r="T164" i="33"/>
  <c r="T198" i="33"/>
  <c r="T208" i="33"/>
  <c r="T216" i="33"/>
  <c r="T274" i="33"/>
  <c r="T313" i="33"/>
  <c r="T350" i="33"/>
  <c r="T163" i="33"/>
  <c r="T207" i="33"/>
  <c r="T215" i="33"/>
  <c r="T278" i="33"/>
  <c r="T331" i="33"/>
  <c r="T126" i="33"/>
  <c r="T5" i="33"/>
  <c r="T10" i="33"/>
  <c r="T25" i="33"/>
  <c r="T30" i="33"/>
  <c r="T53" i="33"/>
  <c r="T65" i="33"/>
  <c r="T124" i="33"/>
  <c r="T135" i="33"/>
  <c r="T140" i="33"/>
  <c r="T248" i="33"/>
  <c r="T264" i="33"/>
  <c r="T282" i="33"/>
  <c r="T340" i="33"/>
  <c r="T342" i="33"/>
  <c r="T366" i="33"/>
  <c r="T6" i="33"/>
  <c r="T273" i="33"/>
  <c r="T121" i="33"/>
  <c r="T365" i="33"/>
  <c r="T18" i="33"/>
  <c r="T23" i="33"/>
  <c r="T58" i="33"/>
  <c r="T68" i="33"/>
  <c r="T78" i="33"/>
  <c r="T96" i="33"/>
  <c r="T104" i="33"/>
  <c r="T172" i="33"/>
  <c r="T177" i="33"/>
  <c r="T196" i="33"/>
  <c r="T330" i="33"/>
  <c r="T356" i="33"/>
  <c r="T2" i="33"/>
  <c r="T9" i="33"/>
  <c r="T34" i="33"/>
  <c r="T41" i="33"/>
  <c r="T66" i="33"/>
  <c r="T93" i="33"/>
  <c r="T98" i="33"/>
  <c r="T109" i="33"/>
  <c r="T122" i="33"/>
  <c r="T188" i="33"/>
  <c r="T227" i="33"/>
  <c r="T230" i="33"/>
  <c r="T314" i="33"/>
  <c r="T319" i="33"/>
  <c r="T327" i="33"/>
  <c r="T183" i="33"/>
  <c r="T309" i="33"/>
  <c r="T401" i="33"/>
  <c r="T82" i="33"/>
  <c r="T173" i="33"/>
  <c r="T283" i="33"/>
  <c r="T288" i="33"/>
  <c r="T291" i="33"/>
  <c r="T378" i="33"/>
  <c r="T383" i="33"/>
  <c r="T391" i="33"/>
  <c r="T205" i="33"/>
  <c r="T255" i="33"/>
  <c r="T263" i="33"/>
  <c r="T373" i="33"/>
  <c r="T11" i="33"/>
  <c r="T16" i="33"/>
  <c r="T43" i="33"/>
  <c r="T48" i="33"/>
  <c r="T75" i="33"/>
  <c r="T145" i="33"/>
  <c r="T148" i="33"/>
  <c r="T153" i="33"/>
  <c r="T156" i="33"/>
  <c r="T195" i="33"/>
  <c r="T347" i="33"/>
  <c r="T352" i="33"/>
  <c r="T355" i="33"/>
  <c r="T89" i="33"/>
  <c r="T143" i="33"/>
  <c r="T151" i="33"/>
  <c r="T193" i="33"/>
  <c r="T15" i="33"/>
  <c r="T31" i="33"/>
  <c r="T47" i="33"/>
  <c r="T63" i="33"/>
  <c r="T116" i="33"/>
  <c r="T150" i="33"/>
  <c r="T160" i="33"/>
  <c r="T192" i="33"/>
  <c r="T224" i="33"/>
  <c r="T232" i="33"/>
  <c r="T13" i="33"/>
  <c r="T29" i="33"/>
  <c r="T45" i="33"/>
  <c r="T61" i="33"/>
  <c r="T79" i="33"/>
  <c r="T95" i="33"/>
  <c r="T103" i="33"/>
  <c r="T108" i="33"/>
  <c r="T129" i="33"/>
  <c r="T132" i="33"/>
  <c r="T137" i="33"/>
  <c r="T168" i="33"/>
  <c r="T180" i="33"/>
  <c r="T185" i="33"/>
  <c r="T200" i="33"/>
  <c r="T212" i="33"/>
  <c r="T217" i="33"/>
  <c r="T239" i="33"/>
  <c r="T242" i="33"/>
  <c r="T247" i="33"/>
  <c r="T260" i="33"/>
  <c r="T262" i="33"/>
  <c r="T265" i="33"/>
  <c r="T272" i="33"/>
  <c r="T275" i="33"/>
  <c r="T285" i="33"/>
  <c r="T293" i="33"/>
  <c r="T296" i="33"/>
  <c r="T303" i="33"/>
  <c r="T306" i="33"/>
  <c r="T311" i="33"/>
  <c r="T321" i="33"/>
  <c r="T324" i="33"/>
  <c r="T326" i="33"/>
  <c r="T329" i="33"/>
  <c r="T336" i="33"/>
  <c r="T339" i="33"/>
  <c r="T349" i="33"/>
  <c r="T357" i="33"/>
  <c r="T360" i="33"/>
  <c r="T367" i="33"/>
  <c r="T370" i="33"/>
  <c r="T375" i="33"/>
  <c r="T385" i="33"/>
  <c r="T388" i="33"/>
  <c r="T393" i="33"/>
  <c r="T400" i="33"/>
  <c r="T403" i="33"/>
  <c r="T161" i="33"/>
  <c r="T233" i="33"/>
  <c r="T345" i="33"/>
  <c r="T87" i="33"/>
  <c r="T99" i="33"/>
  <c r="T141" i="33"/>
  <c r="T154" i="33"/>
  <c r="T201" i="33"/>
  <c r="T243" i="33"/>
  <c r="T271" i="33"/>
  <c r="T289" i="33"/>
  <c r="T294" i="33"/>
  <c r="T304" i="33"/>
  <c r="T317" i="33"/>
  <c r="T343" i="33"/>
  <c r="T353" i="33"/>
  <c r="T358" i="33"/>
  <c r="T371" i="33"/>
  <c r="T399" i="33"/>
  <c r="T407" i="33"/>
  <c r="T3" i="33"/>
  <c r="T19" i="33"/>
  <c r="T35" i="33"/>
  <c r="T51" i="33"/>
  <c r="T69" i="33"/>
  <c r="T85" i="33"/>
  <c r="T115" i="33"/>
  <c r="T118" i="33"/>
  <c r="T144" i="33"/>
  <c r="T146" i="33"/>
  <c r="T152" i="33"/>
  <c r="T159" i="33"/>
  <c r="T191" i="33"/>
  <c r="T223" i="33"/>
  <c r="T226" i="33"/>
  <c r="T231" i="33"/>
  <c r="T269" i="33"/>
  <c r="T333" i="33"/>
  <c r="T397" i="33"/>
  <c r="T73" i="33"/>
  <c r="T114" i="33"/>
  <c r="T125" i="33"/>
  <c r="T138" i="33"/>
  <c r="T225" i="33"/>
  <c r="T281" i="33"/>
  <c r="T299" i="33"/>
  <c r="T363" i="33"/>
  <c r="T71" i="33"/>
  <c r="T130" i="33"/>
  <c r="T169" i="33"/>
  <c r="T240" i="33"/>
  <c r="T253" i="33"/>
  <c r="T279" i="33"/>
  <c r="T297" i="33"/>
  <c r="T307" i="33"/>
  <c r="T325" i="33"/>
  <c r="T335" i="33"/>
  <c r="T361" i="33"/>
  <c r="T368" i="33"/>
  <c r="T381" i="33"/>
  <c r="T389" i="33"/>
  <c r="T17" i="33"/>
  <c r="T33" i="33"/>
  <c r="T49" i="33"/>
  <c r="T67" i="33"/>
  <c r="T83" i="33"/>
  <c r="T97" i="33"/>
  <c r="T100" i="33"/>
  <c r="T105" i="33"/>
  <c r="T131" i="33"/>
  <c r="T134" i="33"/>
  <c r="T157" i="33"/>
  <c r="T167" i="33"/>
  <c r="T179" i="33"/>
  <c r="T182" i="33"/>
  <c r="T189" i="33"/>
  <c r="T199" i="33"/>
  <c r="T211" i="33"/>
  <c r="T214" i="33"/>
  <c r="T221" i="33"/>
  <c r="T244" i="33"/>
  <c r="T246" i="33"/>
  <c r="T254" i="33"/>
  <c r="T256" i="33"/>
  <c r="T259" i="33"/>
  <c r="T277" i="33"/>
  <c r="T287" i="33"/>
  <c r="T295" i="33"/>
  <c r="T305" i="33"/>
  <c r="T308" i="33"/>
  <c r="T310" i="33"/>
  <c r="T315" i="33"/>
  <c r="T318" i="33"/>
  <c r="T320" i="33"/>
  <c r="T323" i="33"/>
  <c r="T341" i="33"/>
  <c r="T351" i="33"/>
  <c r="T359" i="33"/>
  <c r="T369" i="33"/>
  <c r="T372" i="33"/>
  <c r="T374" i="33"/>
  <c r="T379" i="33"/>
  <c r="T382" i="33"/>
  <c r="T384" i="33"/>
  <c r="T387" i="33"/>
  <c r="T405" i="33"/>
  <c r="T258" i="33"/>
  <c r="T290" i="33"/>
  <c r="T322" i="33"/>
  <c r="T354" i="33"/>
  <c r="T386" i="33"/>
  <c r="T101" i="33"/>
  <c r="T117" i="33"/>
  <c r="T133" i="33"/>
  <c r="T149" i="33"/>
  <c r="T165" i="33"/>
  <c r="T181" i="33"/>
  <c r="T197" i="33"/>
  <c r="T213" i="33"/>
  <c r="T229" i="33"/>
  <c r="T268" i="33"/>
  <c r="T300" i="33"/>
  <c r="T332" i="33"/>
  <c r="T364" i="33"/>
  <c r="T396" i="33"/>
  <c r="T406" i="33"/>
  <c r="T252" i="33"/>
  <c r="T284" i="33"/>
  <c r="T316" i="33"/>
  <c r="T348" i="33"/>
  <c r="T380" i="33"/>
  <c r="T390" i="33"/>
  <c r="T107" i="33"/>
  <c r="T123" i="33"/>
  <c r="T139" i="33"/>
  <c r="T155" i="33"/>
  <c r="T171" i="33"/>
  <c r="T187" i="33"/>
  <c r="T203" i="33"/>
  <c r="T219" i="33"/>
  <c r="T235" i="33"/>
  <c r="T241" i="33"/>
  <c r="T257" i="33"/>
  <c r="T251" i="33"/>
  <c r="T267" i="33"/>
  <c r="T245" i="33"/>
  <c r="T261" i="33"/>
  <c r="R434" i="33"/>
  <c r="M434" i="33"/>
  <c r="H434" i="33"/>
  <c r="R433" i="33"/>
  <c r="M433" i="33"/>
  <c r="H433" i="33"/>
  <c r="R432" i="33"/>
  <c r="M432" i="33"/>
  <c r="H432" i="33"/>
  <c r="R431" i="33"/>
  <c r="M431" i="33"/>
  <c r="H431" i="33"/>
  <c r="R430" i="33"/>
  <c r="M430" i="33"/>
  <c r="H430" i="33"/>
  <c r="R429" i="33"/>
  <c r="M429" i="33"/>
  <c r="H429" i="33"/>
  <c r="R428" i="33"/>
  <c r="M428" i="33"/>
  <c r="H428" i="33"/>
  <c r="R427" i="33"/>
  <c r="M427" i="33"/>
  <c r="H427" i="33"/>
  <c r="R426" i="33"/>
  <c r="M426" i="33"/>
  <c r="H426" i="33"/>
  <c r="R425" i="33"/>
  <c r="M425" i="33"/>
  <c r="H425" i="33"/>
  <c r="R424" i="33"/>
  <c r="M424" i="33"/>
  <c r="H424" i="33"/>
  <c r="R423" i="33"/>
  <c r="M423" i="33"/>
  <c r="H423" i="33"/>
  <c r="R422" i="33"/>
  <c r="M422" i="33"/>
  <c r="H422" i="33"/>
  <c r="R421" i="33"/>
  <c r="M421" i="33"/>
  <c r="H421" i="33"/>
  <c r="R420" i="33"/>
  <c r="M420" i="33"/>
  <c r="H420" i="33"/>
  <c r="R419" i="33"/>
  <c r="M419" i="33"/>
  <c r="H419" i="33"/>
  <c r="R418" i="33"/>
  <c r="M418" i="33"/>
  <c r="H418" i="33"/>
  <c r="R417" i="33"/>
  <c r="M417" i="33"/>
  <c r="H417" i="33"/>
  <c r="R416" i="33"/>
  <c r="M416" i="33"/>
  <c r="H416" i="33"/>
  <c r="R415" i="33"/>
  <c r="M415" i="33"/>
  <c r="H415" i="33"/>
  <c r="R414" i="33"/>
  <c r="M414" i="33"/>
  <c r="H414" i="33"/>
  <c r="R413" i="33"/>
  <c r="M413" i="33"/>
  <c r="H413" i="33"/>
  <c r="R412" i="33"/>
  <c r="M412" i="33"/>
  <c r="H412" i="33"/>
  <c r="R411" i="33"/>
  <c r="M411" i="33"/>
  <c r="H411" i="33"/>
  <c r="R410" i="33"/>
  <c r="M410" i="33"/>
  <c r="H410" i="33"/>
  <c r="R409" i="33"/>
  <c r="M409" i="33"/>
  <c r="H409" i="33"/>
  <c r="R408" i="33"/>
  <c r="M408" i="33"/>
  <c r="H408" i="33"/>
  <c r="T433" i="33"/>
  <c r="T431" i="33"/>
  <c r="T409" i="33"/>
  <c r="T413" i="33"/>
  <c r="T421" i="33"/>
  <c r="T419" i="33"/>
  <c r="T425" i="33"/>
  <c r="T429" i="33"/>
  <c r="T415" i="33"/>
  <c r="T420" i="33"/>
  <c r="T427" i="33"/>
  <c r="T430" i="33"/>
  <c r="T418" i="33"/>
  <c r="T408" i="33"/>
  <c r="T411" i="33"/>
  <c r="T424" i="33"/>
  <c r="T434" i="33"/>
  <c r="T414" i="33"/>
  <c r="T417" i="33"/>
  <c r="T423" i="33"/>
  <c r="T426" i="33"/>
  <c r="T410" i="33"/>
  <c r="T412" i="33"/>
  <c r="T428" i="33"/>
  <c r="T422" i="33"/>
  <c r="T416" i="33"/>
  <c r="T432" i="33"/>
  <c r="F16" i="26"/>
  <c r="J16" i="26"/>
  <c r="F6" i="20"/>
  <c r="F69" i="26"/>
  <c r="J69" i="26"/>
  <c r="L69" i="26"/>
  <c r="H39" i="20"/>
  <c r="N39" i="20"/>
  <c r="O39" i="20"/>
  <c r="C59" i="26"/>
  <c r="C58" i="26"/>
  <c r="C57" i="26"/>
  <c r="F68" i="26"/>
  <c r="J68" i="26"/>
  <c r="L68" i="26"/>
  <c r="AG108" i="31"/>
  <c r="AF108" i="31"/>
  <c r="AA108" i="31"/>
  <c r="Z108" i="31"/>
  <c r="Y108" i="31"/>
  <c r="X108" i="31"/>
  <c r="AL105" i="31"/>
  <c r="AL108" i="31"/>
  <c r="AK105" i="31"/>
  <c r="AK108" i="31"/>
  <c r="AJ105" i="31"/>
  <c r="AJ108" i="31"/>
  <c r="AI105" i="31"/>
  <c r="AI108" i="31"/>
  <c r="AH105" i="31"/>
  <c r="AH108" i="31"/>
  <c r="AE105" i="31"/>
  <c r="AE108" i="31"/>
  <c r="AD105" i="31"/>
  <c r="AD108" i="31"/>
  <c r="AC105" i="31"/>
  <c r="AC108" i="31"/>
  <c r="AB105" i="31"/>
  <c r="AB108" i="31"/>
  <c r="W105" i="31"/>
  <c r="W108" i="31"/>
  <c r="V105" i="31"/>
  <c r="V108" i="31"/>
  <c r="U105" i="31"/>
  <c r="U108" i="31"/>
  <c r="T105" i="31"/>
  <c r="T108" i="31"/>
  <c r="S105" i="31"/>
  <c r="S108" i="31"/>
  <c r="R105" i="31"/>
  <c r="R108" i="31"/>
  <c r="Q105" i="31"/>
  <c r="Q108" i="31"/>
  <c r="P105" i="31"/>
  <c r="P108" i="31"/>
  <c r="O105" i="31"/>
  <c r="O108" i="31"/>
  <c r="N105" i="31"/>
  <c r="N108" i="31"/>
  <c r="M105" i="31"/>
  <c r="M108" i="31"/>
  <c r="L105" i="31"/>
  <c r="L108" i="31"/>
  <c r="K105" i="31"/>
  <c r="K108" i="31"/>
  <c r="J105" i="31"/>
  <c r="J108" i="31"/>
  <c r="I105" i="31"/>
  <c r="I108" i="31"/>
  <c r="H105" i="31"/>
  <c r="H108" i="31"/>
  <c r="G105" i="31"/>
  <c r="G108" i="31"/>
  <c r="F51" i="26"/>
  <c r="J51" i="26"/>
  <c r="L51" i="26"/>
  <c r="F50" i="26"/>
  <c r="F49" i="26"/>
  <c r="J49" i="26"/>
  <c r="L49" i="26"/>
  <c r="F26" i="20"/>
  <c r="F28" i="20"/>
  <c r="J50" i="26"/>
  <c r="L50" i="26"/>
  <c r="L93" i="26"/>
  <c r="F15" i="26"/>
  <c r="F14" i="26"/>
  <c r="K93" i="26"/>
  <c r="J15" i="26"/>
  <c r="J14" i="26"/>
  <c r="F33" i="26"/>
  <c r="H15" i="20"/>
  <c r="L8" i="20"/>
  <c r="L19" i="20"/>
  <c r="F34" i="26"/>
  <c r="C22" i="26"/>
  <c r="C24" i="26"/>
  <c r="C23" i="26"/>
  <c r="C4" i="26"/>
  <c r="C5" i="26"/>
  <c r="G100" i="29"/>
  <c r="G103" i="29"/>
  <c r="H100" i="29"/>
  <c r="I100" i="29"/>
  <c r="J100" i="29"/>
  <c r="J103" i="29"/>
  <c r="K100" i="29"/>
  <c r="K103" i="29"/>
  <c r="L100" i="29"/>
  <c r="L103" i="29"/>
  <c r="M100" i="29"/>
  <c r="M103" i="29"/>
  <c r="N100" i="29"/>
  <c r="N103" i="29"/>
  <c r="O100" i="29"/>
  <c r="O103" i="29"/>
  <c r="P100" i="29"/>
  <c r="P103" i="29"/>
  <c r="Q100" i="29"/>
  <c r="Q103" i="29"/>
  <c r="R100" i="29"/>
  <c r="R103" i="29"/>
  <c r="S100" i="29"/>
  <c r="S103" i="29"/>
  <c r="T100" i="29"/>
  <c r="T103" i="29"/>
  <c r="U100" i="29"/>
  <c r="U103" i="29"/>
  <c r="V100" i="29"/>
  <c r="V103" i="29"/>
  <c r="W100" i="29"/>
  <c r="W103" i="29"/>
  <c r="X100" i="29"/>
  <c r="X103" i="29"/>
  <c r="Y100" i="29"/>
  <c r="Y103" i="29"/>
  <c r="Z100" i="29"/>
  <c r="Z103" i="29"/>
  <c r="AA100" i="29"/>
  <c r="AA103" i="29"/>
  <c r="AG100" i="29"/>
  <c r="AG103" i="29"/>
  <c r="AH100" i="29"/>
  <c r="AH103" i="29"/>
  <c r="AI100" i="29"/>
  <c r="AI103" i="29"/>
  <c r="AJ100" i="29"/>
  <c r="AJ103" i="29"/>
  <c r="AK100" i="29"/>
  <c r="AK103" i="29"/>
  <c r="AL100" i="29"/>
  <c r="AL103" i="29"/>
  <c r="AM100" i="29"/>
  <c r="AM103" i="29"/>
  <c r="AN100" i="29"/>
  <c r="AN103" i="29"/>
  <c r="AO100" i="29"/>
  <c r="AO103" i="29"/>
  <c r="AP100" i="29"/>
  <c r="AP103" i="29"/>
  <c r="AQ100" i="29"/>
  <c r="AQ103" i="29"/>
  <c r="AR100" i="29"/>
  <c r="AR103" i="29"/>
  <c r="H103" i="29"/>
  <c r="I103" i="29"/>
  <c r="C121" i="29"/>
  <c r="G32" i="26"/>
  <c r="J32" i="26"/>
  <c r="L32" i="26"/>
  <c r="J34" i="26"/>
  <c r="L34" i="26"/>
  <c r="J33" i="26"/>
  <c r="L33" i="26"/>
  <c r="L14" i="26"/>
  <c r="D16" i="20"/>
  <c r="J16" i="20"/>
  <c r="C6" i="26"/>
  <c r="F38" i="20"/>
  <c r="N38" i="20"/>
  <c r="D38" i="20"/>
  <c r="J38" i="20"/>
  <c r="F39" i="20"/>
  <c r="J39" i="20"/>
  <c r="W137" i="23"/>
  <c r="AQ137" i="23"/>
  <c r="AP137" i="23"/>
  <c r="AO137" i="23"/>
  <c r="L67" i="20"/>
  <c r="K67" i="20"/>
  <c r="J67" i="20"/>
  <c r="I67" i="20"/>
  <c r="H6" i="20"/>
  <c r="L42" i="20"/>
  <c r="L41" i="20"/>
  <c r="L38" i="20"/>
  <c r="O38" i="20"/>
  <c r="H37" i="20"/>
  <c r="F37" i="20"/>
  <c r="D37" i="20"/>
  <c r="J37" i="20"/>
  <c r="L37" i="20"/>
  <c r="N37" i="20"/>
  <c r="O37" i="20"/>
  <c r="L33" i="20"/>
  <c r="L32" i="20"/>
  <c r="L30" i="20"/>
  <c r="D28" i="20"/>
  <c r="J28" i="20"/>
  <c r="L28" i="20"/>
  <c r="D27" i="20"/>
  <c r="J27" i="20"/>
  <c r="L27" i="20"/>
  <c r="N26" i="20"/>
  <c r="H26" i="20"/>
  <c r="D26" i="20"/>
  <c r="J26" i="20"/>
  <c r="L26" i="20"/>
  <c r="O26" i="20"/>
  <c r="L22" i="20"/>
  <c r="L21" i="20"/>
  <c r="L20" i="20"/>
  <c r="F17" i="20"/>
  <c r="D17" i="20"/>
  <c r="J17" i="20"/>
  <c r="L17" i="20"/>
  <c r="L16" i="20"/>
  <c r="D15" i="20"/>
  <c r="N15" i="20"/>
  <c r="F15" i="20"/>
  <c r="L11" i="20"/>
  <c r="L10" i="20"/>
  <c r="L9" i="20"/>
  <c r="D6" i="20"/>
  <c r="J6" i="20"/>
  <c r="L6" i="20"/>
  <c r="D5" i="20"/>
  <c r="J5" i="20"/>
  <c r="L5" i="20"/>
  <c r="F4" i="20"/>
  <c r="D4" i="20"/>
  <c r="J4" i="20"/>
  <c r="L4" i="20"/>
  <c r="K31" i="19"/>
  <c r="K30" i="19"/>
  <c r="K29" i="19"/>
  <c r="I31" i="19"/>
  <c r="I30" i="19"/>
  <c r="I29" i="19"/>
  <c r="G31" i="19"/>
  <c r="G30" i="19"/>
  <c r="G29" i="19"/>
  <c r="K25" i="19"/>
  <c r="K24" i="19"/>
  <c r="K23" i="19"/>
  <c r="I25" i="19"/>
  <c r="I24" i="19"/>
  <c r="I23" i="19"/>
  <c r="G25" i="19"/>
  <c r="G24" i="19"/>
  <c r="G23" i="19"/>
  <c r="E25" i="19"/>
  <c r="E24" i="19"/>
  <c r="E23" i="19"/>
  <c r="O41" i="20"/>
  <c r="J15" i="20"/>
  <c r="L15" i="20"/>
  <c r="O15" i="20"/>
  <c r="Q14" i="7"/>
  <c r="G16" i="7"/>
  <c r="F16" i="7"/>
  <c r="F15" i="7"/>
  <c r="F14" i="7"/>
  <c r="E15" i="7"/>
  <c r="E14" i="7"/>
  <c r="D16" i="7"/>
  <c r="D15" i="7"/>
  <c r="D14" i="7"/>
  <c r="L8" i="7"/>
  <c r="L6" i="7"/>
  <c r="L7" i="7"/>
  <c r="H15" i="7"/>
  <c r="H14" i="7"/>
  <c r="H16" i="7"/>
  <c r="D34" i="13"/>
  <c r="D37" i="13"/>
  <c r="B32" i="13"/>
  <c r="B34" i="13"/>
  <c r="B37" i="13"/>
  <c r="E32" i="13"/>
  <c r="E34" i="13"/>
  <c r="E37" i="13"/>
  <c r="C32" i="13"/>
  <c r="C34" i="13"/>
  <c r="C37" i="13"/>
  <c r="Q25" i="7"/>
  <c r="Q24" i="7"/>
  <c r="Q23" i="7"/>
  <c r="Q22" i="7"/>
  <c r="Q21" i="7"/>
  <c r="Q20" i="7"/>
  <c r="Q19" i="7"/>
  <c r="Q18" i="7"/>
  <c r="Q17" i="7"/>
  <c r="D23" i="7"/>
  <c r="Q16" i="7"/>
  <c r="Q15" i="7"/>
  <c r="D24" i="7"/>
  <c r="H24" i="7"/>
  <c r="H23" i="7"/>
  <c r="D25" i="7"/>
  <c r="H25" i="7"/>
  <c r="J93" i="26"/>
</calcChain>
</file>

<file path=xl/comments1.xml><?xml version="1.0" encoding="utf-8"?>
<comments xmlns="http://schemas.openxmlformats.org/spreadsheetml/2006/main">
  <authors>
    <author>Mozafari, Maryam</author>
  </authors>
  <commentList>
    <comment ref="F32" authorId="0">
      <text>
        <r>
          <rPr>
            <b/>
            <sz val="9"/>
            <color indexed="81"/>
            <rFont val="Tahoma"/>
            <family val="2"/>
          </rPr>
          <t xml:space="preserve">ED:
If we were to use UAFCB breakdown
</t>
        </r>
        <r>
          <rPr>
            <sz val="9"/>
            <color indexed="81"/>
            <rFont val="Tahoma"/>
            <family val="2"/>
          </rPr>
          <t xml:space="preserve">
audit total (B2)-REN/CCA-C&amp;S(B2)-N/R(B6)
</t>
        </r>
      </text>
    </comment>
    <comment ref="G32" authorId="0">
      <text>
        <r>
          <rPr>
            <b/>
            <sz val="9"/>
            <color indexed="81"/>
            <rFont val="Tahoma"/>
            <family val="2"/>
          </rPr>
          <t>ED:</t>
        </r>
        <r>
          <rPr>
            <sz val="9"/>
            <color indexed="81"/>
            <rFont val="Tahoma"/>
            <family val="2"/>
          </rPr>
          <t xml:space="preserve">
Resource Admin = audit total (B2)-REN/CCA-C&amp;S(B2)-N/R(B6)-
Resource DINI = audit total (B2)-REN/CCA-C&amp;S(B2)-N/R(B6)-incentives
</t>
        </r>
      </text>
    </comment>
  </commentList>
</comments>
</file>

<file path=xl/comments2.xml><?xml version="1.0" encoding="utf-8"?>
<comments xmlns="http://schemas.openxmlformats.org/spreadsheetml/2006/main">
  <authors>
    <author>Fitzpatrick, Halley D</author>
  </authors>
  <commentList>
    <comment ref="G3" authorId="0">
      <text>
        <r>
          <rPr>
            <b/>
            <sz val="11"/>
            <color indexed="81"/>
            <rFont val="Tahoma"/>
            <family val="2"/>
          </rPr>
          <t>Fitzpatrick, Halley D:</t>
        </r>
        <r>
          <rPr>
            <sz val="11"/>
            <color indexed="81"/>
            <rFont val="Tahoma"/>
            <family val="2"/>
          </rPr>
          <t xml:space="preserve">
[1] 2016 Adopted Program Budget includes $22.458 million of pre-2013 unspent funds, approved in Advice Letter 3752-G-B/4905-E–B dated November 2, 2016. Budget also includes a one-time increase of $3.7 million for BayREN authorized in Advice Letter 3704-G/4826-E, effective April 29, 2016; and an annual increase of $.366 million for MCE authorized in D.16-05-004 (petition to modify D.14-10-046), effective May 12, 2016.</t>
        </r>
      </text>
    </comment>
  </commentList>
</comments>
</file>

<file path=xl/comments3.xml><?xml version="1.0" encoding="utf-8"?>
<comments xmlns="http://schemas.openxmlformats.org/spreadsheetml/2006/main">
  <authors>
    <author>Mozafari, Maryam</author>
  </authors>
  <commentList>
    <comment ref="G3" authorId="0">
      <text>
        <r>
          <rPr>
            <b/>
            <sz val="9"/>
            <color indexed="81"/>
            <rFont val="Tahoma"/>
            <family val="2"/>
          </rPr>
          <t>ED:</t>
        </r>
        <r>
          <rPr>
            <sz val="9"/>
            <color indexed="81"/>
            <rFont val="Tahoma"/>
            <family val="2"/>
          </rPr>
          <t xml:space="preserve">
What's this Decision number?</t>
        </r>
      </text>
    </comment>
    <comment ref="C119" authorId="0">
      <text>
        <r>
          <rPr>
            <b/>
            <sz val="9"/>
            <color indexed="81"/>
            <rFont val="Tahoma"/>
            <family val="2"/>
          </rPr>
          <t>Mozafari, Maryam:</t>
        </r>
        <r>
          <rPr>
            <sz val="9"/>
            <color indexed="81"/>
            <rFont val="Tahoma"/>
            <family val="2"/>
          </rPr>
          <t xml:space="preserve">
non-iou admin</t>
        </r>
      </text>
    </comment>
  </commentList>
</comments>
</file>

<file path=xl/sharedStrings.xml><?xml version="1.0" encoding="utf-8"?>
<sst xmlns="http://schemas.openxmlformats.org/spreadsheetml/2006/main" count="4486" uniqueCount="1170">
  <si>
    <t>MeasAppType</t>
  </si>
  <si>
    <t>EUL</t>
  </si>
  <si>
    <t>Custom</t>
  </si>
  <si>
    <t>PGE</t>
  </si>
  <si>
    <t>Deemed Uncertain</t>
  </si>
  <si>
    <t>Deemed Certain</t>
  </si>
  <si>
    <t>SCE</t>
  </si>
  <si>
    <t>SCG</t>
  </si>
  <si>
    <t>SDGE</t>
  </si>
  <si>
    <t>Program Type</t>
  </si>
  <si>
    <t>Market Sector</t>
  </si>
  <si>
    <t>Agricultural</t>
  </si>
  <si>
    <t>Commercial</t>
  </si>
  <si>
    <t>Industrial</t>
  </si>
  <si>
    <t>Residential</t>
  </si>
  <si>
    <t>Resource</t>
  </si>
  <si>
    <t>Non-Resource</t>
  </si>
  <si>
    <t>Saving Type</t>
  </si>
  <si>
    <t>Electricity (GWH/yr)</t>
  </si>
  <si>
    <t>Peak Demand (MW)</t>
  </si>
  <si>
    <t>Gas (MMTH/yr)</t>
  </si>
  <si>
    <t>2016 ESPI award Cap by Component</t>
  </si>
  <si>
    <t>PG&amp;E</t>
  </si>
  <si>
    <t>SDG&amp;E</t>
  </si>
  <si>
    <t>EAR</t>
  </si>
  <si>
    <t>C&amp;S</t>
  </si>
  <si>
    <t>2016 Authorized Resource Budget*</t>
  </si>
  <si>
    <t>-</t>
  </si>
  <si>
    <t xml:space="preserve">Program Area </t>
  </si>
  <si>
    <t xml:space="preserve">PG&amp;E </t>
  </si>
  <si>
    <t xml:space="preserve"> SDG&amp;E </t>
  </si>
  <si>
    <t xml:space="preserve">SoCalGas </t>
  </si>
  <si>
    <t xml:space="preserve">Statewide Resource Programs </t>
  </si>
  <si>
    <t xml:space="preserve"> Residential  </t>
  </si>
  <si>
    <t xml:space="preserve"> Commercial  </t>
  </si>
  <si>
    <t xml:space="preserve"> Industrial    </t>
  </si>
  <si>
    <t xml:space="preserve"> Agricultural   </t>
  </si>
  <si>
    <t xml:space="preserve"> Lighting</t>
  </si>
  <si>
    <t xml:space="preserve">N/A  </t>
  </si>
  <si>
    <t xml:space="preserve"> Codes and Standards   </t>
  </si>
  <si>
    <t xml:space="preserve"> Financing</t>
  </si>
  <si>
    <t xml:space="preserve"> Subtotal Statewide Resource Programs  </t>
  </si>
  <si>
    <t xml:space="preserve"> Non-Utility Programs</t>
  </si>
  <si>
    <t xml:space="preserve"> Third Party Programs</t>
  </si>
  <si>
    <t xml:space="preserve"> State and Local Gov. </t>
  </si>
  <si>
    <t xml:space="preserve">Statewide Non-Resource Programs </t>
  </si>
  <si>
    <t xml:space="preserve">Emerging Technologies  </t>
  </si>
  <si>
    <t>Workforce, Edu. Train.</t>
  </si>
  <si>
    <t>N/A</t>
  </si>
  <si>
    <t>IDSM</t>
  </si>
  <si>
    <t xml:space="preserve"> Subtotal Statewide Non-Resource Program</t>
  </si>
  <si>
    <t xml:space="preserve"> Subtotal Utility Programs </t>
  </si>
  <si>
    <t xml:space="preserve">Non-Utility Programs </t>
  </si>
  <si>
    <t>RENs</t>
  </si>
  <si>
    <t>MCE</t>
  </si>
  <si>
    <t xml:space="preserve">Subtotal Non-Utility Programs </t>
  </si>
  <si>
    <t>Total All Programs</t>
  </si>
  <si>
    <t>Grand Total</t>
  </si>
  <si>
    <t xml:space="preserve">Other  </t>
  </si>
  <si>
    <t>Goals</t>
  </si>
  <si>
    <t>NTG</t>
  </si>
  <si>
    <t>Net Life Cycle Goals</t>
  </si>
  <si>
    <t>2016 Portfolio Net Life Cycle Goals</t>
  </si>
  <si>
    <t>Electricity ($/GWH/yr)</t>
  </si>
  <si>
    <t>Peak Demand ($/MW)</t>
  </si>
  <si>
    <t>Gas ($/MMTH/yr)</t>
  </si>
  <si>
    <t>Total</t>
  </si>
  <si>
    <t>Downstream</t>
  </si>
  <si>
    <t>Upstream</t>
  </si>
  <si>
    <t>Midstream</t>
  </si>
  <si>
    <t>Audit</t>
  </si>
  <si>
    <t>Codes and Standards</t>
  </si>
  <si>
    <t>Emerging Technologies</t>
  </si>
  <si>
    <t>REN/CCA</t>
  </si>
  <si>
    <t>Financing</t>
  </si>
  <si>
    <t>Government Partnerships</t>
  </si>
  <si>
    <t>Integrated Demand-Side Management</t>
  </si>
  <si>
    <t>Market Education Outreach</t>
  </si>
  <si>
    <t>Market Transformation</t>
  </si>
  <si>
    <t>New Construction</t>
  </si>
  <si>
    <t>Other</t>
  </si>
  <si>
    <t>Workforce Education and Training</t>
  </si>
  <si>
    <t>Third Party</t>
  </si>
  <si>
    <t xml:space="preserve">IOU </t>
  </si>
  <si>
    <t>Delivery Type</t>
  </si>
  <si>
    <t>Marketing, Edu., Outreach</t>
  </si>
  <si>
    <t>Statewise Marketing, Edu., Outreach</t>
  </si>
  <si>
    <t>D.14.10.046 Authorizing 2015 EE Program budget:
OP. 21: "Program Administrators’ existing energy efficiency program funding shall
be extended annually through 2015, at the 2015 annually spending levels by 
program administrators as approved in this Decision until the earlier of 2025 or
when the Commission issues a superseding decision on funding levels."</t>
  </si>
  <si>
    <t xml:space="preserve">2016 Authorized EE Program budget = 2015 Authorized EE Program budget </t>
  </si>
  <si>
    <t>NTG Qualifiers</t>
  </si>
  <si>
    <t>ESPI Program Category</t>
  </si>
  <si>
    <t>ESPI Claim Group</t>
  </si>
  <si>
    <t>ET</t>
  </si>
  <si>
    <t>HTR</t>
  </si>
  <si>
    <t xml:space="preserve">Water-energy </t>
  </si>
  <si>
    <t>Install Year</t>
  </si>
  <si>
    <t>Delivery Channel</t>
  </si>
  <si>
    <t>*excludes Admin, EM&amp;V, C&amp;S, Financing, REN/CCA; includes 3P/LGP Resource Programs</t>
  </si>
  <si>
    <t>Program Implementer Category</t>
  </si>
  <si>
    <t>Not Applicable</t>
  </si>
  <si>
    <t>Schools</t>
  </si>
  <si>
    <t>Constrained Area</t>
  </si>
  <si>
    <t>LGP/SIP</t>
  </si>
  <si>
    <t>Point of Sale</t>
  </si>
  <si>
    <t>Downstream - Deemed</t>
  </si>
  <si>
    <t>Downstream - Calculated</t>
  </si>
  <si>
    <t>Direct Install</t>
  </si>
  <si>
    <t>Low Income DI</t>
  </si>
  <si>
    <t>Equip Giveaway</t>
  </si>
  <si>
    <t>CAEAFTA</t>
  </si>
  <si>
    <t>Upstream - Deemed</t>
  </si>
  <si>
    <t>Midsteam - Deemed</t>
  </si>
  <si>
    <t>ROB (normal replacement)</t>
  </si>
  <si>
    <t>NC (new construction or new load)</t>
  </si>
  <si>
    <t>AR (accelerated Replacement)</t>
  </si>
  <si>
    <t>BRO-RCx</t>
  </si>
  <si>
    <t xml:space="preserve">REA </t>
  </si>
  <si>
    <t>Resource*</t>
  </si>
  <si>
    <t>Resource
Savings</t>
  </si>
  <si>
    <t>EE Portfolio Earning Cap</t>
  </si>
  <si>
    <t>IOUs should fill out highlighted cells and submit this template with their Tier 1 Earnings Rate AL.</t>
  </si>
  <si>
    <r>
      <t xml:space="preserve">2016 Portfolio Earning Rate 
</t>
    </r>
    <r>
      <rPr>
        <sz val="8"/>
        <color theme="1"/>
        <rFont val="Calibri"/>
        <family val="2"/>
        <scheme val="minor"/>
      </rPr>
      <t>(Portfolio Saving Earnings Cap/ Net Life Cycle Goal)</t>
    </r>
  </si>
  <si>
    <t>Program delivery Channel</t>
  </si>
  <si>
    <t xml:space="preserve">2016 Authorized Budget </t>
  </si>
  <si>
    <t>Admin</t>
  </si>
  <si>
    <t>*excludes EM&amp;V, C&amp;S, Financing, REN/CCA; includes 3P/LGP Resource Programs (only if savings are claimed)</t>
  </si>
  <si>
    <t>Information (Audits, HERs,…)</t>
  </si>
  <si>
    <t>Incentives/Rebates/Bill Credits</t>
  </si>
  <si>
    <t>BRO-Behavioral</t>
  </si>
  <si>
    <t xml:space="preserve">BRO-Operational  </t>
  </si>
  <si>
    <t>EM&amp;V [1]</t>
  </si>
  <si>
    <t>2015 ME&amp;O Budgets  [2]</t>
  </si>
  <si>
    <t>Cross Cutting</t>
  </si>
  <si>
    <t>IOU/Third Party</t>
  </si>
  <si>
    <t>Goals from D.15-10-028</t>
  </si>
  <si>
    <t>1. Updated using D. 15-01-023</t>
  </si>
  <si>
    <t>2. Updated using D. 15-08-033, total SWME&amp;O funding</t>
  </si>
  <si>
    <t>EM&amp;V</t>
  </si>
  <si>
    <t xml:space="preserve">2015 ME&amp;O Budgets </t>
  </si>
  <si>
    <t>ESPI award Cap by Component</t>
  </si>
  <si>
    <t xml:space="preserve">Portfolio Earnings Rates </t>
  </si>
  <si>
    <t>P.Y</t>
  </si>
  <si>
    <t>Component</t>
  </si>
  <si>
    <t>Paid in</t>
  </si>
  <si>
    <t xml:space="preserve">Payment </t>
  </si>
  <si>
    <t>Cap</t>
  </si>
  <si>
    <t>Ex-Ante Saving</t>
  </si>
  <si>
    <t>Ex-Post Saving</t>
  </si>
  <si>
    <t xml:space="preserve">EAR Performance </t>
  </si>
  <si>
    <t xml:space="preserve">C&amp;S Management </t>
  </si>
  <si>
    <t>Non-Res Management</t>
  </si>
  <si>
    <t xml:space="preserve">Ex-Post Saving </t>
  </si>
  <si>
    <t>C&amp;S Management</t>
  </si>
  <si>
    <t xml:space="preserve">Total 2015 </t>
  </si>
  <si>
    <t>Total 2016</t>
  </si>
  <si>
    <t xml:space="preserve">2015 Budget </t>
  </si>
  <si>
    <t>Total 2015 expenditures 
from 2015 Budget &amp; prior</t>
  </si>
  <si>
    <t>Total 2015  
Admin Expenditures</t>
  </si>
  <si>
    <t>ESPI Award</t>
  </si>
  <si>
    <t xml:space="preserve">Award Component </t>
  </si>
  <si>
    <t>AL</t>
  </si>
  <si>
    <t xml:space="preserve">Decision </t>
  </si>
  <si>
    <t>2015 
Award Cap</t>
  </si>
  <si>
    <t>Final 
Award Value</t>
  </si>
  <si>
    <t xml:space="preserve">Ex-Ante Review Performance </t>
  </si>
  <si>
    <t>True ups</t>
  </si>
  <si>
    <t xml:space="preserve"> 2014 UAFCB Audit/2014 Ex-Post Repots</t>
  </si>
  <si>
    <t>2014 Ex-ante Savings True Up</t>
  </si>
  <si>
    <t>ROR: 8.06%</t>
  </si>
  <si>
    <t>2014 Ex-ante Review Performance True Up</t>
  </si>
  <si>
    <t>2014 C&amp;S True Up</t>
  </si>
  <si>
    <t>2014 Non-Resource True Up</t>
  </si>
  <si>
    <t>Overpayment</t>
  </si>
  <si>
    <t>ROR: 7.9%</t>
  </si>
  <si>
    <t>ROR: 7.79%</t>
  </si>
  <si>
    <t>ROR:8.02 %</t>
  </si>
  <si>
    <t>Resource Savings 
Cap</t>
  </si>
  <si>
    <t>EAR Cap</t>
  </si>
  <si>
    <t>C&amp;S Cap</t>
  </si>
  <si>
    <t>Non-Resource 
Cap</t>
  </si>
  <si>
    <t>D.14.10.046 Authorizing 2015 EE Program budget</t>
  </si>
  <si>
    <t>(3p+LGP)
Budget</t>
  </si>
  <si>
    <t>Resource w Savings</t>
  </si>
  <si>
    <t>%</t>
  </si>
  <si>
    <t>Threshold</t>
  </si>
  <si>
    <t xml:space="preserve">Resource DINI </t>
  </si>
  <si>
    <t>Total ME&amp;O</t>
  </si>
  <si>
    <t>ME&amp;O</t>
  </si>
  <si>
    <t>EAR Scores</t>
  </si>
  <si>
    <t xml:space="preserve"> Other  </t>
  </si>
  <si>
    <t>Jan 10,2014, IOUs' Letter to ED Director</t>
  </si>
  <si>
    <t>2015 ME&amp;O Budget</t>
  </si>
  <si>
    <t>Statewide Marketing, Edu., Outreach</t>
  </si>
  <si>
    <t>Q. Claims</t>
  </si>
  <si>
    <t>Notes:</t>
  </si>
  <si>
    <t>LINCUS WISE</t>
  </si>
  <si>
    <t>Refinery Energy Efficiency Program</t>
  </si>
  <si>
    <t>Industrial Compressed Air Program</t>
  </si>
  <si>
    <t>Heavy Industry Energy Efficiency Program</t>
  </si>
  <si>
    <t>Industrial Recommissioning Program</t>
  </si>
  <si>
    <t>Light Exchange Program</t>
  </si>
  <si>
    <t>Dairy Energy Efficiency Program</t>
  </si>
  <si>
    <t>Staples Low Pressure Irrigation DI</t>
  </si>
  <si>
    <t>Hospitality Program</t>
  </si>
  <si>
    <t>PECI AERCx</t>
  </si>
  <si>
    <t>CLEAResult AERCx</t>
  </si>
  <si>
    <t>Nexant AERCx</t>
  </si>
  <si>
    <t>Enovity SMART</t>
  </si>
  <si>
    <t>Enhanced Automation Initiative</t>
  </si>
  <si>
    <t>EnergySmart Grocer</t>
  </si>
  <si>
    <t>Boiler Energy Efficiency Program</t>
  </si>
  <si>
    <t>Air Care Plus</t>
  </si>
  <si>
    <t>Healthcare Energy Efficiency Program</t>
  </si>
  <si>
    <t>LED Accelerator</t>
  </si>
  <si>
    <t>RightLights</t>
  </si>
  <si>
    <t>Energy Savers</t>
  </si>
  <si>
    <t>Energy Fitness Program</t>
  </si>
  <si>
    <t>School Energy Efficiency</t>
  </si>
  <si>
    <t>Residential Energy Fitness Program</t>
  </si>
  <si>
    <t>Enhance Time Delay Relay</t>
  </si>
  <si>
    <t>California New Homes Multifamily</t>
  </si>
  <si>
    <t>Local Government Partnership</t>
  </si>
  <si>
    <t>San Francisco</t>
  </si>
  <si>
    <t>Silicon Valley</t>
  </si>
  <si>
    <t>Sonoma County</t>
  </si>
  <si>
    <t>Sierra Nevada</t>
  </si>
  <si>
    <t>Santa Barbara</t>
  </si>
  <si>
    <t>San Mateo County</t>
  </si>
  <si>
    <t>San Luis Obispo County</t>
  </si>
  <si>
    <t>Redwood Coast</t>
  </si>
  <si>
    <t>Napa County</t>
  </si>
  <si>
    <t>Marin County</t>
  </si>
  <si>
    <t>Madera</t>
  </si>
  <si>
    <t>Kern</t>
  </si>
  <si>
    <t>Fresno</t>
  </si>
  <si>
    <t>East Bay</t>
  </si>
  <si>
    <t>Strategic Energy Resources</t>
  </si>
  <si>
    <t>State of California</t>
  </si>
  <si>
    <t>California Community Colleges</t>
  </si>
  <si>
    <t>IOU Core/Statewide</t>
  </si>
  <si>
    <t>New Financing Offerings</t>
  </si>
  <si>
    <t>Third-Party Financing</t>
  </si>
  <si>
    <t>Statewide DSM Coordination &amp; Integration</t>
  </si>
  <si>
    <t>Strategic Planning</t>
  </si>
  <si>
    <t>Connections</t>
  </si>
  <si>
    <t>Centergies</t>
  </si>
  <si>
    <t>Technology Introduction Support</t>
  </si>
  <si>
    <t>Technology Assessments</t>
  </si>
  <si>
    <t>Technology Development Support</t>
  </si>
  <si>
    <t>Code Readiness</t>
  </si>
  <si>
    <t>Planning and Coordination</t>
  </si>
  <si>
    <t>Reach Codes</t>
  </si>
  <si>
    <t>Compliance Improvement</t>
  </si>
  <si>
    <t>Appliance Standards Advocacy</t>
  </si>
  <si>
    <t>Building Codes Advocacy</t>
  </si>
  <si>
    <t>Lighting Market Transformation</t>
  </si>
  <si>
    <t>Lighting Innovation</t>
  </si>
  <si>
    <t>Agricultural Energy Advisor</t>
  </si>
  <si>
    <t>Agricultural Deemed Incentives</t>
  </si>
  <si>
    <t>Agricultural Calculated Incentives</t>
  </si>
  <si>
    <t>Industrial Energy Advisor</t>
  </si>
  <si>
    <t>Industrial Continuous Energy Improvement</t>
  </si>
  <si>
    <t>Industrial Deemed Incentives</t>
  </si>
  <si>
    <t>Industrial Calculated Incentives</t>
  </si>
  <si>
    <t>Commercial HVAC</t>
  </si>
  <si>
    <t>Commercial Energy Advisor</t>
  </si>
  <si>
    <t>Commercial Continuous Energy Improvement</t>
  </si>
  <si>
    <t>Commercial Deemed Incentives</t>
  </si>
  <si>
    <t>Commercial Calculated Incentives</t>
  </si>
  <si>
    <t>Residential HVAC</t>
  </si>
  <si>
    <t>Residential New Construction</t>
  </si>
  <si>
    <t>Energy Upgrade California</t>
  </si>
  <si>
    <t>Plug Load and Appliances</t>
  </si>
  <si>
    <t>IOU</t>
  </si>
  <si>
    <t>Program ID</t>
  </si>
  <si>
    <t>To be completed for the Sep 01, ESPI AL</t>
  </si>
  <si>
    <t>2016 Authorized/Forecasted Budget</t>
  </si>
  <si>
    <t>Total 2016 Expenditures (broken out by budget-year funding source)</t>
  </si>
  <si>
    <r>
      <t xml:space="preserve">Total 2016 Program Expenditures </t>
    </r>
    <r>
      <rPr>
        <sz val="10"/>
        <rFont val="Calibri"/>
        <family val="2"/>
        <scheme val="minor"/>
      </rPr>
      <t>(inclusive of all budget-year funding sources)</t>
    </r>
  </si>
  <si>
    <t>Total 2016 Program Expenditures (inclusive of all budget-year funding sources)</t>
  </si>
  <si>
    <t>TOTAL 2016 EXPENSES</t>
  </si>
  <si>
    <t>ADMIN TOTAL 2016 EXPENSES</t>
  </si>
  <si>
    <t xml:space="preserve"> Program Name </t>
  </si>
  <si>
    <r>
      <rPr>
        <sz val="13"/>
        <rFont val="Calibri"/>
        <family val="2"/>
        <scheme val="minor"/>
      </rPr>
      <t>Program Implementer</t>
    </r>
    <r>
      <rPr>
        <sz val="12"/>
        <rFont val="Calibri"/>
        <family val="2"/>
        <scheme val="minor"/>
      </rPr>
      <t xml:space="preserve">
</t>
    </r>
    <r>
      <rPr>
        <sz val="9"/>
        <color rgb="FFFF0000"/>
        <rFont val="Calibri"/>
        <family val="2"/>
        <scheme val="minor"/>
      </rPr>
      <t xml:space="preserve">
(Use Drop Down Menu)</t>
    </r>
  </si>
  <si>
    <r>
      <rPr>
        <sz val="13"/>
        <rFont val="Calibri"/>
        <family val="2"/>
        <scheme val="minor"/>
      </rPr>
      <t>Market Sector</t>
    </r>
    <r>
      <rPr>
        <sz val="12"/>
        <rFont val="Calibri"/>
        <family val="2"/>
        <scheme val="minor"/>
      </rPr>
      <t xml:space="preserve">
</t>
    </r>
    <r>
      <rPr>
        <sz val="9"/>
        <color rgb="FFFF0000"/>
        <rFont val="Calibri"/>
        <family val="2"/>
        <scheme val="minor"/>
      </rPr>
      <t>(Use Drop Down Menu)</t>
    </r>
  </si>
  <si>
    <r>
      <rPr>
        <sz val="13"/>
        <rFont val="Calibri"/>
        <family val="2"/>
        <scheme val="minor"/>
      </rPr>
      <t>ESPI Program Category</t>
    </r>
    <r>
      <rPr>
        <sz val="12"/>
        <rFont val="Calibri"/>
        <family val="2"/>
        <scheme val="minor"/>
      </rPr>
      <t xml:space="preserve">
</t>
    </r>
    <r>
      <rPr>
        <sz val="9"/>
        <color rgb="FFFF0000"/>
        <rFont val="Calibri"/>
        <family val="2"/>
        <scheme val="minor"/>
      </rPr>
      <t>(Use Drop Down Menu)</t>
    </r>
  </si>
  <si>
    <r>
      <rPr>
        <sz val="13"/>
        <rFont val="Calibri"/>
        <family val="2"/>
        <scheme val="minor"/>
      </rPr>
      <t>Delivery Channel</t>
    </r>
    <r>
      <rPr>
        <sz val="12"/>
        <rFont val="Calibri"/>
        <family val="2"/>
        <scheme val="minor"/>
      </rPr>
      <t xml:space="preserve">
</t>
    </r>
    <r>
      <rPr>
        <sz val="9"/>
        <color rgb="FFFF0000"/>
        <rFont val="Calibri"/>
        <family val="2"/>
        <scheme val="minor"/>
      </rPr>
      <t>(Use Drop Down Menu)</t>
    </r>
  </si>
  <si>
    <t>2016 
Authorized Budget (see comment)</t>
  </si>
  <si>
    <r>
      <t xml:space="preserve">2016 Decision Adopted Budget
</t>
    </r>
    <r>
      <rPr>
        <sz val="9"/>
        <rFont val="Calibri"/>
        <family val="2"/>
        <scheme val="minor"/>
      </rPr>
      <t>(EE: D.14-10-046)
(SW ME&amp;O:D.15-08-033,
ESA:D.16.11.022)</t>
    </r>
  </si>
  <si>
    <r>
      <rPr>
        <sz val="13"/>
        <rFont val="Calibri"/>
        <family val="2"/>
        <scheme val="minor"/>
      </rPr>
      <t>2016 Administrative Cost Forecast</t>
    </r>
    <r>
      <rPr>
        <sz val="12"/>
        <rFont val="Calibri"/>
        <family val="2"/>
        <scheme val="minor"/>
      </rPr>
      <t xml:space="preserve">
</t>
    </r>
    <r>
      <rPr>
        <sz val="9"/>
        <rFont val="Calibri"/>
        <family val="2"/>
        <scheme val="minor"/>
      </rPr>
      <t>(forecasted as per budget placemats)</t>
    </r>
  </si>
  <si>
    <t>Administrative</t>
  </si>
  <si>
    <t xml:space="preserve">Direct Implementation </t>
  </si>
  <si>
    <t xml:space="preserve">PA Administered ME&amp;O </t>
  </si>
  <si>
    <t>SW ME&amp;O</t>
  </si>
  <si>
    <t xml:space="preserve">EM&amp;V </t>
  </si>
  <si>
    <t xml:space="preserve"> Administrative Cost</t>
  </si>
  <si>
    <t xml:space="preserve">Direct Implementation 
Non-Incentive </t>
  </si>
  <si>
    <t xml:space="preserve">Direct Implementation 
Incentives &amp; Rebates </t>
  </si>
  <si>
    <t>Marketing, Education &amp; Outreach</t>
  </si>
  <si>
    <t>Non-IOU Implementer</t>
  </si>
  <si>
    <t xml:space="preserve">Non-Incentive </t>
  </si>
  <si>
    <t xml:space="preserve"> Incentives &amp; Rebates</t>
  </si>
  <si>
    <t>AdminCostsOverheadAndGA</t>
  </si>
  <si>
    <t>AdminCostsOther</t>
  </si>
  <si>
    <t>IncentRebatesUserInputIncentive</t>
  </si>
  <si>
    <t>DIActivity</t>
  </si>
  <si>
    <t>DIInstallation</t>
  </si>
  <si>
    <t>DIHardwareAndMaterials</t>
  </si>
  <si>
    <t>DIRebateAndInspection</t>
  </si>
  <si>
    <t>EndUserRebate</t>
  </si>
  <si>
    <t>IncentiveToOthers</t>
  </si>
  <si>
    <t>DirectInstallMat</t>
  </si>
  <si>
    <t>DirectInstallLab</t>
  </si>
  <si>
    <t>2010-12 
Committed Funds Expenditures</t>
  </si>
  <si>
    <t>2013-15 
Committed Funds Expenditures</t>
  </si>
  <si>
    <t>2016 
Expenditures from 2016 Budget</t>
  </si>
  <si>
    <t>PGE_21001</t>
  </si>
  <si>
    <t>Residential Energy Advisor</t>
  </si>
  <si>
    <t>PGE_21002</t>
  </si>
  <si>
    <t>Midstream/Downstream</t>
  </si>
  <si>
    <t>PGE_21003</t>
  </si>
  <si>
    <t>Multifamily Energy Efficiency Rebates Pr</t>
  </si>
  <si>
    <t xml:space="preserve"> </t>
  </si>
  <si>
    <t>PGE_21004</t>
  </si>
  <si>
    <t>PGE_21005</t>
  </si>
  <si>
    <t>PGE_21006</t>
  </si>
  <si>
    <t>PGE_21007</t>
  </si>
  <si>
    <t>PGE_21008</t>
  </si>
  <si>
    <t>PGE_21009</t>
  </si>
  <si>
    <t>Direct Install for Manufactured and Mobi</t>
  </si>
  <si>
    <t>PGE_21011</t>
  </si>
  <si>
    <t>PGE_210110</t>
  </si>
  <si>
    <t>Monitoring-Based Persistence Commissioni</t>
  </si>
  <si>
    <t>PGE_210111</t>
  </si>
  <si>
    <t>LodgingSavers</t>
  </si>
  <si>
    <t>PGE_210112</t>
  </si>
  <si>
    <t>PGE_210113</t>
  </si>
  <si>
    <t>PGE_210114</t>
  </si>
  <si>
    <t>PGE_210115</t>
  </si>
  <si>
    <t>PGE_210116</t>
  </si>
  <si>
    <t>Small Business Commercial Comprehensive</t>
  </si>
  <si>
    <t>PGE_210117</t>
  </si>
  <si>
    <t>Energy-Efficient Parking Garage</t>
  </si>
  <si>
    <t>PGE_210118</t>
  </si>
  <si>
    <t>Furniture Store Energy Efficiency</t>
  </si>
  <si>
    <t>PGE_210119</t>
  </si>
  <si>
    <t>PGE_21012</t>
  </si>
  <si>
    <t>Upstream/Midstream/Downstream</t>
  </si>
  <si>
    <t>PGE_210120</t>
  </si>
  <si>
    <t>Monitoring-Based Commissioning</t>
  </si>
  <si>
    <t>PGE_210122</t>
  </si>
  <si>
    <t>Casino Green</t>
  </si>
  <si>
    <t>PGE_210124</t>
  </si>
  <si>
    <t>Ozone Laundry Energy Efficiency</t>
  </si>
  <si>
    <t>PGE_210125</t>
  </si>
  <si>
    <t>California Preschool Energy Efficiency P</t>
  </si>
  <si>
    <t>PGE_210123</t>
  </si>
  <si>
    <t>PGE_210126</t>
  </si>
  <si>
    <t>K-12 Private Schools and Colleges Audit</t>
  </si>
  <si>
    <t>PGE_210127</t>
  </si>
  <si>
    <t xml:space="preserve">Innovative Designs for Energy Efficiency Approaches (IDEEA) </t>
  </si>
  <si>
    <t>PGE_210128</t>
  </si>
  <si>
    <t>PGE_210129</t>
  </si>
  <si>
    <t>PGE_210130</t>
  </si>
  <si>
    <t>PGE_210131</t>
  </si>
  <si>
    <t>PGE_210132</t>
  </si>
  <si>
    <t>RSG The Smarter Water Heater</t>
  </si>
  <si>
    <t>PGE_210133</t>
  </si>
  <si>
    <t>PGE_210135</t>
  </si>
  <si>
    <t>PGE_210136</t>
  </si>
  <si>
    <t>MCKINSTRY FUME HOODS</t>
  </si>
  <si>
    <t>PGE_210138</t>
  </si>
  <si>
    <t>PECI DATA CENTERS</t>
  </si>
  <si>
    <t>PGE_21014</t>
  </si>
  <si>
    <t>PGE_210140</t>
  </si>
  <si>
    <t>MAZZETTI DGSS</t>
  </si>
  <si>
    <t>PGE_210141</t>
  </si>
  <si>
    <t>LINCUS CMMP</t>
  </si>
  <si>
    <t>PGE_210142</t>
  </si>
  <si>
    <t>AMERESCO IEEP</t>
  </si>
  <si>
    <t>PGE_21015</t>
  </si>
  <si>
    <t>Upstream/Midstream</t>
  </si>
  <si>
    <t>PGE_21016</t>
  </si>
  <si>
    <t>PGE_21017</t>
  </si>
  <si>
    <t>PGE_21018</t>
  </si>
  <si>
    <t>PGE_21019</t>
  </si>
  <si>
    <t>PGE_21021</t>
  </si>
  <si>
    <t>PGE_210210</t>
  </si>
  <si>
    <t>PGE_21022</t>
  </si>
  <si>
    <t>PGE_21024</t>
  </si>
  <si>
    <t>PGE_21025</t>
  </si>
  <si>
    <t>California Wastewater Process Optimizati</t>
  </si>
  <si>
    <t>PGE_21026</t>
  </si>
  <si>
    <t>Energy Efficiency Services for Oil Produ</t>
  </si>
  <si>
    <t>PGE_21027</t>
  </si>
  <si>
    <t>PGE_21028</t>
  </si>
  <si>
    <t>PGE_21029</t>
  </si>
  <si>
    <t>PGE_21031</t>
  </si>
  <si>
    <t>PGE_210310</t>
  </si>
  <si>
    <t>Dairy Industry Resource Advantage Pgm</t>
  </si>
  <si>
    <t>PGE_210311</t>
  </si>
  <si>
    <t>Process Wastewater Treatment EM Pgm for</t>
  </si>
  <si>
    <t>PGE_21032</t>
  </si>
  <si>
    <t>PGE_21034</t>
  </si>
  <si>
    <t>PGE_21035</t>
  </si>
  <si>
    <t>PGE_21036</t>
  </si>
  <si>
    <t>Industrial Refrigeration Performance Plu</t>
  </si>
  <si>
    <t>PGE_21037</t>
  </si>
  <si>
    <t>PGE_21038</t>
  </si>
  <si>
    <t>Wine Industry Efficiency Solutions</t>
  </si>
  <si>
    <t>PGE_21039</t>
  </si>
  <si>
    <t>Comprehensive Food Process Audit &amp; Resou</t>
  </si>
  <si>
    <t>PGE_21041</t>
  </si>
  <si>
    <t>Primary Lighting</t>
  </si>
  <si>
    <t>Residential (CC)</t>
  </si>
  <si>
    <t>PGE_21074</t>
  </si>
  <si>
    <t>Builder Energy Code Training</t>
  </si>
  <si>
    <t>Commercial (CC)</t>
  </si>
  <si>
    <t>PGE_21075</t>
  </si>
  <si>
    <t>Green Building Technical Support Service</t>
  </si>
  <si>
    <t>PGE_21091</t>
  </si>
  <si>
    <t>On-Bill Financing</t>
  </si>
  <si>
    <t>PGE_21092</t>
  </si>
  <si>
    <t>PGE_21093</t>
  </si>
  <si>
    <t>PGE_2110011</t>
  </si>
  <si>
    <t>PGE_2110012</t>
  </si>
  <si>
    <t>University of California/Cal State Univ</t>
  </si>
  <si>
    <t>PGE_2110013</t>
  </si>
  <si>
    <t>PGE_2110014</t>
  </si>
  <si>
    <t>Department of Corrections and Rehab</t>
  </si>
  <si>
    <t>PGE_2110051</t>
  </si>
  <si>
    <t>Local Govt Energy Action Resources LGEAR</t>
  </si>
  <si>
    <t>PGE_211007</t>
  </si>
  <si>
    <t>Association of Monterey Bay Area Govts</t>
  </si>
  <si>
    <t>PGE_211009</t>
  </si>
  <si>
    <t>PGE_211010</t>
  </si>
  <si>
    <t>PGE_211011</t>
  </si>
  <si>
    <t>PGE_211012</t>
  </si>
  <si>
    <t>PGE_211013</t>
  </si>
  <si>
    <t>PGE_211014</t>
  </si>
  <si>
    <t>Mendocino County</t>
  </si>
  <si>
    <t>PGE_211015</t>
  </si>
  <si>
    <t>PGE_211016</t>
  </si>
  <si>
    <t>PGE_211018</t>
  </si>
  <si>
    <t>PGE_211019</t>
  </si>
  <si>
    <t>PGE_211020</t>
  </si>
  <si>
    <t>PGE_211021</t>
  </si>
  <si>
    <t>PGE_211022</t>
  </si>
  <si>
    <t>PGE_211023</t>
  </si>
  <si>
    <t>PGE_211024</t>
  </si>
  <si>
    <t>PGE_211025</t>
  </si>
  <si>
    <t>Savings By Design</t>
  </si>
  <si>
    <t>PGE_210143</t>
  </si>
  <si>
    <t>PGE_210312</t>
  </si>
  <si>
    <t>Dairy &amp; WIES</t>
  </si>
  <si>
    <t>PGE_210011</t>
  </si>
  <si>
    <t>PGE_210212</t>
  </si>
  <si>
    <t>Ind Compressed Air Systems Efficiency</t>
  </si>
  <si>
    <t>PGE_210213</t>
  </si>
  <si>
    <t>Small Petrochemical EE Program</t>
  </si>
  <si>
    <t>PGE_210211</t>
  </si>
  <si>
    <t>Light Industrial Energy Efficiency Prog</t>
  </si>
  <si>
    <t>PGE_21013</t>
  </si>
  <si>
    <t>PGE_210134</t>
  </si>
  <si>
    <t>ICF BESO</t>
  </si>
  <si>
    <t>PGE_210137</t>
  </si>
  <si>
    <t>WAYPOINT CONNECT</t>
  </si>
  <si>
    <t>PGE_210139</t>
  </si>
  <si>
    <t>SEI ENERGIZE SCHOOLS</t>
  </si>
  <si>
    <t>PGE_21023</t>
  </si>
  <si>
    <t>PGE_21033</t>
  </si>
  <si>
    <t>Agricultural Continuous Energy Improveme</t>
  </si>
  <si>
    <t>PGE_21042</t>
  </si>
  <si>
    <t>PGE_21043</t>
  </si>
  <si>
    <t>PGE_21061</t>
  </si>
  <si>
    <t>PGE_21062</t>
  </si>
  <si>
    <t>PGE_21063</t>
  </si>
  <si>
    <t>PGE_21071</t>
  </si>
  <si>
    <t>PGE_21072</t>
  </si>
  <si>
    <t>PGE_21073</t>
  </si>
  <si>
    <t>PGE_21081</t>
  </si>
  <si>
    <t>PGE_2110052</t>
  </si>
  <si>
    <t>PGE_21051</t>
  </si>
  <si>
    <t>PGE_21052</t>
  </si>
  <si>
    <t>PGE_21053</t>
  </si>
  <si>
    <t>PGE_21054</t>
  </si>
  <si>
    <t>PGE_21055</t>
  </si>
  <si>
    <t>Planning  and Coordination</t>
  </si>
  <si>
    <t>PGE_21056</t>
  </si>
  <si>
    <t>PGE_BAYREN</t>
  </si>
  <si>
    <t>Bay Area Regional Energy Authority</t>
  </si>
  <si>
    <t>Cross-cutting</t>
  </si>
  <si>
    <t>PGE_MEA</t>
  </si>
  <si>
    <t>Marin Energy Authority</t>
  </si>
  <si>
    <t>PGE_EM&amp;V</t>
  </si>
  <si>
    <t>EM&amp;V - IOU</t>
  </si>
  <si>
    <t>CPUC_EM&amp;V</t>
  </si>
  <si>
    <t>EM&amp;V - CPUC Staff</t>
  </si>
  <si>
    <t>PGE_21091L</t>
  </si>
  <si>
    <r>
      <t xml:space="preserve">OBF Loan Pool </t>
    </r>
    <r>
      <rPr>
        <sz val="8"/>
        <color theme="1" tint="0.14999847407452621"/>
        <rFont val="Calibri"/>
        <family val="2"/>
        <scheme val="minor"/>
      </rPr>
      <t>(Total Collections independent of issued loans)</t>
    </r>
  </si>
  <si>
    <r>
      <t xml:space="preserve">SW ME&amp;O </t>
    </r>
    <r>
      <rPr>
        <sz val="10"/>
        <color theme="1" tint="0.14999847407452621"/>
        <rFont val="Calibri"/>
        <family val="2"/>
        <scheme val="minor"/>
      </rPr>
      <t>(Energy Efficiency portion only)</t>
    </r>
    <r>
      <rPr>
        <b/>
        <sz val="10"/>
        <color theme="1" tint="0.14999847407452621"/>
        <rFont val="Calibri"/>
        <family val="2"/>
        <scheme val="minor"/>
      </rPr>
      <t xml:space="preserve"> </t>
    </r>
  </si>
  <si>
    <t>Energy Savings Assistance Program (ESA)</t>
  </si>
  <si>
    <t>C&amp;S PY expenditure correction</t>
  </si>
  <si>
    <t>Non-Resource PY expenditures</t>
  </si>
  <si>
    <t>Resource Program PY expenditures</t>
  </si>
  <si>
    <t xml:space="preserve">2016 Budget </t>
  </si>
  <si>
    <t>Total 2016 expenditures 
from 2016 Budget &amp; prior</t>
  </si>
  <si>
    <t>2016 
Award Cap</t>
  </si>
  <si>
    <t>Total 2016  
Admin Expenditures</t>
  </si>
  <si>
    <t>DINI</t>
  </si>
  <si>
    <t>ALL</t>
  </si>
  <si>
    <t>2015 Ex-ante Review Performance True Up</t>
  </si>
  <si>
    <t>2015 C&amp;S True Up</t>
  </si>
  <si>
    <t>2015 Non-Resource True Up</t>
  </si>
  <si>
    <t>2016 ME&amp;O Budget</t>
  </si>
  <si>
    <t>IOU ME&amp;O</t>
  </si>
  <si>
    <t>PrgID</t>
  </si>
  <si>
    <t>PrgYear</t>
  </si>
  <si>
    <t>ClaimYearQuarter</t>
  </si>
  <si>
    <t>UserInputIncentive</t>
  </si>
  <si>
    <t>Incentives</t>
  </si>
  <si>
    <t>MarketingOutreach</t>
  </si>
  <si>
    <t>TotalGrossIncentive</t>
  </si>
  <si>
    <t>EMV</t>
  </si>
  <si>
    <t>CostsRecoveredFromOtherSources</t>
  </si>
  <si>
    <t>OnBillFinancing</t>
  </si>
  <si>
    <t>2016Q4</t>
  </si>
  <si>
    <t>SCE-13-L-003E</t>
  </si>
  <si>
    <t>SCE-13-REN-001</t>
  </si>
  <si>
    <t>SCE-TP-028</t>
  </si>
  <si>
    <t>SCG3708</t>
  </si>
  <si>
    <t>SCG3709</t>
  </si>
  <si>
    <t>SCG3714</t>
  </si>
  <si>
    <t>SCG3724</t>
  </si>
  <si>
    <t>SCG3774</t>
  </si>
  <si>
    <t>SCE-13-L-001</t>
  </si>
  <si>
    <t>SCE-13-L-002H</t>
  </si>
  <si>
    <t>SCE-13-L-002K</t>
  </si>
  <si>
    <t>SCE-13-L-002N</t>
  </si>
  <si>
    <t>SCE-13-L-002O</t>
  </si>
  <si>
    <t>SCE-13-L-002U</t>
  </si>
  <si>
    <t>SCE-13-SW-002B</t>
  </si>
  <si>
    <t>SCE-13-SW-002D</t>
  </si>
  <si>
    <t>SCE-13-SW-003A</t>
  </si>
  <si>
    <t>SCE-13-SW-004A</t>
  </si>
  <si>
    <t>SCE-13-SW-005C</t>
  </si>
  <si>
    <t>SCE-13-L-002E</t>
  </si>
  <si>
    <t>SCE-13-L-002Q</t>
  </si>
  <si>
    <t>SCE-13-L-003C</t>
  </si>
  <si>
    <t>SCE-13-L-003F</t>
  </si>
  <si>
    <t>SCE-13-SW-001D</t>
  </si>
  <si>
    <t>SCE-13-SW-001E</t>
  </si>
  <si>
    <t>SCE-13-SW-002G</t>
  </si>
  <si>
    <t>SCE-13-TP-006</t>
  </si>
  <si>
    <t>SCG3702</t>
  </si>
  <si>
    <t>SCG3705</t>
  </si>
  <si>
    <t>SCG3721</t>
  </si>
  <si>
    <t>SCG3730</t>
  </si>
  <si>
    <t>SCG3746</t>
  </si>
  <si>
    <t>SCG3748</t>
  </si>
  <si>
    <t>SCG3751</t>
  </si>
  <si>
    <t>SCG3757</t>
  </si>
  <si>
    <t>SCE-13-L-002P</t>
  </si>
  <si>
    <t>SCE-13-L-002R</t>
  </si>
  <si>
    <t>SCE-13-L-002W</t>
  </si>
  <si>
    <t>SCE-13-L-003B</t>
  </si>
  <si>
    <t>SCE-13-SW-001C</t>
  </si>
  <si>
    <t>SCE-13-SW-001F</t>
  </si>
  <si>
    <t>SCE-13-SW-009A</t>
  </si>
  <si>
    <t>SCE-13-SWMEO</t>
  </si>
  <si>
    <t>SCE-13-TP-002</t>
  </si>
  <si>
    <t>SCE-13-TP-009</t>
  </si>
  <si>
    <t>SCE-13-TP-012</t>
  </si>
  <si>
    <t>SCE-13-TP-019</t>
  </si>
  <si>
    <t>SCE-13-L-002B</t>
  </si>
  <si>
    <t>SCE-13-L-002I</t>
  </si>
  <si>
    <t>SCE-13-L-002Rollup</t>
  </si>
  <si>
    <t>SCE-13-L-002S</t>
  </si>
  <si>
    <t>SCE-13-L-003G</t>
  </si>
  <si>
    <t>SCE-13-SW-002E</t>
  </si>
  <si>
    <t>SCE-13-SW-002F</t>
  </si>
  <si>
    <t>SCE-13-SW-003B</t>
  </si>
  <si>
    <t>SCE-13-SW-003D</t>
  </si>
  <si>
    <t>SCE-13-ESA</t>
  </si>
  <si>
    <t>SCE-13-ESPI</t>
  </si>
  <si>
    <t>SCE-13-L-002A</t>
  </si>
  <si>
    <t>SCE-13-L-002D</t>
  </si>
  <si>
    <t>SCE-13-L-002J</t>
  </si>
  <si>
    <t>SCE-13-L-002L</t>
  </si>
  <si>
    <t>SCE-13-L-002V</t>
  </si>
  <si>
    <t>SCE-13-PB</t>
  </si>
  <si>
    <t>SCE-13-SW-002C</t>
  </si>
  <si>
    <t>SCE-13-SW-005B</t>
  </si>
  <si>
    <t>SCE-13-SW-007B</t>
  </si>
  <si>
    <t>SCE-13-SW-008B</t>
  </si>
  <si>
    <t>SCE-13-L-002F</t>
  </si>
  <si>
    <t>SCE-13-L-002T</t>
  </si>
  <si>
    <t>SCE-13-L-003A</t>
  </si>
  <si>
    <t>SCE-13-L-003D</t>
  </si>
  <si>
    <t>SCE-13-SW-002A</t>
  </si>
  <si>
    <t>SCE-13-SW-003C</t>
  </si>
  <si>
    <t>SCE-13-SW-004C</t>
  </si>
  <si>
    <t>SCE-13-L-002C</t>
  </si>
  <si>
    <t>SCE-13-L-002G</t>
  </si>
  <si>
    <t>SCE-13-L-002M</t>
  </si>
  <si>
    <t>SCE-13-SW-001A</t>
  </si>
  <si>
    <t>SCE-13-SW-001B</t>
  </si>
  <si>
    <t>SCE-13-TP-008</t>
  </si>
  <si>
    <t>SCE-13-SW-007C</t>
  </si>
  <si>
    <t>SCE-13-SW-008C</t>
  </si>
  <si>
    <t>SCE-13-TP-004</t>
  </si>
  <si>
    <t>SCE-13-TP-007</t>
  </si>
  <si>
    <t>SCE-13-TP-014</t>
  </si>
  <si>
    <t>SCE-13-TP-017</t>
  </si>
  <si>
    <t>SCG3712</t>
  </si>
  <si>
    <t>SCG3717</t>
  </si>
  <si>
    <t>SCG3718</t>
  </si>
  <si>
    <t>SCG3727</t>
  </si>
  <si>
    <t>SCG3728</t>
  </si>
  <si>
    <t>SCG3733</t>
  </si>
  <si>
    <t>SCG3739</t>
  </si>
  <si>
    <t>SCG3741</t>
  </si>
  <si>
    <t>SCG3766</t>
  </si>
  <si>
    <t>SCG3777</t>
  </si>
  <si>
    <t>SCG3778</t>
  </si>
  <si>
    <t>SCG3781</t>
  </si>
  <si>
    <t>SCG3795</t>
  </si>
  <si>
    <t>SCG3801</t>
  </si>
  <si>
    <t>SDGE3220</t>
  </si>
  <si>
    <t>SDGE3234</t>
  </si>
  <si>
    <t>SCG3758</t>
  </si>
  <si>
    <t>SCG3771</t>
  </si>
  <si>
    <t>SCG3786</t>
  </si>
  <si>
    <t>SCG3793</t>
  </si>
  <si>
    <t>SCG3794</t>
  </si>
  <si>
    <t>SCG3802</t>
  </si>
  <si>
    <t>SDGE3201</t>
  </si>
  <si>
    <t>SDGE3203</t>
  </si>
  <si>
    <t>SDGE3216</t>
  </si>
  <si>
    <t>SDGE3222</t>
  </si>
  <si>
    <t>SDGE3229</t>
  </si>
  <si>
    <t>SDGE3230</t>
  </si>
  <si>
    <t>SDGE3288</t>
  </si>
  <si>
    <t>SDGE3307</t>
  </si>
  <si>
    <t>SDGE3321</t>
  </si>
  <si>
    <t>SCG3803</t>
  </si>
  <si>
    <t>SCG3806</t>
  </si>
  <si>
    <t>SDGE3206</t>
  </si>
  <si>
    <t>SDGE3212</t>
  </si>
  <si>
    <t>SDGE3219</t>
  </si>
  <si>
    <t>SDGE3224</t>
  </si>
  <si>
    <t>SDGE3227</t>
  </si>
  <si>
    <t>SDGE3254</t>
  </si>
  <si>
    <t>SDGE3261</t>
  </si>
  <si>
    <t>SDGE3268</t>
  </si>
  <si>
    <t>SDGE3318</t>
  </si>
  <si>
    <t>SDGE3320</t>
  </si>
  <si>
    <t>SCE-13-SW-008D</t>
  </si>
  <si>
    <t>SCE-13-SW-010A</t>
  </si>
  <si>
    <t>SCE-13-TP-001</t>
  </si>
  <si>
    <t>SCE-13-TP-003</t>
  </si>
  <si>
    <t>SCE-13-TP-011</t>
  </si>
  <si>
    <t>SCE-13-TP-013</t>
  </si>
  <si>
    <t>SCE-3OV0100</t>
  </si>
  <si>
    <t>SCG3719</t>
  </si>
  <si>
    <t>SCG3723</t>
  </si>
  <si>
    <t>SCG3729</t>
  </si>
  <si>
    <t>SCG3737</t>
  </si>
  <si>
    <t>SCG3738</t>
  </si>
  <si>
    <t>SCG3740</t>
  </si>
  <si>
    <t>SCG3744</t>
  </si>
  <si>
    <t>SCG3753</t>
  </si>
  <si>
    <t>SCG3754</t>
  </si>
  <si>
    <t>SCG3773</t>
  </si>
  <si>
    <t>SCG3779</t>
  </si>
  <si>
    <t>SCG3780</t>
  </si>
  <si>
    <t>SCG3785</t>
  </si>
  <si>
    <t>SCG3796</t>
  </si>
  <si>
    <t>SCG3807</t>
  </si>
  <si>
    <t>SCG3811</t>
  </si>
  <si>
    <t>SCE-13-TP-020</t>
  </si>
  <si>
    <t>SCE-16-L-002X</t>
  </si>
  <si>
    <t>SCG3720</t>
  </si>
  <si>
    <t>SCG3731</t>
  </si>
  <si>
    <t>SCG3743</t>
  </si>
  <si>
    <t>SCG3750</t>
  </si>
  <si>
    <t>SCG3759</t>
  </si>
  <si>
    <t>SCG3762</t>
  </si>
  <si>
    <t>SCG3765</t>
  </si>
  <si>
    <t>SCG3770</t>
  </si>
  <si>
    <t>SCG3783</t>
  </si>
  <si>
    <t>SCG3784</t>
  </si>
  <si>
    <t>SCG3800</t>
  </si>
  <si>
    <t>SDGE3209</t>
  </si>
  <si>
    <t>SDGE3217</t>
  </si>
  <si>
    <t>SDGE3221</t>
  </si>
  <si>
    <t>SDGE3223</t>
  </si>
  <si>
    <t>SDGE3225</t>
  </si>
  <si>
    <t>SDGE3228</t>
  </si>
  <si>
    <t>SDGE3231</t>
  </si>
  <si>
    <t>SDGE3247</t>
  </si>
  <si>
    <t>SDGE3266</t>
  </si>
  <si>
    <t>SDGE3297</t>
  </si>
  <si>
    <t>SCE-13-SW-004B</t>
  </si>
  <si>
    <t>SCE-13-SW-004D</t>
  </si>
  <si>
    <t>SCE-13-SW-005A</t>
  </si>
  <si>
    <t>SCE-13-SW-006</t>
  </si>
  <si>
    <t>SCE-13-SW-007A</t>
  </si>
  <si>
    <t>SCE-13-SW-008A</t>
  </si>
  <si>
    <t>SCE-13-SW-009C</t>
  </si>
  <si>
    <t>SCE-13-SW-010C</t>
  </si>
  <si>
    <t>SCE-13-TP-005</t>
  </si>
  <si>
    <t>SCE-13-TP-010</t>
  </si>
  <si>
    <t>SCG3704</t>
  </si>
  <si>
    <t>SCG3735</t>
  </si>
  <si>
    <t>SCG3736</t>
  </si>
  <si>
    <t>SCG3747</t>
  </si>
  <si>
    <t>SCG3760</t>
  </si>
  <si>
    <t>SCG3761</t>
  </si>
  <si>
    <t>SCG3763</t>
  </si>
  <si>
    <t>SCG3798</t>
  </si>
  <si>
    <t>SCG3799</t>
  </si>
  <si>
    <t>SCG3805</t>
  </si>
  <si>
    <t>SDGE3214</t>
  </si>
  <si>
    <t>SDGE3233</t>
  </si>
  <si>
    <t>SDGE3235</t>
  </si>
  <si>
    <t>SCE-13-TP-018</t>
  </si>
  <si>
    <t>SCE-13-TP-021</t>
  </si>
  <si>
    <t>SCE-3OV0200</t>
  </si>
  <si>
    <t>SCG3706</t>
  </si>
  <si>
    <t>SCG3707</t>
  </si>
  <si>
    <t>SCG3713</t>
  </si>
  <si>
    <t>SCG3716</t>
  </si>
  <si>
    <t>SCG3722</t>
  </si>
  <si>
    <t>SCG3734</t>
  </si>
  <si>
    <t>SCG3745</t>
  </si>
  <si>
    <t>SCG3752</t>
  </si>
  <si>
    <t>SCG3755</t>
  </si>
  <si>
    <t>SCG3768</t>
  </si>
  <si>
    <t>SCG3769</t>
  </si>
  <si>
    <t>SCG3772</t>
  </si>
  <si>
    <t>SCG3804</t>
  </si>
  <si>
    <t>SDGE3211</t>
  </si>
  <si>
    <t>SDGE3213</t>
  </si>
  <si>
    <t>SDGE3215</t>
  </si>
  <si>
    <t>SDGE3218</t>
  </si>
  <si>
    <t>SDGE3226</t>
  </si>
  <si>
    <t>SDGE3260</t>
  </si>
  <si>
    <t>SCE-13-SW-008E</t>
  </si>
  <si>
    <t>SCE-13-SW-009B</t>
  </si>
  <si>
    <t>SCE-13-SW-010B</t>
  </si>
  <si>
    <t>SCG3701</t>
  </si>
  <si>
    <t>SCG3703</t>
  </si>
  <si>
    <t>SCG3710</t>
  </si>
  <si>
    <t>SCG3711</t>
  </si>
  <si>
    <t>SCG3715</t>
  </si>
  <si>
    <t>SCG3725</t>
  </si>
  <si>
    <t>SCG3726</t>
  </si>
  <si>
    <t>SCG3742</t>
  </si>
  <si>
    <t>SCG3749</t>
  </si>
  <si>
    <t>SCG3756</t>
  </si>
  <si>
    <t>SCG3764</t>
  </si>
  <si>
    <t>SCG3775</t>
  </si>
  <si>
    <t>SCG3776</t>
  </si>
  <si>
    <t>SCG3782</t>
  </si>
  <si>
    <t>SCG3797</t>
  </si>
  <si>
    <t>SCG-ESAP</t>
  </si>
  <si>
    <t>SDGE3239</t>
  </si>
  <si>
    <t>SDGE3241</t>
  </si>
  <si>
    <t>SDGE3245</t>
  </si>
  <si>
    <t>SDGE3248</t>
  </si>
  <si>
    <t>SDGE3264</t>
  </si>
  <si>
    <t>SDGE3237</t>
  </si>
  <si>
    <t>SDGE3246</t>
  </si>
  <si>
    <t>SDGE3250</t>
  </si>
  <si>
    <t>SDGE3252</t>
  </si>
  <si>
    <t>SDGE3259</t>
  </si>
  <si>
    <t>SDGE3271</t>
  </si>
  <si>
    <t>SDGE3273</t>
  </si>
  <si>
    <t>SDGE3275</t>
  </si>
  <si>
    <t>SDGE3278</t>
  </si>
  <si>
    <t>SDGE3281</t>
  </si>
  <si>
    <t>SDGE3296</t>
  </si>
  <si>
    <t>SDGE3309</t>
  </si>
  <si>
    <t>SDGE3311</t>
  </si>
  <si>
    <t>SDGE-ESAP</t>
  </si>
  <si>
    <t>SDGE3308</t>
  </si>
  <si>
    <t>SDGE3310</t>
  </si>
  <si>
    <t>SDGE3204</t>
  </si>
  <si>
    <t>SDGE3207</t>
  </si>
  <si>
    <t>SDGE3236</t>
  </si>
  <si>
    <t>SDGE3251</t>
  </si>
  <si>
    <t>SDGE3253</t>
  </si>
  <si>
    <t>SDGE3255</t>
  </si>
  <si>
    <t>SDGE3270</t>
  </si>
  <si>
    <t>SDGE3272</t>
  </si>
  <si>
    <t>SDGE3279</t>
  </si>
  <si>
    <t>SDGE3280</t>
  </si>
  <si>
    <t>SDGE3282</t>
  </si>
  <si>
    <t>SDGE3306</t>
  </si>
  <si>
    <t>SDGE3312</t>
  </si>
  <si>
    <t>SDGE3313</t>
  </si>
  <si>
    <t>SDGE3262</t>
  </si>
  <si>
    <t>SDGE3269</t>
  </si>
  <si>
    <t>SDGE3274</t>
  </si>
  <si>
    <t>SDGE3277</t>
  </si>
  <si>
    <t>SDGE3300</t>
  </si>
  <si>
    <t>SDGE3317</t>
  </si>
  <si>
    <t>SDGE3240</t>
  </si>
  <si>
    <t>SDGE3249</t>
  </si>
  <si>
    <t>SDGE3257</t>
  </si>
  <si>
    <t>SDGE3276</t>
  </si>
  <si>
    <t>SDGE3292</t>
  </si>
  <si>
    <t>SDGE3299</t>
  </si>
  <si>
    <t>SDGE3301</t>
  </si>
  <si>
    <t>SDGE3316</t>
  </si>
  <si>
    <t>SDGE3267</t>
  </si>
  <si>
    <t>SDGE3291</t>
  </si>
  <si>
    <t>SDGE3293</t>
  </si>
  <si>
    <t>SDGE3298</t>
  </si>
  <si>
    <t>SDGE3302</t>
  </si>
  <si>
    <t>SDGE3303</t>
  </si>
  <si>
    <t>SDGE3315</t>
  </si>
  <si>
    <t>SDGE3319</t>
  </si>
  <si>
    <t>PGE__ESA</t>
  </si>
  <si>
    <t>PGE__ESPI</t>
  </si>
  <si>
    <t>PGE__EMV</t>
  </si>
  <si>
    <t>PGE__SWMEO</t>
  </si>
  <si>
    <t>TOTAL</t>
  </si>
  <si>
    <t xml:space="preserve">Previously Calculated </t>
  </si>
  <si>
    <t>Re-Calculated As Audit</t>
  </si>
  <si>
    <t xml:space="preserve">UAFCB 2015 EE Audit </t>
  </si>
  <si>
    <t>Obs.</t>
  </si>
  <si>
    <t>Reported Expenditures</t>
  </si>
  <si>
    <t>Audited Total Expenditures</t>
  </si>
  <si>
    <t>Authorized/Forecasted Budget</t>
  </si>
  <si>
    <r>
      <t>2016 
Adopted Budget
(EE: D.</t>
    </r>
    <r>
      <rPr>
        <strike/>
        <sz val="12"/>
        <rFont val="Calibri"/>
        <family val="2"/>
        <scheme val="minor"/>
      </rPr>
      <t xml:space="preserve">14-10-046 </t>
    </r>
    <r>
      <rPr>
        <sz val="12"/>
        <rFont val="Calibri"/>
        <family val="2"/>
        <scheme val="minor"/>
      </rPr>
      <t>15-01-002 )
(SW ME&amp;O:D.15-08-033 AL 3508-E,
ESA:D.16.11.022)</t>
    </r>
  </si>
  <si>
    <t>2016 Administrative Cost 
(forecasted as per budget placemats)</t>
  </si>
  <si>
    <t>SW ME&amp;O/ESA</t>
  </si>
  <si>
    <t>Marketing</t>
  </si>
  <si>
    <t>Marketing Outreach</t>
  </si>
  <si>
    <t>Integrated Demand Side Management Pilot for Food Processing</t>
  </si>
  <si>
    <t>City of Beaumont Energy Leader Partnership</t>
  </si>
  <si>
    <t>City of Long Beach Energy Leader Partnership</t>
  </si>
  <si>
    <t>City of Redlands Energy Leader Partnership</t>
  </si>
  <si>
    <t>City of Santa Ana Energy Leader Partnership</t>
  </si>
  <si>
    <t>City of Simi Valley Energy Leader Partnership</t>
  </si>
  <si>
    <t>Gateway Cities Energy Leader Partnership</t>
  </si>
  <si>
    <t>Community Energy Leader Partnership</t>
  </si>
  <si>
    <t>Eastern Sierra Energy Leader Partnership</t>
  </si>
  <si>
    <t>Energy Leader Partnership Strategic Support</t>
  </si>
  <si>
    <t>Desert Cities Energy Leader Partnership</t>
  </si>
  <si>
    <t>Kern County Energy Leader Partnership</t>
  </si>
  <si>
    <t>Orange County Cities Energy Leader Partnership</t>
  </si>
  <si>
    <t>San Gabriel Valley Energy Leader Partnership</t>
  </si>
  <si>
    <t>San Joaquin Valley Energy Leader Partnership</t>
  </si>
  <si>
    <t>South Bay Energy Leader Partnership</t>
  </si>
  <si>
    <t>South Santa Barbara County Energy Leader Partnership</t>
  </si>
  <si>
    <t>Ventura County Energy Leader Partnership</t>
  </si>
  <si>
    <t>Western Riverside Energy Leader Partnership</t>
  </si>
  <si>
    <t>Energy Leader Partnership Program</t>
  </si>
  <si>
    <t>City of Adelanto Energy Leader Partnership</t>
  </si>
  <si>
    <t>West Side Energy Leader Partnership</t>
  </si>
  <si>
    <t>Local Government Strategic Planning Pilot Program</t>
  </si>
  <si>
    <t>San Bernardino Association of Governments</t>
  </si>
  <si>
    <t>North Orange County Cities</t>
  </si>
  <si>
    <t>Water Energy Nexus Program</t>
  </si>
  <si>
    <t>California Community Colleges Energy Efficiency Partnership</t>
  </si>
  <si>
    <t>California Dept. of Corrections and Rehabilitation EE Partnership</t>
  </si>
  <si>
    <t>County of Los Angeles Energy Efficiency Partnership</t>
  </si>
  <si>
    <t>County of Riverside Energy Efficiency Partnership</t>
  </si>
  <si>
    <t>County of San Bernardino Energy Efficiency Partnership</t>
  </si>
  <si>
    <t>State of California Energy Efficiency Partnership</t>
  </si>
  <si>
    <t xml:space="preserve">UC/CSU Energy Efficiency Partnership </t>
  </si>
  <si>
    <t>SCE-13-L-003H</t>
  </si>
  <si>
    <t>Federals Energy Efficiency Partnership</t>
  </si>
  <si>
    <t>Regional Energy Network</t>
  </si>
  <si>
    <t>Energy Advisor Program</t>
  </si>
  <si>
    <t>Plug Load and Appliances Program</t>
  </si>
  <si>
    <t>Multifamily Energy Efficiency Rebate Program</t>
  </si>
  <si>
    <t>Residential HVAC Program</t>
  </si>
  <si>
    <t>Residential New Construction Program</t>
  </si>
  <si>
    <t>Commercial Energy Advisor Program</t>
  </si>
  <si>
    <t>Commercial Calculated Program</t>
  </si>
  <si>
    <t>Commercial Deemed Incentives Program</t>
  </si>
  <si>
    <t>Commercial Direct Install Program</t>
  </si>
  <si>
    <t>Commercial Continuous Energy Improvement Program</t>
  </si>
  <si>
    <t>Nonresidential HVAC Program</t>
  </si>
  <si>
    <t>Industrial Energy Advisor Program</t>
  </si>
  <si>
    <t>Industrial Calculated Energy Efficiency Program</t>
  </si>
  <si>
    <t>Industrial Deemed Energy Efficiency Program</t>
  </si>
  <si>
    <t>Industrial Continuous Energy Improvement Program</t>
  </si>
  <si>
    <t>Agriculture Energy Advisor Program</t>
  </si>
  <si>
    <t>Agriculture Calculated Energy Efficiency Program</t>
  </si>
  <si>
    <t>Agriculture Deemed Energy Efficiency Program</t>
  </si>
  <si>
    <t>Agriculture Continuous Energy Improvement Program</t>
  </si>
  <si>
    <t>Lighting Market Transformation Program</t>
  </si>
  <si>
    <t>Lighting Innovation Program</t>
  </si>
  <si>
    <t>Primary Lighting Program</t>
  </si>
  <si>
    <t>Integrated Demand Side Management Program</t>
  </si>
  <si>
    <t>ARRA-Originated Financing</t>
  </si>
  <si>
    <t>New Finance Offerings</t>
  </si>
  <si>
    <t>Building Codes &amp; Compliance Advocacy</t>
  </si>
  <si>
    <t>WE&amp;T Centergies</t>
  </si>
  <si>
    <t>WE&amp;T Connections</t>
  </si>
  <si>
    <t>WE&amp;T Planning</t>
  </si>
  <si>
    <t>Comprehensive Manufactured Homes</t>
  </si>
  <si>
    <t>Cool Planet</t>
  </si>
  <si>
    <t>Healthcare EE Program</t>
  </si>
  <si>
    <t>Data Center Energy Efficiency</t>
  </si>
  <si>
    <t>Lodging EE Program</t>
  </si>
  <si>
    <t>Food &amp; Kindred Products</t>
  </si>
  <si>
    <t>Primary and Fabricated Metals</t>
  </si>
  <si>
    <t>Nonmetallic Minerals and Products</t>
  </si>
  <si>
    <t>Comprehensive Chemical Products</t>
  </si>
  <si>
    <t>Comprehensive Petroleum Refining</t>
  </si>
  <si>
    <t>Oil Production</t>
  </si>
  <si>
    <t>Cool Schools</t>
  </si>
  <si>
    <t>Commercial Utility Building Efficiency</t>
  </si>
  <si>
    <t>Energy Efficiency for Entertainment Centers</t>
  </si>
  <si>
    <t>School Energy Efficiency Program</t>
  </si>
  <si>
    <t>Sustainable Communities</t>
  </si>
  <si>
    <t>IDEEA365 Program</t>
  </si>
  <si>
    <t>Enhanced Retrocommissioning</t>
  </si>
  <si>
    <t>Monitoring-Based Persistence Commissioning (MBPCx)</t>
  </si>
  <si>
    <t xml:space="preserve">Subtotal </t>
  </si>
  <si>
    <t>3OV0100</t>
  </si>
  <si>
    <t>3OV0200</t>
  </si>
  <si>
    <r>
      <t xml:space="preserve"> Total EE Portfolio </t>
    </r>
    <r>
      <rPr>
        <b/>
        <strike/>
        <sz val="12"/>
        <rFont val="Calibri"/>
        <family val="2"/>
        <scheme val="minor"/>
      </rPr>
      <t>Expenditures</t>
    </r>
  </si>
  <si>
    <t>OBF Loan Pool (Total Collections independent of issued loans)</t>
  </si>
  <si>
    <r>
      <t>SW ME&amp;O (Energy Efficiency portion only)</t>
    </r>
    <r>
      <rPr>
        <b/>
        <sz val="12"/>
        <rFont val="Calibri"/>
        <family val="2"/>
        <scheme val="minor"/>
      </rPr>
      <t xml:space="preserve"> </t>
    </r>
  </si>
  <si>
    <t>Audited Admin</t>
  </si>
  <si>
    <t>AL Request</t>
  </si>
  <si>
    <t xml:space="preserve">2016 Ex-Ante Savings </t>
  </si>
  <si>
    <t>RRIM Offset</t>
  </si>
  <si>
    <t>** Energy Savings Assistance Program (ESA) Actual Expenditure = $17,511,142</t>
  </si>
  <si>
    <t>$25,491,565</t>
  </si>
  <si>
    <t>Energy Savings Assistance Program (ESA) **</t>
  </si>
  <si>
    <t xml:space="preserve">                    -  </t>
  </si>
  <si>
    <t xml:space="preserve">SW ME&amp;O (Energy Efficiency portion only) </t>
  </si>
  <si>
    <t xml:space="preserve">Statewide Marketing, Education and Outreach Program Total  </t>
  </si>
  <si>
    <t>Other EE-Related Budgets - Water Energy Nexus (WEN) Pilots</t>
  </si>
  <si>
    <t>SDGE3324</t>
  </si>
  <si>
    <t xml:space="preserve"> Total EE Portfolio Expenditures</t>
  </si>
  <si>
    <t xml:space="preserve">                     -   </t>
  </si>
  <si>
    <t>Non Utility Program</t>
  </si>
  <si>
    <t>Total PA with EM&amp;V</t>
  </si>
  <si>
    <t>EM&amp;V - IOU PA</t>
  </si>
  <si>
    <t>EM&amp;V (PA &amp; CPUC Portions) Total</t>
  </si>
  <si>
    <t>Sub Total - PA PROGRAM TOTAL</t>
  </si>
  <si>
    <t>Unallocated Authorized Funding (2016)</t>
  </si>
  <si>
    <t>Residential (Res)</t>
  </si>
  <si>
    <t>Third/Local Party</t>
  </si>
  <si>
    <t>HOPPs - BES – To Code LED Fixtures</t>
  </si>
  <si>
    <t xml:space="preserve">HOPPs - Multi Family </t>
  </si>
  <si>
    <t>Commercial (Com)</t>
  </si>
  <si>
    <t xml:space="preserve">HOPPs - Building Retro-Commissioning </t>
  </si>
  <si>
    <t>HOPPs - Business Equipment Early Retirement</t>
  </si>
  <si>
    <t>HOPPs - Tiered Custom</t>
  </si>
  <si>
    <t xml:space="preserve">Locational Energy Efficiency </t>
  </si>
  <si>
    <t>Non-Program</t>
  </si>
  <si>
    <t>CRM</t>
  </si>
  <si>
    <t>LGP- Emerging Cities Partnership</t>
  </si>
  <si>
    <t>LGP- SEEC Partnership</t>
  </si>
  <si>
    <t>LGP- SANDAG Partnership</t>
  </si>
  <si>
    <t>LGP- Port of San Diego Partnership</t>
  </si>
  <si>
    <t>LGP- County of San Diego Partnership</t>
  </si>
  <si>
    <t>LGP- City of San Diego Partnership</t>
  </si>
  <si>
    <t>LGP- City of Chula Vista Partnership</t>
  </si>
  <si>
    <t>State Institutional Partnership</t>
  </si>
  <si>
    <t>LInstP-San Diego County Water Authority Partnership</t>
  </si>
  <si>
    <t>LInstP-University of San Diego Partnership</t>
  </si>
  <si>
    <t>LInstP-State of California /IOU</t>
  </si>
  <si>
    <t>LInstP-UC/CSU/IOU Partnership</t>
  </si>
  <si>
    <t>LInstP-California Community College Partnership</t>
  </si>
  <si>
    <t>LInstP-CA Department of Corrections Partnership</t>
  </si>
  <si>
    <t>SW-WE&amp;T-Connections K-12</t>
  </si>
  <si>
    <t>SDGE3256</t>
  </si>
  <si>
    <t>Industrial (Ind)</t>
  </si>
  <si>
    <t>SW-Ind-Customer Services-Pump Test Services</t>
  </si>
  <si>
    <t>SW-IND-Customer Services-Audits CIEEP</t>
  </si>
  <si>
    <t>Agricultural (Ag)</t>
  </si>
  <si>
    <t>SW-AG-Customer Services-Pump Test Services</t>
  </si>
  <si>
    <t>SW-Com-Customer Services-Pump Test Services</t>
  </si>
  <si>
    <t>SW-COM Direct Install</t>
  </si>
  <si>
    <t>SW-COM-Deemed Incentives-HVAC Commercial</t>
  </si>
  <si>
    <t>SW-COM-Calculated Incentives-RCx</t>
  </si>
  <si>
    <t>SW-COM-Customer Services-Audits Lodging Energy Efficiency (LEEP)</t>
  </si>
  <si>
    <t>SW-COM-Customer Services-Audits Healthcare Energy Efficiency (HEEP)</t>
  </si>
  <si>
    <t>3P-Energy Advantage Program (EAP)</t>
  </si>
  <si>
    <t>3P - Multifamily Heat Pump Optimizer</t>
  </si>
  <si>
    <t>3P - Sustainable Labs Program</t>
  </si>
  <si>
    <t>3P-ZELDA</t>
  </si>
  <si>
    <t>3P-RES-Splash</t>
  </si>
  <si>
    <t>3P-IDEEA</t>
  </si>
  <si>
    <t>3P-Res-Comprehensive Manufactured-Mobile Home</t>
  </si>
  <si>
    <t>SW-CALS - Residential HVAC-QI/QM</t>
  </si>
  <si>
    <t>Local-CALS - Middle Income Direct Install (MIDI)</t>
  </si>
  <si>
    <t>SW-CALS-Plug Load and Appliances-ARP</t>
  </si>
  <si>
    <t>OBR Information Systems Activities</t>
  </si>
  <si>
    <t>Finance Pilot ME&amp;O OBR</t>
  </si>
  <si>
    <t>Small Business Loan OBR</t>
  </si>
  <si>
    <t>Small Business Lease OBR</t>
  </si>
  <si>
    <t>Master Metered Multifamily OBR</t>
  </si>
  <si>
    <t>Medium/Large OBR</t>
  </si>
  <si>
    <t>Single-family Loan Program</t>
  </si>
  <si>
    <t>Small Business Lease Off-Bill</t>
  </si>
  <si>
    <t>SW-FIN-New Finance Offerings</t>
  </si>
  <si>
    <t>SW-FIN-ARRA Originated Financing</t>
  </si>
  <si>
    <t>SDGE3263</t>
  </si>
  <si>
    <t>SW-FIN-On-Bill Finance</t>
  </si>
  <si>
    <t>SW-IDSM-IDSM</t>
  </si>
  <si>
    <t>Local-IDSM-ME&amp;O-Behavioral Programs (EE)</t>
  </si>
  <si>
    <t>Local-IDSM-ME&amp;O-Local Marketing (EE)</t>
  </si>
  <si>
    <t>SW-WE&amp;T-Strategic Planning</t>
  </si>
  <si>
    <t>SW-WE&amp;T-Connections</t>
  </si>
  <si>
    <t>SW-WE&amp;T-Centergies</t>
  </si>
  <si>
    <t>SW-ET-Technology Deployment Support</t>
  </si>
  <si>
    <t>SW-ET-Technology Assessment Support</t>
  </si>
  <si>
    <t>SW-ET-Technology Introduction Support</t>
  </si>
  <si>
    <t>SW C&amp;S - Planning Coordination</t>
  </si>
  <si>
    <t>SW C&amp;S - Reach Codes</t>
  </si>
  <si>
    <t>SW C&amp;S - Compliance Enhancement</t>
  </si>
  <si>
    <t>SW C&amp;S - Appliance Standards Advocacy</t>
  </si>
  <si>
    <t>SW C&amp;S - Building Codes &amp; Compliance Advocacy</t>
  </si>
  <si>
    <t>Upstream / Midstream /Downstream</t>
  </si>
  <si>
    <t>SW-Lighting-Primary Lighting</t>
  </si>
  <si>
    <t>SW-Lighting-Lighting Innovation-ETPC Plug-In Lamp Exchange</t>
  </si>
  <si>
    <t>SDGE3244</t>
  </si>
  <si>
    <t>SW-Lighting-Lighting Innovation-ETPC Advanced LED</t>
  </si>
  <si>
    <t>SDGE3243</t>
  </si>
  <si>
    <t>SW-Lighting-Lighting Innovation-ETPC Pilots</t>
  </si>
  <si>
    <t>SDGE3242</t>
  </si>
  <si>
    <t>SW-Lighting-Lighting Innovation-ETPC MD</t>
  </si>
  <si>
    <t>SW-Lighting-Lighting Market Transformation</t>
  </si>
  <si>
    <t>SW-IND-Deemed Incentives</t>
  </si>
  <si>
    <t>SW-IND-Calculated Incentives-Calculated</t>
  </si>
  <si>
    <t>SW-IND-Customer Services-Audits NonRes</t>
  </si>
  <si>
    <t>SW-IND-Customer Services-Benchmarking</t>
  </si>
  <si>
    <t>SW-IND-Strategic Energy Management</t>
  </si>
  <si>
    <t>SW-AG-Deemed Incentives</t>
  </si>
  <si>
    <t>SW-AG-Calculated Incentives-Calculated</t>
  </si>
  <si>
    <t>SW-AG-Customer Services-Audits</t>
  </si>
  <si>
    <t>SW-AG-Customer Services-Benchmarking</t>
  </si>
  <si>
    <t>SW-COM-Deemed Incentives-HVAC Core</t>
  </si>
  <si>
    <t>SW-COM-Deemed Incentives-Commercial Rebates</t>
  </si>
  <si>
    <t xml:space="preserve">Upstream </t>
  </si>
  <si>
    <t>SW-COM-Calculated Incentives-Savings by Design</t>
  </si>
  <si>
    <t>SW-COM-Calculated Incentives-Calculated</t>
  </si>
  <si>
    <t>SW-COM-Customer Services- Audits NonRes</t>
  </si>
  <si>
    <t>SW-COM-Customer Services-Benchmarking</t>
  </si>
  <si>
    <t>SW-COM-Strategic Energy Management</t>
  </si>
  <si>
    <t>HVAC To Code Compliance Incentive Program</t>
  </si>
  <si>
    <t>RES Upstream HVAC Incentive Program</t>
  </si>
  <si>
    <t>SW-CALS - Residential HVAC-HVAC Core</t>
  </si>
  <si>
    <t>SW-CALS - CAHP/ESMH-E Star Manufactured Homes</t>
  </si>
  <si>
    <t>SW-CALS - CAHP/ESMH-CA Advanced Homes</t>
  </si>
  <si>
    <t>SW-CALS - EUC WHRP - Multifamily</t>
  </si>
  <si>
    <t>SDGE3210</t>
  </si>
  <si>
    <t>SW-CALS - EUC WHRP - Advanced</t>
  </si>
  <si>
    <t>SW-CALS - EUC WHRP - Basic</t>
  </si>
  <si>
    <t>SDGE3208</t>
  </si>
  <si>
    <t>SW-CALS-MFEER</t>
  </si>
  <si>
    <t>SW-CALS-Plug Load and Appliances-BCE</t>
  </si>
  <si>
    <t>SDGE3205</t>
  </si>
  <si>
    <t>SW-CALS-Plug Load and Appliances-POS Rebates</t>
  </si>
  <si>
    <t>SW-CALS-Plug Load and Appliances-HEER</t>
  </si>
  <si>
    <t>SW-CALS-Energy Advisor-HEES, UAT</t>
  </si>
  <si>
    <t>2016 
Adopted Budget
(EE: D.14-10-046)
(SW ME&amp;O:D.15-08-033,
ESA:D.16.11.022)</t>
  </si>
  <si>
    <t>Non-Resource Program PY expenditures</t>
  </si>
  <si>
    <r>
      <t>2016 
Adopted Budget</t>
    </r>
    <r>
      <rPr>
        <sz val="12"/>
        <rFont val="Calibri"/>
        <family val="2"/>
        <scheme val="minor"/>
      </rPr>
      <t xml:space="preserve">
</t>
    </r>
    <r>
      <rPr>
        <sz val="13"/>
        <rFont val="Calibri"/>
        <family val="2"/>
        <scheme val="minor"/>
      </rPr>
      <t xml:space="preserve">
</t>
    </r>
    <r>
      <rPr>
        <sz val="9"/>
        <rFont val="Calibri"/>
        <family val="2"/>
        <scheme val="minor"/>
      </rPr>
      <t>(EE: D.14-10-046)
(SW ME&amp;O:D.15-08-033,
ESA:D.16.11.022)</t>
    </r>
  </si>
  <si>
    <r>
      <rPr>
        <sz val="13"/>
        <rFont val="Calibri"/>
        <family val="2"/>
        <scheme val="minor"/>
      </rPr>
      <t xml:space="preserve">2016 Administrative Cost </t>
    </r>
    <r>
      <rPr>
        <sz val="12"/>
        <rFont val="Calibri"/>
        <family val="2"/>
        <scheme val="minor"/>
      </rPr>
      <t xml:space="preserve">
</t>
    </r>
    <r>
      <rPr>
        <sz val="9"/>
        <rFont val="Calibri"/>
        <family val="2"/>
        <scheme val="minor"/>
      </rPr>
      <t>(forecasted as per budget placemats)</t>
    </r>
  </si>
  <si>
    <t>SW-CALS-Energy Advisor</t>
  </si>
  <si>
    <t>SW-CALS-Plug Load and Appliances</t>
  </si>
  <si>
    <t>SW-CALS-Plug Load and Appliances - POS</t>
  </si>
  <si>
    <t>SW-CALS-Home Upgrade Program</t>
  </si>
  <si>
    <t>SW-CALS-Residential HVAC</t>
  </si>
  <si>
    <t>SW-CALS-RNC</t>
  </si>
  <si>
    <t>SW-COM-Energy Advisor</t>
  </si>
  <si>
    <t>SW-COM-CEI</t>
  </si>
  <si>
    <t>SW-COM-Calculated Incentives</t>
  </si>
  <si>
    <t>SW-COM-Deemed Incentives</t>
  </si>
  <si>
    <t>SW-COM-NonRes HVAC</t>
  </si>
  <si>
    <t>SW-COM-Direct Install</t>
  </si>
  <si>
    <t>SW-Comm-HOPPs-CRR</t>
  </si>
  <si>
    <t>SW-IND-Energy Advisor</t>
  </si>
  <si>
    <t>SW-IND-CEI</t>
  </si>
  <si>
    <t>SW-IND-Calculated Incentives</t>
  </si>
  <si>
    <t>SW-AG-Energy Advisor</t>
  </si>
  <si>
    <t>SW-AG-CEI</t>
  </si>
  <si>
    <t>SW-AG-Calculated Incentives</t>
  </si>
  <si>
    <t>SW-ET-Technology Development Support</t>
  </si>
  <si>
    <t>SW-AMI Water Project</t>
  </si>
  <si>
    <t>SW C&amp;S-Building Codes &amp; Compliance Advocacy</t>
  </si>
  <si>
    <t>SW C&amp;S-Appliance Standards Advocacy</t>
  </si>
  <si>
    <t>SW C&amp;S-Compliance Enhancement</t>
  </si>
  <si>
    <t>SW C&amp;S-Reach Codes</t>
  </si>
  <si>
    <t>SW C&amp;S-Planning Coordination</t>
  </si>
  <si>
    <t>SW-FIN-On-Bill Financing</t>
  </si>
  <si>
    <t>SW-FIN-ARRA-Originated Financing</t>
  </si>
  <si>
    <t>SW-FIN-New Financing Offerings</t>
  </si>
  <si>
    <t>SW-FIN-California Hub for EE Financing</t>
  </si>
  <si>
    <t>LInstP-State of CA/IOU Partnership</t>
  </si>
  <si>
    <t>LGP-LA Co Partnership</t>
  </si>
  <si>
    <t>LGP-Kern Co Partnership</t>
  </si>
  <si>
    <t>LGP-Riverside Co Partnership</t>
  </si>
  <si>
    <t>LGP-San Bernardino Co Partnership</t>
  </si>
  <si>
    <t>LGP-Santa Barbara Co Partnership</t>
  </si>
  <si>
    <t>LGP-South Bay Cities Partnership</t>
  </si>
  <si>
    <t>LGP-San Luis Obispo Co Partnership</t>
  </si>
  <si>
    <t>LGP-San Joaquin Valley Partnership</t>
  </si>
  <si>
    <t>LGP-Orange Co Partnership</t>
  </si>
  <si>
    <t>LGP-SEEC Partnership</t>
  </si>
  <si>
    <t>LGP-Community Energy Partnership</t>
  </si>
  <si>
    <t>LGP-Desert Cities Partnership</t>
  </si>
  <si>
    <t>LGP-Ventura County Partnership</t>
  </si>
  <si>
    <t>LGP-Local Government Energy Efficiency Pilots</t>
  </si>
  <si>
    <t>LGP-New Partnership Programs</t>
  </si>
  <si>
    <t>LGP-LG Regional Resource Placeholder</t>
  </si>
  <si>
    <t>LGP-Gateway Cities Partnership</t>
  </si>
  <si>
    <t>LGP-San Gabriel Valley COG Partnership</t>
  </si>
  <si>
    <t>LGP-City of Santa Ana Partnership</t>
  </si>
  <si>
    <t>LGP-West Side Cities Partnership</t>
  </si>
  <si>
    <t>LGP-City of Simi Valley Partnership</t>
  </si>
  <si>
    <t>LGP-City of Redlands Partnership</t>
  </si>
  <si>
    <t>LGP-City of Beaumont Partnership</t>
  </si>
  <si>
    <t>LGP-Western Riverside Energy Partnership</t>
  </si>
  <si>
    <t>LGP-NOCC</t>
  </si>
  <si>
    <t>LGP-SANBAG</t>
  </si>
  <si>
    <t>3P-Energy Challenger</t>
  </si>
  <si>
    <t>3P-Small Industrial Facility Upgrades</t>
  </si>
  <si>
    <t>3P-PREPS</t>
  </si>
  <si>
    <t>3P-On Demand Efficiency</t>
  </si>
  <si>
    <t>3P-HERS Rater Training Advancement</t>
  </si>
  <si>
    <t>3P-MF Home Tune-Up</t>
  </si>
  <si>
    <t>3P-CLEO</t>
  </si>
  <si>
    <t>3P-MF Direct Therm Savings</t>
  </si>
  <si>
    <t>3P-LivingWise</t>
  </si>
  <si>
    <t>3P-Manufactured Mobile Home</t>
  </si>
  <si>
    <t>3P-SaveGas</t>
  </si>
  <si>
    <t>3P-CA Sustainability Alliance</t>
  </si>
  <si>
    <t>3P-PoF</t>
  </si>
  <si>
    <t>3P-PACE</t>
  </si>
  <si>
    <t>3P-Innovative Designs for Energy Efficiency Activities (IDEEA365)</t>
  </si>
  <si>
    <t>3P-IDEEA365 Instant Rebates! Point of Sale Food Service Equipment Program</t>
  </si>
  <si>
    <t>3P-IDEEA365 Water Loss Control</t>
  </si>
  <si>
    <t>3P-IDEEA365-Commercial Sustainable Development Program</t>
  </si>
  <si>
    <t>3P-IDEEA365-ODE for Campus Housing</t>
  </si>
  <si>
    <t>3P-IDEEA365-Energy Advantage Program for Small Business</t>
  </si>
  <si>
    <t>3P-IDEEA365-Connect</t>
  </si>
  <si>
    <t>3P-IDEEA365-HBEEP</t>
  </si>
  <si>
    <t xml:space="preserve">3P-IDEEA365-Clear Ice </t>
  </si>
  <si>
    <t>3P-IDEEA365 On Premise Ozone Laundry</t>
  </si>
  <si>
    <t>SoCalREN - EUC</t>
  </si>
  <si>
    <t>SoCalREN - Finance</t>
  </si>
  <si>
    <t>SoCalREC</t>
  </si>
  <si>
    <r>
      <t xml:space="preserve">OBF Loan Pool </t>
    </r>
    <r>
      <rPr>
        <sz val="8"/>
        <rFont val="Calibri"/>
        <family val="2"/>
        <scheme val="minor"/>
      </rPr>
      <t>(Total Collections independent of issued loans)</t>
    </r>
  </si>
  <si>
    <r>
      <t xml:space="preserve">SW ME&amp;O </t>
    </r>
    <r>
      <rPr>
        <sz val="10"/>
        <rFont val="Calibri"/>
        <family val="2"/>
        <scheme val="minor"/>
      </rPr>
      <t>(Energy Efficiency portion only)</t>
    </r>
    <r>
      <rPr>
        <b/>
        <sz val="10"/>
        <rFont val="Calibri"/>
        <family val="2"/>
        <scheme val="minor"/>
      </rPr>
      <t xml:space="preserve"> </t>
    </r>
  </si>
  <si>
    <t xml:space="preserve">[1] A 2016 correcting journal entry was made to move incentive reimbursements for the RNC program incorrectly posted to the wrong internal order number and wrong program cycle. The correction was for the same program but moved the incentive reimbursements from 2013-2016 program cycle to 2010-2012 program cycle.  </t>
  </si>
  <si>
    <t>[2] SoCalGas' On-Bill Financing loans are issued and recovered as non-EE costs.</t>
  </si>
  <si>
    <t>2015 Non-Resource True Up*</t>
  </si>
  <si>
    <t>Official Claims</t>
  </si>
  <si>
    <t>Calculated from Claims</t>
  </si>
  <si>
    <t>2015 Ex-Ante True Up</t>
  </si>
  <si>
    <t xml:space="preserve">* includes reward due to SCG due to last year's computational error for N-R awards </t>
  </si>
  <si>
    <t xml:space="preserve">2015 Ex-Ante True Up </t>
  </si>
  <si>
    <t xml:space="preserve">2015 Ex-Post Savings + Adjustments </t>
  </si>
  <si>
    <t>Already covered in last year ESPI</t>
  </si>
  <si>
    <t>2013-2014 Savings True Ups</t>
  </si>
  <si>
    <t>Remaining RRIM balance for next year AL</t>
  </si>
</sst>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
    <numFmt numFmtId="167" formatCode="_-* #,##0.00_-;\-* #,##0.00_-;_-* &quot;-&quot;??_-;_-@_-"/>
    <numFmt numFmtId="168" formatCode="0.0000%"/>
    <numFmt numFmtId="169" formatCode="0.0%;_(* &quot;-&quot;_)"/>
    <numFmt numFmtId="170" formatCode="_-* #,##0.0_-;\-* #,##0.0_-;_-* &quot;-&quot;??_-;_-@_-"/>
    <numFmt numFmtId="171" formatCode="#,##0.00&quot; $&quot;;\-#,##0.00&quot; $&quot;"/>
    <numFmt numFmtId="172" formatCode=";;;"/>
    <numFmt numFmtId="173" formatCode="0.0%;_(&quot;-&quot;_)"/>
    <numFmt numFmtId="174" formatCode="[$$-409]#,##0.00"/>
    <numFmt numFmtId="175" formatCode="mmmddyyyy"/>
    <numFmt numFmtId="176" formatCode="#,##0.0,,,&quot;bn&quot;"/>
    <numFmt numFmtId="177" formatCode="&quot;$&quot;\ #,##0.00_);\(&quot;$&quot;\ #,##0.00\)"/>
    <numFmt numFmtId="178" formatCode="_([$€-2]* #,##0.00_);_([$€-2]* \(#,##0.00\);_([$€-2]* &quot;-&quot;??_)"/>
    <numFmt numFmtId="179" formatCode="\€#,##0.0,,,&quot;bn&quot;"/>
    <numFmt numFmtId="180" formatCode="\€#,##0.0,,&quot;m&quot;"/>
    <numFmt numFmtId="181" formatCode="\€#,##0.0,&quot;k&quot;"/>
    <numFmt numFmtId="182" formatCode="\€#,##0.00"/>
    <numFmt numFmtId="183" formatCode="\£#,##0.00"/>
    <numFmt numFmtId="184" formatCode="\£#,##0.0,,,&quot;bn&quot;"/>
    <numFmt numFmtId="185" formatCode="\£#,##0.0,,&quot;m&quot;"/>
    <numFmt numFmtId="186" formatCode="\£#,##0.0,&quot;k&quot;"/>
    <numFmt numFmtId="187" formatCode="General_)"/>
    <numFmt numFmtId="188" formatCode="@*."/>
    <numFmt numFmtId="189" formatCode="_ * #,##0_ ;_ * \-#,##0_ ;_ * &quot;-&quot;_ ;_ @_ "/>
    <numFmt numFmtId="190" formatCode="_ * #,##0.00_ ;_ * \-#,##0.00_ ;_ * &quot;-&quot;??_ ;_ @_ "/>
    <numFmt numFmtId="191" formatCode="#,##0.0,,&quot;m&quot;"/>
    <numFmt numFmtId="192" formatCode="mmm\-yyyy"/>
    <numFmt numFmtId="193" formatCode="#,###,##0,&quot;k&quot;"/>
    <numFmt numFmtId="194" formatCode="#,##0,_);\(#,##0,\)"/>
    <numFmt numFmtId="195" formatCode="\$#,##0.0,,,&quot;bn&quot;"/>
    <numFmt numFmtId="196" formatCode="\$#,##0.0,,&quot;m&quot;"/>
    <numFmt numFmtId="197" formatCode="\$#,##0.0,&quot;k&quot;"/>
    <numFmt numFmtId="198" formatCode="#,##0;\-#,##0;&quot;-&quot;"/>
    <numFmt numFmtId="199" formatCode="&quot;$&quot;#,\);\(&quot;$&quot;#,##0\)"/>
    <numFmt numFmtId="200" formatCode="hh:mm"/>
    <numFmt numFmtId="201" formatCode="00000"/>
    <numFmt numFmtId="202" formatCode="_-&quot;$&quot;* #,##0.00_-;\-&quot;$&quot;* #,##0.00_-;_-&quot;$&quot;* &quot;-&quot;??_-;_-@_-"/>
    <numFmt numFmtId="203" formatCode="mm/dd/yyyy;@"/>
    <numFmt numFmtId="204" formatCode="#,##0.00;[Red]#,##0.00"/>
    <numFmt numFmtId="205" formatCode="yyyy"/>
    <numFmt numFmtId="206" formatCode="&quot;$&quot;#,##0.00"/>
    <numFmt numFmtId="207" formatCode="[&lt;=9999999]###\-####;\(###\)\ ###\-####"/>
    <numFmt numFmtId="208" formatCode="_-* #,##0.00\ _D_M_-;\-* #,##0.00\ _D_M_-;_-* &quot;-&quot;??\ _D_M_-;_-@_-"/>
    <numFmt numFmtId="209" formatCode="_-* #,##0.00\ &quot;DM&quot;_-;\-* #,##0.00\ &quot;DM&quot;_-;_-* &quot;-&quot;??\ &quot;DM&quot;_-;_-@_-"/>
    <numFmt numFmtId="210" formatCode="_([$$-409]* #,##0.00_);_([$$-409]* \(#,##0.00\);_([$$-409]* &quot;-&quot;??_);_(@_)"/>
    <numFmt numFmtId="211" formatCode="_([$$-409]* #,##0_);_([$$-409]* \(#,##0\);_([$$-409]* &quot;-&quot;??_);_(@_)"/>
    <numFmt numFmtId="212" formatCode="[$-10409]#,##0;\(#,##0\)"/>
    <numFmt numFmtId="213" formatCode="[$-409]mmmm\ d\,\ yyyy;@"/>
    <numFmt numFmtId="214" formatCode="[$-409]mmm\-yy;@"/>
    <numFmt numFmtId="215" formatCode="0.00%;_(* &quot;-&quot;_)"/>
    <numFmt numFmtId="216" formatCode="yymmmmdd"/>
    <numFmt numFmtId="217" formatCode="[$-10409]#,##0.0;\(#,##0.0\)"/>
    <numFmt numFmtId="218" formatCode="0.0000%;_(* &quot;-&quot;_)"/>
    <numFmt numFmtId="219" formatCode="dd/mm/yy"/>
    <numFmt numFmtId="220" formatCode="_([$$-409]* #,##0.0000_);_([$$-409]* \(#,##0.0000\);_([$$-409]* &quot;-&quot;??_);_(@_)"/>
    <numFmt numFmtId="221" formatCode="#,##0.000"/>
    <numFmt numFmtId="222" formatCode="mm/dd/yyyy"/>
    <numFmt numFmtId="223" formatCode="00\-0000000"/>
    <numFmt numFmtId="224" formatCode="&quot;$&quot;#,##0.00;&quot;$&quot;\(#,##0.00\)"/>
    <numFmt numFmtId="225" formatCode="[$-409]d\-mmm\-yy;@"/>
    <numFmt numFmtId="226" formatCode="###,000"/>
    <numFmt numFmtId="227" formatCode="0.0"/>
    <numFmt numFmtId="228" formatCode="0.0%"/>
    <numFmt numFmtId="229" formatCode="_-* #,##0_-;\-* #,##0_-;_-* &quot;-&quot;??_-;_-@_-"/>
    <numFmt numFmtId="230" formatCode="_(* #,##0.0_);_(* \(#,##0.0\);_(* &quot;-&quot;??_);_(@_)"/>
  </numFmts>
  <fonts count="23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b/>
      <sz val="10"/>
      <name val="Arial"/>
      <family val="2"/>
    </font>
    <font>
      <sz val="10"/>
      <name val="MS Sans Serif"/>
      <family val="2"/>
    </font>
    <font>
      <b/>
      <sz val="8"/>
      <name val="Arial"/>
      <family val="2"/>
    </font>
    <font>
      <sz val="8"/>
      <color theme="1"/>
      <name val="Arial"/>
      <family val="2"/>
    </font>
    <font>
      <b/>
      <sz val="9"/>
      <color indexed="8"/>
      <name val="Arial"/>
      <family val="2"/>
    </font>
    <font>
      <b/>
      <sz val="10"/>
      <color indexed="8"/>
      <name val="Arial"/>
      <family val="2"/>
    </font>
    <font>
      <b/>
      <sz val="9"/>
      <name val="Arial"/>
      <family val="2"/>
    </font>
    <font>
      <sz val="9"/>
      <name val="Arial"/>
      <family val="2"/>
    </font>
    <font>
      <sz val="9"/>
      <color indexed="8"/>
      <name val="Arial"/>
      <family val="2"/>
    </font>
    <font>
      <sz val="10"/>
      <name val="Arial"/>
      <family val="2"/>
    </font>
    <font>
      <sz val="11"/>
      <color indexed="8"/>
      <name val="Calibri"/>
      <family val="2"/>
    </font>
    <font>
      <sz val="10"/>
      <color theme="1"/>
      <name val="Arial"/>
      <family val="2"/>
    </font>
    <font>
      <sz val="10"/>
      <color indexed="8"/>
      <name val="Arial"/>
      <family val="2"/>
    </font>
    <font>
      <sz val="8"/>
      <name val="Arial"/>
      <family val="2"/>
    </font>
    <font>
      <b/>
      <sz val="10"/>
      <name val="Times New Roman"/>
      <family val="1"/>
    </font>
    <font>
      <b/>
      <sz val="12"/>
      <name val="Arial"/>
      <family val="2"/>
    </font>
    <font>
      <b/>
      <sz val="14"/>
      <name val="Arial"/>
      <family val="2"/>
    </font>
    <font>
      <sz val="10"/>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b/>
      <sz val="16"/>
      <color indexed="23"/>
      <name val="Arial"/>
      <family val="2"/>
    </font>
    <font>
      <sz val="19"/>
      <name val="Arial"/>
      <family val="2"/>
    </font>
    <font>
      <sz val="8"/>
      <color indexed="14"/>
      <name val="Arial"/>
      <family val="2"/>
    </font>
    <font>
      <b/>
      <sz val="18"/>
      <color indexed="62"/>
      <name val="Cambria"/>
      <family val="2"/>
    </font>
    <font>
      <sz val="11"/>
      <color indexed="14"/>
      <name val="Calibri"/>
      <family val="2"/>
    </font>
    <font>
      <sz val="11"/>
      <name val="??"/>
      <family val="3"/>
      <charset val="129"/>
    </font>
    <font>
      <b/>
      <u/>
      <sz val="11"/>
      <color indexed="37"/>
      <name val="Arial"/>
      <family val="2"/>
    </font>
    <font>
      <sz val="10"/>
      <color indexed="12"/>
      <name val="Arial"/>
      <family val="2"/>
    </font>
    <font>
      <sz val="7"/>
      <name val="Small Fonts"/>
      <family val="2"/>
    </font>
    <font>
      <sz val="10"/>
      <name val="Tahoma"/>
      <family val="2"/>
    </font>
    <font>
      <sz val="8"/>
      <color indexed="12"/>
      <name val="Arial"/>
      <family val="2"/>
    </font>
    <font>
      <sz val="10"/>
      <color indexed="8"/>
      <name val="楲污瑡潩⁮"/>
    </font>
    <font>
      <sz val="12"/>
      <name val="???"/>
      <family val="1"/>
      <charset val="129"/>
    </font>
    <font>
      <sz val="10"/>
      <name val="Helv"/>
      <charset val="204"/>
    </font>
    <font>
      <sz val="10"/>
      <name val="Geneva"/>
      <family val="2"/>
    </font>
    <font>
      <b/>
      <sz val="11"/>
      <color indexed="53"/>
      <name val="Calibri"/>
      <family val="2"/>
    </font>
    <font>
      <sz val="10"/>
      <color indexed="12"/>
      <name val="Times New Roman"/>
      <family val="1"/>
    </font>
    <font>
      <sz val="6"/>
      <name val="Arial"/>
      <family val="2"/>
    </font>
    <font>
      <sz val="7"/>
      <color indexed="12"/>
      <name val="Arial"/>
      <family val="2"/>
    </font>
    <font>
      <sz val="11"/>
      <color indexed="53"/>
      <name val="Calibri"/>
      <family val="2"/>
    </font>
    <font>
      <sz val="10"/>
      <color indexed="10"/>
      <name val="Geneva"/>
      <family val="2"/>
    </font>
    <font>
      <b/>
      <sz val="10"/>
      <color indexed="39"/>
      <name val="Arial"/>
      <family val="2"/>
    </font>
    <font>
      <b/>
      <sz val="11"/>
      <color indexed="9"/>
      <name val="Arial"/>
      <family val="2"/>
    </font>
    <font>
      <b/>
      <i/>
      <sz val="11"/>
      <color indexed="9"/>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sz val="5"/>
      <name val="Arial"/>
      <family val="2"/>
    </font>
    <font>
      <sz val="12"/>
      <name val="Arial Black"/>
      <family val="2"/>
    </font>
    <font>
      <u/>
      <sz val="10"/>
      <color indexed="12"/>
      <name val="Times New Roman"/>
      <family val="1"/>
    </font>
    <font>
      <sz val="10"/>
      <color indexed="11"/>
      <name val="Arial"/>
      <family val="2"/>
    </font>
    <font>
      <i/>
      <sz val="10"/>
      <color indexed="12"/>
      <name val="Arial"/>
      <family val="2"/>
    </font>
    <font>
      <i/>
      <sz val="10"/>
      <color indexed="10"/>
      <name val="Arial"/>
      <family val="2"/>
    </font>
    <font>
      <u/>
      <sz val="8.4"/>
      <color indexed="12"/>
      <name val="Arial"/>
      <family val="2"/>
    </font>
    <font>
      <sz val="9"/>
      <name val="Helv"/>
    </font>
    <font>
      <sz val="10"/>
      <name val="MS Serif"/>
      <family val="1"/>
    </font>
    <font>
      <sz val="11"/>
      <name val="Book Antiqua"/>
      <family val="1"/>
    </font>
    <font>
      <sz val="10"/>
      <name val="Helv"/>
    </font>
    <font>
      <sz val="10"/>
      <color indexed="16"/>
      <name val="MS Serif"/>
      <family val="1"/>
    </font>
    <font>
      <b/>
      <sz val="18"/>
      <name val="Arial"/>
      <family val="2"/>
    </font>
    <font>
      <sz val="11"/>
      <name val="Tms Rmn"/>
    </font>
    <font>
      <i/>
      <sz val="11"/>
      <name val="Arial"/>
      <family val="2"/>
    </font>
    <font>
      <sz val="22"/>
      <name val="UBSHeadline"/>
      <family val="1"/>
    </font>
    <font>
      <sz val="10"/>
      <color indexed="14"/>
      <name val="Arial"/>
      <family val="2"/>
    </font>
    <font>
      <sz val="8"/>
      <name val="Helv"/>
    </font>
    <font>
      <b/>
      <sz val="8"/>
      <color indexed="8"/>
      <name val="Helv"/>
    </font>
    <font>
      <sz val="10"/>
      <name val="Frutiger 45 Light"/>
      <family val="2"/>
    </font>
    <font>
      <sz val="10"/>
      <color indexed="9"/>
      <name val="Arial"/>
      <family val="2"/>
    </font>
    <font>
      <sz val="12"/>
      <color rgb="FFFF0000"/>
      <name val="Palatino Linotype"/>
      <family val="1"/>
    </font>
    <font>
      <sz val="12"/>
      <color theme="1"/>
      <name val="Calibri"/>
      <family val="2"/>
      <scheme val="minor"/>
    </font>
    <font>
      <sz val="10"/>
      <color rgb="FFFF0000"/>
      <name val="Arial"/>
      <family val="2"/>
    </font>
    <font>
      <sz val="12"/>
      <name val="Arial"/>
      <family val="2"/>
    </font>
    <font>
      <sz val="10"/>
      <color theme="1"/>
      <name val="Cambria"/>
      <family val="2"/>
    </font>
    <font>
      <sz val="10"/>
      <color theme="0"/>
      <name val="Arial"/>
      <family val="2"/>
    </font>
    <font>
      <sz val="10"/>
      <color theme="0"/>
      <name val="Cambria"/>
      <family val="2"/>
    </font>
    <font>
      <sz val="10"/>
      <name val="Geneva"/>
    </font>
    <font>
      <sz val="10"/>
      <color indexed="8"/>
      <name val="MS Sans Serif"/>
      <family val="2"/>
    </font>
    <font>
      <sz val="11"/>
      <color indexed="16"/>
      <name val="Calibri"/>
      <family val="2"/>
    </font>
    <font>
      <sz val="10"/>
      <color rgb="FF9C0006"/>
      <name val="Arial"/>
      <family val="2"/>
    </font>
    <font>
      <sz val="10"/>
      <color rgb="FF9C0006"/>
      <name val="Cambria"/>
      <family val="2"/>
    </font>
    <font>
      <b/>
      <sz val="10"/>
      <color rgb="FFFA7D00"/>
      <name val="Arial"/>
      <family val="2"/>
    </font>
    <font>
      <b/>
      <sz val="10"/>
      <color theme="0"/>
      <name val="Arial"/>
      <family val="2"/>
    </font>
    <font>
      <b/>
      <sz val="10"/>
      <color theme="0"/>
      <name val="Cambria"/>
      <family val="2"/>
    </font>
    <font>
      <sz val="11"/>
      <color theme="1"/>
      <name val="Calibri"/>
      <family val="2"/>
    </font>
    <font>
      <sz val="10"/>
      <color rgb="FF000000"/>
      <name val="Arial"/>
      <family val="2"/>
    </font>
    <font>
      <i/>
      <sz val="10"/>
      <color indexed="23"/>
      <name val="Arial"/>
      <family val="2"/>
    </font>
    <font>
      <i/>
      <sz val="10"/>
      <color rgb="FF7F7F7F"/>
      <name val="Arial"/>
      <family val="2"/>
    </font>
    <font>
      <sz val="10"/>
      <color rgb="FF006100"/>
      <name val="Arial"/>
      <family val="2"/>
    </font>
    <font>
      <sz val="10"/>
      <color rgb="FF006100"/>
      <name val="Cambria"/>
      <family val="2"/>
    </font>
    <font>
      <b/>
      <sz val="15"/>
      <color theme="3"/>
      <name val="Arial"/>
      <family val="2"/>
    </font>
    <font>
      <b/>
      <sz val="15"/>
      <color indexed="49"/>
      <name val="Calibri"/>
      <family val="2"/>
    </font>
    <font>
      <b/>
      <sz val="13"/>
      <color theme="3"/>
      <name val="Arial"/>
      <family val="2"/>
    </font>
    <font>
      <b/>
      <sz val="13"/>
      <color indexed="49"/>
      <name val="Calibri"/>
      <family val="2"/>
    </font>
    <font>
      <b/>
      <sz val="13"/>
      <color theme="3"/>
      <name val="Cambria"/>
      <family val="2"/>
    </font>
    <font>
      <b/>
      <sz val="11"/>
      <color theme="3"/>
      <name val="Arial"/>
      <family val="2"/>
    </font>
    <font>
      <b/>
      <sz val="11"/>
      <color indexed="49"/>
      <name val="Calibri"/>
      <family val="2"/>
    </font>
    <font>
      <b/>
      <sz val="11"/>
      <color theme="3"/>
      <name val="Cambria"/>
      <family val="2"/>
    </font>
    <font>
      <u/>
      <sz val="10"/>
      <color indexed="12"/>
      <name val="Arial"/>
      <family val="2"/>
    </font>
    <font>
      <u/>
      <sz val="10"/>
      <color theme="10"/>
      <name val="Arial"/>
      <family val="2"/>
    </font>
    <font>
      <u/>
      <sz val="9"/>
      <color indexed="12"/>
      <name val="Geneva"/>
      <family val="2"/>
    </font>
    <font>
      <sz val="10"/>
      <color rgb="FF3F3F76"/>
      <name val="Cambria"/>
      <family val="2"/>
    </font>
    <font>
      <sz val="11"/>
      <color indexed="54"/>
      <name val="Calibri"/>
      <family val="2"/>
    </font>
    <font>
      <sz val="10"/>
      <color rgb="FF3F3F76"/>
      <name val="Arial"/>
      <family val="2"/>
    </font>
    <font>
      <sz val="10"/>
      <color rgb="FFFA7D00"/>
      <name val="Arial"/>
      <family val="2"/>
    </font>
    <font>
      <sz val="10"/>
      <color rgb="FFFA7D00"/>
      <name val="Cambria"/>
      <family val="2"/>
    </font>
    <font>
      <sz val="10"/>
      <color rgb="FF9C6500"/>
      <name val="Arial"/>
      <family val="2"/>
    </font>
    <font>
      <sz val="10"/>
      <color rgb="FF9C6500"/>
      <name val="Cambria"/>
      <family val="2"/>
    </font>
    <font>
      <sz val="10"/>
      <color theme="1"/>
      <name val="Calibri"/>
      <family val="2"/>
    </font>
    <font>
      <b/>
      <sz val="10"/>
      <color rgb="FF3F3F3F"/>
      <name val="Arial"/>
      <family val="2"/>
    </font>
    <font>
      <sz val="9"/>
      <color indexed="8"/>
      <name val="Calibri"/>
      <family val="2"/>
    </font>
    <font>
      <sz val="19"/>
      <color indexed="48"/>
      <name val="Arial"/>
      <family val="2"/>
    </font>
    <font>
      <b/>
      <sz val="40"/>
      <color indexed="63"/>
      <name val="Trebuchet MS"/>
      <family val="2"/>
    </font>
    <font>
      <b/>
      <sz val="22"/>
      <name val="Tahoma"/>
      <family val="2"/>
    </font>
    <font>
      <b/>
      <sz val="24"/>
      <name val="Tahoma"/>
      <family val="2"/>
    </font>
    <font>
      <b/>
      <sz val="10"/>
      <name val="Tahoma"/>
      <family val="2"/>
    </font>
    <font>
      <sz val="22"/>
      <name val="Tahoma"/>
      <family val="2"/>
    </font>
    <font>
      <b/>
      <sz val="18"/>
      <color indexed="49"/>
      <name val="Cambria"/>
      <family val="2"/>
    </font>
    <font>
      <b/>
      <sz val="10"/>
      <color theme="1"/>
      <name val="Arial"/>
      <family val="2"/>
    </font>
    <font>
      <b/>
      <sz val="10"/>
      <color theme="1"/>
      <name val="Cambria"/>
      <family val="2"/>
    </font>
    <font>
      <u/>
      <sz val="11"/>
      <color theme="11"/>
      <name val="Calibri"/>
      <family val="2"/>
      <scheme val="minor"/>
    </font>
    <font>
      <sz val="7"/>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1"/>
      <name val="Arial"/>
      <family val="2"/>
    </font>
    <font>
      <sz val="8"/>
      <color theme="1"/>
      <name val="Calibri"/>
      <family val="2"/>
      <scheme val="minor"/>
    </font>
    <font>
      <sz val="12"/>
      <color rgb="FF000000"/>
      <name val="Calibri"/>
      <family val="2"/>
      <scheme val="minor"/>
    </font>
    <font>
      <sz val="9"/>
      <color indexed="81"/>
      <name val="Tahoma"/>
      <family val="2"/>
    </font>
    <font>
      <b/>
      <sz val="9"/>
      <color indexed="81"/>
      <name val="Tahoma"/>
      <family val="2"/>
    </font>
    <font>
      <b/>
      <sz val="14"/>
      <color theme="1"/>
      <name val="Calibri"/>
      <family val="2"/>
      <scheme val="minor"/>
    </font>
    <font>
      <sz val="11"/>
      <color theme="2" tint="-0.249977111117893"/>
      <name val="Calibri"/>
      <family val="2"/>
      <scheme val="minor"/>
    </font>
    <font>
      <b/>
      <sz val="11"/>
      <color theme="2" tint="-0.249977111117893"/>
      <name val="Calibri"/>
      <family val="2"/>
      <scheme val="minor"/>
    </font>
    <font>
      <sz val="12"/>
      <name val="Calibri"/>
      <family val="2"/>
      <scheme val="minor"/>
    </font>
    <font>
      <b/>
      <sz val="12"/>
      <name val="Calibri"/>
      <family val="2"/>
      <scheme val="minor"/>
    </font>
    <font>
      <b/>
      <sz val="16"/>
      <color theme="1"/>
      <name val="Calibri"/>
      <family val="2"/>
      <scheme val="minor"/>
    </font>
    <font>
      <sz val="16"/>
      <color theme="1"/>
      <name val="Calibri"/>
      <family val="2"/>
      <scheme val="minor"/>
    </font>
    <font>
      <sz val="16"/>
      <color rgb="FFFF0000"/>
      <name val="Calibri"/>
      <family val="2"/>
      <scheme val="minor"/>
    </font>
    <font>
      <sz val="16"/>
      <name val="Calibri"/>
      <family val="2"/>
      <scheme val="minor"/>
    </font>
    <font>
      <sz val="12"/>
      <color rgb="FFFF0000"/>
      <name val="Calibri"/>
      <family val="2"/>
      <scheme val="minor"/>
    </font>
    <font>
      <sz val="10"/>
      <color rgb="FFFF0000"/>
      <name val="Calibri"/>
      <family val="2"/>
      <scheme val="minor"/>
    </font>
    <font>
      <sz val="10"/>
      <name val="Calibri"/>
      <family val="2"/>
      <scheme val="minor"/>
    </font>
    <font>
      <sz val="11"/>
      <name val="Calibri"/>
      <family val="2"/>
      <scheme val="minor"/>
    </font>
    <font>
      <sz val="13"/>
      <name val="Calibri"/>
      <family val="2"/>
      <scheme val="minor"/>
    </font>
    <font>
      <sz val="9"/>
      <color rgb="FFFF0000"/>
      <name val="Calibri"/>
      <family val="2"/>
      <scheme val="minor"/>
    </font>
    <font>
      <sz val="9"/>
      <name val="Calibri"/>
      <family val="2"/>
      <scheme val="minor"/>
    </font>
    <font>
      <sz val="10"/>
      <color theme="1"/>
      <name val="Calibri"/>
      <family val="2"/>
      <scheme val="minor"/>
    </font>
    <font>
      <sz val="12"/>
      <color theme="1" tint="0.14999847407452621"/>
      <name val="Calibri"/>
      <family val="2"/>
      <scheme val="minor"/>
    </font>
    <font>
      <sz val="8"/>
      <color theme="1" tint="0.14999847407452621"/>
      <name val="Calibri"/>
      <family val="2"/>
      <scheme val="minor"/>
    </font>
    <font>
      <sz val="10"/>
      <color theme="1" tint="0.14999847407452621"/>
      <name val="Calibri"/>
      <family val="2"/>
      <scheme val="minor"/>
    </font>
    <font>
      <b/>
      <sz val="10"/>
      <color theme="1" tint="0.14999847407452621"/>
      <name val="Calibri"/>
      <family val="2"/>
      <scheme val="minor"/>
    </font>
    <font>
      <b/>
      <sz val="11"/>
      <color indexed="81"/>
      <name val="Tahoma"/>
      <family val="2"/>
    </font>
    <font>
      <sz val="11"/>
      <color indexed="81"/>
      <name val="Tahoma"/>
      <family val="2"/>
    </font>
    <font>
      <b/>
      <sz val="12"/>
      <name val="Times New Roman"/>
      <family val="1"/>
    </font>
    <font>
      <sz val="12"/>
      <name val="Times New Roman"/>
      <family val="1"/>
    </font>
    <font>
      <strike/>
      <sz val="12"/>
      <name val="Calibri"/>
      <family val="2"/>
      <scheme val="minor"/>
    </font>
    <font>
      <b/>
      <strike/>
      <sz val="12"/>
      <name val="Calibri"/>
      <family val="2"/>
      <scheme val="minor"/>
    </font>
    <font>
      <b/>
      <i/>
      <sz val="11"/>
      <color theme="1"/>
      <name val="Calibri"/>
      <family val="2"/>
      <scheme val="minor"/>
    </font>
    <font>
      <b/>
      <sz val="12"/>
      <name val="Palatino Linotype"/>
      <family val="1"/>
    </font>
    <font>
      <sz val="11"/>
      <color theme="1"/>
      <name val="Times New Roman"/>
      <family val="1"/>
    </font>
    <font>
      <sz val="8"/>
      <name val="Calibri"/>
      <family val="2"/>
      <scheme val="minor"/>
    </font>
    <font>
      <b/>
      <sz val="10"/>
      <name val="Calibri"/>
      <family val="2"/>
      <scheme val="minor"/>
    </font>
    <font>
      <sz val="12"/>
      <color theme="1" tint="0.499984740745262"/>
      <name val="Times New Roman"/>
      <family val="1"/>
    </font>
    <font>
      <sz val="11"/>
      <color theme="0" tint="-0.34998626667073579"/>
      <name val="Calibri"/>
      <family val="2"/>
      <scheme val="minor"/>
    </font>
    <font>
      <u/>
      <sz val="11"/>
      <color theme="10"/>
      <name val="Calibri"/>
      <family val="2"/>
      <scheme val="minor"/>
    </font>
  </fonts>
  <fills count="1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9"/>
        <bgColor indexed="43"/>
      </patternFill>
    </fill>
    <fill>
      <patternFill patternType="solid">
        <fgColor indexed="43"/>
        <bgColor indexed="64"/>
      </patternFill>
    </fill>
    <fill>
      <patternFill patternType="solid">
        <fgColor indexed="30"/>
        <bgColor indexed="30"/>
      </patternFill>
    </fill>
    <fill>
      <patternFill patternType="solid">
        <fgColor indexed="9"/>
        <bgColor indexed="54"/>
      </patternFill>
    </fill>
    <fill>
      <patternFill patternType="solid">
        <fgColor indexed="9"/>
        <bgColor indexed="40"/>
      </patternFill>
    </fill>
    <fill>
      <patternFill patternType="solid">
        <fgColor indexed="9"/>
        <bgColor indexed="41"/>
      </patternFill>
    </fill>
    <fill>
      <patternFill patternType="solid">
        <fgColor indexed="30"/>
        <bgColor indexed="40"/>
      </patternFill>
    </fill>
    <fill>
      <patternFill patternType="solid">
        <fgColor indexed="35"/>
        <bgColor indexed="64"/>
      </patternFill>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23"/>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50"/>
      </patternFill>
    </fill>
    <fill>
      <patternFill patternType="solid">
        <fgColor indexed="26"/>
        <bgColor indexed="64"/>
      </patternFill>
    </fill>
    <fill>
      <patternFill patternType="solid">
        <fgColor indexed="43"/>
      </patternFill>
    </fill>
    <fill>
      <patternFill patternType="solid">
        <fgColor indexed="60"/>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1"/>
        <bgColor indexed="64"/>
      </patternFill>
    </fill>
    <fill>
      <patternFill patternType="solid">
        <fgColor indexed="55"/>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1"/>
      </patternFill>
    </fill>
    <fill>
      <patternFill patternType="solid">
        <fgColor indexed="23"/>
        <bgColor indexed="64"/>
      </patternFill>
    </fill>
    <fill>
      <patternFill patternType="solid">
        <fgColor indexed="31"/>
        <bgColor indexed="54"/>
      </patternFill>
    </fill>
    <fill>
      <patternFill patternType="solid">
        <fgColor indexed="40"/>
        <bgColor indexed="64"/>
      </patternFill>
    </fill>
    <fill>
      <patternFill patternType="solid">
        <fgColor indexed="9"/>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
      <patternFill patternType="solid">
        <fgColor indexed="49"/>
        <bgColor indexed="64"/>
      </patternFill>
    </fill>
    <fill>
      <patternFill patternType="solid">
        <fgColor indexed="18"/>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rgb="FF33CCCC"/>
        <bgColor rgb="FFFFFFFF"/>
      </patternFill>
    </fill>
    <fill>
      <patternFill patternType="solid">
        <fgColor indexed="63"/>
        <bgColor indexed="64"/>
      </patternFill>
    </fill>
    <fill>
      <patternFill patternType="solid">
        <fgColor indexed="62"/>
        <bgColor indexed="64"/>
      </patternFill>
    </fill>
    <fill>
      <patternFill patternType="solid">
        <fgColor theme="0" tint="-0.249977111117893"/>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5"/>
        <bgColor indexed="64"/>
      </patternFill>
    </fill>
    <fill>
      <patternFill patternType="solid">
        <fgColor rgb="FFFFFFCC"/>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79998168889431442"/>
        <bgColor theme="4" tint="0.79998168889431442"/>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thick">
        <color indexed="55"/>
      </bottom>
      <diagonal/>
    </border>
    <border>
      <left/>
      <right/>
      <top/>
      <bottom style="medium">
        <color indexed="30"/>
      </bottom>
      <diagonal/>
    </border>
    <border>
      <left/>
      <right/>
      <top/>
      <bottom style="medium">
        <color indexed="58"/>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3"/>
      </left>
      <right style="thin">
        <color indexed="63"/>
      </right>
      <top style="thin">
        <color auto="1"/>
      </top>
      <bottom style="thin">
        <color indexed="63"/>
      </bottom>
      <diagonal/>
    </border>
    <border>
      <left/>
      <right/>
      <top/>
      <bottom style="medium">
        <color indexed="22"/>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22"/>
      </top>
      <bottom style="medium">
        <color indexed="22"/>
      </bottom>
      <diagonal/>
    </border>
    <border>
      <left style="thin">
        <color indexed="51"/>
      </left>
      <right style="thin">
        <color indexed="51"/>
      </right>
      <top/>
      <bottom/>
      <diagonal/>
    </border>
    <border>
      <left/>
      <right/>
      <top style="thin">
        <color indexed="62"/>
      </top>
      <bottom style="double">
        <color indexed="62"/>
      </bottom>
      <diagonal/>
    </border>
    <border>
      <left/>
      <right/>
      <top style="thin">
        <color indexed="48"/>
      </top>
      <bottom style="double">
        <color indexed="48"/>
      </bottom>
      <diagonal/>
    </border>
    <border>
      <left/>
      <right/>
      <top style="double">
        <color indexed="0"/>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thin">
        <color auto="1"/>
      </top>
      <bottom style="medium">
        <color auto="1"/>
      </bottom>
      <diagonal/>
    </border>
    <border>
      <left style="thin">
        <color auto="1"/>
      </left>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double">
        <color indexed="8"/>
      </left>
      <right style="double">
        <color indexed="8"/>
      </right>
      <top style="double">
        <color indexed="8"/>
      </top>
      <bottom style="double">
        <color indexed="8"/>
      </bottom>
      <diagonal/>
    </border>
    <border>
      <left/>
      <right/>
      <top/>
      <bottom style="medium">
        <color indexed="24"/>
      </bottom>
      <diagonal/>
    </border>
    <border>
      <left/>
      <right/>
      <top/>
      <bottom style="medium">
        <color indexed="49"/>
      </bottom>
      <diagonal/>
    </border>
    <border>
      <left style="thin">
        <color indexed="41"/>
      </left>
      <right style="thin">
        <color indexed="48"/>
      </right>
      <top style="medium">
        <color indexed="41"/>
      </top>
      <bottom style="thin">
        <color indexed="48"/>
      </bottom>
      <diagonal/>
    </border>
    <border>
      <left style="thin">
        <color rgb="FF000080"/>
      </left>
      <right style="thin">
        <color rgb="FF000080"/>
      </right>
      <top style="thin">
        <color rgb="FF000080"/>
      </top>
      <bottom style="thin">
        <color rgb="FF000080"/>
      </bottom>
      <diagonal/>
    </border>
    <border>
      <left style="medium">
        <color indexed="9"/>
      </left>
      <right style="medium">
        <color indexed="9"/>
      </right>
      <top style="medium">
        <color indexed="9"/>
      </top>
      <bottom style="medium">
        <color indexed="9"/>
      </bottom>
      <diagonal/>
    </border>
    <border>
      <left style="medium">
        <color indexed="8"/>
      </left>
      <right style="medium">
        <color indexed="8"/>
      </right>
      <top style="medium">
        <color indexed="8"/>
      </top>
      <bottom style="medium">
        <color indexed="8"/>
      </bottom>
      <diagonal/>
    </border>
    <border>
      <left/>
      <right/>
      <top style="thin">
        <color auto="1"/>
      </top>
      <bottom/>
      <diagonal/>
    </border>
    <border>
      <left/>
      <right style="thin">
        <color auto="1"/>
      </right>
      <top style="thin">
        <color auto="1"/>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auto="1"/>
      </left>
      <right/>
      <top style="thin">
        <color auto="1"/>
      </top>
      <bottom/>
      <diagonal/>
    </border>
    <border>
      <left style="thin">
        <color auto="1"/>
      </left>
      <right style="thin">
        <color auto="1"/>
      </right>
      <top style="thin">
        <color auto="1"/>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auto="1"/>
      </top>
      <bottom style="thin">
        <color indexed="6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auto="1"/>
      </left>
      <right/>
      <top/>
      <bottom/>
      <diagonal/>
    </border>
    <border>
      <left style="double">
        <color auto="1"/>
      </left>
      <right style="double">
        <color auto="1"/>
      </right>
      <top style="double">
        <color auto="1"/>
      </top>
      <bottom style="double">
        <color auto="1"/>
      </bottom>
      <diagonal/>
    </border>
    <border>
      <left style="thin">
        <color auto="1"/>
      </left>
      <right style="thin">
        <color auto="1"/>
      </right>
      <top/>
      <bottom/>
      <diagonal/>
    </border>
    <border>
      <left style="thin">
        <color auto="1"/>
      </left>
      <right style="medium">
        <color auto="1"/>
      </right>
      <top style="medium">
        <color auto="1"/>
      </top>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style="thin">
        <color auto="1"/>
      </right>
      <top/>
      <bottom/>
      <diagonal/>
    </border>
    <border>
      <left/>
      <right style="thin">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auto="1"/>
      </left>
      <right/>
      <top/>
      <bottom style="medium">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medium">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style="medium">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style="thin">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thin">
        <color auto="1"/>
      </left>
      <right/>
      <top style="thin">
        <color auto="1"/>
      </top>
      <bottom style="medium">
        <color auto="1"/>
      </bottom>
      <diagonal/>
    </border>
  </borders>
  <cellStyleXfs count="6140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0" fontId="22" fillId="0" borderId="0"/>
    <xf numFmtId="43" fontId="1" fillId="0" borderId="0" applyFont="0" applyFill="0" applyBorder="0" applyAlignment="0" applyProtection="0"/>
    <xf numFmtId="0" fontId="1"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 fontId="23" fillId="38" borderId="25" applyNumberFormat="0" applyProtection="0">
      <alignment horizontal="right" vertical="center" wrapText="1"/>
    </xf>
    <xf numFmtId="0" fontId="24" fillId="39" borderId="29" applyNumberFormat="0" applyProtection="0">
      <alignment horizontal="left" vertical="top" indent="1"/>
    </xf>
    <xf numFmtId="4" fontId="25" fillId="40" borderId="25" applyNumberFormat="0" applyProtection="0">
      <alignment horizontal="left" vertical="center"/>
    </xf>
    <xf numFmtId="0" fontId="26" fillId="41" borderId="25" applyNumberFormat="0" applyProtection="0">
      <alignment horizontal="left" vertical="center" indent="2"/>
    </xf>
    <xf numFmtId="0" fontId="26" fillId="42" borderId="25" applyNumberFormat="0" applyProtection="0">
      <alignment horizontal="left" vertical="center" indent="2"/>
    </xf>
    <xf numFmtId="4" fontId="27" fillId="43" borderId="25" applyNumberFormat="0" applyProtection="0">
      <alignment horizontal="right" vertical="center" wrapText="1"/>
    </xf>
    <xf numFmtId="0" fontId="25" fillId="44" borderId="25" applyNumberFormat="0" applyProtection="0">
      <alignment horizontal="center" vertical="top"/>
    </xf>
    <xf numFmtId="0" fontId="18" fillId="0" borderId="0"/>
    <xf numFmtId="44" fontId="18" fillId="0" borderId="0" applyFont="0" applyFill="0" applyBorder="0" applyAlignment="0" applyProtection="0"/>
    <xf numFmtId="43" fontId="29"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4" fontId="31" fillId="39" borderId="30" applyNumberFormat="0" applyProtection="0">
      <alignment vertical="center"/>
    </xf>
    <xf numFmtId="4" fontId="31" fillId="45" borderId="30" applyNumberFormat="0" applyProtection="0">
      <alignment horizontal="right" vertical="center"/>
    </xf>
    <xf numFmtId="44" fontId="18" fillId="0" borderId="0" applyFont="0" applyFill="0" applyBorder="0" applyAlignment="0" applyProtection="0"/>
    <xf numFmtId="43"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0" fontId="28" fillId="0" borderId="0"/>
    <xf numFmtId="0" fontId="28" fillId="0" borderId="0"/>
    <xf numFmtId="0" fontId="28" fillId="0" borderId="0" applyNumberFormat="0" applyFill="0" applyBorder="0" applyAlignment="0" applyProtection="0"/>
    <xf numFmtId="175" fontId="28" fillId="0" borderId="0" applyFont="0" applyFill="0" applyBorder="0" applyAlignment="0" applyProtection="0"/>
    <xf numFmtId="0" fontId="76" fillId="0" borderId="0"/>
    <xf numFmtId="0" fontId="28" fillId="0" borderId="0"/>
    <xf numFmtId="0" fontId="28" fillId="0" borderId="0"/>
    <xf numFmtId="0" fontId="28" fillId="0" borderId="0"/>
    <xf numFmtId="0" fontId="28" fillId="0" borderId="0" applyNumberFormat="0" applyFill="0" applyBorder="0" applyAlignment="0" applyProtection="0"/>
    <xf numFmtId="0" fontId="77" fillId="0" borderId="0"/>
    <xf numFmtId="0" fontId="77" fillId="0" borderId="0"/>
    <xf numFmtId="0" fontId="77" fillId="0" borderId="0"/>
    <xf numFmtId="0" fontId="28" fillId="0" borderId="0"/>
    <xf numFmtId="0" fontId="77" fillId="0" borderId="0"/>
    <xf numFmtId="0" fontId="28" fillId="0" borderId="0"/>
    <xf numFmtId="0" fontId="28" fillId="0" borderId="0"/>
    <xf numFmtId="0" fontId="28" fillId="0" borderId="0" applyNumberFormat="0" applyFill="0" applyBorder="0" applyAlignment="0" applyProtection="0"/>
    <xf numFmtId="0" fontId="28" fillId="0" borderId="0" applyFont="0" applyFill="0" applyBorder="0" applyProtection="0"/>
    <xf numFmtId="0" fontId="1" fillId="1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4"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22"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30"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39" fontId="18" fillId="0" borderId="0" applyFont="0" applyFill="0" applyBorder="0" applyAlignment="0" applyProtection="0"/>
    <xf numFmtId="0" fontId="1" fillId="11"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23"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7"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31"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28" fillId="0" borderId="0" applyFont="0" applyFill="0" applyBorder="0" applyProtection="0"/>
    <xf numFmtId="0" fontId="37" fillId="6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29" fillId="70"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4"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79" borderId="0" applyNumberFormat="0" applyBorder="0" applyAlignment="0" applyProtection="0"/>
    <xf numFmtId="0" fontId="37" fillId="86" borderId="0" applyNumberFormat="0" applyBorder="0" applyAlignment="0" applyProtection="0"/>
    <xf numFmtId="0" fontId="37" fillId="7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9"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71" borderId="0" applyNumberFormat="0" applyBorder="0" applyAlignment="0" applyProtection="0"/>
    <xf numFmtId="0" fontId="37" fillId="79" borderId="0" applyNumberFormat="0" applyBorder="0" applyAlignment="0" applyProtection="0"/>
    <xf numFmtId="0" fontId="37" fillId="71"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70"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80"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63"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63"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63"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63" borderId="0" applyNumberFormat="0" applyBorder="0" applyAlignment="0" applyProtection="0"/>
    <xf numFmtId="0" fontId="37" fillId="94" borderId="0" applyNumberFormat="0" applyBorder="0" applyAlignment="0" applyProtection="0"/>
    <xf numFmtId="0" fontId="37" fillId="63"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169" fontId="28" fillId="95" borderId="34">
      <alignment horizontal="center" vertical="center"/>
    </xf>
    <xf numFmtId="169" fontId="28" fillId="95" borderId="34">
      <alignment horizontal="center" vertical="center"/>
    </xf>
    <xf numFmtId="169" fontId="28" fillId="95" borderId="34">
      <alignment horizontal="center" vertical="center"/>
    </xf>
    <xf numFmtId="169" fontId="28" fillId="95" borderId="34">
      <alignment horizontal="center" vertical="center"/>
    </xf>
    <xf numFmtId="0" fontId="78" fillId="62" borderId="27" applyNumberFormat="0" applyFont="0" applyBorder="0" applyAlignment="0" applyProtection="0">
      <protection hidden="1"/>
    </xf>
    <xf numFmtId="0" fontId="53" fillId="91" borderId="0" applyNumberFormat="0" applyBorder="0" applyAlignment="0" applyProtection="0"/>
    <xf numFmtId="0" fontId="7" fillId="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176" fontId="28" fillId="0" borderId="0" applyFont="0" applyFill="0" applyBorder="0" applyAlignment="0" applyProtection="0"/>
    <xf numFmtId="0" fontId="54" fillId="96" borderId="36" applyNumberFormat="0" applyAlignment="0" applyProtection="0"/>
    <xf numFmtId="0" fontId="39" fillId="62" borderId="35" applyNumberFormat="0" applyAlignment="0" applyProtection="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0" fontId="40" fillId="88" borderId="37" applyNumberFormat="0" applyAlignment="0" applyProtection="0"/>
    <xf numFmtId="0" fontId="40" fillId="59" borderId="37" applyNumberFormat="0" applyAlignment="0" applyProtection="0"/>
    <xf numFmtId="0" fontId="40" fillId="97" borderId="37" applyNumberFormat="0" applyAlignment="0" applyProtection="0"/>
    <xf numFmtId="0" fontId="40" fillId="97" borderId="37" applyNumberFormat="0" applyAlignment="0" applyProtection="0"/>
    <xf numFmtId="0" fontId="40" fillId="97" borderId="37" applyNumberFormat="0" applyAlignment="0" applyProtection="0"/>
    <xf numFmtId="0" fontId="40" fillId="97" borderId="37" applyNumberFormat="0" applyAlignment="0" applyProtection="0"/>
    <xf numFmtId="0" fontId="40" fillId="97" borderId="37" applyNumberFormat="0" applyAlignment="0" applyProtection="0"/>
    <xf numFmtId="41"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5" fontId="80" fillId="0" borderId="0" applyFont="0" applyFill="0" applyBorder="0" applyAlignment="0" applyProtection="0"/>
    <xf numFmtId="177" fontId="18" fillId="0" borderId="0" applyFont="0" applyFill="0" applyBorder="0" applyAlignment="0" applyProtection="0"/>
    <xf numFmtId="6" fontId="69" fillId="0" borderId="0">
      <protection locked="0"/>
    </xf>
    <xf numFmtId="0" fontId="51" fillId="98" borderId="0" applyNumberFormat="0" applyBorder="0" applyAlignment="0" applyProtection="0"/>
    <xf numFmtId="0" fontId="51" fillId="99" borderId="0" applyNumberFormat="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102" borderId="0" applyNumberFormat="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2" fontId="2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0" fontId="28" fillId="0" borderId="0">
      <protection locked="0"/>
    </xf>
    <xf numFmtId="170" fontId="28" fillId="0" borderId="0">
      <protection locked="0"/>
    </xf>
    <xf numFmtId="170" fontId="28" fillId="0" borderId="0">
      <protection locked="0"/>
    </xf>
    <xf numFmtId="170" fontId="28" fillId="0" borderId="0">
      <protection locked="0"/>
    </xf>
    <xf numFmtId="38" fontId="32" fillId="0" borderId="38">
      <alignment horizontal="right"/>
    </xf>
    <xf numFmtId="183" fontId="28" fillId="0" borderId="0" applyFont="0" applyFill="0" applyBorder="0" applyAlignment="0" applyProtection="0"/>
    <xf numFmtId="184" fontId="81" fillId="0" borderId="0" applyFont="0" applyFill="0" applyBorder="0" applyAlignment="0" applyProtection="0"/>
    <xf numFmtId="185" fontId="28" fillId="0" borderId="0" applyFont="0" applyFill="0" applyBorder="0" applyAlignment="0" applyProtection="0"/>
    <xf numFmtId="186" fontId="81" fillId="0" borderId="0" applyFont="0" applyFill="0" applyBorder="0" applyAlignment="0" applyProtection="0"/>
    <xf numFmtId="0" fontId="28" fillId="0" borderId="0" applyFont="0" applyFill="0" applyBorder="0"/>
    <xf numFmtId="0" fontId="29" fillId="85" borderId="0" applyNumberFormat="0" applyBorder="0" applyAlignment="0" applyProtection="0"/>
    <xf numFmtId="0" fontId="42" fillId="52" borderId="0" applyNumberFormat="0" applyBorder="0" applyAlignment="0" applyProtection="0"/>
    <xf numFmtId="0" fontId="29" fillId="85" borderId="0" applyNumberFormat="0" applyBorder="0" applyAlignment="0" applyProtection="0"/>
    <xf numFmtId="0" fontId="42" fillId="103" borderId="0" applyNumberFormat="0" applyBorder="0" applyAlignment="0" applyProtection="0"/>
    <xf numFmtId="0" fontId="42" fillId="103" borderId="0" applyNumberFormat="0" applyBorder="0" applyAlignment="0" applyProtection="0"/>
    <xf numFmtId="0" fontId="42" fillId="103" borderId="0" applyNumberFormat="0" applyBorder="0" applyAlignment="0" applyProtection="0"/>
    <xf numFmtId="0" fontId="42" fillId="103" borderId="0" applyNumberFormat="0" applyBorder="0" applyAlignment="0" applyProtection="0"/>
    <xf numFmtId="0" fontId="42" fillId="103" borderId="0" applyNumberFormat="0" applyBorder="0" applyAlignment="0" applyProtection="0"/>
    <xf numFmtId="38" fontId="32" fillId="47" borderId="0" applyNumberFormat="0" applyBorder="0" applyAlignment="0" applyProtection="0"/>
    <xf numFmtId="38" fontId="32" fillId="47" borderId="0" applyNumberFormat="0" applyBorder="0" applyAlignment="0" applyProtection="0"/>
    <xf numFmtId="38" fontId="32" fillId="47" borderId="0" applyNumberFormat="0" applyBorder="0" applyAlignment="0" applyProtection="0"/>
    <xf numFmtId="0" fontId="70" fillId="0" borderId="0" applyNumberFormat="0" applyFill="0" applyBorder="0" applyAlignment="0" applyProtection="0"/>
    <xf numFmtId="0" fontId="34" fillId="0" borderId="15" applyNumberFormat="0" applyAlignment="0" applyProtection="0">
      <alignment horizontal="left" vertical="center"/>
    </xf>
    <xf numFmtId="0" fontId="34" fillId="0" borderId="22">
      <alignment horizontal="left" vertical="center"/>
    </xf>
    <xf numFmtId="0" fontId="55" fillId="0" borderId="40" applyNumberFormat="0" applyFill="0" applyAlignment="0" applyProtection="0"/>
    <xf numFmtId="0" fontId="43" fillId="0" borderId="39"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55" fillId="0" borderId="41" applyNumberFormat="0" applyFill="0" applyAlignment="0" applyProtection="0"/>
    <xf numFmtId="0" fontId="56" fillId="0" borderId="43" applyNumberFormat="0" applyFill="0" applyAlignment="0" applyProtection="0"/>
    <xf numFmtId="0" fontId="44" fillId="0" borderId="42"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7" fillId="0" borderId="46" applyNumberFormat="0" applyFill="0" applyAlignment="0" applyProtection="0"/>
    <xf numFmtId="0" fontId="45" fillId="0" borderId="45" applyNumberFormat="0" applyFill="0" applyAlignment="0" applyProtection="0"/>
    <xf numFmtId="0" fontId="57" fillId="0" borderId="47" applyNumberFormat="0" applyFill="0" applyAlignment="0" applyProtection="0"/>
    <xf numFmtId="0" fontId="57" fillId="0" borderId="47" applyNumberFormat="0" applyFill="0" applyAlignment="0" applyProtection="0"/>
    <xf numFmtId="0" fontId="57" fillId="0" borderId="47" applyNumberFormat="0" applyFill="0" applyAlignment="0" applyProtection="0"/>
    <xf numFmtId="0" fontId="57" fillId="0" borderId="47" applyNumberFormat="0" applyFill="0" applyAlignment="0" applyProtection="0"/>
    <xf numFmtId="0" fontId="57" fillId="0" borderId="47" applyNumberFormat="0" applyFill="0" applyAlignment="0" applyProtection="0"/>
    <xf numFmtId="0" fontId="57" fillId="0" borderId="0" applyNumberFormat="0" applyFill="0" applyBorder="0" applyAlignment="0" applyProtection="0"/>
    <xf numFmtId="0" fontId="4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2" fontId="28" fillId="0" borderId="0" applyFont="0" applyFill="0" applyBorder="0" applyAlignment="0" applyProtection="0">
      <alignment horizontal="center"/>
    </xf>
    <xf numFmtId="0" fontId="71" fillId="0" borderId="48" applyNumberFormat="0" applyFill="0" applyAlignment="0" applyProtection="0"/>
    <xf numFmtId="39" fontId="82" fillId="0" borderId="0">
      <protection locked="0"/>
    </xf>
    <xf numFmtId="187" fontId="82" fillId="0" borderId="0"/>
    <xf numFmtId="0" fontId="103" fillId="0" borderId="0" applyNumberFormat="0" applyFill="0" applyBorder="0" applyAlignment="0" applyProtection="0">
      <alignment vertical="top"/>
      <protection locked="0"/>
    </xf>
    <xf numFmtId="10" fontId="32" fillId="104" borderId="25" applyNumberFormat="0" applyBorder="0" applyAlignment="0" applyProtection="0"/>
    <xf numFmtId="10" fontId="32" fillId="104" borderId="25" applyNumberFormat="0" applyBorder="0" applyAlignment="0" applyProtection="0"/>
    <xf numFmtId="10" fontId="32" fillId="104" borderId="25" applyNumberFormat="0" applyBorder="0" applyAlignment="0" applyProtection="0"/>
    <xf numFmtId="0" fontId="58" fillId="92" borderId="36"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188" fontId="18" fillId="0" borderId="0" applyFont="0" applyFill="0" applyBorder="0" applyAlignment="0" applyProtection="0">
      <alignment horizontal="left" indent="1"/>
    </xf>
    <xf numFmtId="0" fontId="42" fillId="0" borderId="50" applyNumberFormat="0" applyFill="0" applyAlignment="0" applyProtection="0"/>
    <xf numFmtId="0" fontId="47" fillId="0" borderId="49"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189"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4" fillId="0" borderId="0"/>
    <xf numFmtId="0" fontId="42" fillId="92" borderId="0" applyNumberFormat="0" applyBorder="0" applyAlignment="0" applyProtection="0"/>
    <xf numFmtId="0" fontId="8" fillId="4" borderId="0" applyNumberFormat="0" applyBorder="0" applyAlignment="0" applyProtection="0"/>
    <xf numFmtId="0" fontId="48" fillId="105" borderId="0" applyNumberFormat="0" applyBorder="0" applyAlignment="0" applyProtection="0"/>
    <xf numFmtId="0" fontId="48" fillId="105" borderId="0" applyNumberFormat="0" applyBorder="0" applyAlignment="0" applyProtection="0"/>
    <xf numFmtId="0" fontId="48" fillId="105" borderId="0" applyNumberFormat="0" applyBorder="0" applyAlignment="0" applyProtection="0"/>
    <xf numFmtId="0" fontId="48" fillId="105" borderId="0" applyNumberFormat="0" applyBorder="0" applyAlignment="0" applyProtection="0"/>
    <xf numFmtId="0" fontId="48" fillId="105" borderId="0" applyNumberFormat="0" applyBorder="0" applyAlignment="0" applyProtection="0"/>
    <xf numFmtId="0" fontId="48" fillId="105" borderId="0" applyNumberFormat="0" applyBorder="0" applyAlignment="0" applyProtection="0"/>
    <xf numFmtId="37" fontId="72" fillId="0" borderId="0"/>
    <xf numFmtId="173" fontId="28" fillId="0" borderId="0"/>
    <xf numFmtId="173" fontId="28" fillId="0" borderId="0"/>
    <xf numFmtId="173" fontId="28" fillId="0" borderId="0"/>
    <xf numFmtId="173"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18" fillId="0" borderId="0"/>
    <xf numFmtId="0" fontId="28" fillId="0" borderId="0"/>
    <xf numFmtId="0" fontId="1" fillId="0" borderId="0"/>
    <xf numFmtId="0" fontId="28" fillId="0" borderId="0"/>
    <xf numFmtId="0" fontId="1" fillId="0" borderId="0"/>
    <xf numFmtId="0" fontId="30" fillId="0" borderId="0"/>
    <xf numFmtId="0" fontId="28" fillId="0" borderId="0"/>
    <xf numFmtId="0" fontId="18" fillId="0" borderId="0"/>
    <xf numFmtId="0" fontId="18" fillId="0" borderId="0"/>
    <xf numFmtId="0" fontId="26" fillId="0" borderId="0"/>
    <xf numFmtId="0" fontId="28" fillId="0" borderId="0"/>
    <xf numFmtId="0" fontId="28" fillId="0" borderId="0"/>
    <xf numFmtId="0" fontId="28" fillId="0" borderId="0"/>
    <xf numFmtId="0" fontId="28" fillId="0" borderId="0"/>
    <xf numFmtId="0" fontId="29" fillId="0" borderId="0"/>
    <xf numFmtId="0" fontId="29" fillId="0" borderId="0"/>
    <xf numFmtId="0" fontId="18" fillId="0" borderId="0"/>
    <xf numFmtId="0" fontId="18" fillId="0" borderId="0"/>
    <xf numFmtId="0" fontId="1" fillId="0" borderId="0"/>
    <xf numFmtId="0" fontId="18" fillId="0" borderId="0"/>
    <xf numFmtId="0" fontId="18" fillId="0" borderId="0"/>
    <xf numFmtId="0" fontId="1" fillId="0" borderId="0"/>
    <xf numFmtId="0" fontId="28" fillId="0" borderId="0"/>
    <xf numFmtId="0" fontId="29" fillId="0" borderId="0"/>
    <xf numFmtId="0" fontId="18" fillId="0" borderId="0"/>
    <xf numFmtId="0" fontId="28" fillId="0" borderId="0"/>
    <xf numFmtId="0" fontId="28" fillId="0" borderId="0"/>
    <xf numFmtId="0" fontId="28" fillId="0" borderId="0"/>
    <xf numFmtId="0" fontId="28" fillId="0" borderId="0"/>
    <xf numFmtId="0" fontId="29" fillId="0" borderId="0"/>
    <xf numFmtId="0" fontId="18" fillId="0" borderId="0"/>
    <xf numFmtId="0" fontId="29" fillId="0" borderId="0"/>
    <xf numFmtId="0" fontId="32" fillId="106" borderId="0"/>
    <xf numFmtId="0" fontId="18" fillId="0" borderId="0"/>
    <xf numFmtId="0" fontId="1" fillId="0" borderId="0"/>
    <xf numFmtId="0" fontId="18" fillId="0" borderId="0"/>
    <xf numFmtId="0" fontId="26" fillId="0" borderId="0"/>
    <xf numFmtId="0" fontId="1" fillId="0" borderId="0"/>
    <xf numFmtId="0" fontId="18" fillId="0" borderId="0"/>
    <xf numFmtId="0" fontId="18" fillId="0" borderId="0"/>
    <xf numFmtId="0" fontId="28" fillId="0" borderId="0"/>
    <xf numFmtId="0" fontId="18" fillId="0" borderId="0"/>
    <xf numFmtId="0" fontId="1" fillId="0" borderId="0"/>
    <xf numFmtId="0" fontId="1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32" fillId="106"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106"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9" fillId="0" borderId="0"/>
    <xf numFmtId="0" fontId="30" fillId="0" borderId="0"/>
    <xf numFmtId="0" fontId="1" fillId="0" borderId="0"/>
    <xf numFmtId="0" fontId="30"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106"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29" fillId="0" borderId="0"/>
    <xf numFmtId="0" fontId="1" fillId="0" borderId="0"/>
    <xf numFmtId="0" fontId="1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29" fillId="0" borderId="0"/>
    <xf numFmtId="0" fontId="29" fillId="0" borderId="0"/>
    <xf numFmtId="0" fontId="29" fillId="0" borderId="0"/>
    <xf numFmtId="0" fontId="29" fillId="0" borderId="0"/>
    <xf numFmtId="0" fontId="1" fillId="0" borderId="0"/>
    <xf numFmtId="0" fontId="28" fillId="0" borderId="0"/>
    <xf numFmtId="0" fontId="1" fillId="0" borderId="0"/>
    <xf numFmtId="0" fontId="29"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0" fontId="32" fillId="106"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9" fillId="0" borderId="0"/>
    <xf numFmtId="0" fontId="1" fillId="0" borderId="0"/>
    <xf numFmtId="0" fontId="18" fillId="0" borderId="0"/>
    <xf numFmtId="0" fontId="32" fillId="106" borderId="0"/>
    <xf numFmtId="0" fontId="32" fillId="106" borderId="0"/>
    <xf numFmtId="0" fontId="32" fillId="106" borderId="0"/>
    <xf numFmtId="0" fontId="1" fillId="0" borderId="0"/>
    <xf numFmtId="0" fontId="28" fillId="0" borderId="0"/>
    <xf numFmtId="0" fontId="29" fillId="8" borderId="8" applyNumberFormat="0" applyFont="0" applyAlignment="0" applyProtection="0"/>
    <xf numFmtId="0" fontId="31" fillId="53" borderId="32"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32" fillId="91" borderId="3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32"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3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32" fillId="91" borderId="36" applyNumberFormat="0" applyFont="0" applyAlignment="0" applyProtection="0"/>
    <xf numFmtId="0" fontId="28" fillId="53" borderId="35" applyNumberFormat="0" applyFont="0" applyAlignment="0" applyProtection="0"/>
    <xf numFmtId="0" fontId="29" fillId="8" borderId="8" applyNumberFormat="0" applyFont="0" applyAlignment="0" applyProtection="0"/>
    <xf numFmtId="0" fontId="28" fillId="53" borderId="3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3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3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49" fillId="96" borderId="30" applyNumberFormat="0" applyAlignment="0" applyProtection="0"/>
    <xf numFmtId="0" fontId="49" fillId="62" borderId="30" applyNumberFormat="0" applyAlignment="0" applyProtection="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63" fillId="0" borderId="0" applyProtection="0"/>
    <xf numFmtId="0" fontId="84" fillId="0" borderId="27" applyNumberFormat="0" applyFill="0" applyBorder="0" applyAlignment="0" applyProtection="0">
      <protection hidden="1"/>
    </xf>
    <xf numFmtId="0" fontId="28" fillId="0" borderId="0"/>
    <xf numFmtId="4" fontId="31" fillId="39" borderId="30"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23" fillId="107" borderId="25" applyNumberFormat="0" applyProtection="0">
      <alignment horizontal="right" vertical="center" wrapText="1"/>
    </xf>
    <xf numFmtId="4" fontId="59" fillId="39" borderId="30" applyNumberFormat="0" applyProtection="0">
      <alignment vertical="center"/>
    </xf>
    <xf numFmtId="4" fontId="60" fillId="39" borderId="36" applyNumberFormat="0" applyProtection="0">
      <alignment vertical="center"/>
    </xf>
    <xf numFmtId="4" fontId="85" fillId="39" borderId="29" applyNumberFormat="0" applyProtection="0">
      <alignment vertical="center"/>
    </xf>
    <xf numFmtId="4" fontId="86" fillId="108" borderId="42">
      <alignment vertical="center"/>
    </xf>
    <xf numFmtId="4" fontId="87" fillId="108" borderId="42">
      <alignment vertical="center"/>
    </xf>
    <xf numFmtId="4" fontId="86" fillId="109" borderId="42">
      <alignment vertical="center"/>
    </xf>
    <xf numFmtId="4" fontId="87" fillId="109" borderId="42">
      <alignment vertical="center"/>
    </xf>
    <xf numFmtId="4" fontId="31" fillId="39" borderId="30"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23" fillId="107" borderId="25" applyNumberFormat="0" applyProtection="0">
      <alignment horizontal="left" vertical="center" indent="1"/>
    </xf>
    <xf numFmtId="4" fontId="31" fillId="39" borderId="30" applyNumberFormat="0" applyProtection="0">
      <alignment horizontal="left" vertical="center" indent="1"/>
    </xf>
    <xf numFmtId="0" fontId="61" fillId="105" borderId="29" applyNumberFormat="0" applyProtection="0">
      <alignment horizontal="left" vertical="top" indent="1"/>
    </xf>
    <xf numFmtId="0" fontId="24" fillId="39" borderId="29" applyNumberFormat="0" applyProtection="0">
      <alignment horizontal="left" vertical="top" indent="1"/>
    </xf>
    <xf numFmtId="0" fontId="28" fillId="110" borderId="30"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25" fillId="40" borderId="25" applyNumberFormat="0" applyProtection="0">
      <alignment horizontal="left" vertical="center"/>
    </xf>
    <xf numFmtId="4" fontId="25" fillId="40" borderId="25" applyNumberFormat="0" applyProtection="0">
      <alignment horizontal="left" vertical="center"/>
    </xf>
    <xf numFmtId="4" fontId="21" fillId="111" borderId="25" applyNumberFormat="0">
      <alignment horizontal="right" vertical="center"/>
    </xf>
    <xf numFmtId="4" fontId="31" fillId="112" borderId="30"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1" fillId="50" borderId="29" applyNumberFormat="0" applyProtection="0">
      <alignment horizontal="right" vertical="center"/>
    </xf>
    <xf numFmtId="4" fontId="31" fillId="113" borderId="30"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1" fillId="51" borderId="29" applyNumberFormat="0" applyProtection="0">
      <alignment horizontal="right" vertical="center"/>
    </xf>
    <xf numFmtId="4" fontId="31" fillId="115" borderId="30"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1" fillId="76" borderId="29" applyNumberFormat="0" applyProtection="0">
      <alignment horizontal="right" vertical="center"/>
    </xf>
    <xf numFmtId="4" fontId="31" fillId="116" borderId="30"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1" fillId="63" borderId="29" applyNumberFormat="0" applyProtection="0">
      <alignment horizontal="right" vertical="center"/>
    </xf>
    <xf numFmtId="4" fontId="31" fillId="117" borderId="30"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1" fillId="67" borderId="29" applyNumberFormat="0" applyProtection="0">
      <alignment horizontal="right" vertical="center"/>
    </xf>
    <xf numFmtId="4" fontId="31" fillId="118" borderId="30"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1" fillId="90" borderId="29" applyNumberFormat="0" applyProtection="0">
      <alignment horizontal="right" vertical="center"/>
    </xf>
    <xf numFmtId="4" fontId="31" fillId="119" borderId="30"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1" fillId="61" borderId="29" applyNumberFormat="0" applyProtection="0">
      <alignment horizontal="right" vertical="center"/>
    </xf>
    <xf numFmtId="4" fontId="31" fillId="120" borderId="30"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1" fillId="103" borderId="29" applyNumberFormat="0" applyProtection="0">
      <alignment horizontal="right" vertical="center"/>
    </xf>
    <xf numFmtId="4" fontId="31" fillId="121" borderId="30"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1" fillId="60" borderId="29" applyNumberFormat="0" applyProtection="0">
      <alignment horizontal="right" vertical="center"/>
    </xf>
    <xf numFmtId="4" fontId="24" fillId="122" borderId="30"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24" fillId="0" borderId="25" applyNumberFormat="0" applyProtection="0">
      <alignment horizontal="left" vertical="center" indent="1"/>
    </xf>
    <xf numFmtId="4" fontId="31" fillId="45" borderId="52" applyNumberFormat="0" applyProtection="0">
      <alignment horizontal="left" vertical="center" indent="1"/>
    </xf>
    <xf numFmtId="4" fontId="28" fillId="89" borderId="33" applyNumberFormat="0" applyProtection="0">
      <alignment horizontal="left" vertical="center" indent="1"/>
    </xf>
    <xf numFmtId="4" fontId="31" fillId="0" borderId="25" applyNumberFormat="0" applyProtection="0">
      <alignment horizontal="left" vertical="center" indent="1"/>
    </xf>
    <xf numFmtId="4" fontId="62" fillId="124" borderId="0" applyNumberFormat="0" applyProtection="0">
      <alignment horizontal="left" vertical="center" indent="1"/>
    </xf>
    <xf numFmtId="4" fontId="28" fillId="89" borderId="33" applyNumberFormat="0" applyProtection="0">
      <alignment horizontal="left" vertical="center" indent="1"/>
    </xf>
    <xf numFmtId="0" fontId="28" fillId="110" borderId="30" applyNumberFormat="0" applyProtection="0">
      <alignment horizontal="left" vertical="center" indent="1"/>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88" fillId="62" borderId="29" applyNumberFormat="0" applyProtection="0">
      <alignment horizontal="center" vertical="center"/>
    </xf>
    <xf numFmtId="4" fontId="89" fillId="126" borderId="53">
      <alignment horizontal="left" vertical="center" indent="1"/>
    </xf>
    <xf numFmtId="4" fontId="31" fillId="45" borderId="30"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31" fillId="128" borderId="30"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0" fontId="28" fillId="128" borderId="30"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25" fillId="129" borderId="25" applyNumberFormat="0" applyProtection="0">
      <alignment horizontal="left" vertical="center" indent="2"/>
    </xf>
    <xf numFmtId="0" fontId="25" fillId="129" borderId="25" applyNumberFormat="0" applyProtection="0">
      <alignment horizontal="left" vertical="center" indent="2"/>
    </xf>
    <xf numFmtId="0" fontId="25" fillId="129" borderId="25" applyNumberFormat="0" applyProtection="0">
      <alignment horizontal="left" vertical="center" indent="2"/>
    </xf>
    <xf numFmtId="0" fontId="28" fillId="128" borderId="30" applyNumberFormat="0" applyProtection="0">
      <alignment horizontal="left" vertical="center" indent="1"/>
    </xf>
    <xf numFmtId="0" fontId="32" fillId="89" borderId="29" applyNumberFormat="0" applyProtection="0">
      <alignment horizontal="left" vertical="top" indent="1"/>
    </xf>
    <xf numFmtId="0" fontId="28" fillId="124" borderId="29" applyNumberFormat="0" applyProtection="0">
      <alignment horizontal="left" vertical="top" indent="1"/>
    </xf>
    <xf numFmtId="0" fontId="28" fillId="124" borderId="29" applyNumberFormat="0" applyProtection="0">
      <alignment horizontal="left" vertical="top" indent="1"/>
    </xf>
    <xf numFmtId="0" fontId="28" fillId="124" borderId="29" applyNumberFormat="0" applyProtection="0">
      <alignment horizontal="left" vertical="top" indent="1"/>
    </xf>
    <xf numFmtId="0" fontId="28" fillId="124" borderId="29" applyNumberFormat="0" applyProtection="0">
      <alignment horizontal="left" vertical="top" indent="1"/>
    </xf>
    <xf numFmtId="0" fontId="28" fillId="111" borderId="30"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26" fillId="0" borderId="25" applyNumberFormat="0" applyProtection="0">
      <alignment horizontal="left" vertical="center" indent="2"/>
    </xf>
    <xf numFmtId="0" fontId="28" fillId="111" borderId="30" applyNumberFormat="0" applyProtection="0">
      <alignment horizontal="left" vertical="center" indent="1"/>
    </xf>
    <xf numFmtId="0" fontId="32" fillId="125" borderId="29" applyNumberFormat="0" applyProtection="0">
      <alignment horizontal="left" vertical="top" indent="1"/>
    </xf>
    <xf numFmtId="0" fontId="28" fillId="130" borderId="29" applyNumberFormat="0" applyProtection="0">
      <alignment horizontal="left" vertical="top" indent="1"/>
    </xf>
    <xf numFmtId="0" fontId="28" fillId="130" borderId="29" applyNumberFormat="0" applyProtection="0">
      <alignment horizontal="left" vertical="top" indent="1"/>
    </xf>
    <xf numFmtId="0" fontId="28" fillId="130" borderId="29" applyNumberFormat="0" applyProtection="0">
      <alignment horizontal="left" vertical="top" indent="1"/>
    </xf>
    <xf numFmtId="0" fontId="28" fillId="130" borderId="29" applyNumberFormat="0" applyProtection="0">
      <alignment horizontal="left" vertical="top" indent="1"/>
    </xf>
    <xf numFmtId="0" fontId="28" fillId="47" borderId="30"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26" fillId="0" borderId="25" applyNumberFormat="0" applyProtection="0">
      <alignment horizontal="left" vertical="center" indent="2"/>
    </xf>
    <xf numFmtId="0" fontId="28" fillId="47" borderId="30" applyNumberFormat="0" applyProtection="0">
      <alignment horizontal="left" vertical="center" indent="1"/>
    </xf>
    <xf numFmtId="0" fontId="32" fillId="58" borderId="29" applyNumberFormat="0" applyProtection="0">
      <alignment horizontal="left" vertical="top" indent="1"/>
    </xf>
    <xf numFmtId="0" fontId="28" fillId="95" borderId="29" applyNumberFormat="0" applyProtection="0">
      <alignment horizontal="left" vertical="top" indent="1"/>
    </xf>
    <xf numFmtId="0" fontId="28" fillId="95" borderId="29" applyNumberFormat="0" applyProtection="0">
      <alignment horizontal="left" vertical="top" indent="1"/>
    </xf>
    <xf numFmtId="0" fontId="28" fillId="95" borderId="29" applyNumberFormat="0" applyProtection="0">
      <alignment horizontal="left" vertical="top" indent="1"/>
    </xf>
    <xf numFmtId="0" fontId="28" fillId="95" borderId="29" applyNumberFormat="0" applyProtection="0">
      <alignment horizontal="left" vertical="top" indent="1"/>
    </xf>
    <xf numFmtId="0" fontId="28" fillId="110" borderId="30"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26" fillId="0" borderId="25" applyNumberFormat="0" applyProtection="0">
      <alignment horizontal="left" vertical="center" indent="2"/>
    </xf>
    <xf numFmtId="0" fontId="28" fillId="110" borderId="30" applyNumberFormat="0" applyProtection="0">
      <alignment horizontal="left" vertical="center" indent="1"/>
    </xf>
    <xf numFmtId="0" fontId="32" fillId="127" borderId="29" applyNumberFormat="0" applyProtection="0">
      <alignment horizontal="left" vertical="top" indent="1"/>
    </xf>
    <xf numFmtId="0" fontId="28" fillId="48" borderId="29" applyNumberFormat="0" applyProtection="0">
      <alignment horizontal="left" vertical="top" indent="1"/>
    </xf>
    <xf numFmtId="0" fontId="28" fillId="48" borderId="29" applyNumberFormat="0" applyProtection="0">
      <alignment horizontal="left" vertical="top" indent="1"/>
    </xf>
    <xf numFmtId="0" fontId="28" fillId="48" borderId="29" applyNumberFormat="0" applyProtection="0">
      <alignment horizontal="left" vertical="top" indent="1"/>
    </xf>
    <xf numFmtId="0" fontId="28" fillId="48" borderId="29" applyNumberFormat="0" applyProtection="0">
      <alignment horizontal="left" vertical="top" indent="1"/>
    </xf>
    <xf numFmtId="0" fontId="1" fillId="0" borderId="0"/>
    <xf numFmtId="0" fontId="32" fillId="131" borderId="54" applyNumberFormat="0">
      <protection locked="0"/>
    </xf>
    <xf numFmtId="0" fontId="28" fillId="131" borderId="25" applyNumberFormat="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31" borderId="25" applyNumberFormat="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31" borderId="25" applyNumberFormat="0">
      <protection locked="0"/>
    </xf>
    <xf numFmtId="0" fontId="28" fillId="131" borderId="25" applyNumberFormat="0">
      <protection locked="0"/>
    </xf>
    <xf numFmtId="0" fontId="21" fillId="89" borderId="55" applyBorder="0"/>
    <xf numFmtId="4" fontId="31" fillId="104" borderId="30" applyNumberFormat="0" applyProtection="0">
      <alignment vertical="center"/>
    </xf>
    <xf numFmtId="4" fontId="63" fillId="53" borderId="29" applyNumberFormat="0" applyProtection="0">
      <alignment vertical="center"/>
    </xf>
    <xf numFmtId="4" fontId="31" fillId="104" borderId="29" applyNumberFormat="0" applyProtection="0">
      <alignment vertical="center"/>
    </xf>
    <xf numFmtId="4" fontId="59" fillId="104" borderId="30" applyNumberFormat="0" applyProtection="0">
      <alignment vertical="center"/>
    </xf>
    <xf numFmtId="4" fontId="60" fillId="104" borderId="25" applyNumberFormat="0" applyProtection="0">
      <alignment vertical="center"/>
    </xf>
    <xf numFmtId="4" fontId="59" fillId="104" borderId="29" applyNumberFormat="0" applyProtection="0">
      <alignment vertical="center"/>
    </xf>
    <xf numFmtId="4" fontId="90" fillId="108" borderId="53">
      <alignment vertical="center"/>
    </xf>
    <xf numFmtId="4" fontId="91" fillId="108" borderId="53">
      <alignment vertical="center"/>
    </xf>
    <xf numFmtId="4" fontId="90" fillId="109" borderId="53">
      <alignment vertical="center"/>
    </xf>
    <xf numFmtId="4" fontId="91" fillId="109" borderId="53">
      <alignment vertical="center"/>
    </xf>
    <xf numFmtId="4" fontId="31" fillId="104" borderId="30" applyNumberFormat="0" applyProtection="0">
      <alignment horizontal="left" vertical="center" indent="1"/>
    </xf>
    <xf numFmtId="4" fontId="63" fillId="62" borderId="29" applyNumberFormat="0" applyProtection="0">
      <alignment horizontal="left" vertical="center" indent="1"/>
    </xf>
    <xf numFmtId="4" fontId="63" fillId="0" borderId="0" applyNumberFormat="0" applyProtection="0">
      <alignment horizontal="left" vertical="center" indent="1"/>
    </xf>
    <xf numFmtId="4" fontId="31" fillId="104" borderId="30" applyNumberFormat="0" applyProtection="0">
      <alignment horizontal="left" vertical="center" indent="1"/>
    </xf>
    <xf numFmtId="0" fontId="63" fillId="53" borderId="29" applyNumberFormat="0" applyProtection="0">
      <alignment horizontal="left" vertical="top" indent="1"/>
    </xf>
    <xf numFmtId="0" fontId="31" fillId="104" borderId="29" applyNumberFormat="0" applyProtection="0">
      <alignment horizontal="left" vertical="top" indent="1"/>
    </xf>
    <xf numFmtId="0" fontId="21" fillId="111" borderId="25" applyNumberFormat="0">
      <alignment horizontal="left" vertical="center"/>
    </xf>
    <xf numFmtId="4" fontId="32" fillId="0" borderId="25" applyNumberFormat="0" applyProtection="0">
      <alignment horizontal="left" vertical="center" indent="1"/>
    </xf>
    <xf numFmtId="4" fontId="31" fillId="45" borderId="30"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27" fillId="0" borderId="25" applyNumberFormat="0" applyProtection="0">
      <alignment horizontal="right" vertical="center" wrapText="1"/>
    </xf>
    <xf numFmtId="4" fontId="27" fillId="0" borderId="25" applyNumberFormat="0" applyProtection="0">
      <alignment horizontal="right" vertical="center" wrapText="1"/>
    </xf>
    <xf numFmtId="4" fontId="63" fillId="0" borderId="0" applyNumberFormat="0" applyProtection="0">
      <alignment horizontal="right" vertical="center" wrapText="1"/>
    </xf>
    <xf numFmtId="4" fontId="59" fillId="45" borderId="30" applyNumberFormat="0" applyProtection="0">
      <alignment horizontal="right" vertical="center"/>
    </xf>
    <xf numFmtId="4" fontId="60" fillId="126" borderId="36" applyNumberFormat="0" applyProtection="0">
      <alignment horizontal="right" vertical="center"/>
    </xf>
    <xf numFmtId="4" fontId="59" fillId="127" borderId="29" applyNumberFormat="0" applyProtection="0">
      <alignment horizontal="right" vertical="center"/>
    </xf>
    <xf numFmtId="4" fontId="92" fillId="108" borderId="53">
      <alignment vertical="center"/>
    </xf>
    <xf numFmtId="4" fontId="93" fillId="108" borderId="53">
      <alignment vertical="center"/>
    </xf>
    <xf numFmtId="4" fontId="92" fillId="109" borderId="53">
      <alignment vertical="center"/>
    </xf>
    <xf numFmtId="4" fontId="93" fillId="115" borderId="53">
      <alignment vertical="center"/>
    </xf>
    <xf numFmtId="0" fontId="28" fillId="110" borderId="30"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27" fillId="0" borderId="25" applyNumberFormat="0" applyProtection="0">
      <alignment horizontal="left" vertical="center" indent="1"/>
    </xf>
    <xf numFmtId="4" fontId="27" fillId="0" borderId="25" applyNumberFormat="0" applyProtection="0">
      <alignment horizontal="left" vertical="center" indent="1"/>
    </xf>
    <xf numFmtId="4" fontId="63" fillId="0" borderId="0" applyNumberFormat="0" applyProtection="0">
      <alignment horizontal="left" vertical="center" indent="1"/>
    </xf>
    <xf numFmtId="0" fontId="28" fillId="110" borderId="30" applyNumberFormat="0" applyProtection="0">
      <alignment horizontal="left" vertical="center" indent="1"/>
    </xf>
    <xf numFmtId="0" fontId="63" fillId="125" borderId="29" applyNumberFormat="0" applyProtection="0">
      <alignment horizontal="left" vertical="top" indent="1"/>
    </xf>
    <xf numFmtId="0" fontId="25" fillId="44" borderId="25" applyNumberFormat="0" applyProtection="0">
      <alignment horizontal="center" vertical="top" wrapText="1"/>
    </xf>
    <xf numFmtId="0" fontId="25" fillId="44" borderId="25" applyNumberFormat="0" applyProtection="0">
      <alignment horizontal="center" vertical="top" wrapText="1"/>
    </xf>
    <xf numFmtId="0" fontId="25" fillId="44" borderId="25" applyNumberFormat="0" applyProtection="0">
      <alignment horizontal="center" vertical="top" wrapText="1"/>
    </xf>
    <xf numFmtId="4" fontId="94" fillId="126" borderId="56">
      <alignment vertical="center"/>
    </xf>
    <xf numFmtId="4" fontId="95" fillId="126" borderId="56">
      <alignment vertical="center"/>
    </xf>
    <xf numFmtId="4" fontId="86" fillId="108" borderId="56">
      <alignment vertical="center"/>
    </xf>
    <xf numFmtId="4" fontId="87" fillId="108" borderId="56">
      <alignment vertical="center"/>
    </xf>
    <xf numFmtId="4" fontId="86" fillId="109" borderId="53">
      <alignment vertical="center"/>
    </xf>
    <xf numFmtId="4" fontId="87" fillId="109" borderId="53">
      <alignment vertical="center"/>
    </xf>
    <xf numFmtId="4" fontId="96" fillId="104" borderId="56">
      <alignment horizontal="left" vertical="center" indent="1"/>
    </xf>
    <xf numFmtId="0" fontId="64" fillId="0" borderId="0"/>
    <xf numFmtId="4" fontId="65" fillId="132" borderId="33" applyNumberFormat="0" applyProtection="0">
      <alignment horizontal="left" vertical="center" indent="1"/>
    </xf>
    <xf numFmtId="4" fontId="35" fillId="0" borderId="0" applyNumberFormat="0" applyProtection="0">
      <alignment vertical="center"/>
    </xf>
    <xf numFmtId="0" fontId="32" fillId="133" borderId="25"/>
    <xf numFmtId="0" fontId="32" fillId="133" borderId="25"/>
    <xf numFmtId="0" fontId="32" fillId="133" borderId="25"/>
    <xf numFmtId="4" fontId="36" fillId="45" borderId="30" applyNumberFormat="0" applyProtection="0">
      <alignment horizontal="right" vertical="center"/>
    </xf>
    <xf numFmtId="4" fontId="66" fillId="131" borderId="36" applyNumberFormat="0" applyProtection="0">
      <alignment horizontal="right" vertical="center"/>
    </xf>
    <xf numFmtId="4" fontId="36" fillId="0" borderId="29" applyNumberFormat="0" applyProtection="0">
      <alignment horizontal="right" vertical="center"/>
    </xf>
    <xf numFmtId="1" fontId="28" fillId="0" borderId="28" applyFill="0" applyBorder="0">
      <alignment horizontal="center"/>
    </xf>
    <xf numFmtId="0" fontId="97" fillId="134" borderId="0"/>
    <xf numFmtId="49" fontId="98" fillId="134" borderId="0"/>
    <xf numFmtId="49" fontId="99" fillId="134" borderId="57"/>
    <xf numFmtId="49" fontId="99" fillId="134" borderId="0"/>
    <xf numFmtId="0" fontId="97" fillId="126" borderId="57">
      <protection locked="0"/>
    </xf>
    <xf numFmtId="0" fontId="97" fillId="134" borderId="0"/>
    <xf numFmtId="0" fontId="100" fillId="135" borderId="0"/>
    <xf numFmtId="0" fontId="100" fillId="121" borderId="0"/>
    <xf numFmtId="0" fontId="100" fillId="116" borderId="0"/>
    <xf numFmtId="0" fontId="67" fillId="0" borderId="0" applyNumberFormat="0" applyFill="0" applyBorder="0" applyAlignment="0" applyProtection="0"/>
    <xf numFmtId="187" fontId="101" fillId="0" borderId="24">
      <alignment horizontal="center"/>
    </xf>
    <xf numFmtId="0" fontId="77" fillId="0" borderId="0"/>
    <xf numFmtId="0" fontId="28" fillId="0" borderId="0"/>
    <xf numFmtId="0" fontId="73" fillId="0" borderId="0" applyNumberFormat="0" applyFont="0" applyFill="0" applyBorder="0" applyAlignment="0" applyProtection="0"/>
    <xf numFmtId="192" fontId="28" fillId="0" borderId="0" applyFill="0" applyBorder="0" applyAlignment="0" applyProtection="0">
      <alignment wrapText="1"/>
    </xf>
    <xf numFmtId="41" fontId="18" fillId="0" borderId="0" applyFont="0" applyFill="0" applyBorder="0" applyAlignment="0" applyProtection="0"/>
    <xf numFmtId="0" fontId="19" fillId="0" borderId="0" applyNumberFormat="0" applyFill="0" applyBorder="0">
      <alignment horizontal="center" wrapText="1"/>
    </xf>
    <xf numFmtId="0" fontId="19" fillId="0" borderId="0" applyNumberFormat="0" applyFill="0" applyBorder="0">
      <alignment horizontal="center" wrapText="1"/>
    </xf>
    <xf numFmtId="49" fontId="34" fillId="0" borderId="0" applyFont="0" applyFill="0" applyBorder="0" applyAlignment="0" applyProtection="0"/>
    <xf numFmtId="193" fontId="34" fillId="0" borderId="0" applyFont="0" applyFill="0" applyBorder="0" applyAlignment="0" applyProtection="0"/>
    <xf numFmtId="194" fontId="18" fillId="0" borderId="0" applyFont="0" applyFill="0" applyBorder="0" applyAlignment="0" applyProtection="0"/>
    <xf numFmtId="0" fontId="50"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51" fillId="0" borderId="59" applyNumberFormat="0" applyFill="0" applyAlignment="0" applyProtection="0"/>
    <xf numFmtId="0" fontId="51" fillId="0" borderId="58" applyNumberFormat="0" applyFill="0" applyAlignment="0" applyProtection="0"/>
    <xf numFmtId="171" fontId="28" fillId="0" borderId="31">
      <protection locked="0"/>
    </xf>
    <xf numFmtId="171" fontId="28" fillId="0" borderId="31">
      <protection locked="0"/>
    </xf>
    <xf numFmtId="171" fontId="28" fillId="0" borderId="31">
      <protection locked="0"/>
    </xf>
    <xf numFmtId="171" fontId="28" fillId="0" borderId="31">
      <protection locked="0"/>
    </xf>
    <xf numFmtId="171" fontId="28" fillId="0" borderId="31">
      <protection locked="0"/>
    </xf>
    <xf numFmtId="37" fontId="32" fillId="39" borderId="0" applyNumberFormat="0" applyBorder="0" applyAlignment="0" applyProtection="0"/>
    <xf numFmtId="37" fontId="32" fillId="39" borderId="0" applyNumberFormat="0" applyBorder="0" applyAlignment="0" applyProtection="0"/>
    <xf numFmtId="37" fontId="32" fillId="0" borderId="0"/>
    <xf numFmtId="37" fontId="32" fillId="39" borderId="0" applyNumberFormat="0" applyBorder="0" applyAlignment="0" applyProtection="0"/>
    <xf numFmtId="3" fontId="74" fillId="0" borderId="48" applyProtection="0"/>
    <xf numFmtId="174" fontId="102" fillId="0" borderId="0" applyFont="0" applyFill="0" applyBorder="0" applyAlignment="0" applyProtection="0"/>
    <xf numFmtId="195" fontId="81" fillId="0" borderId="0" applyFont="0" applyFill="0" applyBorder="0" applyAlignment="0" applyProtection="0"/>
    <xf numFmtId="196" fontId="81" fillId="0" borderId="0" applyFont="0" applyFill="0" applyBorder="0" applyAlignment="0" applyProtection="0"/>
    <xf numFmtId="197" fontId="81" fillId="0" borderId="0" applyFont="0" applyFill="0" applyBorder="0" applyAlignment="0" applyProtection="0"/>
    <xf numFmtId="0" fontId="6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 fontId="28" fillId="0" borderId="0" applyFont="0" applyFill="0" applyBorder="0">
      <alignment horizontal="center"/>
    </xf>
    <xf numFmtId="0" fontId="33" fillId="0" borderId="0" applyFill="0" applyBorder="0" applyAlignment="0" applyProtection="0"/>
    <xf numFmtId="0" fontId="75" fillId="0" borderId="0"/>
    <xf numFmtId="0" fontId="2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applyNumberFormat="0" applyFill="0" applyBorder="0" applyAlignment="0" applyProtection="0">
      <alignment vertical="top"/>
    </xf>
    <xf numFmtId="0" fontId="105" fillId="0" borderId="0" applyNumberFormat="0" applyFill="0" applyBorder="0" applyAlignment="0" applyProtection="0">
      <alignment vertical="top"/>
    </xf>
    <xf numFmtId="0" fontId="28" fillId="0" borderId="0" applyNumberFormat="0" applyFill="0" applyBorder="0" applyAlignment="0" applyProtection="0"/>
    <xf numFmtId="0" fontId="106" fillId="0" borderId="0" applyNumberFormat="0" applyFill="0" applyBorder="0" applyAlignment="0" applyProtection="0">
      <alignment vertical="top"/>
    </xf>
    <xf numFmtId="0" fontId="107" fillId="0" borderId="0" applyNumberFormat="0" applyFill="0" applyBorder="0" applyAlignment="0" applyProtection="0">
      <alignment vertical="top"/>
      <protection locked="0"/>
    </xf>
    <xf numFmtId="0" fontId="29" fillId="49"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9" fontId="28" fillId="0" borderId="27"/>
    <xf numFmtId="3" fontId="108" fillId="0" borderId="0" applyFill="0" applyBorder="0" applyProtection="0">
      <alignment horizontal="right"/>
    </xf>
    <xf numFmtId="198" fontId="31" fillId="0" borderId="0" applyFill="0" applyBorder="0" applyAlignment="0"/>
    <xf numFmtId="49" fontId="28" fillId="0" borderId="27"/>
    <xf numFmtId="199" fontId="28" fillId="0" borderId="0"/>
    <xf numFmtId="199" fontId="28" fillId="0" borderId="0"/>
    <xf numFmtId="199" fontId="28" fillId="0" borderId="0"/>
    <xf numFmtId="199" fontId="28" fillId="0" borderId="0"/>
    <xf numFmtId="199" fontId="28" fillId="0" borderId="0"/>
    <xf numFmtId="199" fontId="28" fillId="0" borderId="0"/>
    <xf numFmtId="199" fontId="28" fillId="0" borderId="0"/>
    <xf numFmtId="199" fontId="28" fillId="0" borderId="0"/>
    <xf numFmtId="41" fontId="1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18" fillId="0" borderId="0" applyFont="0" applyFill="0" applyBorder="0" applyAlignment="0" applyProtection="0"/>
    <xf numFmtId="167" fontId="28" fillId="0" borderId="0" applyFont="0" applyFill="0" applyBorder="0" applyAlignment="0" applyProtection="0"/>
    <xf numFmtId="43" fontId="18" fillId="0" borderId="0" applyFont="0" applyFill="0" applyBorder="0" applyAlignment="0" applyProtection="0"/>
    <xf numFmtId="167"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09" fillId="0" borderId="0" applyNumberFormat="0" applyAlignment="0">
      <alignment horizontal="left"/>
    </xf>
    <xf numFmtId="200" fontId="28" fillId="0" borderId="0" applyFont="0" applyFill="0" applyBorder="0" applyAlignment="0" applyProtection="0"/>
    <xf numFmtId="201" fontId="110"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203" fontId="28" fillId="136" borderId="0">
      <alignment horizontal="center"/>
    </xf>
    <xf numFmtId="0" fontId="28" fillId="0" borderId="27"/>
    <xf numFmtId="204" fontId="111" fillId="0" borderId="0">
      <alignment horizontal="right"/>
      <protection locked="0"/>
    </xf>
    <xf numFmtId="0" fontId="112" fillId="0" borderId="0" applyNumberFormat="0" applyAlignment="0">
      <alignment horizontal="left"/>
    </xf>
    <xf numFmtId="0" fontId="28" fillId="0" borderId="27">
      <alignment horizontal="left"/>
    </xf>
    <xf numFmtId="165" fontId="110" fillId="0" borderId="0" applyFont="0" applyFill="0" applyBorder="0" applyAlignment="0" applyProtection="0"/>
    <xf numFmtId="205" fontId="28" fillId="0" borderId="0" applyFont="0" applyFill="0" applyBorder="0" applyAlignment="0" applyProtection="0">
      <alignment horizontal="center"/>
    </xf>
    <xf numFmtId="0" fontId="55" fillId="0" borderId="40" applyNumberFormat="0" applyFill="0" applyAlignment="0" applyProtection="0"/>
    <xf numFmtId="0" fontId="56" fillId="0" borderId="43" applyNumberFormat="0" applyFill="0" applyAlignment="0" applyProtection="0"/>
    <xf numFmtId="0" fontId="28" fillId="126" borderId="27" applyNumberFormat="0">
      <alignment horizontal="left" vertical="top"/>
    </xf>
    <xf numFmtId="0" fontId="28" fillId="0" borderId="27">
      <alignment horizontal="left"/>
    </xf>
    <xf numFmtId="0" fontId="28" fillId="0" borderId="27"/>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8" fillId="0" borderId="0"/>
    <xf numFmtId="0" fontId="1" fillId="0" borderId="0"/>
    <xf numFmtId="0" fontId="28" fillId="0" borderId="0"/>
    <xf numFmtId="0" fontId="28" fillId="0" borderId="0"/>
    <xf numFmtId="0" fontId="20" fillId="0" borderId="0"/>
    <xf numFmtId="0" fontId="28" fillId="0" borderId="0"/>
    <xf numFmtId="0" fontId="32" fillId="106" borderId="0"/>
    <xf numFmtId="0" fontId="32" fillId="106"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8" fillId="0" borderId="0"/>
    <xf numFmtId="0" fontId="1" fillId="0" borderId="0"/>
    <xf numFmtId="0" fontId="2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31" fillId="0" borderId="0"/>
    <xf numFmtId="0" fontId="32" fillId="106" borderId="0"/>
    <xf numFmtId="0" fontId="1" fillId="0" borderId="0"/>
    <xf numFmtId="0" fontId="1"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1" fillId="0" borderId="0"/>
    <xf numFmtId="0" fontId="28" fillId="0" borderId="0"/>
    <xf numFmtId="0" fontId="1" fillId="0" borderId="0"/>
    <xf numFmtId="0" fontId="18" fillId="0" borderId="0"/>
    <xf numFmtId="0" fontId="1" fillId="0" borderId="0"/>
    <xf numFmtId="0" fontId="1" fillId="0" borderId="0"/>
    <xf numFmtId="0" fontId="1" fillId="0" borderId="0"/>
    <xf numFmtId="0" fontId="28" fillId="0" borderId="0"/>
    <xf numFmtId="0" fontId="32" fillId="106" borderId="0"/>
    <xf numFmtId="0" fontId="28" fillId="0" borderId="0"/>
    <xf numFmtId="0" fontId="1" fillId="0" borderId="0"/>
    <xf numFmtId="0" fontId="28" fillId="0" borderId="0"/>
    <xf numFmtId="0" fontId="1" fillId="0" borderId="0"/>
    <xf numFmtId="0" fontId="28"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8" fillId="0" borderId="0"/>
    <xf numFmtId="0" fontId="18" fillId="0" borderId="0"/>
    <xf numFmtId="0" fontId="32" fillId="106"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91" borderId="36" applyNumberFormat="0" applyFont="0" applyAlignment="0" applyProtection="0"/>
    <xf numFmtId="0" fontId="31" fillId="53" borderId="32"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 fillId="8" borderId="8" applyNumberFormat="0" applyFont="0" applyAlignment="0" applyProtection="0"/>
    <xf numFmtId="0" fontId="32" fillId="91" borderId="36" applyNumberFormat="0" applyFont="0" applyAlignment="0" applyProtection="0"/>
    <xf numFmtId="49" fontId="115" fillId="0" borderId="0" applyAlignment="0">
      <alignment horizontal="left" vertical="top"/>
    </xf>
    <xf numFmtId="8" fontId="28" fillId="0" borderId="27"/>
    <xf numFmtId="206" fontId="28" fillId="0" borderId="27">
      <alignment horizontal="right"/>
    </xf>
    <xf numFmtId="187" fontId="116" fillId="0" borderId="21">
      <alignment vertical="center"/>
    </xf>
    <xf numFmtId="10" fontId="28" fillId="0" borderId="27"/>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207" fontId="28" fillId="0" borderId="27">
      <alignment horizontal="center"/>
    </xf>
    <xf numFmtId="0" fontId="117" fillId="0" borderId="0" applyNumberFormat="0" applyFill="0" applyBorder="0" applyAlignment="0"/>
    <xf numFmtId="166" fontId="108" fillId="0" borderId="0" applyFill="0" applyBorder="0" applyProtection="0">
      <alignment horizontal="right"/>
    </xf>
    <xf numFmtId="14" fontId="118" fillId="0" borderId="0" applyNumberFormat="0" applyFill="0" applyBorder="0" applyAlignment="0" applyProtection="0">
      <alignment horizontal="left"/>
    </xf>
    <xf numFmtId="8" fontId="28" fillId="0" borderId="27"/>
    <xf numFmtId="0" fontId="28" fillId="0" borderId="27">
      <alignment horizontal="right"/>
    </xf>
    <xf numFmtId="49" fontId="28" fillId="0" borderId="27"/>
    <xf numFmtId="49" fontId="34" fillId="0" borderId="0" applyAlignment="0">
      <alignment horizontal="left" vertical="top"/>
    </xf>
    <xf numFmtId="40" fontId="119" fillId="0" borderId="0" applyBorder="0">
      <alignment horizontal="right"/>
    </xf>
    <xf numFmtId="49" fontId="120" fillId="0" borderId="21">
      <alignment vertical="center"/>
    </xf>
    <xf numFmtId="0" fontId="51" fillId="0" borderId="59" applyNumberFormat="0" applyFill="0" applyAlignment="0" applyProtection="0"/>
    <xf numFmtId="0" fontId="59" fillId="0" borderId="0" applyFill="0" applyBorder="0" applyAlignment="0"/>
    <xf numFmtId="0" fontId="28" fillId="0" borderId="28" applyNumberFormat="0" applyAlignment="0"/>
    <xf numFmtId="0" fontId="28" fillId="0" borderId="27" applyNumberFormat="0" applyAlignment="0"/>
    <xf numFmtId="0" fontId="28" fillId="0" borderId="26" applyNumberFormat="0" applyAlignment="0">
      <alignment horizontal="center"/>
    </xf>
    <xf numFmtId="0" fontId="19" fillId="137" borderId="0" applyBorder="0">
      <alignment horizontal="center"/>
    </xf>
    <xf numFmtId="0" fontId="28" fillId="39" borderId="0" applyBorder="0"/>
    <xf numFmtId="0" fontId="28" fillId="0" borderId="0" applyBorder="0"/>
    <xf numFmtId="166" fontId="19" fillId="46" borderId="0" applyBorder="0"/>
    <xf numFmtId="0" fontId="28" fillId="134" borderId="0" applyBorder="0"/>
    <xf numFmtId="0" fontId="28" fillId="111" borderId="0" applyBorder="0"/>
    <xf numFmtId="0" fontId="28" fillId="134" borderId="0" applyBorder="0">
      <alignment wrapText="1"/>
    </xf>
    <xf numFmtId="166" fontId="19" fillId="111" borderId="0" applyBorder="0"/>
    <xf numFmtId="166" fontId="19" fillId="112" borderId="0" applyBorder="0"/>
    <xf numFmtId="166" fontId="28" fillId="134" borderId="0" applyBorder="0"/>
    <xf numFmtId="0" fontId="28" fillId="118" borderId="0" applyBorder="0"/>
    <xf numFmtId="166" fontId="28" fillId="116" borderId="0" applyBorder="0"/>
    <xf numFmtId="0" fontId="28" fillId="135" borderId="0" applyBorder="0"/>
    <xf numFmtId="0" fontId="121" fillId="138" borderId="0" applyBorder="0"/>
    <xf numFmtId="0" fontId="19" fillId="112" borderId="0" applyNumberFormat="0" applyBorder="0" applyAlignment="0"/>
    <xf numFmtId="0" fontId="19" fillId="50" borderId="0" applyNumberFormat="0" applyBorder="0" applyAlignment="0"/>
    <xf numFmtId="0" fontId="19" fillId="59" borderId="0" applyNumberFormat="0" applyBorder="0" applyAlignment="0"/>
    <xf numFmtId="0" fontId="19" fillId="139" borderId="0" applyNumberFormat="0" applyBorder="0" applyAlignment="0"/>
    <xf numFmtId="0" fontId="19" fillId="140" borderId="0" applyNumberFormat="0" applyBorder="0" applyAlignment="0"/>
    <xf numFmtId="0" fontId="19" fillId="68" borderId="0" applyNumberFormat="0" applyBorder="0" applyAlignment="0"/>
    <xf numFmtId="0" fontId="19" fillId="141" borderId="0" applyNumberFormat="0" applyBorder="0" applyAlignment="0"/>
    <xf numFmtId="1" fontId="19" fillId="135" borderId="25" applyNumberFormat="0" applyAlignment="0">
      <alignment horizontal="center"/>
    </xf>
    <xf numFmtId="1" fontId="19" fillId="95" borderId="25" applyNumberFormat="0" applyAlignment="0">
      <alignment horizontal="left"/>
    </xf>
    <xf numFmtId="0" fontId="19" fillId="95" borderId="25" applyNumberFormat="0" applyAlignment="0"/>
    <xf numFmtId="49" fontId="28" fillId="67" borderId="27">
      <alignment horizontal="center"/>
    </xf>
    <xf numFmtId="0" fontId="28" fillId="0" borderId="0" applyNumberFormat="0" applyFill="0" applyBorder="0" applyAlignment="0" applyProtection="0"/>
    <xf numFmtId="0" fontId="28" fillId="0" borderId="0" applyNumberFormat="0" applyFill="0" applyBorder="0" applyAlignment="0" applyProtection="0"/>
    <xf numFmtId="49" fontId="28" fillId="0" borderId="27"/>
    <xf numFmtId="49" fontId="28" fillId="0" borderId="27"/>
    <xf numFmtId="199" fontId="28" fillId="0" borderId="0"/>
    <xf numFmtId="199" fontId="28" fillId="0" borderId="0"/>
    <xf numFmtId="199" fontId="28" fillId="0" borderId="0"/>
    <xf numFmtId="199" fontId="28" fillId="0" borderId="0"/>
    <xf numFmtId="199" fontId="28" fillId="0" borderId="0"/>
    <xf numFmtId="199" fontId="28" fillId="0" borderId="0"/>
    <xf numFmtId="199" fontId="28" fillId="0" borderId="0"/>
    <xf numFmtId="199" fontId="28" fillId="0" borderId="0"/>
    <xf numFmtId="0" fontId="109" fillId="0" borderId="0" applyNumberFormat="0" applyAlignment="0">
      <alignment horizontal="left"/>
    </xf>
    <xf numFmtId="200" fontId="28" fillId="0" borderId="0" applyFont="0" applyFill="0" applyBorder="0" applyAlignment="0" applyProtection="0"/>
    <xf numFmtId="201" fontId="110" fillId="0" borderId="0" applyFont="0" applyFill="0" applyBorder="0" applyAlignment="0" applyProtection="0"/>
    <xf numFmtId="14" fontId="28" fillId="0" borderId="0" applyFont="0" applyFill="0" applyBorder="0" applyAlignment="0" applyProtection="0"/>
    <xf numFmtId="203" fontId="28" fillId="136" borderId="0">
      <alignment horizontal="center"/>
    </xf>
    <xf numFmtId="0" fontId="112" fillId="0" borderId="0" applyNumberFormat="0" applyAlignment="0">
      <alignment horizontal="left"/>
    </xf>
    <xf numFmtId="165" fontId="110" fillId="0" borderId="0" applyFont="0" applyFill="0" applyBorder="0" applyAlignment="0" applyProtection="0"/>
    <xf numFmtId="205" fontId="28" fillId="0" borderId="0" applyFont="0" applyFill="0" applyBorder="0" applyAlignment="0" applyProtection="0">
      <alignment horizontal="center"/>
    </xf>
    <xf numFmtId="172" fontId="28" fillId="0" borderId="0" applyFont="0" applyFill="0" applyBorder="0" applyAlignment="0" applyProtection="0">
      <alignment horizontal="center"/>
    </xf>
    <xf numFmtId="0" fontId="28" fillId="0" borderId="27"/>
    <xf numFmtId="37" fontId="72" fillId="0" borderId="0"/>
    <xf numFmtId="49" fontId="28" fillId="0" borderId="27"/>
    <xf numFmtId="37" fontId="32" fillId="0" borderId="0"/>
    <xf numFmtId="0" fontId="28" fillId="0" borderId="28" applyNumberFormat="0" applyAlignment="0"/>
    <xf numFmtId="0" fontId="28" fillId="0" borderId="27" applyNumberFormat="0" applyAlignment="0"/>
    <xf numFmtId="0" fontId="28" fillId="0" borderId="26" applyNumberFormat="0" applyAlignment="0">
      <alignment horizontal="center"/>
    </xf>
    <xf numFmtId="0" fontId="28" fillId="39" borderId="0" applyBorder="0"/>
    <xf numFmtId="0" fontId="28" fillId="0" borderId="0" applyBorder="0"/>
    <xf numFmtId="0" fontId="28" fillId="134" borderId="0" applyBorder="0"/>
    <xf numFmtId="0" fontId="28" fillId="111" borderId="0" applyBorder="0"/>
    <xf numFmtId="0" fontId="28" fillId="134" borderId="0" applyBorder="0">
      <alignment wrapText="1"/>
    </xf>
    <xf numFmtId="166" fontId="28" fillId="134" borderId="0" applyBorder="0"/>
    <xf numFmtId="0" fontId="28" fillId="118" borderId="0" applyBorder="0"/>
    <xf numFmtId="166" fontId="28" fillId="116" borderId="0" applyBorder="0"/>
    <xf numFmtId="0" fontId="28" fillId="135" borderId="0" applyBorder="0"/>
    <xf numFmtId="0" fontId="1" fillId="0" borderId="0"/>
    <xf numFmtId="0" fontId="20" fillId="0" borderId="0"/>
    <xf numFmtId="0" fontId="1" fillId="0" borderId="0"/>
    <xf numFmtId="0" fontId="18" fillId="0" borderId="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14" fontId="28" fillId="0" borderId="0" applyFont="0" applyFill="0" applyBorder="0" applyAlignment="0" applyProtection="0"/>
    <xf numFmtId="0" fontId="113" fillId="0" borderId="0" applyNumberFormat="0" applyFont="0" applyFill="0" applyBorder="0" applyProtection="0"/>
    <xf numFmtId="0" fontId="34" fillId="0" borderId="0" applyNumberFormat="0" applyFont="0" applyFill="0" applyBorder="0" applyProtection="0"/>
    <xf numFmtId="0" fontId="20" fillId="0" borderId="0"/>
    <xf numFmtId="0" fontId="20" fillId="0" borderId="0"/>
    <xf numFmtId="0" fontId="28" fillId="0" borderId="0"/>
    <xf numFmtId="0" fontId="20" fillId="0" borderId="0"/>
    <xf numFmtId="0" fontId="28" fillId="0" borderId="0"/>
    <xf numFmtId="0" fontId="20" fillId="0" borderId="0"/>
    <xf numFmtId="0" fontId="20" fillId="0" borderId="0"/>
    <xf numFmtId="0" fontId="28" fillId="0" borderId="0"/>
    <xf numFmtId="0" fontId="28"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8" fillId="0" borderId="0"/>
    <xf numFmtId="0" fontId="1" fillId="0" borderId="0"/>
    <xf numFmtId="0" fontId="20" fillId="0" borderId="0"/>
    <xf numFmtId="0" fontId="28" fillId="0" borderId="0"/>
    <xf numFmtId="0" fontId="20" fillId="0" borderId="0"/>
    <xf numFmtId="0" fontId="20" fillId="0" borderId="0"/>
    <xf numFmtId="0" fontId="20" fillId="0" borderId="0"/>
    <xf numFmtId="0" fontId="28" fillId="0" borderId="0"/>
    <xf numFmtId="0" fontId="28" fillId="0" borderId="0"/>
    <xf numFmtId="0" fontId="20" fillId="0" borderId="0"/>
    <xf numFmtId="0" fontId="28" fillId="0" borderId="60" applyNumberForma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22" fillId="0" borderId="0"/>
    <xf numFmtId="0" fontId="18" fillId="0" borderId="0"/>
    <xf numFmtId="0" fontId="1" fillId="0" borderId="0"/>
    <xf numFmtId="0" fontId="20" fillId="0" borderId="0"/>
    <xf numFmtId="0" fontId="1" fillId="0" borderId="0"/>
    <xf numFmtId="0" fontId="22" fillId="0" borderId="0"/>
    <xf numFmtId="0" fontId="1"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 fontId="23" fillId="38" borderId="25" applyNumberFormat="0" applyProtection="0">
      <alignment horizontal="right" vertical="center" wrapText="1"/>
    </xf>
    <xf numFmtId="4" fontId="27" fillId="43" borderId="25" applyNumberFormat="0" applyProtection="0">
      <alignment horizontal="right" vertical="center" wrapText="1"/>
    </xf>
    <xf numFmtId="0" fontId="25" fillId="44" borderId="25" applyNumberFormat="0" applyProtection="0">
      <alignment horizontal="center" vertical="top"/>
    </xf>
    <xf numFmtId="0" fontId="1" fillId="0" borderId="0"/>
    <xf numFmtId="0" fontId="18" fillId="0" borderId="0"/>
    <xf numFmtId="0" fontId="18" fillId="0" borderId="0"/>
    <xf numFmtId="0" fontId="18" fillId="0" borderId="0"/>
    <xf numFmtId="0" fontId="22" fillId="0" borderId="0"/>
    <xf numFmtId="0" fontId="18" fillId="0" borderId="0"/>
    <xf numFmtId="0" fontId="1" fillId="0" borderId="0"/>
    <xf numFmtId="0" fontId="1" fillId="0" borderId="0"/>
    <xf numFmtId="0" fontId="1" fillId="0" borderId="0"/>
    <xf numFmtId="0" fontId="1" fillId="0" borderId="0"/>
    <xf numFmtId="0" fontId="18" fillId="0" borderId="0"/>
    <xf numFmtId="0" fontId="123" fillId="0" borderId="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0" fontId="79" fillId="55" borderId="35" applyNumberFormat="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4" fontId="28" fillId="0" borderId="0" applyFont="0" applyFill="0" applyBorder="0" applyAlignment="0" applyProtection="0"/>
    <xf numFmtId="0" fontId="34" fillId="0" borderId="70">
      <alignment horizontal="left" vertical="center"/>
    </xf>
    <xf numFmtId="10" fontId="32" fillId="104" borderId="71" applyNumberFormat="0" applyBorder="0" applyAlignment="0" applyProtection="0"/>
    <xf numFmtId="10" fontId="32" fillId="104" borderId="71" applyNumberFormat="0" applyBorder="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29" fillId="0" borderId="0"/>
    <xf numFmtId="0" fontId="28" fillId="0" borderId="0"/>
    <xf numFmtId="0" fontId="28" fillId="0" borderId="0"/>
    <xf numFmtId="0" fontId="28" fillId="0" borderId="0"/>
    <xf numFmtId="0" fontId="28" fillId="0" borderId="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0" fontId="49" fillId="55" borderId="30" applyNumberFormat="0" applyAlignment="0" applyProtection="0"/>
    <xf numFmtId="0" fontId="28" fillId="124" borderId="29" applyNumberFormat="0" applyProtection="0">
      <alignment horizontal="left" vertical="top" indent="1"/>
    </xf>
    <xf numFmtId="0" fontId="28" fillId="130" borderId="29" applyNumberFormat="0" applyProtection="0">
      <alignment horizontal="left" vertical="top" indent="1"/>
    </xf>
    <xf numFmtId="0" fontId="28" fillId="95" borderId="29" applyNumberFormat="0" applyProtection="0">
      <alignment horizontal="left" vertical="top" indent="1"/>
    </xf>
    <xf numFmtId="0" fontId="28" fillId="48" borderId="29" applyNumberFormat="0" applyProtection="0">
      <alignment horizontal="left" vertical="top" indent="1"/>
    </xf>
    <xf numFmtId="187" fontId="101" fillId="0" borderId="72">
      <alignment horizontal="center"/>
    </xf>
    <xf numFmtId="1" fontId="19" fillId="135" borderId="71" applyNumberFormat="0" applyAlignment="0">
      <alignment horizontal="center"/>
    </xf>
    <xf numFmtId="1" fontId="19" fillId="135" borderId="71" applyNumberFormat="0" applyAlignment="0">
      <alignment horizontal="center"/>
    </xf>
    <xf numFmtId="1" fontId="19" fillId="95" borderId="71" applyNumberFormat="0" applyAlignment="0">
      <alignment horizontal="left"/>
    </xf>
    <xf numFmtId="1" fontId="19" fillId="95" borderId="71" applyNumberFormat="0" applyAlignment="0">
      <alignment horizontal="left"/>
    </xf>
    <xf numFmtId="0" fontId="19" fillId="95" borderId="71" applyNumberFormat="0" applyAlignment="0"/>
    <xf numFmtId="0" fontId="19" fillId="95" borderId="71" applyNumberFormat="0" applyAlignment="0"/>
    <xf numFmtId="0" fontId="25" fillId="129" borderId="71" applyNumberFormat="0" applyProtection="0">
      <alignment horizontal="left" vertical="center" indent="2"/>
    </xf>
    <xf numFmtId="44" fontId="30" fillId="0" borderId="0" applyFont="0" applyFill="0" applyBorder="0" applyAlignment="0" applyProtection="0"/>
    <xf numFmtId="43" fontId="30"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0" fontId="30" fillId="0" borderId="0"/>
    <xf numFmtId="43" fontId="30" fillId="0" borderId="0" applyFont="0" applyFill="0" applyBorder="0" applyAlignment="0" applyProtection="0"/>
    <xf numFmtId="0" fontId="29" fillId="49" borderId="0" applyNumberFormat="0" applyBorder="0" applyAlignment="0" applyProtection="0"/>
    <xf numFmtId="210" fontId="29" fillId="49" borderId="0" applyNumberFormat="0" applyBorder="0" applyAlignment="0" applyProtection="0"/>
    <xf numFmtId="211" fontId="29" fillId="49" borderId="0" applyNumberFormat="0" applyBorder="0" applyAlignment="0" applyProtection="0"/>
    <xf numFmtId="0" fontId="31" fillId="125" borderId="0" applyNumberFormat="0" applyBorder="0" applyAlignment="0" applyProtection="0"/>
    <xf numFmtId="0" fontId="29" fillId="49" borderId="0" applyNumberFormat="0" applyBorder="0" applyAlignment="0" applyProtection="0"/>
    <xf numFmtId="212" fontId="30" fillId="10" borderId="0" applyNumberFormat="0" applyBorder="0" applyAlignment="0" applyProtection="0"/>
    <xf numFmtId="212" fontId="30" fillId="10" borderId="0" applyNumberFormat="0" applyBorder="0" applyAlignment="0" applyProtection="0"/>
    <xf numFmtId="211" fontId="29" fillId="49" borderId="0" applyNumberFormat="0" applyBorder="0" applyAlignment="0" applyProtection="0"/>
    <xf numFmtId="0" fontId="29" fillId="49" borderId="0" applyNumberFormat="0" applyBorder="0" applyAlignment="0" applyProtection="0"/>
    <xf numFmtId="210" fontId="29" fillId="4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211" fontId="31" fillId="12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213" fontId="31" fillId="125" borderId="0" applyNumberFormat="0" applyBorder="0" applyAlignment="0" applyProtection="0"/>
    <xf numFmtId="213" fontId="31" fillId="125"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0" fillId="10" borderId="0" applyNumberFormat="0" applyBorder="0" applyAlignment="0" applyProtection="0"/>
    <xf numFmtId="211" fontId="30" fillId="10" borderId="0" applyNumberFormat="0" applyBorder="0" applyAlignment="0" applyProtection="0"/>
    <xf numFmtId="0" fontId="30" fillId="10" borderId="0" applyNumberFormat="0" applyBorder="0" applyAlignment="0" applyProtection="0"/>
    <xf numFmtId="211" fontId="30" fillId="10" borderId="0" applyNumberFormat="0" applyBorder="0" applyAlignment="0" applyProtection="0"/>
    <xf numFmtId="211" fontId="30" fillId="10" borderId="0" applyNumberFormat="0" applyBorder="0" applyAlignment="0" applyProtection="0"/>
    <xf numFmtId="211" fontId="30" fillId="10" borderId="0" applyNumberFormat="0" applyBorder="0" applyAlignment="0" applyProtection="0"/>
    <xf numFmtId="211" fontId="30" fillId="10" borderId="0" applyNumberFormat="0" applyBorder="0" applyAlignment="0" applyProtection="0"/>
    <xf numFmtId="214" fontId="31" fillId="125" borderId="0" applyNumberFormat="0" applyBorder="0" applyAlignment="0" applyProtection="0"/>
    <xf numFmtId="0" fontId="30" fillId="10" borderId="0" applyNumberFormat="0" applyBorder="0" applyAlignment="0" applyProtection="0"/>
    <xf numFmtId="0" fontId="31" fillId="125" borderId="0" applyNumberFormat="0" applyBorder="0" applyAlignment="0" applyProtection="0"/>
    <xf numFmtId="214" fontId="31" fillId="125" borderId="0" applyNumberFormat="0" applyBorder="0" applyAlignment="0" applyProtection="0"/>
    <xf numFmtId="212" fontId="30" fillId="10" borderId="0" applyNumberFormat="0" applyBorder="0" applyAlignment="0" applyProtection="0"/>
    <xf numFmtId="212" fontId="30" fillId="10" borderId="0" applyNumberFormat="0" applyBorder="0" applyAlignment="0" applyProtection="0"/>
    <xf numFmtId="0" fontId="30" fillId="10" borderId="0" applyNumberFormat="0" applyBorder="0" applyAlignment="0" applyProtection="0"/>
    <xf numFmtId="0" fontId="29" fillId="49" borderId="0" applyNumberFormat="0" applyBorder="0" applyAlignment="0" applyProtection="0"/>
    <xf numFmtId="212" fontId="31" fillId="125" borderId="0" applyNumberFormat="0" applyBorder="0" applyAlignment="0" applyProtection="0"/>
    <xf numFmtId="213" fontId="31" fillId="1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2"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2"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1" fontId="31" fillId="125" borderId="0" applyNumberFormat="0" applyBorder="0" applyAlignment="0" applyProtection="0"/>
    <xf numFmtId="212" fontId="31" fillId="125" borderId="0" applyNumberFormat="0" applyBorder="0" applyAlignment="0" applyProtection="0"/>
    <xf numFmtId="213" fontId="31" fillId="1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2"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12"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211" fontId="31" fillId="1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25" borderId="0" applyNumberFormat="0" applyBorder="0" applyAlignment="0" applyProtection="0"/>
    <xf numFmtId="0" fontId="30" fillId="10" borderId="0" applyNumberFormat="0" applyBorder="0" applyAlignment="0" applyProtection="0"/>
    <xf numFmtId="0" fontId="126" fillId="10" borderId="0" applyNumberFormat="0" applyBorder="0" applyAlignment="0" applyProtection="0"/>
    <xf numFmtId="0" fontId="29" fillId="50" borderId="0" applyNumberFormat="0" applyBorder="0" applyAlignment="0" applyProtection="0"/>
    <xf numFmtId="210" fontId="29" fillId="50" borderId="0" applyNumberFormat="0" applyBorder="0" applyAlignment="0" applyProtection="0"/>
    <xf numFmtId="211" fontId="29" fillId="50" borderId="0" applyNumberFormat="0" applyBorder="0" applyAlignment="0" applyProtection="0"/>
    <xf numFmtId="0" fontId="31" fillId="51" borderId="0" applyNumberFormat="0" applyBorder="0" applyAlignment="0" applyProtection="0"/>
    <xf numFmtId="0" fontId="29" fillId="50" borderId="0" applyNumberFormat="0" applyBorder="0" applyAlignment="0" applyProtection="0"/>
    <xf numFmtId="212" fontId="30" fillId="14" borderId="0" applyNumberFormat="0" applyBorder="0" applyAlignment="0" applyProtection="0"/>
    <xf numFmtId="212" fontId="30" fillId="14" borderId="0" applyNumberFormat="0" applyBorder="0" applyAlignment="0" applyProtection="0"/>
    <xf numFmtId="211" fontId="29" fillId="50" borderId="0" applyNumberFormat="0" applyBorder="0" applyAlignment="0" applyProtection="0"/>
    <xf numFmtId="0" fontId="29" fillId="50" borderId="0" applyNumberFormat="0" applyBorder="0" applyAlignment="0" applyProtection="0"/>
    <xf numFmtId="210" fontId="29" fillId="5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211" fontId="31" fillId="51"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213" fontId="31" fillId="51" borderId="0" applyNumberFormat="0" applyBorder="0" applyAlignment="0" applyProtection="0"/>
    <xf numFmtId="213" fontId="31" fillId="51" borderId="0" applyNumberFormat="0" applyBorder="0" applyAlignment="0" applyProtection="0"/>
    <xf numFmtId="0" fontId="1" fillId="14" borderId="0" applyNumberFormat="0" applyBorder="0" applyAlignment="0" applyProtection="0"/>
    <xf numFmtId="0" fontId="29"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0" fillId="14" borderId="0" applyNumberFormat="0" applyBorder="0" applyAlignment="0" applyProtection="0"/>
    <xf numFmtId="211" fontId="30" fillId="14" borderId="0" applyNumberFormat="0" applyBorder="0" applyAlignment="0" applyProtection="0"/>
    <xf numFmtId="0" fontId="30" fillId="14" borderId="0" applyNumberFormat="0" applyBorder="0" applyAlignment="0" applyProtection="0"/>
    <xf numFmtId="211" fontId="30" fillId="14" borderId="0" applyNumberFormat="0" applyBorder="0" applyAlignment="0" applyProtection="0"/>
    <xf numFmtId="211" fontId="30" fillId="14" borderId="0" applyNumberFormat="0" applyBorder="0" applyAlignment="0" applyProtection="0"/>
    <xf numFmtId="211" fontId="30" fillId="14" borderId="0" applyNumberFormat="0" applyBorder="0" applyAlignment="0" applyProtection="0"/>
    <xf numFmtId="211" fontId="30" fillId="14" borderId="0" applyNumberFormat="0" applyBorder="0" applyAlignment="0" applyProtection="0"/>
    <xf numFmtId="214" fontId="31" fillId="51" borderId="0" applyNumberFormat="0" applyBorder="0" applyAlignment="0" applyProtection="0"/>
    <xf numFmtId="0" fontId="30" fillId="14" borderId="0" applyNumberFormat="0" applyBorder="0" applyAlignment="0" applyProtection="0"/>
    <xf numFmtId="0" fontId="31" fillId="51" borderId="0" applyNumberFormat="0" applyBorder="0" applyAlignment="0" applyProtection="0"/>
    <xf numFmtId="214" fontId="31" fillId="51" borderId="0" applyNumberFormat="0" applyBorder="0" applyAlignment="0" applyProtection="0"/>
    <xf numFmtId="212" fontId="30" fillId="14" borderId="0" applyNumberFormat="0" applyBorder="0" applyAlignment="0" applyProtection="0"/>
    <xf numFmtId="212" fontId="30" fillId="14" borderId="0" applyNumberFormat="0" applyBorder="0" applyAlignment="0" applyProtection="0"/>
    <xf numFmtId="0" fontId="30" fillId="14" borderId="0" applyNumberFormat="0" applyBorder="0" applyAlignment="0" applyProtection="0"/>
    <xf numFmtId="0" fontId="29" fillId="50" borderId="0" applyNumberFormat="0" applyBorder="0" applyAlignment="0" applyProtection="0"/>
    <xf numFmtId="212" fontId="31" fillId="51" borderId="0" applyNumberFormat="0" applyBorder="0" applyAlignment="0" applyProtection="0"/>
    <xf numFmtId="213"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2" fontId="3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2" fontId="3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29" fillId="5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1" fontId="31" fillId="51" borderId="0" applyNumberFormat="0" applyBorder="0" applyAlignment="0" applyProtection="0"/>
    <xf numFmtId="212" fontId="31" fillId="51" borderId="0" applyNumberFormat="0" applyBorder="0" applyAlignment="0" applyProtection="0"/>
    <xf numFmtId="213"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2" fontId="3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212" fontId="3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211"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30" fillId="14" borderId="0" applyNumberFormat="0" applyBorder="0" applyAlignment="0" applyProtection="0"/>
    <xf numFmtId="0" fontId="126" fillId="14" borderId="0" applyNumberFormat="0" applyBorder="0" applyAlignment="0" applyProtection="0"/>
    <xf numFmtId="0" fontId="29" fillId="52" borderId="0" applyNumberFormat="0" applyBorder="0" applyAlignment="0" applyProtection="0"/>
    <xf numFmtId="210" fontId="29" fillId="52" borderId="0" applyNumberFormat="0" applyBorder="0" applyAlignment="0" applyProtection="0"/>
    <xf numFmtId="211" fontId="29" fillId="52" borderId="0" applyNumberFormat="0" applyBorder="0" applyAlignment="0" applyProtection="0"/>
    <xf numFmtId="0" fontId="31" fillId="53" borderId="0" applyNumberFormat="0" applyBorder="0" applyAlignment="0" applyProtection="0"/>
    <xf numFmtId="0" fontId="29" fillId="52" borderId="0" applyNumberFormat="0" applyBorder="0" applyAlignment="0" applyProtection="0"/>
    <xf numFmtId="212" fontId="30" fillId="18" borderId="0" applyNumberFormat="0" applyBorder="0" applyAlignment="0" applyProtection="0"/>
    <xf numFmtId="212" fontId="30" fillId="18" borderId="0" applyNumberFormat="0" applyBorder="0" applyAlignment="0" applyProtection="0"/>
    <xf numFmtId="211" fontId="29" fillId="52" borderId="0" applyNumberFormat="0" applyBorder="0" applyAlignment="0" applyProtection="0"/>
    <xf numFmtId="0" fontId="29" fillId="52" borderId="0" applyNumberFormat="0" applyBorder="0" applyAlignment="0" applyProtection="0"/>
    <xf numFmtId="210" fontId="29" fillId="52"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211" fontId="31" fillId="5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213" fontId="31" fillId="53" borderId="0" applyNumberFormat="0" applyBorder="0" applyAlignment="0" applyProtection="0"/>
    <xf numFmtId="213" fontId="31" fillId="53" borderId="0" applyNumberFormat="0" applyBorder="0" applyAlignment="0" applyProtection="0"/>
    <xf numFmtId="0" fontId="1" fillId="18" borderId="0" applyNumberFormat="0" applyBorder="0" applyAlignment="0" applyProtection="0"/>
    <xf numFmtId="0" fontId="29"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0" fillId="18" borderId="0" applyNumberFormat="0" applyBorder="0" applyAlignment="0" applyProtection="0"/>
    <xf numFmtId="211" fontId="30" fillId="18" borderId="0" applyNumberFormat="0" applyBorder="0" applyAlignment="0" applyProtection="0"/>
    <xf numFmtId="0" fontId="30" fillId="18" borderId="0" applyNumberFormat="0" applyBorder="0" applyAlignment="0" applyProtection="0"/>
    <xf numFmtId="211" fontId="30" fillId="18" borderId="0" applyNumberFormat="0" applyBorder="0" applyAlignment="0" applyProtection="0"/>
    <xf numFmtId="211" fontId="30" fillId="18" borderId="0" applyNumberFormat="0" applyBorder="0" applyAlignment="0" applyProtection="0"/>
    <xf numFmtId="211" fontId="30" fillId="18" borderId="0" applyNumberFormat="0" applyBorder="0" applyAlignment="0" applyProtection="0"/>
    <xf numFmtId="211" fontId="30" fillId="18" borderId="0" applyNumberFormat="0" applyBorder="0" applyAlignment="0" applyProtection="0"/>
    <xf numFmtId="214" fontId="31" fillId="53" borderId="0" applyNumberFormat="0" applyBorder="0" applyAlignment="0" applyProtection="0"/>
    <xf numFmtId="0" fontId="30" fillId="18" borderId="0" applyNumberFormat="0" applyBorder="0" applyAlignment="0" applyProtection="0"/>
    <xf numFmtId="0" fontId="31" fillId="53" borderId="0" applyNumberFormat="0" applyBorder="0" applyAlignment="0" applyProtection="0"/>
    <xf numFmtId="214" fontId="31" fillId="53" borderId="0" applyNumberFormat="0" applyBorder="0" applyAlignment="0" applyProtection="0"/>
    <xf numFmtId="212" fontId="30" fillId="18" borderId="0" applyNumberFormat="0" applyBorder="0" applyAlignment="0" applyProtection="0"/>
    <xf numFmtId="212" fontId="30" fillId="18" borderId="0" applyNumberFormat="0" applyBorder="0" applyAlignment="0" applyProtection="0"/>
    <xf numFmtId="0" fontId="30" fillId="18" borderId="0" applyNumberFormat="0" applyBorder="0" applyAlignment="0" applyProtection="0"/>
    <xf numFmtId="0" fontId="29" fillId="52" borderId="0" applyNumberFormat="0" applyBorder="0" applyAlignment="0" applyProtection="0"/>
    <xf numFmtId="212" fontId="31" fillId="53" borderId="0" applyNumberFormat="0" applyBorder="0" applyAlignment="0" applyProtection="0"/>
    <xf numFmtId="213" fontId="31"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2" fontId="3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2" fontId="3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29"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1" fontId="31" fillId="53" borderId="0" applyNumberFormat="0" applyBorder="0" applyAlignment="0" applyProtection="0"/>
    <xf numFmtId="212" fontId="31" fillId="53" borderId="0" applyNumberFormat="0" applyBorder="0" applyAlignment="0" applyProtection="0"/>
    <xf numFmtId="213" fontId="31"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2" fontId="3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212" fontId="3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211" fontId="31"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0" fillId="18" borderId="0" applyNumberFormat="0" applyBorder="0" applyAlignment="0" applyProtection="0"/>
    <xf numFmtId="0" fontId="126" fillId="18" borderId="0" applyNumberFormat="0" applyBorder="0" applyAlignment="0" applyProtection="0"/>
    <xf numFmtId="0" fontId="29" fillId="54" borderId="0" applyNumberFormat="0" applyBorder="0" applyAlignment="0" applyProtection="0"/>
    <xf numFmtId="210" fontId="29" fillId="54" borderId="0" applyNumberFormat="0" applyBorder="0" applyAlignment="0" applyProtection="0"/>
    <xf numFmtId="211" fontId="29" fillId="54" borderId="0" applyNumberFormat="0" applyBorder="0" applyAlignment="0" applyProtection="0"/>
    <xf numFmtId="0" fontId="31" fillId="131" borderId="0" applyNumberFormat="0" applyBorder="0" applyAlignment="0" applyProtection="0"/>
    <xf numFmtId="0" fontId="29" fillId="54" borderId="0" applyNumberFormat="0" applyBorder="0" applyAlignment="0" applyProtection="0"/>
    <xf numFmtId="212" fontId="30" fillId="22" borderId="0" applyNumberFormat="0" applyBorder="0" applyAlignment="0" applyProtection="0"/>
    <xf numFmtId="212" fontId="30" fillId="22" borderId="0" applyNumberFormat="0" applyBorder="0" applyAlignment="0" applyProtection="0"/>
    <xf numFmtId="211" fontId="29" fillId="54" borderId="0" applyNumberFormat="0" applyBorder="0" applyAlignment="0" applyProtection="0"/>
    <xf numFmtId="0" fontId="29" fillId="54" borderId="0" applyNumberFormat="0" applyBorder="0" applyAlignment="0" applyProtection="0"/>
    <xf numFmtId="210" fontId="29" fillId="54"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211" fontId="31" fillId="13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213" fontId="31" fillId="131" borderId="0" applyNumberFormat="0" applyBorder="0" applyAlignment="0" applyProtection="0"/>
    <xf numFmtId="213" fontId="31" fillId="131" borderId="0" applyNumberFormat="0" applyBorder="0" applyAlignment="0" applyProtection="0"/>
    <xf numFmtId="0" fontId="1" fillId="22" borderId="0" applyNumberFormat="0" applyBorder="0" applyAlignment="0" applyProtection="0"/>
    <xf numFmtId="0" fontId="29"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0" fillId="22" borderId="0" applyNumberFormat="0" applyBorder="0" applyAlignment="0" applyProtection="0"/>
    <xf numFmtId="211" fontId="30" fillId="22" borderId="0" applyNumberFormat="0" applyBorder="0" applyAlignment="0" applyProtection="0"/>
    <xf numFmtId="0" fontId="30" fillId="22" borderId="0" applyNumberFormat="0" applyBorder="0" applyAlignment="0" applyProtection="0"/>
    <xf numFmtId="211" fontId="30" fillId="22" borderId="0" applyNumberFormat="0" applyBorder="0" applyAlignment="0" applyProtection="0"/>
    <xf numFmtId="211" fontId="30" fillId="22" borderId="0" applyNumberFormat="0" applyBorder="0" applyAlignment="0" applyProtection="0"/>
    <xf numFmtId="211" fontId="30" fillId="22" borderId="0" applyNumberFormat="0" applyBorder="0" applyAlignment="0" applyProtection="0"/>
    <xf numFmtId="211" fontId="30" fillId="22" borderId="0" applyNumberFormat="0" applyBorder="0" applyAlignment="0" applyProtection="0"/>
    <xf numFmtId="214" fontId="31" fillId="131" borderId="0" applyNumberFormat="0" applyBorder="0" applyAlignment="0" applyProtection="0"/>
    <xf numFmtId="0" fontId="30" fillId="22" borderId="0" applyNumberFormat="0" applyBorder="0" applyAlignment="0" applyProtection="0"/>
    <xf numFmtId="0" fontId="31" fillId="131" borderId="0" applyNumberFormat="0" applyBorder="0" applyAlignment="0" applyProtection="0"/>
    <xf numFmtId="214" fontId="31" fillId="131" borderId="0" applyNumberFormat="0" applyBorder="0" applyAlignment="0" applyProtection="0"/>
    <xf numFmtId="212" fontId="30" fillId="22" borderId="0" applyNumberFormat="0" applyBorder="0" applyAlignment="0" applyProtection="0"/>
    <xf numFmtId="212" fontId="30" fillId="22" borderId="0" applyNumberFormat="0" applyBorder="0" applyAlignment="0" applyProtection="0"/>
    <xf numFmtId="0" fontId="30" fillId="22" borderId="0" applyNumberFormat="0" applyBorder="0" applyAlignment="0" applyProtection="0"/>
    <xf numFmtId="0" fontId="29" fillId="54" borderId="0" applyNumberFormat="0" applyBorder="0" applyAlignment="0" applyProtection="0"/>
    <xf numFmtId="212" fontId="31" fillId="131" borderId="0" applyNumberFormat="0" applyBorder="0" applyAlignment="0" applyProtection="0"/>
    <xf numFmtId="213" fontId="31" fillId="1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2" fontId="3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2" fontId="3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29" fillId="5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1" fontId="31" fillId="131" borderId="0" applyNumberFormat="0" applyBorder="0" applyAlignment="0" applyProtection="0"/>
    <xf numFmtId="212" fontId="31" fillId="131" borderId="0" applyNumberFormat="0" applyBorder="0" applyAlignment="0" applyProtection="0"/>
    <xf numFmtId="213" fontId="31" fillId="1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2" fontId="3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212" fontId="3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211" fontId="31" fillId="1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31" borderId="0" applyNumberFormat="0" applyBorder="0" applyAlignment="0" applyProtection="0"/>
    <xf numFmtId="0" fontId="30" fillId="22" borderId="0" applyNumberFormat="0" applyBorder="0" applyAlignment="0" applyProtection="0"/>
    <xf numFmtId="0" fontId="126" fillId="22" borderId="0" applyNumberFormat="0" applyBorder="0" applyAlignment="0" applyProtection="0"/>
    <xf numFmtId="0" fontId="29" fillId="56" borderId="0" applyNumberFormat="0" applyBorder="0" applyAlignment="0" applyProtection="0"/>
    <xf numFmtId="210" fontId="29" fillId="56" borderId="0" applyNumberFormat="0" applyBorder="0" applyAlignment="0" applyProtection="0"/>
    <xf numFmtId="211" fontId="29" fillId="56" borderId="0" applyNumberFormat="0" applyBorder="0" applyAlignment="0" applyProtection="0"/>
    <xf numFmtId="0" fontId="31" fillId="58" borderId="0" applyNumberFormat="0" applyBorder="0" applyAlignment="0" applyProtection="0"/>
    <xf numFmtId="0" fontId="29" fillId="56" borderId="0" applyNumberFormat="0" applyBorder="0" applyAlignment="0" applyProtection="0"/>
    <xf numFmtId="212" fontId="30" fillId="26" borderId="0" applyNumberFormat="0" applyBorder="0" applyAlignment="0" applyProtection="0"/>
    <xf numFmtId="212" fontId="30" fillId="26" borderId="0" applyNumberFormat="0" applyBorder="0" applyAlignment="0" applyProtection="0"/>
    <xf numFmtId="211" fontId="29" fillId="56" borderId="0" applyNumberFormat="0" applyBorder="0" applyAlignment="0" applyProtection="0"/>
    <xf numFmtId="0" fontId="29" fillId="56" borderId="0" applyNumberFormat="0" applyBorder="0" applyAlignment="0" applyProtection="0"/>
    <xf numFmtId="210" fontId="29"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211" fontId="31" fillId="5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213" fontId="31" fillId="58" borderId="0" applyNumberFormat="0" applyBorder="0" applyAlignment="0" applyProtection="0"/>
    <xf numFmtId="213" fontId="31" fillId="58" borderId="0" applyNumberFormat="0" applyBorder="0" applyAlignment="0" applyProtection="0"/>
    <xf numFmtId="0" fontId="1" fillId="26" borderId="0" applyNumberFormat="0" applyBorder="0" applyAlignment="0" applyProtection="0"/>
    <xf numFmtId="0" fontId="29"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0" fillId="26" borderId="0" applyNumberFormat="0" applyBorder="0" applyAlignment="0" applyProtection="0"/>
    <xf numFmtId="211" fontId="30" fillId="26" borderId="0" applyNumberFormat="0" applyBorder="0" applyAlignment="0" applyProtection="0"/>
    <xf numFmtId="0" fontId="30" fillId="26" borderId="0" applyNumberFormat="0" applyBorder="0" applyAlignment="0" applyProtection="0"/>
    <xf numFmtId="211" fontId="30" fillId="26" borderId="0" applyNumberFormat="0" applyBorder="0" applyAlignment="0" applyProtection="0"/>
    <xf numFmtId="211" fontId="30" fillId="26" borderId="0" applyNumberFormat="0" applyBorder="0" applyAlignment="0" applyProtection="0"/>
    <xf numFmtId="211" fontId="30" fillId="26" borderId="0" applyNumberFormat="0" applyBorder="0" applyAlignment="0" applyProtection="0"/>
    <xf numFmtId="211" fontId="30" fillId="26" borderId="0" applyNumberFormat="0" applyBorder="0" applyAlignment="0" applyProtection="0"/>
    <xf numFmtId="214" fontId="31" fillId="58" borderId="0" applyNumberFormat="0" applyBorder="0" applyAlignment="0" applyProtection="0"/>
    <xf numFmtId="0" fontId="30" fillId="26" borderId="0" applyNumberFormat="0" applyBorder="0" applyAlignment="0" applyProtection="0"/>
    <xf numFmtId="0" fontId="31" fillId="58" borderId="0" applyNumberFormat="0" applyBorder="0" applyAlignment="0" applyProtection="0"/>
    <xf numFmtId="214" fontId="31" fillId="58" borderId="0" applyNumberFormat="0" applyBorder="0" applyAlignment="0" applyProtection="0"/>
    <xf numFmtId="212" fontId="30" fillId="26" borderId="0" applyNumberFormat="0" applyBorder="0" applyAlignment="0" applyProtection="0"/>
    <xf numFmtId="212" fontId="30" fillId="26" borderId="0" applyNumberFormat="0" applyBorder="0" applyAlignment="0" applyProtection="0"/>
    <xf numFmtId="0" fontId="30" fillId="26" borderId="0" applyNumberFormat="0" applyBorder="0" applyAlignment="0" applyProtection="0"/>
    <xf numFmtId="0" fontId="29" fillId="56" borderId="0" applyNumberFormat="0" applyBorder="0" applyAlignment="0" applyProtection="0"/>
    <xf numFmtId="212" fontId="31" fillId="58" borderId="0" applyNumberFormat="0" applyBorder="0" applyAlignment="0" applyProtection="0"/>
    <xf numFmtId="213" fontId="3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2" fontId="3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2" fontId="3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29"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1" fontId="31" fillId="58" borderId="0" applyNumberFormat="0" applyBorder="0" applyAlignment="0" applyProtection="0"/>
    <xf numFmtId="212" fontId="31" fillId="58" borderId="0" applyNumberFormat="0" applyBorder="0" applyAlignment="0" applyProtection="0"/>
    <xf numFmtId="213" fontId="3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2" fontId="3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212" fontId="3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211" fontId="31"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8" borderId="0" applyNumberFormat="0" applyBorder="0" applyAlignment="0" applyProtection="0"/>
    <xf numFmtId="0" fontId="30" fillId="26" borderId="0" applyNumberFormat="0" applyBorder="0" applyAlignment="0" applyProtection="0"/>
    <xf numFmtId="0" fontId="126" fillId="26" borderId="0" applyNumberFormat="0" applyBorder="0" applyAlignment="0" applyProtection="0"/>
    <xf numFmtId="0" fontId="29" fillId="57" borderId="0" applyNumberFormat="0" applyBorder="0" applyAlignment="0" applyProtection="0"/>
    <xf numFmtId="210" fontId="29" fillId="57" borderId="0" applyNumberFormat="0" applyBorder="0" applyAlignment="0" applyProtection="0"/>
    <xf numFmtId="211" fontId="29" fillId="57" borderId="0" applyNumberFormat="0" applyBorder="0" applyAlignment="0" applyProtection="0"/>
    <xf numFmtId="0" fontId="31" fillId="50" borderId="0" applyNumberFormat="0" applyBorder="0" applyAlignment="0" applyProtection="0"/>
    <xf numFmtId="0" fontId="29" fillId="57" borderId="0" applyNumberFormat="0" applyBorder="0" applyAlignment="0" applyProtection="0"/>
    <xf numFmtId="212" fontId="30" fillId="30" borderId="0" applyNumberFormat="0" applyBorder="0" applyAlignment="0" applyProtection="0"/>
    <xf numFmtId="212" fontId="30" fillId="30" borderId="0" applyNumberFormat="0" applyBorder="0" applyAlignment="0" applyProtection="0"/>
    <xf numFmtId="211" fontId="29" fillId="57" borderId="0" applyNumberFormat="0" applyBorder="0" applyAlignment="0" applyProtection="0"/>
    <xf numFmtId="0" fontId="29" fillId="57" borderId="0" applyNumberFormat="0" applyBorder="0" applyAlignment="0" applyProtection="0"/>
    <xf numFmtId="210" fontId="29" fillId="5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211" fontId="31" fillId="5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213" fontId="31" fillId="50" borderId="0" applyNumberFormat="0" applyBorder="0" applyAlignment="0" applyProtection="0"/>
    <xf numFmtId="213" fontId="31" fillId="50" borderId="0" applyNumberFormat="0" applyBorder="0" applyAlignment="0" applyProtection="0"/>
    <xf numFmtId="0" fontId="1" fillId="30" borderId="0" applyNumberFormat="0" applyBorder="0" applyAlignment="0" applyProtection="0"/>
    <xf numFmtId="0" fontId="29"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0" fillId="30" borderId="0" applyNumberFormat="0" applyBorder="0" applyAlignment="0" applyProtection="0"/>
    <xf numFmtId="211" fontId="30" fillId="30" borderId="0" applyNumberFormat="0" applyBorder="0" applyAlignment="0" applyProtection="0"/>
    <xf numFmtId="0" fontId="30" fillId="30" borderId="0" applyNumberFormat="0" applyBorder="0" applyAlignment="0" applyProtection="0"/>
    <xf numFmtId="211" fontId="30" fillId="30" borderId="0" applyNumberFormat="0" applyBorder="0" applyAlignment="0" applyProtection="0"/>
    <xf numFmtId="211" fontId="30" fillId="30" borderId="0" applyNumberFormat="0" applyBorder="0" applyAlignment="0" applyProtection="0"/>
    <xf numFmtId="211" fontId="30" fillId="30" borderId="0" applyNumberFormat="0" applyBorder="0" applyAlignment="0" applyProtection="0"/>
    <xf numFmtId="211" fontId="30" fillId="30" borderId="0" applyNumberFormat="0" applyBorder="0" applyAlignment="0" applyProtection="0"/>
    <xf numFmtId="214" fontId="31" fillId="50" borderId="0" applyNumberFormat="0" applyBorder="0" applyAlignment="0" applyProtection="0"/>
    <xf numFmtId="0" fontId="30" fillId="30" borderId="0" applyNumberFormat="0" applyBorder="0" applyAlignment="0" applyProtection="0"/>
    <xf numFmtId="0" fontId="31" fillId="50" borderId="0" applyNumberFormat="0" applyBorder="0" applyAlignment="0" applyProtection="0"/>
    <xf numFmtId="214" fontId="31" fillId="50" borderId="0" applyNumberFormat="0" applyBorder="0" applyAlignment="0" applyProtection="0"/>
    <xf numFmtId="212" fontId="30" fillId="30" borderId="0" applyNumberFormat="0" applyBorder="0" applyAlignment="0" applyProtection="0"/>
    <xf numFmtId="212" fontId="30" fillId="30" borderId="0" applyNumberFormat="0" applyBorder="0" applyAlignment="0" applyProtection="0"/>
    <xf numFmtId="0" fontId="30" fillId="30" borderId="0" applyNumberFormat="0" applyBorder="0" applyAlignment="0" applyProtection="0"/>
    <xf numFmtId="0" fontId="29" fillId="57" borderId="0" applyNumberFormat="0" applyBorder="0" applyAlignment="0" applyProtection="0"/>
    <xf numFmtId="212" fontId="31" fillId="50" borderId="0" applyNumberFormat="0" applyBorder="0" applyAlignment="0" applyProtection="0"/>
    <xf numFmtId="213"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2" fontId="3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2" fontId="3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29"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1" fontId="31" fillId="50" borderId="0" applyNumberFormat="0" applyBorder="0" applyAlignment="0" applyProtection="0"/>
    <xf numFmtId="212" fontId="31" fillId="50" borderId="0" applyNumberFormat="0" applyBorder="0" applyAlignment="0" applyProtection="0"/>
    <xf numFmtId="213"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2" fontId="3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212" fontId="3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211"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0" fillId="30" borderId="0" applyNumberFormat="0" applyBorder="0" applyAlignment="0" applyProtection="0"/>
    <xf numFmtId="0" fontId="126" fillId="30" borderId="0" applyNumberFormat="0" applyBorder="0" applyAlignment="0" applyProtection="0"/>
    <xf numFmtId="0" fontId="29" fillId="58" borderId="0" applyNumberFormat="0" applyBorder="0" applyAlignment="0" applyProtection="0"/>
    <xf numFmtId="210" fontId="29" fillId="58" borderId="0" applyNumberFormat="0" applyBorder="0" applyAlignment="0" applyProtection="0"/>
    <xf numFmtId="211" fontId="29" fillId="58" borderId="0" applyNumberFormat="0" applyBorder="0" applyAlignment="0" applyProtection="0"/>
    <xf numFmtId="0" fontId="31" fillId="89" borderId="0" applyNumberFormat="0" applyBorder="0" applyAlignment="0" applyProtection="0"/>
    <xf numFmtId="0" fontId="29" fillId="58" borderId="0" applyNumberFormat="0" applyBorder="0" applyAlignment="0" applyProtection="0"/>
    <xf numFmtId="212" fontId="30" fillId="11" borderId="0" applyNumberFormat="0" applyBorder="0" applyAlignment="0" applyProtection="0"/>
    <xf numFmtId="212" fontId="30" fillId="11" borderId="0" applyNumberFormat="0" applyBorder="0" applyAlignment="0" applyProtection="0"/>
    <xf numFmtId="211" fontId="29" fillId="58" borderId="0" applyNumberFormat="0" applyBorder="0" applyAlignment="0" applyProtection="0"/>
    <xf numFmtId="0" fontId="29" fillId="58" borderId="0" applyNumberFormat="0" applyBorder="0" applyAlignment="0" applyProtection="0"/>
    <xf numFmtId="210" fontId="29" fillId="5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211" fontId="31" fillId="8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213" fontId="31" fillId="89" borderId="0" applyNumberFormat="0" applyBorder="0" applyAlignment="0" applyProtection="0"/>
    <xf numFmtId="213" fontId="31" fillId="89" borderId="0" applyNumberFormat="0" applyBorder="0" applyAlignment="0" applyProtection="0"/>
    <xf numFmtId="0" fontId="1" fillId="11" borderId="0" applyNumberFormat="0" applyBorder="0" applyAlignment="0" applyProtection="0"/>
    <xf numFmtId="0" fontId="29"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0" fillId="11" borderId="0" applyNumberFormat="0" applyBorder="0" applyAlignment="0" applyProtection="0"/>
    <xf numFmtId="211" fontId="30" fillId="11" borderId="0" applyNumberFormat="0" applyBorder="0" applyAlignment="0" applyProtection="0"/>
    <xf numFmtId="0" fontId="30" fillId="11" borderId="0" applyNumberFormat="0" applyBorder="0" applyAlignment="0" applyProtection="0"/>
    <xf numFmtId="211" fontId="30" fillId="11" borderId="0" applyNumberFormat="0" applyBorder="0" applyAlignment="0" applyProtection="0"/>
    <xf numFmtId="211" fontId="30" fillId="11" borderId="0" applyNumberFormat="0" applyBorder="0" applyAlignment="0" applyProtection="0"/>
    <xf numFmtId="211" fontId="30" fillId="11" borderId="0" applyNumberFormat="0" applyBorder="0" applyAlignment="0" applyProtection="0"/>
    <xf numFmtId="211" fontId="30" fillId="11" borderId="0" applyNumberFormat="0" applyBorder="0" applyAlignment="0" applyProtection="0"/>
    <xf numFmtId="214" fontId="31" fillId="89" borderId="0" applyNumberFormat="0" applyBorder="0" applyAlignment="0" applyProtection="0"/>
    <xf numFmtId="0" fontId="30" fillId="11" borderId="0" applyNumberFormat="0" applyBorder="0" applyAlignment="0" applyProtection="0"/>
    <xf numFmtId="0" fontId="31" fillId="89" borderId="0" applyNumberFormat="0" applyBorder="0" applyAlignment="0" applyProtection="0"/>
    <xf numFmtId="214" fontId="31" fillId="89" borderId="0" applyNumberFormat="0" applyBorder="0" applyAlignment="0" applyProtection="0"/>
    <xf numFmtId="212" fontId="30" fillId="11" borderId="0" applyNumberFormat="0" applyBorder="0" applyAlignment="0" applyProtection="0"/>
    <xf numFmtId="212" fontId="30" fillId="11" borderId="0" applyNumberFormat="0" applyBorder="0" applyAlignment="0" applyProtection="0"/>
    <xf numFmtId="0" fontId="30" fillId="11" borderId="0" applyNumberFormat="0" applyBorder="0" applyAlignment="0" applyProtection="0"/>
    <xf numFmtId="0" fontId="29" fillId="58" borderId="0" applyNumberFormat="0" applyBorder="0" applyAlignment="0" applyProtection="0"/>
    <xf numFmtId="212" fontId="31" fillId="89" borderId="0" applyNumberFormat="0" applyBorder="0" applyAlignment="0" applyProtection="0"/>
    <xf numFmtId="213" fontId="31" fillId="8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2"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2"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29"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8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8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1" fontId="31" fillId="89" borderId="0" applyNumberFormat="0" applyBorder="0" applyAlignment="0" applyProtection="0"/>
    <xf numFmtId="212" fontId="31" fillId="89" borderId="0" applyNumberFormat="0" applyBorder="0" applyAlignment="0" applyProtection="0"/>
    <xf numFmtId="213" fontId="31" fillId="8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2"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212"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211" fontId="31" fillId="8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89" borderId="0" applyNumberFormat="0" applyBorder="0" applyAlignment="0" applyProtection="0"/>
    <xf numFmtId="0" fontId="30" fillId="11" borderId="0" applyNumberFormat="0" applyBorder="0" applyAlignment="0" applyProtection="0"/>
    <xf numFmtId="0" fontId="126" fillId="11" borderId="0" applyNumberFormat="0" applyBorder="0" applyAlignment="0" applyProtection="0"/>
    <xf numFmtId="0" fontId="29" fillId="51" borderId="0" applyNumberFormat="0" applyBorder="0" applyAlignment="0" applyProtection="0"/>
    <xf numFmtId="210" fontId="29" fillId="51" borderId="0" applyNumberFormat="0" applyBorder="0" applyAlignment="0" applyProtection="0"/>
    <xf numFmtId="211" fontId="29"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212" fontId="30" fillId="15" borderId="0" applyNumberFormat="0" applyBorder="0" applyAlignment="0" applyProtection="0"/>
    <xf numFmtId="212" fontId="30" fillId="15" borderId="0" applyNumberFormat="0" applyBorder="0" applyAlignment="0" applyProtection="0"/>
    <xf numFmtId="211" fontId="29" fillId="51" borderId="0" applyNumberFormat="0" applyBorder="0" applyAlignment="0" applyProtection="0"/>
    <xf numFmtId="0" fontId="29" fillId="51" borderId="0" applyNumberFormat="0" applyBorder="0" applyAlignment="0" applyProtection="0"/>
    <xf numFmtId="210" fontId="29" fillId="5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211" fontId="31" fillId="5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213" fontId="31" fillId="51" borderId="0" applyNumberFormat="0" applyBorder="0" applyAlignment="0" applyProtection="0"/>
    <xf numFmtId="213" fontId="31" fillId="51"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0" fillId="15" borderId="0" applyNumberFormat="0" applyBorder="0" applyAlignment="0" applyProtection="0"/>
    <xf numFmtId="211" fontId="30" fillId="15" borderId="0" applyNumberFormat="0" applyBorder="0" applyAlignment="0" applyProtection="0"/>
    <xf numFmtId="0" fontId="30" fillId="15" borderId="0" applyNumberFormat="0" applyBorder="0" applyAlignment="0" applyProtection="0"/>
    <xf numFmtId="211" fontId="30" fillId="15" borderId="0" applyNumberFormat="0" applyBorder="0" applyAlignment="0" applyProtection="0"/>
    <xf numFmtId="211" fontId="30" fillId="15" borderId="0" applyNumberFormat="0" applyBorder="0" applyAlignment="0" applyProtection="0"/>
    <xf numFmtId="211" fontId="30" fillId="15" borderId="0" applyNumberFormat="0" applyBorder="0" applyAlignment="0" applyProtection="0"/>
    <xf numFmtId="211" fontId="30" fillId="15" borderId="0" applyNumberFormat="0" applyBorder="0" applyAlignment="0" applyProtection="0"/>
    <xf numFmtId="214" fontId="31" fillId="51" borderId="0" applyNumberFormat="0" applyBorder="0" applyAlignment="0" applyProtection="0"/>
    <xf numFmtId="0" fontId="30" fillId="15" borderId="0" applyNumberFormat="0" applyBorder="0" applyAlignment="0" applyProtection="0"/>
    <xf numFmtId="0" fontId="31" fillId="51" borderId="0" applyNumberFormat="0" applyBorder="0" applyAlignment="0" applyProtection="0"/>
    <xf numFmtId="214" fontId="31" fillId="51" borderId="0" applyNumberFormat="0" applyBorder="0" applyAlignment="0" applyProtection="0"/>
    <xf numFmtId="212" fontId="30" fillId="15" borderId="0" applyNumberFormat="0" applyBorder="0" applyAlignment="0" applyProtection="0"/>
    <xf numFmtId="212" fontId="30" fillId="15" borderId="0" applyNumberFormat="0" applyBorder="0" applyAlignment="0" applyProtection="0"/>
    <xf numFmtId="0" fontId="30" fillId="15" borderId="0" applyNumberFormat="0" applyBorder="0" applyAlignment="0" applyProtection="0"/>
    <xf numFmtId="0" fontId="29" fillId="51" borderId="0" applyNumberFormat="0" applyBorder="0" applyAlignment="0" applyProtection="0"/>
    <xf numFmtId="212" fontId="31" fillId="51" borderId="0" applyNumberFormat="0" applyBorder="0" applyAlignment="0" applyProtection="0"/>
    <xf numFmtId="213"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2" fontId="3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2" fontId="3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1" fontId="31" fillId="51" borderId="0" applyNumberFormat="0" applyBorder="0" applyAlignment="0" applyProtection="0"/>
    <xf numFmtId="212" fontId="31" fillId="51" borderId="0" applyNumberFormat="0" applyBorder="0" applyAlignment="0" applyProtection="0"/>
    <xf numFmtId="213"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2" fontId="3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212" fontId="3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211" fontId="31"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51" borderId="0" applyNumberFormat="0" applyBorder="0" applyAlignment="0" applyProtection="0"/>
    <xf numFmtId="0" fontId="30" fillId="15" borderId="0" applyNumberFormat="0" applyBorder="0" applyAlignment="0" applyProtection="0"/>
    <xf numFmtId="0" fontId="126" fillId="15" borderId="0" applyNumberFormat="0" applyBorder="0" applyAlignment="0" applyProtection="0"/>
    <xf numFmtId="0" fontId="29" fillId="60" borderId="0" applyNumberFormat="0" applyBorder="0" applyAlignment="0" applyProtection="0"/>
    <xf numFmtId="210" fontId="29" fillId="60" borderId="0" applyNumberFormat="0" applyBorder="0" applyAlignment="0" applyProtection="0"/>
    <xf numFmtId="211" fontId="29" fillId="60" borderId="0" applyNumberFormat="0" applyBorder="0" applyAlignment="0" applyProtection="0"/>
    <xf numFmtId="0" fontId="31" fillId="61" borderId="0" applyNumberFormat="0" applyBorder="0" applyAlignment="0" applyProtection="0"/>
    <xf numFmtId="0" fontId="29" fillId="60" borderId="0" applyNumberFormat="0" applyBorder="0" applyAlignment="0" applyProtection="0"/>
    <xf numFmtId="212" fontId="30" fillId="19" borderId="0" applyNumberFormat="0" applyBorder="0" applyAlignment="0" applyProtection="0"/>
    <xf numFmtId="212" fontId="30" fillId="19" borderId="0" applyNumberFormat="0" applyBorder="0" applyAlignment="0" applyProtection="0"/>
    <xf numFmtId="211" fontId="29" fillId="60" borderId="0" applyNumberFormat="0" applyBorder="0" applyAlignment="0" applyProtection="0"/>
    <xf numFmtId="0" fontId="29" fillId="60" borderId="0" applyNumberFormat="0" applyBorder="0" applyAlignment="0" applyProtection="0"/>
    <xf numFmtId="210" fontId="29" fillId="60"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11" fontId="31" fillId="61"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13" fontId="31" fillId="61" borderId="0" applyNumberFormat="0" applyBorder="0" applyAlignment="0" applyProtection="0"/>
    <xf numFmtId="213" fontId="31" fillId="61" borderId="0" applyNumberFormat="0" applyBorder="0" applyAlignment="0" applyProtection="0"/>
    <xf numFmtId="0" fontId="1" fillId="19" borderId="0" applyNumberFormat="0" applyBorder="0" applyAlignment="0" applyProtection="0"/>
    <xf numFmtId="0" fontId="29"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0" fillId="19" borderId="0" applyNumberFormat="0" applyBorder="0" applyAlignment="0" applyProtection="0"/>
    <xf numFmtId="211" fontId="30" fillId="19" borderId="0" applyNumberFormat="0" applyBorder="0" applyAlignment="0" applyProtection="0"/>
    <xf numFmtId="0" fontId="30" fillId="19" borderId="0" applyNumberFormat="0" applyBorder="0" applyAlignment="0" applyProtection="0"/>
    <xf numFmtId="211" fontId="30" fillId="19" borderId="0" applyNumberFormat="0" applyBorder="0" applyAlignment="0" applyProtection="0"/>
    <xf numFmtId="211" fontId="30" fillId="19" borderId="0" applyNumberFormat="0" applyBorder="0" applyAlignment="0" applyProtection="0"/>
    <xf numFmtId="211" fontId="30" fillId="19" borderId="0" applyNumberFormat="0" applyBorder="0" applyAlignment="0" applyProtection="0"/>
    <xf numFmtId="211" fontId="30" fillId="19" borderId="0" applyNumberFormat="0" applyBorder="0" applyAlignment="0" applyProtection="0"/>
    <xf numFmtId="214" fontId="31" fillId="61" borderId="0" applyNumberFormat="0" applyBorder="0" applyAlignment="0" applyProtection="0"/>
    <xf numFmtId="0" fontId="30" fillId="19" borderId="0" applyNumberFormat="0" applyBorder="0" applyAlignment="0" applyProtection="0"/>
    <xf numFmtId="0" fontId="31" fillId="61" borderId="0" applyNumberFormat="0" applyBorder="0" applyAlignment="0" applyProtection="0"/>
    <xf numFmtId="214" fontId="31" fillId="61" borderId="0" applyNumberFormat="0" applyBorder="0" applyAlignment="0" applyProtection="0"/>
    <xf numFmtId="212" fontId="30" fillId="19" borderId="0" applyNumberFormat="0" applyBorder="0" applyAlignment="0" applyProtection="0"/>
    <xf numFmtId="212" fontId="30" fillId="19" borderId="0" applyNumberFormat="0" applyBorder="0" applyAlignment="0" applyProtection="0"/>
    <xf numFmtId="0" fontId="30" fillId="19" borderId="0" applyNumberFormat="0" applyBorder="0" applyAlignment="0" applyProtection="0"/>
    <xf numFmtId="0" fontId="29" fillId="60" borderId="0" applyNumberFormat="0" applyBorder="0" applyAlignment="0" applyProtection="0"/>
    <xf numFmtId="212" fontId="31" fillId="61" borderId="0" applyNumberFormat="0" applyBorder="0" applyAlignment="0" applyProtection="0"/>
    <xf numFmtId="213" fontId="31"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2" fontId="3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2" fontId="3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29"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1" fontId="31" fillId="61" borderId="0" applyNumberFormat="0" applyBorder="0" applyAlignment="0" applyProtection="0"/>
    <xf numFmtId="212" fontId="31" fillId="61" borderId="0" applyNumberFormat="0" applyBorder="0" applyAlignment="0" applyProtection="0"/>
    <xf numFmtId="213" fontId="31"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2" fontId="3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212" fontId="3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211" fontId="31"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61" borderId="0" applyNumberFormat="0" applyBorder="0" applyAlignment="0" applyProtection="0"/>
    <xf numFmtId="0" fontId="30" fillId="19" borderId="0" applyNumberFormat="0" applyBorder="0" applyAlignment="0" applyProtection="0"/>
    <xf numFmtId="0" fontId="126" fillId="19" borderId="0" applyNumberFormat="0" applyBorder="0" applyAlignment="0" applyProtection="0"/>
    <xf numFmtId="0" fontId="29" fillId="54" borderId="0" applyNumberFormat="0" applyBorder="0" applyAlignment="0" applyProtection="0"/>
    <xf numFmtId="210" fontId="29" fillId="54" borderId="0" applyNumberFormat="0" applyBorder="0" applyAlignment="0" applyProtection="0"/>
    <xf numFmtId="211" fontId="29" fillId="54" borderId="0" applyNumberFormat="0" applyBorder="0" applyAlignment="0" applyProtection="0"/>
    <xf numFmtId="0" fontId="31" fillId="62" borderId="0" applyNumberFormat="0" applyBorder="0" applyAlignment="0" applyProtection="0"/>
    <xf numFmtId="0" fontId="29" fillId="54" borderId="0" applyNumberFormat="0" applyBorder="0" applyAlignment="0" applyProtection="0"/>
    <xf numFmtId="212" fontId="30" fillId="23" borderId="0" applyNumberFormat="0" applyBorder="0" applyAlignment="0" applyProtection="0"/>
    <xf numFmtId="212" fontId="30" fillId="23" borderId="0" applyNumberFormat="0" applyBorder="0" applyAlignment="0" applyProtection="0"/>
    <xf numFmtId="211" fontId="29" fillId="54" borderId="0" applyNumberFormat="0" applyBorder="0" applyAlignment="0" applyProtection="0"/>
    <xf numFmtId="0" fontId="29" fillId="54" borderId="0" applyNumberFormat="0" applyBorder="0" applyAlignment="0" applyProtection="0"/>
    <xf numFmtId="210" fontId="29" fillId="54"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11" fontId="31" fillId="62"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13" fontId="31" fillId="62" borderId="0" applyNumberFormat="0" applyBorder="0" applyAlignment="0" applyProtection="0"/>
    <xf numFmtId="213" fontId="31" fillId="62" borderId="0" applyNumberFormat="0" applyBorder="0" applyAlignment="0" applyProtection="0"/>
    <xf numFmtId="0" fontId="1" fillId="23" borderId="0" applyNumberFormat="0" applyBorder="0" applyAlignment="0" applyProtection="0"/>
    <xf numFmtId="0" fontId="29" fillId="5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0" fillId="23" borderId="0" applyNumberFormat="0" applyBorder="0" applyAlignment="0" applyProtection="0"/>
    <xf numFmtId="211" fontId="30" fillId="23" borderId="0" applyNumberFormat="0" applyBorder="0" applyAlignment="0" applyProtection="0"/>
    <xf numFmtId="0" fontId="30" fillId="23" borderId="0" applyNumberFormat="0" applyBorder="0" applyAlignment="0" applyProtection="0"/>
    <xf numFmtId="211" fontId="30" fillId="23" borderId="0" applyNumberFormat="0" applyBorder="0" applyAlignment="0" applyProtection="0"/>
    <xf numFmtId="211" fontId="30" fillId="23" borderId="0" applyNumberFormat="0" applyBorder="0" applyAlignment="0" applyProtection="0"/>
    <xf numFmtId="211" fontId="30" fillId="23" borderId="0" applyNumberFormat="0" applyBorder="0" applyAlignment="0" applyProtection="0"/>
    <xf numFmtId="211" fontId="30" fillId="23" borderId="0" applyNumberFormat="0" applyBorder="0" applyAlignment="0" applyProtection="0"/>
    <xf numFmtId="214" fontId="31" fillId="62" borderId="0" applyNumberFormat="0" applyBorder="0" applyAlignment="0" applyProtection="0"/>
    <xf numFmtId="0" fontId="30" fillId="23" borderId="0" applyNumberFormat="0" applyBorder="0" applyAlignment="0" applyProtection="0"/>
    <xf numFmtId="0" fontId="31" fillId="62" borderId="0" applyNumberFormat="0" applyBorder="0" applyAlignment="0" applyProtection="0"/>
    <xf numFmtId="214" fontId="31" fillId="62" borderId="0" applyNumberFormat="0" applyBorder="0" applyAlignment="0" applyProtection="0"/>
    <xf numFmtId="212" fontId="30" fillId="23" borderId="0" applyNumberFormat="0" applyBorder="0" applyAlignment="0" applyProtection="0"/>
    <xf numFmtId="212" fontId="30" fillId="23" borderId="0" applyNumberFormat="0" applyBorder="0" applyAlignment="0" applyProtection="0"/>
    <xf numFmtId="0" fontId="30" fillId="23" borderId="0" applyNumberFormat="0" applyBorder="0" applyAlignment="0" applyProtection="0"/>
    <xf numFmtId="0" fontId="29" fillId="54" borderId="0" applyNumberFormat="0" applyBorder="0" applyAlignment="0" applyProtection="0"/>
    <xf numFmtId="212" fontId="31" fillId="62" borderId="0" applyNumberFormat="0" applyBorder="0" applyAlignment="0" applyProtection="0"/>
    <xf numFmtId="213" fontId="31"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2" fontId="3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2" fontId="3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29" fillId="5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1" fontId="31" fillId="62" borderId="0" applyNumberFormat="0" applyBorder="0" applyAlignment="0" applyProtection="0"/>
    <xf numFmtId="212" fontId="31" fillId="62" borderId="0" applyNumberFormat="0" applyBorder="0" applyAlignment="0" applyProtection="0"/>
    <xf numFmtId="213" fontId="31"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2" fontId="3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212" fontId="3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211" fontId="31"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2" borderId="0" applyNumberFormat="0" applyBorder="0" applyAlignment="0" applyProtection="0"/>
    <xf numFmtId="0" fontId="30" fillId="23" borderId="0" applyNumberFormat="0" applyBorder="0" applyAlignment="0" applyProtection="0"/>
    <xf numFmtId="0" fontId="126" fillId="23" borderId="0" applyNumberFormat="0" applyBorder="0" applyAlignment="0" applyProtection="0"/>
    <xf numFmtId="0" fontId="29" fillId="58" borderId="0" applyNumberFormat="0" applyBorder="0" applyAlignment="0" applyProtection="0"/>
    <xf numFmtId="210" fontId="29" fillId="58" borderId="0" applyNumberFormat="0" applyBorder="0" applyAlignment="0" applyProtection="0"/>
    <xf numFmtId="211" fontId="29" fillId="58" borderId="0" applyNumberFormat="0" applyBorder="0" applyAlignment="0" applyProtection="0"/>
    <xf numFmtId="0" fontId="31" fillId="89" borderId="0" applyNumberFormat="0" applyBorder="0" applyAlignment="0" applyProtection="0"/>
    <xf numFmtId="0" fontId="29" fillId="58" borderId="0" applyNumberFormat="0" applyBorder="0" applyAlignment="0" applyProtection="0"/>
    <xf numFmtId="212" fontId="30" fillId="27" borderId="0" applyNumberFormat="0" applyBorder="0" applyAlignment="0" applyProtection="0"/>
    <xf numFmtId="212" fontId="30" fillId="27" borderId="0" applyNumberFormat="0" applyBorder="0" applyAlignment="0" applyProtection="0"/>
    <xf numFmtId="211" fontId="29" fillId="58" borderId="0" applyNumberFormat="0" applyBorder="0" applyAlignment="0" applyProtection="0"/>
    <xf numFmtId="0" fontId="29" fillId="58" borderId="0" applyNumberFormat="0" applyBorder="0" applyAlignment="0" applyProtection="0"/>
    <xf numFmtId="210" fontId="29" fillId="58"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211" fontId="31" fillId="8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213" fontId="31" fillId="89" borderId="0" applyNumberFormat="0" applyBorder="0" applyAlignment="0" applyProtection="0"/>
    <xf numFmtId="213" fontId="31" fillId="89" borderId="0" applyNumberFormat="0" applyBorder="0" applyAlignment="0" applyProtection="0"/>
    <xf numFmtId="0" fontId="1" fillId="27" borderId="0" applyNumberFormat="0" applyBorder="0" applyAlignment="0" applyProtection="0"/>
    <xf numFmtId="0" fontId="29"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0" fillId="27" borderId="0" applyNumberFormat="0" applyBorder="0" applyAlignment="0" applyProtection="0"/>
    <xf numFmtId="211" fontId="30" fillId="27" borderId="0" applyNumberFormat="0" applyBorder="0" applyAlignment="0" applyProtection="0"/>
    <xf numFmtId="0" fontId="30" fillId="27" borderId="0" applyNumberFormat="0" applyBorder="0" applyAlignment="0" applyProtection="0"/>
    <xf numFmtId="211" fontId="30" fillId="27" borderId="0" applyNumberFormat="0" applyBorder="0" applyAlignment="0" applyProtection="0"/>
    <xf numFmtId="211" fontId="30" fillId="27" borderId="0" applyNumberFormat="0" applyBorder="0" applyAlignment="0" applyProtection="0"/>
    <xf numFmtId="211" fontId="30" fillId="27" borderId="0" applyNumberFormat="0" applyBorder="0" applyAlignment="0" applyProtection="0"/>
    <xf numFmtId="211" fontId="30" fillId="27" borderId="0" applyNumberFormat="0" applyBorder="0" applyAlignment="0" applyProtection="0"/>
    <xf numFmtId="214" fontId="31" fillId="89" borderId="0" applyNumberFormat="0" applyBorder="0" applyAlignment="0" applyProtection="0"/>
    <xf numFmtId="0" fontId="30" fillId="27" borderId="0" applyNumberFormat="0" applyBorder="0" applyAlignment="0" applyProtection="0"/>
    <xf numFmtId="0" fontId="31" fillId="89" borderId="0" applyNumberFormat="0" applyBorder="0" applyAlignment="0" applyProtection="0"/>
    <xf numFmtId="214" fontId="31" fillId="89" borderId="0" applyNumberFormat="0" applyBorder="0" applyAlignment="0" applyProtection="0"/>
    <xf numFmtId="212" fontId="30" fillId="27" borderId="0" applyNumberFormat="0" applyBorder="0" applyAlignment="0" applyProtection="0"/>
    <xf numFmtId="212" fontId="30" fillId="27" borderId="0" applyNumberFormat="0" applyBorder="0" applyAlignment="0" applyProtection="0"/>
    <xf numFmtId="0" fontId="30" fillId="27" borderId="0" applyNumberFormat="0" applyBorder="0" applyAlignment="0" applyProtection="0"/>
    <xf numFmtId="0" fontId="29" fillId="58" borderId="0" applyNumberFormat="0" applyBorder="0" applyAlignment="0" applyProtection="0"/>
    <xf numFmtId="212" fontId="31" fillId="89" borderId="0" applyNumberFormat="0" applyBorder="0" applyAlignment="0" applyProtection="0"/>
    <xf numFmtId="213" fontId="31" fillId="8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2" fontId="3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2" fontId="3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29"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8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8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1" fontId="31" fillId="89" borderId="0" applyNumberFormat="0" applyBorder="0" applyAlignment="0" applyProtection="0"/>
    <xf numFmtId="212" fontId="31" fillId="89" borderId="0" applyNumberFormat="0" applyBorder="0" applyAlignment="0" applyProtection="0"/>
    <xf numFmtId="213" fontId="31" fillId="8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2" fontId="3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212" fontId="3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211" fontId="31" fillId="8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89" borderId="0" applyNumberFormat="0" applyBorder="0" applyAlignment="0" applyProtection="0"/>
    <xf numFmtId="0" fontId="30" fillId="27" borderId="0" applyNumberFormat="0" applyBorder="0" applyAlignment="0" applyProtection="0"/>
    <xf numFmtId="0" fontId="126" fillId="27" borderId="0" applyNumberFormat="0" applyBorder="0" applyAlignment="0" applyProtection="0"/>
    <xf numFmtId="0" fontId="29" fillId="63" borderId="0" applyNumberFormat="0" applyBorder="0" applyAlignment="0" applyProtection="0"/>
    <xf numFmtId="210" fontId="29" fillId="63" borderId="0" applyNumberFormat="0" applyBorder="0" applyAlignment="0" applyProtection="0"/>
    <xf numFmtId="211" fontId="29" fillId="63" borderId="0" applyNumberFormat="0" applyBorder="0" applyAlignment="0" applyProtection="0"/>
    <xf numFmtId="0" fontId="31" fillId="57" borderId="0" applyNumberFormat="0" applyBorder="0" applyAlignment="0" applyProtection="0"/>
    <xf numFmtId="0" fontId="29" fillId="63" borderId="0" applyNumberFormat="0" applyBorder="0" applyAlignment="0" applyProtection="0"/>
    <xf numFmtId="212" fontId="30" fillId="31" borderId="0" applyNumberFormat="0" applyBorder="0" applyAlignment="0" applyProtection="0"/>
    <xf numFmtId="212" fontId="30" fillId="31" borderId="0" applyNumberFormat="0" applyBorder="0" applyAlignment="0" applyProtection="0"/>
    <xf numFmtId="211" fontId="29" fillId="63" borderId="0" applyNumberFormat="0" applyBorder="0" applyAlignment="0" applyProtection="0"/>
    <xf numFmtId="0" fontId="29" fillId="63" borderId="0" applyNumberFormat="0" applyBorder="0" applyAlignment="0" applyProtection="0"/>
    <xf numFmtId="210" fontId="29" fillId="63"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211" fontId="31" fillId="5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213" fontId="31" fillId="57" borderId="0" applyNumberFormat="0" applyBorder="0" applyAlignment="0" applyProtection="0"/>
    <xf numFmtId="213" fontId="31" fillId="57" borderId="0" applyNumberFormat="0" applyBorder="0" applyAlignment="0" applyProtection="0"/>
    <xf numFmtId="0" fontId="1" fillId="31" borderId="0" applyNumberFormat="0" applyBorder="0" applyAlignment="0" applyProtection="0"/>
    <xf numFmtId="0" fontId="29" fillId="6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0" fillId="31" borderId="0" applyNumberFormat="0" applyBorder="0" applyAlignment="0" applyProtection="0"/>
    <xf numFmtId="211" fontId="30" fillId="31" borderId="0" applyNumberFormat="0" applyBorder="0" applyAlignment="0" applyProtection="0"/>
    <xf numFmtId="0" fontId="30" fillId="31" borderId="0" applyNumberFormat="0" applyBorder="0" applyAlignment="0" applyProtection="0"/>
    <xf numFmtId="211" fontId="30" fillId="31" borderId="0" applyNumberFormat="0" applyBorder="0" applyAlignment="0" applyProtection="0"/>
    <xf numFmtId="211" fontId="30" fillId="31" borderId="0" applyNumberFormat="0" applyBorder="0" applyAlignment="0" applyProtection="0"/>
    <xf numFmtId="211" fontId="30" fillId="31" borderId="0" applyNumberFormat="0" applyBorder="0" applyAlignment="0" applyProtection="0"/>
    <xf numFmtId="211" fontId="30" fillId="31" borderId="0" applyNumberFormat="0" applyBorder="0" applyAlignment="0" applyProtection="0"/>
    <xf numFmtId="214" fontId="31" fillId="57" borderId="0" applyNumberFormat="0" applyBorder="0" applyAlignment="0" applyProtection="0"/>
    <xf numFmtId="0" fontId="30" fillId="31" borderId="0" applyNumberFormat="0" applyBorder="0" applyAlignment="0" applyProtection="0"/>
    <xf numFmtId="0" fontId="31" fillId="57" borderId="0" applyNumberFormat="0" applyBorder="0" applyAlignment="0" applyProtection="0"/>
    <xf numFmtId="214" fontId="31" fillId="57" borderId="0" applyNumberFormat="0" applyBorder="0" applyAlignment="0" applyProtection="0"/>
    <xf numFmtId="212" fontId="30" fillId="31" borderId="0" applyNumberFormat="0" applyBorder="0" applyAlignment="0" applyProtection="0"/>
    <xf numFmtId="212" fontId="30" fillId="31" borderId="0" applyNumberFormat="0" applyBorder="0" applyAlignment="0" applyProtection="0"/>
    <xf numFmtId="0" fontId="30" fillId="31" borderId="0" applyNumberFormat="0" applyBorder="0" applyAlignment="0" applyProtection="0"/>
    <xf numFmtId="0" fontId="29" fillId="63" borderId="0" applyNumberFormat="0" applyBorder="0" applyAlignment="0" applyProtection="0"/>
    <xf numFmtId="212" fontId="31" fillId="57" borderId="0" applyNumberFormat="0" applyBorder="0" applyAlignment="0" applyProtection="0"/>
    <xf numFmtId="213" fontId="3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2" fontId="3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2" fontId="3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29" fillId="6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1" fontId="31" fillId="57" borderId="0" applyNumberFormat="0" applyBorder="0" applyAlignment="0" applyProtection="0"/>
    <xf numFmtId="212" fontId="31" fillId="57" borderId="0" applyNumberFormat="0" applyBorder="0" applyAlignment="0" applyProtection="0"/>
    <xf numFmtId="213" fontId="3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2" fontId="3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212" fontId="3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211" fontId="3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7" borderId="0" applyNumberFormat="0" applyBorder="0" applyAlignment="0" applyProtection="0"/>
    <xf numFmtId="0" fontId="30" fillId="31" borderId="0" applyNumberFormat="0" applyBorder="0" applyAlignment="0" applyProtection="0"/>
    <xf numFmtId="0" fontId="126" fillId="31" borderId="0" applyNumberFormat="0" applyBorder="0" applyAlignment="0" applyProtection="0"/>
    <xf numFmtId="0" fontId="37" fillId="64" borderId="0" applyNumberFormat="0" applyBorder="0" applyAlignment="0" applyProtection="0"/>
    <xf numFmtId="210" fontId="37" fillId="64" borderId="0" applyNumberFormat="0" applyBorder="0" applyAlignment="0" applyProtection="0"/>
    <xf numFmtId="214" fontId="37" fillId="64" borderId="0" applyNumberFormat="0" applyBorder="0" applyAlignment="0" applyProtection="0"/>
    <xf numFmtId="214" fontId="37" fillId="64" borderId="0" applyNumberFormat="0" applyBorder="0" applyAlignment="0" applyProtection="0"/>
    <xf numFmtId="211" fontId="37" fillId="64" borderId="0" applyNumberFormat="0" applyBorder="0" applyAlignment="0" applyProtection="0"/>
    <xf numFmtId="0" fontId="121" fillId="89" borderId="0" applyNumberFormat="0" applyBorder="0" applyAlignment="0" applyProtection="0"/>
    <xf numFmtId="0" fontId="37" fillId="64" borderId="0" applyNumberFormat="0" applyBorder="0" applyAlignment="0" applyProtection="0"/>
    <xf numFmtId="212" fontId="127" fillId="12" borderId="0" applyNumberFormat="0" applyBorder="0" applyAlignment="0" applyProtection="0"/>
    <xf numFmtId="211" fontId="37" fillId="64" borderId="0" applyNumberFormat="0" applyBorder="0" applyAlignment="0" applyProtection="0"/>
    <xf numFmtId="0" fontId="37" fillId="64" borderId="0" applyNumberFormat="0" applyBorder="0" applyAlignment="0" applyProtection="0"/>
    <xf numFmtId="210" fontId="37" fillId="64" borderId="0" applyNumberFormat="0" applyBorder="0" applyAlignment="0" applyProtection="0"/>
    <xf numFmtId="214" fontId="37" fillId="64" borderId="0" applyNumberFormat="0" applyBorder="0" applyAlignment="0" applyProtection="0"/>
    <xf numFmtId="211" fontId="127" fillId="12" borderId="0" applyNumberFormat="0" applyBorder="0" applyAlignment="0" applyProtection="0"/>
    <xf numFmtId="211" fontId="127" fillId="12" borderId="0" applyNumberFormat="0" applyBorder="0" applyAlignment="0" applyProtection="0"/>
    <xf numFmtId="0" fontId="121" fillId="89" borderId="0" applyNumberFormat="0" applyBorder="0" applyAlignment="0" applyProtection="0"/>
    <xf numFmtId="0" fontId="17" fillId="12" borderId="0" applyNumberFormat="0" applyBorder="0" applyAlignment="0" applyProtection="0"/>
    <xf numFmtId="0" fontId="37" fillId="64" borderId="0" applyNumberFormat="0" applyBorder="0" applyAlignment="0" applyProtection="0"/>
    <xf numFmtId="212" fontId="127" fillId="12" borderId="0" applyNumberFormat="0" applyBorder="0" applyAlignment="0" applyProtection="0"/>
    <xf numFmtId="0" fontId="127" fillId="12" borderId="0" applyNumberFormat="0" applyBorder="0" applyAlignment="0" applyProtection="0"/>
    <xf numFmtId="0" fontId="121" fillId="89" borderId="0" applyNumberFormat="0" applyBorder="0" applyAlignment="0" applyProtection="0"/>
    <xf numFmtId="212" fontId="37" fillId="64" borderId="0" applyNumberFormat="0" applyBorder="0" applyAlignment="0" applyProtection="0"/>
    <xf numFmtId="213" fontId="37" fillId="64" borderId="0" applyNumberFormat="0" applyBorder="0" applyAlignment="0" applyProtection="0"/>
    <xf numFmtId="213" fontId="127" fillId="12" borderId="0" applyNumberFormat="0" applyBorder="0" applyAlignment="0" applyProtection="0"/>
    <xf numFmtId="212" fontId="127" fillId="12" borderId="0" applyNumberFormat="0" applyBorder="0" applyAlignment="0" applyProtection="0"/>
    <xf numFmtId="213" fontId="17" fillId="12" borderId="0" applyNumberFormat="0" applyBorder="0" applyAlignment="0" applyProtection="0"/>
    <xf numFmtId="212" fontId="121" fillId="89" borderId="0" applyNumberFormat="0" applyBorder="0" applyAlignment="0" applyProtection="0"/>
    <xf numFmtId="213" fontId="121" fillId="89" borderId="0" applyNumberFormat="0" applyBorder="0" applyAlignment="0" applyProtection="0"/>
    <xf numFmtId="213" fontId="121" fillId="89" borderId="0" applyNumberFormat="0" applyBorder="0" applyAlignment="0" applyProtection="0"/>
    <xf numFmtId="214" fontId="121" fillId="89" borderId="0" applyNumberFormat="0" applyBorder="0" applyAlignment="0" applyProtection="0"/>
    <xf numFmtId="214" fontId="121" fillId="89" borderId="0" applyNumberFormat="0" applyBorder="0" applyAlignment="0" applyProtection="0"/>
    <xf numFmtId="211" fontId="37" fillId="64" borderId="0" applyNumberFormat="0" applyBorder="0" applyAlignment="0" applyProtection="0"/>
    <xf numFmtId="211" fontId="37" fillId="64" borderId="0" applyNumberFormat="0" applyBorder="0" applyAlignment="0" applyProtection="0"/>
    <xf numFmtId="0" fontId="121" fillId="89" borderId="0" applyNumberFormat="0" applyBorder="0" applyAlignment="0" applyProtection="0"/>
    <xf numFmtId="214" fontId="121" fillId="89" borderId="0" applyNumberFormat="0" applyBorder="0" applyAlignment="0" applyProtection="0"/>
    <xf numFmtId="212" fontId="121" fillId="89" borderId="0" applyNumberFormat="0" applyBorder="0" applyAlignment="0" applyProtection="0"/>
    <xf numFmtId="0" fontId="37" fillId="64" borderId="0" applyNumberFormat="0" applyBorder="0" applyAlignment="0" applyProtection="0"/>
    <xf numFmtId="0" fontId="121" fillId="89" borderId="0" applyNumberFormat="0" applyBorder="0" applyAlignment="0" applyProtection="0"/>
    <xf numFmtId="212" fontId="127" fillId="12" borderId="0" applyNumberFormat="0" applyBorder="0" applyAlignment="0" applyProtection="0"/>
    <xf numFmtId="0" fontId="127" fillId="12" borderId="0" applyNumberFormat="0" applyBorder="0" applyAlignment="0" applyProtection="0"/>
    <xf numFmtId="0" fontId="37" fillId="64" borderId="0" applyNumberFormat="0" applyBorder="0" applyAlignment="0" applyProtection="0"/>
    <xf numFmtId="0" fontId="121" fillId="89" borderId="0" applyNumberFormat="0" applyBorder="0" applyAlignment="0" applyProtection="0"/>
    <xf numFmtId="0" fontId="37" fillId="64" borderId="0" applyNumberFormat="0" applyBorder="0" applyAlignment="0" applyProtection="0"/>
    <xf numFmtId="211" fontId="121" fillId="89" borderId="0" applyNumberFormat="0" applyBorder="0" applyAlignment="0" applyProtection="0"/>
    <xf numFmtId="211" fontId="121" fillId="89" borderId="0" applyNumberFormat="0" applyBorder="0" applyAlignment="0" applyProtection="0"/>
    <xf numFmtId="0" fontId="17" fillId="12" borderId="0" applyNumberFormat="0" applyBorder="0" applyAlignment="0" applyProtection="0"/>
    <xf numFmtId="0" fontId="121" fillId="89" borderId="0" applyNumberFormat="0" applyBorder="0" applyAlignment="0" applyProtection="0"/>
    <xf numFmtId="211" fontId="121" fillId="89" borderId="0" applyNumberFormat="0" applyBorder="0" applyAlignment="0" applyProtection="0"/>
    <xf numFmtId="0" fontId="37" fillId="66" borderId="0" applyNumberFormat="0" applyBorder="0" applyAlignment="0" applyProtection="0"/>
    <xf numFmtId="210" fontId="121" fillId="89" borderId="0" applyNumberFormat="0" applyBorder="0" applyAlignment="0" applyProtection="0"/>
    <xf numFmtId="211" fontId="121" fillId="89" borderId="0" applyNumberFormat="0" applyBorder="0" applyAlignment="0" applyProtection="0"/>
    <xf numFmtId="0" fontId="121" fillId="89" borderId="0" applyNumberFormat="0" applyBorder="0" applyAlignment="0" applyProtection="0"/>
    <xf numFmtId="0" fontId="37" fillId="51" borderId="0" applyNumberFormat="0" applyBorder="0" applyAlignment="0" applyProtection="0"/>
    <xf numFmtId="210" fontId="37" fillId="51" borderId="0" applyNumberFormat="0" applyBorder="0" applyAlignment="0" applyProtection="0"/>
    <xf numFmtId="214" fontId="37" fillId="51" borderId="0" applyNumberFormat="0" applyBorder="0" applyAlignment="0" applyProtection="0"/>
    <xf numFmtId="214" fontId="37" fillId="51" borderId="0" applyNumberFormat="0" applyBorder="0" applyAlignment="0" applyProtection="0"/>
    <xf numFmtId="211" fontId="37" fillId="51" borderId="0" applyNumberFormat="0" applyBorder="0" applyAlignment="0" applyProtection="0"/>
    <xf numFmtId="0" fontId="121" fillId="51" borderId="0" applyNumberFormat="0" applyBorder="0" applyAlignment="0" applyProtection="0"/>
    <xf numFmtId="0" fontId="37" fillId="51" borderId="0" applyNumberFormat="0" applyBorder="0" applyAlignment="0" applyProtection="0"/>
    <xf numFmtId="212" fontId="127" fillId="16" borderId="0" applyNumberFormat="0" applyBorder="0" applyAlignment="0" applyProtection="0"/>
    <xf numFmtId="211" fontId="37" fillId="51" borderId="0" applyNumberFormat="0" applyBorder="0" applyAlignment="0" applyProtection="0"/>
    <xf numFmtId="0" fontId="37" fillId="51" borderId="0" applyNumberFormat="0" applyBorder="0" applyAlignment="0" applyProtection="0"/>
    <xf numFmtId="210" fontId="37" fillId="51" borderId="0" applyNumberFormat="0" applyBorder="0" applyAlignment="0" applyProtection="0"/>
    <xf numFmtId="214" fontId="37" fillId="51" borderId="0" applyNumberFormat="0" applyBorder="0" applyAlignment="0" applyProtection="0"/>
    <xf numFmtId="211" fontId="127" fillId="16" borderId="0" applyNumberFormat="0" applyBorder="0" applyAlignment="0" applyProtection="0"/>
    <xf numFmtId="211" fontId="127" fillId="16" borderId="0" applyNumberFormat="0" applyBorder="0" applyAlignment="0" applyProtection="0"/>
    <xf numFmtId="0" fontId="121" fillId="51" borderId="0" applyNumberFormat="0" applyBorder="0" applyAlignment="0" applyProtection="0"/>
    <xf numFmtId="0" fontId="17" fillId="16" borderId="0" applyNumberFormat="0" applyBorder="0" applyAlignment="0" applyProtection="0"/>
    <xf numFmtId="0" fontId="37" fillId="51" borderId="0" applyNumberFormat="0" applyBorder="0" applyAlignment="0" applyProtection="0"/>
    <xf numFmtId="212" fontId="127" fillId="16" borderId="0" applyNumberFormat="0" applyBorder="0" applyAlignment="0" applyProtection="0"/>
    <xf numFmtId="0" fontId="127" fillId="16" borderId="0" applyNumberFormat="0" applyBorder="0" applyAlignment="0" applyProtection="0"/>
    <xf numFmtId="0" fontId="121" fillId="51" borderId="0" applyNumberFormat="0" applyBorder="0" applyAlignment="0" applyProtection="0"/>
    <xf numFmtId="212" fontId="37" fillId="51" borderId="0" applyNumberFormat="0" applyBorder="0" applyAlignment="0" applyProtection="0"/>
    <xf numFmtId="213" fontId="37" fillId="51" borderId="0" applyNumberFormat="0" applyBorder="0" applyAlignment="0" applyProtection="0"/>
    <xf numFmtId="213" fontId="127" fillId="16" borderId="0" applyNumberFormat="0" applyBorder="0" applyAlignment="0" applyProtection="0"/>
    <xf numFmtId="212" fontId="127" fillId="16" borderId="0" applyNumberFormat="0" applyBorder="0" applyAlignment="0" applyProtection="0"/>
    <xf numFmtId="213" fontId="17" fillId="16" borderId="0" applyNumberFormat="0" applyBorder="0" applyAlignment="0" applyProtection="0"/>
    <xf numFmtId="212" fontId="121" fillId="51" borderId="0" applyNumberFormat="0" applyBorder="0" applyAlignment="0" applyProtection="0"/>
    <xf numFmtId="213" fontId="121" fillId="51" borderId="0" applyNumberFormat="0" applyBorder="0" applyAlignment="0" applyProtection="0"/>
    <xf numFmtId="213" fontId="121" fillId="51" borderId="0" applyNumberFormat="0" applyBorder="0" applyAlignment="0" applyProtection="0"/>
    <xf numFmtId="214" fontId="121" fillId="51" borderId="0" applyNumberFormat="0" applyBorder="0" applyAlignment="0" applyProtection="0"/>
    <xf numFmtId="214" fontId="121" fillId="51" borderId="0" applyNumberFormat="0" applyBorder="0" applyAlignment="0" applyProtection="0"/>
    <xf numFmtId="211" fontId="37" fillId="51" borderId="0" applyNumberFormat="0" applyBorder="0" applyAlignment="0" applyProtection="0"/>
    <xf numFmtId="211" fontId="37" fillId="51" borderId="0" applyNumberFormat="0" applyBorder="0" applyAlignment="0" applyProtection="0"/>
    <xf numFmtId="0" fontId="121" fillId="51" borderId="0" applyNumberFormat="0" applyBorder="0" applyAlignment="0" applyProtection="0"/>
    <xf numFmtId="214" fontId="121" fillId="51" borderId="0" applyNumberFormat="0" applyBorder="0" applyAlignment="0" applyProtection="0"/>
    <xf numFmtId="212" fontId="121" fillId="51" borderId="0" applyNumberFormat="0" applyBorder="0" applyAlignment="0" applyProtection="0"/>
    <xf numFmtId="0" fontId="37" fillId="51" borderId="0" applyNumberFormat="0" applyBorder="0" applyAlignment="0" applyProtection="0"/>
    <xf numFmtId="0" fontId="121" fillId="51" borderId="0" applyNumberFormat="0" applyBorder="0" applyAlignment="0" applyProtection="0"/>
    <xf numFmtId="212" fontId="127" fillId="16" borderId="0" applyNumberFormat="0" applyBorder="0" applyAlignment="0" applyProtection="0"/>
    <xf numFmtId="0" fontId="127" fillId="16" borderId="0" applyNumberFormat="0" applyBorder="0" applyAlignment="0" applyProtection="0"/>
    <xf numFmtId="0" fontId="37" fillId="51" borderId="0" applyNumberFormat="0" applyBorder="0" applyAlignment="0" applyProtection="0"/>
    <xf numFmtId="0" fontId="121" fillId="51" borderId="0" applyNumberFormat="0" applyBorder="0" applyAlignment="0" applyProtection="0"/>
    <xf numFmtId="0" fontId="37" fillId="51" borderId="0" applyNumberFormat="0" applyBorder="0" applyAlignment="0" applyProtection="0"/>
    <xf numFmtId="211" fontId="121" fillId="51" borderId="0" applyNumberFormat="0" applyBorder="0" applyAlignment="0" applyProtection="0"/>
    <xf numFmtId="211" fontId="121" fillId="51" borderId="0" applyNumberFormat="0" applyBorder="0" applyAlignment="0" applyProtection="0"/>
    <xf numFmtId="0" fontId="17" fillId="16" borderId="0" applyNumberFormat="0" applyBorder="0" applyAlignment="0" applyProtection="0"/>
    <xf numFmtId="0" fontId="121" fillId="51" borderId="0" applyNumberFormat="0" applyBorder="0" applyAlignment="0" applyProtection="0"/>
    <xf numFmtId="211" fontId="121" fillId="51" borderId="0" applyNumberFormat="0" applyBorder="0" applyAlignment="0" applyProtection="0"/>
    <xf numFmtId="0" fontId="37" fillId="51" borderId="0" applyNumberFormat="0" applyBorder="0" applyAlignment="0" applyProtection="0"/>
    <xf numFmtId="210" fontId="121" fillId="51" borderId="0" applyNumberFormat="0" applyBorder="0" applyAlignment="0" applyProtection="0"/>
    <xf numFmtId="211" fontId="121" fillId="51" borderId="0" applyNumberFormat="0" applyBorder="0" applyAlignment="0" applyProtection="0"/>
    <xf numFmtId="0" fontId="121" fillId="51" borderId="0" applyNumberFormat="0" applyBorder="0" applyAlignment="0" applyProtection="0"/>
    <xf numFmtId="0" fontId="37" fillId="60" borderId="0" applyNumberFormat="0" applyBorder="0" applyAlignment="0" applyProtection="0"/>
    <xf numFmtId="210" fontId="37" fillId="60" borderId="0" applyNumberFormat="0" applyBorder="0" applyAlignment="0" applyProtection="0"/>
    <xf numFmtId="214" fontId="37" fillId="60" borderId="0" applyNumberFormat="0" applyBorder="0" applyAlignment="0" applyProtection="0"/>
    <xf numFmtId="214" fontId="37" fillId="60" borderId="0" applyNumberFormat="0" applyBorder="0" applyAlignment="0" applyProtection="0"/>
    <xf numFmtId="211" fontId="37" fillId="60" borderId="0" applyNumberFormat="0" applyBorder="0" applyAlignment="0" applyProtection="0"/>
    <xf numFmtId="0" fontId="121" fillId="61" borderId="0" applyNumberFormat="0" applyBorder="0" applyAlignment="0" applyProtection="0"/>
    <xf numFmtId="0" fontId="37" fillId="60" borderId="0" applyNumberFormat="0" applyBorder="0" applyAlignment="0" applyProtection="0"/>
    <xf numFmtId="212" fontId="127" fillId="20" borderId="0" applyNumberFormat="0" applyBorder="0" applyAlignment="0" applyProtection="0"/>
    <xf numFmtId="211" fontId="37" fillId="60" borderId="0" applyNumberFormat="0" applyBorder="0" applyAlignment="0" applyProtection="0"/>
    <xf numFmtId="0" fontId="37" fillId="60" borderId="0" applyNumberFormat="0" applyBorder="0" applyAlignment="0" applyProtection="0"/>
    <xf numFmtId="210" fontId="37" fillId="60" borderId="0" applyNumberFormat="0" applyBorder="0" applyAlignment="0" applyProtection="0"/>
    <xf numFmtId="214" fontId="37" fillId="60" borderId="0" applyNumberFormat="0" applyBorder="0" applyAlignment="0" applyProtection="0"/>
    <xf numFmtId="211" fontId="127" fillId="20" borderId="0" applyNumberFormat="0" applyBorder="0" applyAlignment="0" applyProtection="0"/>
    <xf numFmtId="211" fontId="127" fillId="20" borderId="0" applyNumberFormat="0" applyBorder="0" applyAlignment="0" applyProtection="0"/>
    <xf numFmtId="0" fontId="121" fillId="61" borderId="0" applyNumberFormat="0" applyBorder="0" applyAlignment="0" applyProtection="0"/>
    <xf numFmtId="0" fontId="17" fillId="20" borderId="0" applyNumberFormat="0" applyBorder="0" applyAlignment="0" applyProtection="0"/>
    <xf numFmtId="0" fontId="37" fillId="60" borderId="0" applyNumberFormat="0" applyBorder="0" applyAlignment="0" applyProtection="0"/>
    <xf numFmtId="212" fontId="127" fillId="20" borderId="0" applyNumberFormat="0" applyBorder="0" applyAlignment="0" applyProtection="0"/>
    <xf numFmtId="0" fontId="127" fillId="20" borderId="0" applyNumberFormat="0" applyBorder="0" applyAlignment="0" applyProtection="0"/>
    <xf numFmtId="0" fontId="121" fillId="61" borderId="0" applyNumberFormat="0" applyBorder="0" applyAlignment="0" applyProtection="0"/>
    <xf numFmtId="212" fontId="37" fillId="60" borderId="0" applyNumberFormat="0" applyBorder="0" applyAlignment="0" applyProtection="0"/>
    <xf numFmtId="213" fontId="37" fillId="60" borderId="0" applyNumberFormat="0" applyBorder="0" applyAlignment="0" applyProtection="0"/>
    <xf numFmtId="213" fontId="127" fillId="20" borderId="0" applyNumberFormat="0" applyBorder="0" applyAlignment="0" applyProtection="0"/>
    <xf numFmtId="212" fontId="127" fillId="20" borderId="0" applyNumberFormat="0" applyBorder="0" applyAlignment="0" applyProtection="0"/>
    <xf numFmtId="213" fontId="17" fillId="20" borderId="0" applyNumberFormat="0" applyBorder="0" applyAlignment="0" applyProtection="0"/>
    <xf numFmtId="212" fontId="121" fillId="61" borderId="0" applyNumberFormat="0" applyBorder="0" applyAlignment="0" applyProtection="0"/>
    <xf numFmtId="213" fontId="121" fillId="61" borderId="0" applyNumberFormat="0" applyBorder="0" applyAlignment="0" applyProtection="0"/>
    <xf numFmtId="213" fontId="121" fillId="61" borderId="0" applyNumberFormat="0" applyBorder="0" applyAlignment="0" applyProtection="0"/>
    <xf numFmtId="214" fontId="121" fillId="61" borderId="0" applyNumberFormat="0" applyBorder="0" applyAlignment="0" applyProtection="0"/>
    <xf numFmtId="214" fontId="121" fillId="61" borderId="0" applyNumberFormat="0" applyBorder="0" applyAlignment="0" applyProtection="0"/>
    <xf numFmtId="211" fontId="37" fillId="60" borderId="0" applyNumberFormat="0" applyBorder="0" applyAlignment="0" applyProtection="0"/>
    <xf numFmtId="211" fontId="37" fillId="60" borderId="0" applyNumberFormat="0" applyBorder="0" applyAlignment="0" applyProtection="0"/>
    <xf numFmtId="0" fontId="121" fillId="61" borderId="0" applyNumberFormat="0" applyBorder="0" applyAlignment="0" applyProtection="0"/>
    <xf numFmtId="214" fontId="121" fillId="61" borderId="0" applyNumberFormat="0" applyBorder="0" applyAlignment="0" applyProtection="0"/>
    <xf numFmtId="212" fontId="121" fillId="61" borderId="0" applyNumberFormat="0" applyBorder="0" applyAlignment="0" applyProtection="0"/>
    <xf numFmtId="0" fontId="37" fillId="60" borderId="0" applyNumberFormat="0" applyBorder="0" applyAlignment="0" applyProtection="0"/>
    <xf numFmtId="0" fontId="121" fillId="61" borderId="0" applyNumberFormat="0" applyBorder="0" applyAlignment="0" applyProtection="0"/>
    <xf numFmtId="212" fontId="127" fillId="20" borderId="0" applyNumberFormat="0" applyBorder="0" applyAlignment="0" applyProtection="0"/>
    <xf numFmtId="0" fontId="127" fillId="20" borderId="0" applyNumberFormat="0" applyBorder="0" applyAlignment="0" applyProtection="0"/>
    <xf numFmtId="0" fontId="37" fillId="60" borderId="0" applyNumberFormat="0" applyBorder="0" applyAlignment="0" applyProtection="0"/>
    <xf numFmtId="0" fontId="121" fillId="61" borderId="0" applyNumberFormat="0" applyBorder="0" applyAlignment="0" applyProtection="0"/>
    <xf numFmtId="0" fontId="37" fillId="60" borderId="0" applyNumberFormat="0" applyBorder="0" applyAlignment="0" applyProtection="0"/>
    <xf numFmtId="211" fontId="121" fillId="61" borderId="0" applyNumberFormat="0" applyBorder="0" applyAlignment="0" applyProtection="0"/>
    <xf numFmtId="211" fontId="121" fillId="61" borderId="0" applyNumberFormat="0" applyBorder="0" applyAlignment="0" applyProtection="0"/>
    <xf numFmtId="0" fontId="17" fillId="20" borderId="0" applyNumberFormat="0" applyBorder="0" applyAlignment="0" applyProtection="0"/>
    <xf numFmtId="0" fontId="121" fillId="61" borderId="0" applyNumberFormat="0" applyBorder="0" applyAlignment="0" applyProtection="0"/>
    <xf numFmtId="211" fontId="121" fillId="61" borderId="0" applyNumberFormat="0" applyBorder="0" applyAlignment="0" applyProtection="0"/>
    <xf numFmtId="0" fontId="37" fillId="105" borderId="0" applyNumberFormat="0" applyBorder="0" applyAlignment="0" applyProtection="0"/>
    <xf numFmtId="210" fontId="121" fillId="61" borderId="0" applyNumberFormat="0" applyBorder="0" applyAlignment="0" applyProtection="0"/>
    <xf numFmtId="211" fontId="121" fillId="61" borderId="0" applyNumberFormat="0" applyBorder="0" applyAlignment="0" applyProtection="0"/>
    <xf numFmtId="0" fontId="37" fillId="65" borderId="0" applyNumberFormat="0" applyBorder="0" applyAlignment="0" applyProtection="0"/>
    <xf numFmtId="210" fontId="37" fillId="65" borderId="0" applyNumberFormat="0" applyBorder="0" applyAlignment="0" applyProtection="0"/>
    <xf numFmtId="214" fontId="37" fillId="65" borderId="0" applyNumberFormat="0" applyBorder="0" applyAlignment="0" applyProtection="0"/>
    <xf numFmtId="214" fontId="37" fillId="65" borderId="0" applyNumberFormat="0" applyBorder="0" applyAlignment="0" applyProtection="0"/>
    <xf numFmtId="211" fontId="37" fillId="65" borderId="0" applyNumberFormat="0" applyBorder="0" applyAlignment="0" applyProtection="0"/>
    <xf numFmtId="0" fontId="121" fillId="62" borderId="0" applyNumberFormat="0" applyBorder="0" applyAlignment="0" applyProtection="0"/>
    <xf numFmtId="0" fontId="37" fillId="65" borderId="0" applyNumberFormat="0" applyBorder="0" applyAlignment="0" applyProtection="0"/>
    <xf numFmtId="212" fontId="127" fillId="24" borderId="0" applyNumberFormat="0" applyBorder="0" applyAlignment="0" applyProtection="0"/>
    <xf numFmtId="211" fontId="37" fillId="65" borderId="0" applyNumberFormat="0" applyBorder="0" applyAlignment="0" applyProtection="0"/>
    <xf numFmtId="0" fontId="37" fillId="65" borderId="0" applyNumberFormat="0" applyBorder="0" applyAlignment="0" applyProtection="0"/>
    <xf numFmtId="210" fontId="37" fillId="65" borderId="0" applyNumberFormat="0" applyBorder="0" applyAlignment="0" applyProtection="0"/>
    <xf numFmtId="214" fontId="37" fillId="65" borderId="0" applyNumberFormat="0" applyBorder="0" applyAlignment="0" applyProtection="0"/>
    <xf numFmtId="211" fontId="127" fillId="24" borderId="0" applyNumberFormat="0" applyBorder="0" applyAlignment="0" applyProtection="0"/>
    <xf numFmtId="211" fontId="127" fillId="24" borderId="0" applyNumberFormat="0" applyBorder="0" applyAlignment="0" applyProtection="0"/>
    <xf numFmtId="0" fontId="121" fillId="62" borderId="0" applyNumberFormat="0" applyBorder="0" applyAlignment="0" applyProtection="0"/>
    <xf numFmtId="0" fontId="17" fillId="24" borderId="0" applyNumberFormat="0" applyBorder="0" applyAlignment="0" applyProtection="0"/>
    <xf numFmtId="0" fontId="37" fillId="65" borderId="0" applyNumberFormat="0" applyBorder="0" applyAlignment="0" applyProtection="0"/>
    <xf numFmtId="212" fontId="127" fillId="24" borderId="0" applyNumberFormat="0" applyBorder="0" applyAlignment="0" applyProtection="0"/>
    <xf numFmtId="0" fontId="127" fillId="24" borderId="0" applyNumberFormat="0" applyBorder="0" applyAlignment="0" applyProtection="0"/>
    <xf numFmtId="0" fontId="121" fillId="62" borderId="0" applyNumberFormat="0" applyBorder="0" applyAlignment="0" applyProtection="0"/>
    <xf numFmtId="212" fontId="37" fillId="65" borderId="0" applyNumberFormat="0" applyBorder="0" applyAlignment="0" applyProtection="0"/>
    <xf numFmtId="213" fontId="37" fillId="65" borderId="0" applyNumberFormat="0" applyBorder="0" applyAlignment="0" applyProtection="0"/>
    <xf numFmtId="213" fontId="127" fillId="24" borderId="0" applyNumberFormat="0" applyBorder="0" applyAlignment="0" applyProtection="0"/>
    <xf numFmtId="212" fontId="127" fillId="24" borderId="0" applyNumberFormat="0" applyBorder="0" applyAlignment="0" applyProtection="0"/>
    <xf numFmtId="213" fontId="17" fillId="24" borderId="0" applyNumberFormat="0" applyBorder="0" applyAlignment="0" applyProtection="0"/>
    <xf numFmtId="212" fontId="121" fillId="62" borderId="0" applyNumberFormat="0" applyBorder="0" applyAlignment="0" applyProtection="0"/>
    <xf numFmtId="213" fontId="121" fillId="62" borderId="0" applyNumberFormat="0" applyBorder="0" applyAlignment="0" applyProtection="0"/>
    <xf numFmtId="213" fontId="121" fillId="62" borderId="0" applyNumberFormat="0" applyBorder="0" applyAlignment="0" applyProtection="0"/>
    <xf numFmtId="214" fontId="121" fillId="62" borderId="0" applyNumberFormat="0" applyBorder="0" applyAlignment="0" applyProtection="0"/>
    <xf numFmtId="214" fontId="121" fillId="62" borderId="0" applyNumberFormat="0" applyBorder="0" applyAlignment="0" applyProtection="0"/>
    <xf numFmtId="211" fontId="37" fillId="65" borderId="0" applyNumberFormat="0" applyBorder="0" applyAlignment="0" applyProtection="0"/>
    <xf numFmtId="211" fontId="37" fillId="65" borderId="0" applyNumberFormat="0" applyBorder="0" applyAlignment="0" applyProtection="0"/>
    <xf numFmtId="0" fontId="121" fillId="62" borderId="0" applyNumberFormat="0" applyBorder="0" applyAlignment="0" applyProtection="0"/>
    <xf numFmtId="214" fontId="121" fillId="62" borderId="0" applyNumberFormat="0" applyBorder="0" applyAlignment="0" applyProtection="0"/>
    <xf numFmtId="212" fontId="121" fillId="62" borderId="0" applyNumberFormat="0" applyBorder="0" applyAlignment="0" applyProtection="0"/>
    <xf numFmtId="0" fontId="37" fillId="65" borderId="0" applyNumberFormat="0" applyBorder="0" applyAlignment="0" applyProtection="0"/>
    <xf numFmtId="0" fontId="121" fillId="62" borderId="0" applyNumberFormat="0" applyBorder="0" applyAlignment="0" applyProtection="0"/>
    <xf numFmtId="212" fontId="127" fillId="24" borderId="0" applyNumberFormat="0" applyBorder="0" applyAlignment="0" applyProtection="0"/>
    <xf numFmtId="0" fontId="127" fillId="24" borderId="0" applyNumberFormat="0" applyBorder="0" applyAlignment="0" applyProtection="0"/>
    <xf numFmtId="0" fontId="37" fillId="65" borderId="0" applyNumberFormat="0" applyBorder="0" applyAlignment="0" applyProtection="0"/>
    <xf numFmtId="0" fontId="121" fillId="62" borderId="0" applyNumberFormat="0" applyBorder="0" applyAlignment="0" applyProtection="0"/>
    <xf numFmtId="0" fontId="37" fillId="65" borderId="0" applyNumberFormat="0" applyBorder="0" applyAlignment="0" applyProtection="0"/>
    <xf numFmtId="211" fontId="121" fillId="62" borderId="0" applyNumberFormat="0" applyBorder="0" applyAlignment="0" applyProtection="0"/>
    <xf numFmtId="211" fontId="121" fillId="62" borderId="0" applyNumberFormat="0" applyBorder="0" applyAlignment="0" applyProtection="0"/>
    <xf numFmtId="0" fontId="17" fillId="24" borderId="0" applyNumberFormat="0" applyBorder="0" applyAlignment="0" applyProtection="0"/>
    <xf numFmtId="0" fontId="121" fillId="62" borderId="0" applyNumberFormat="0" applyBorder="0" applyAlignment="0" applyProtection="0"/>
    <xf numFmtId="211" fontId="121" fillId="62" borderId="0" applyNumberFormat="0" applyBorder="0" applyAlignment="0" applyProtection="0"/>
    <xf numFmtId="0" fontId="37" fillId="62" borderId="0" applyNumberFormat="0" applyBorder="0" applyAlignment="0" applyProtection="0"/>
    <xf numFmtId="210" fontId="121" fillId="62" borderId="0" applyNumberFormat="0" applyBorder="0" applyAlignment="0" applyProtection="0"/>
    <xf numFmtId="211" fontId="121" fillId="62" borderId="0" applyNumberFormat="0" applyBorder="0" applyAlignment="0" applyProtection="0"/>
    <xf numFmtId="0" fontId="121" fillId="62" borderId="0" applyNumberFormat="0" applyBorder="0" applyAlignment="0" applyProtection="0"/>
    <xf numFmtId="0" fontId="37" fillId="66" borderId="0" applyNumberFormat="0" applyBorder="0" applyAlignment="0" applyProtection="0"/>
    <xf numFmtId="210" fontId="37" fillId="66" borderId="0" applyNumberFormat="0" applyBorder="0" applyAlignment="0" applyProtection="0"/>
    <xf numFmtId="214" fontId="37" fillId="66" borderId="0" applyNumberFormat="0" applyBorder="0" applyAlignment="0" applyProtection="0"/>
    <xf numFmtId="214" fontId="37" fillId="66" borderId="0" applyNumberFormat="0" applyBorder="0" applyAlignment="0" applyProtection="0"/>
    <xf numFmtId="211" fontId="37" fillId="66" borderId="0" applyNumberFormat="0" applyBorder="0" applyAlignment="0" applyProtection="0"/>
    <xf numFmtId="0" fontId="121" fillId="89" borderId="0" applyNumberFormat="0" applyBorder="0" applyAlignment="0" applyProtection="0"/>
    <xf numFmtId="0" fontId="37" fillId="66" borderId="0" applyNumberFormat="0" applyBorder="0" applyAlignment="0" applyProtection="0"/>
    <xf numFmtId="212" fontId="127" fillId="28" borderId="0" applyNumberFormat="0" applyBorder="0" applyAlignment="0" applyProtection="0"/>
    <xf numFmtId="211" fontId="37" fillId="66" borderId="0" applyNumberFormat="0" applyBorder="0" applyAlignment="0" applyProtection="0"/>
    <xf numFmtId="0" fontId="37" fillId="66" borderId="0" applyNumberFormat="0" applyBorder="0" applyAlignment="0" applyProtection="0"/>
    <xf numFmtId="210" fontId="37" fillId="66" borderId="0" applyNumberFormat="0" applyBorder="0" applyAlignment="0" applyProtection="0"/>
    <xf numFmtId="214" fontId="37" fillId="66" borderId="0" applyNumberFormat="0" applyBorder="0" applyAlignment="0" applyProtection="0"/>
    <xf numFmtId="211" fontId="127" fillId="28" borderId="0" applyNumberFormat="0" applyBorder="0" applyAlignment="0" applyProtection="0"/>
    <xf numFmtId="211" fontId="127" fillId="28" borderId="0" applyNumberFormat="0" applyBorder="0" applyAlignment="0" applyProtection="0"/>
    <xf numFmtId="0" fontId="121" fillId="89" borderId="0" applyNumberFormat="0" applyBorder="0" applyAlignment="0" applyProtection="0"/>
    <xf numFmtId="0" fontId="17" fillId="28" borderId="0" applyNumberFormat="0" applyBorder="0" applyAlignment="0" applyProtection="0"/>
    <xf numFmtId="0" fontId="37" fillId="66" borderId="0" applyNumberFormat="0" applyBorder="0" applyAlignment="0" applyProtection="0"/>
    <xf numFmtId="212" fontId="127" fillId="28" borderId="0" applyNumberFormat="0" applyBorder="0" applyAlignment="0" applyProtection="0"/>
    <xf numFmtId="0" fontId="127" fillId="28" borderId="0" applyNumberFormat="0" applyBorder="0" applyAlignment="0" applyProtection="0"/>
    <xf numFmtId="0" fontId="121" fillId="89" borderId="0" applyNumberFormat="0" applyBorder="0" applyAlignment="0" applyProtection="0"/>
    <xf numFmtId="212" fontId="37" fillId="66" borderId="0" applyNumberFormat="0" applyBorder="0" applyAlignment="0" applyProtection="0"/>
    <xf numFmtId="213" fontId="37" fillId="66" borderId="0" applyNumberFormat="0" applyBorder="0" applyAlignment="0" applyProtection="0"/>
    <xf numFmtId="213" fontId="127" fillId="28" borderId="0" applyNumberFormat="0" applyBorder="0" applyAlignment="0" applyProtection="0"/>
    <xf numFmtId="212" fontId="127" fillId="28" borderId="0" applyNumberFormat="0" applyBorder="0" applyAlignment="0" applyProtection="0"/>
    <xf numFmtId="213" fontId="17" fillId="28" borderId="0" applyNumberFormat="0" applyBorder="0" applyAlignment="0" applyProtection="0"/>
    <xf numFmtId="212" fontId="121" fillId="89" borderId="0" applyNumberFormat="0" applyBorder="0" applyAlignment="0" applyProtection="0"/>
    <xf numFmtId="213" fontId="121" fillId="89" borderId="0" applyNumberFormat="0" applyBorder="0" applyAlignment="0" applyProtection="0"/>
    <xf numFmtId="213" fontId="121" fillId="89" borderId="0" applyNumberFormat="0" applyBorder="0" applyAlignment="0" applyProtection="0"/>
    <xf numFmtId="214" fontId="121" fillId="89" borderId="0" applyNumberFormat="0" applyBorder="0" applyAlignment="0" applyProtection="0"/>
    <xf numFmtId="214" fontId="121" fillId="89" borderId="0" applyNumberFormat="0" applyBorder="0" applyAlignment="0" applyProtection="0"/>
    <xf numFmtId="211" fontId="37" fillId="66" borderId="0" applyNumberFormat="0" applyBorder="0" applyAlignment="0" applyProtection="0"/>
    <xf numFmtId="211" fontId="37" fillId="66" borderId="0" applyNumberFormat="0" applyBorder="0" applyAlignment="0" applyProtection="0"/>
    <xf numFmtId="0" fontId="121" fillId="89" borderId="0" applyNumberFormat="0" applyBorder="0" applyAlignment="0" applyProtection="0"/>
    <xf numFmtId="214" fontId="121" fillId="89" borderId="0" applyNumberFormat="0" applyBorder="0" applyAlignment="0" applyProtection="0"/>
    <xf numFmtId="212" fontId="121" fillId="89" borderId="0" applyNumberFormat="0" applyBorder="0" applyAlignment="0" applyProtection="0"/>
    <xf numFmtId="0" fontId="37" fillId="66" borderId="0" applyNumberFormat="0" applyBorder="0" applyAlignment="0" applyProtection="0"/>
    <xf numFmtId="0" fontId="121" fillId="89" borderId="0" applyNumberFormat="0" applyBorder="0" applyAlignment="0" applyProtection="0"/>
    <xf numFmtId="212" fontId="127" fillId="28" borderId="0" applyNumberFormat="0" applyBorder="0" applyAlignment="0" applyProtection="0"/>
    <xf numFmtId="0" fontId="127" fillId="28" borderId="0" applyNumberFormat="0" applyBorder="0" applyAlignment="0" applyProtection="0"/>
    <xf numFmtId="0" fontId="37" fillId="66" borderId="0" applyNumberFormat="0" applyBorder="0" applyAlignment="0" applyProtection="0"/>
    <xf numFmtId="0" fontId="121" fillId="89" borderId="0" applyNumberFormat="0" applyBorder="0" applyAlignment="0" applyProtection="0"/>
    <xf numFmtId="0" fontId="37" fillId="66" borderId="0" applyNumberFormat="0" applyBorder="0" applyAlignment="0" applyProtection="0"/>
    <xf numFmtId="211" fontId="121" fillId="89" borderId="0" applyNumberFormat="0" applyBorder="0" applyAlignment="0" applyProtection="0"/>
    <xf numFmtId="211" fontId="121" fillId="89" borderId="0" applyNumberFormat="0" applyBorder="0" applyAlignment="0" applyProtection="0"/>
    <xf numFmtId="0" fontId="17" fillId="28" borderId="0" applyNumberFormat="0" applyBorder="0" applyAlignment="0" applyProtection="0"/>
    <xf numFmtId="0" fontId="121" fillId="89" borderId="0" applyNumberFormat="0" applyBorder="0" applyAlignment="0" applyProtection="0"/>
    <xf numFmtId="211" fontId="121" fillId="89" borderId="0" applyNumberFormat="0" applyBorder="0" applyAlignment="0" applyProtection="0"/>
    <xf numFmtId="0" fontId="37" fillId="66" borderId="0" applyNumberFormat="0" applyBorder="0" applyAlignment="0" applyProtection="0"/>
    <xf numFmtId="210" fontId="121" fillId="89" borderId="0" applyNumberFormat="0" applyBorder="0" applyAlignment="0" applyProtection="0"/>
    <xf numFmtId="211" fontId="121" fillId="89" borderId="0" applyNumberFormat="0" applyBorder="0" applyAlignment="0" applyProtection="0"/>
    <xf numFmtId="0" fontId="121" fillId="89" borderId="0" applyNumberFormat="0" applyBorder="0" applyAlignment="0" applyProtection="0"/>
    <xf numFmtId="0" fontId="37" fillId="67" borderId="0" applyNumberFormat="0" applyBorder="0" applyAlignment="0" applyProtection="0"/>
    <xf numFmtId="210" fontId="37" fillId="67" borderId="0" applyNumberFormat="0" applyBorder="0" applyAlignment="0" applyProtection="0"/>
    <xf numFmtId="214" fontId="37" fillId="67" borderId="0" applyNumberFormat="0" applyBorder="0" applyAlignment="0" applyProtection="0"/>
    <xf numFmtId="214" fontId="37" fillId="67" borderId="0" applyNumberFormat="0" applyBorder="0" applyAlignment="0" applyProtection="0"/>
    <xf numFmtId="211" fontId="37" fillId="67" borderId="0" applyNumberFormat="0" applyBorder="0" applyAlignment="0" applyProtection="0"/>
    <xf numFmtId="0" fontId="121" fillId="57" borderId="0" applyNumberFormat="0" applyBorder="0" applyAlignment="0" applyProtection="0"/>
    <xf numFmtId="0" fontId="37" fillId="67" borderId="0" applyNumberFormat="0" applyBorder="0" applyAlignment="0" applyProtection="0"/>
    <xf numFmtId="212" fontId="127" fillId="32" borderId="0" applyNumberFormat="0" applyBorder="0" applyAlignment="0" applyProtection="0"/>
    <xf numFmtId="211" fontId="37" fillId="67" borderId="0" applyNumberFormat="0" applyBorder="0" applyAlignment="0" applyProtection="0"/>
    <xf numFmtId="0" fontId="37" fillId="67" borderId="0" applyNumberFormat="0" applyBorder="0" applyAlignment="0" applyProtection="0"/>
    <xf numFmtId="210" fontId="37" fillId="67" borderId="0" applyNumberFormat="0" applyBorder="0" applyAlignment="0" applyProtection="0"/>
    <xf numFmtId="214" fontId="37" fillId="67" borderId="0" applyNumberFormat="0" applyBorder="0" applyAlignment="0" applyProtection="0"/>
    <xf numFmtId="211" fontId="127" fillId="32" borderId="0" applyNumberFormat="0" applyBorder="0" applyAlignment="0" applyProtection="0"/>
    <xf numFmtId="211" fontId="127" fillId="32" borderId="0" applyNumberFormat="0" applyBorder="0" applyAlignment="0" applyProtection="0"/>
    <xf numFmtId="0" fontId="121" fillId="57" borderId="0" applyNumberFormat="0" applyBorder="0" applyAlignment="0" applyProtection="0"/>
    <xf numFmtId="0" fontId="17" fillId="32" borderId="0" applyNumberFormat="0" applyBorder="0" applyAlignment="0" applyProtection="0"/>
    <xf numFmtId="0" fontId="37" fillId="67" borderId="0" applyNumberFormat="0" applyBorder="0" applyAlignment="0" applyProtection="0"/>
    <xf numFmtId="212" fontId="127" fillId="32" borderId="0" applyNumberFormat="0" applyBorder="0" applyAlignment="0" applyProtection="0"/>
    <xf numFmtId="0" fontId="127" fillId="32" borderId="0" applyNumberFormat="0" applyBorder="0" applyAlignment="0" applyProtection="0"/>
    <xf numFmtId="0" fontId="121" fillId="57" borderId="0" applyNumberFormat="0" applyBorder="0" applyAlignment="0" applyProtection="0"/>
    <xf numFmtId="212" fontId="37" fillId="67" borderId="0" applyNumberFormat="0" applyBorder="0" applyAlignment="0" applyProtection="0"/>
    <xf numFmtId="213" fontId="37" fillId="67" borderId="0" applyNumberFormat="0" applyBorder="0" applyAlignment="0" applyProtection="0"/>
    <xf numFmtId="213" fontId="127" fillId="32" borderId="0" applyNumberFormat="0" applyBorder="0" applyAlignment="0" applyProtection="0"/>
    <xf numFmtId="212" fontId="127" fillId="32" borderId="0" applyNumberFormat="0" applyBorder="0" applyAlignment="0" applyProtection="0"/>
    <xf numFmtId="213" fontId="17" fillId="32" borderId="0" applyNumberFormat="0" applyBorder="0" applyAlignment="0" applyProtection="0"/>
    <xf numFmtId="212" fontId="121" fillId="57" borderId="0" applyNumberFormat="0" applyBorder="0" applyAlignment="0" applyProtection="0"/>
    <xf numFmtId="213" fontId="121" fillId="57" borderId="0" applyNumberFormat="0" applyBorder="0" applyAlignment="0" applyProtection="0"/>
    <xf numFmtId="213" fontId="121" fillId="57" borderId="0" applyNumberFormat="0" applyBorder="0" applyAlignment="0" applyProtection="0"/>
    <xf numFmtId="214" fontId="121" fillId="57" borderId="0" applyNumberFormat="0" applyBorder="0" applyAlignment="0" applyProtection="0"/>
    <xf numFmtId="214" fontId="121" fillId="57" borderId="0" applyNumberFormat="0" applyBorder="0" applyAlignment="0" applyProtection="0"/>
    <xf numFmtId="211" fontId="37" fillId="67" borderId="0" applyNumberFormat="0" applyBorder="0" applyAlignment="0" applyProtection="0"/>
    <xf numFmtId="211" fontId="37" fillId="67" borderId="0" applyNumberFormat="0" applyBorder="0" applyAlignment="0" applyProtection="0"/>
    <xf numFmtId="0" fontId="121" fillId="57" borderId="0" applyNumberFormat="0" applyBorder="0" applyAlignment="0" applyProtection="0"/>
    <xf numFmtId="214" fontId="121" fillId="57" borderId="0" applyNumberFormat="0" applyBorder="0" applyAlignment="0" applyProtection="0"/>
    <xf numFmtId="212" fontId="121" fillId="57" borderId="0" applyNumberFormat="0" applyBorder="0" applyAlignment="0" applyProtection="0"/>
    <xf numFmtId="0" fontId="37" fillId="67" borderId="0" applyNumberFormat="0" applyBorder="0" applyAlignment="0" applyProtection="0"/>
    <xf numFmtId="0" fontId="121" fillId="57" borderId="0" applyNumberFormat="0" applyBorder="0" applyAlignment="0" applyProtection="0"/>
    <xf numFmtId="212" fontId="127" fillId="32" borderId="0" applyNumberFormat="0" applyBorder="0" applyAlignment="0" applyProtection="0"/>
    <xf numFmtId="0" fontId="127" fillId="32" borderId="0" applyNumberFormat="0" applyBorder="0" applyAlignment="0" applyProtection="0"/>
    <xf numFmtId="0" fontId="37" fillId="67" borderId="0" applyNumberFormat="0" applyBorder="0" applyAlignment="0" applyProtection="0"/>
    <xf numFmtId="0" fontId="121" fillId="57" borderId="0" applyNumberFormat="0" applyBorder="0" applyAlignment="0" applyProtection="0"/>
    <xf numFmtId="0" fontId="37" fillId="67" borderId="0" applyNumberFormat="0" applyBorder="0" applyAlignment="0" applyProtection="0"/>
    <xf numFmtId="211" fontId="121" fillId="57" borderId="0" applyNumberFormat="0" applyBorder="0" applyAlignment="0" applyProtection="0"/>
    <xf numFmtId="211" fontId="121" fillId="57" borderId="0" applyNumberFormat="0" applyBorder="0" applyAlignment="0" applyProtection="0"/>
    <xf numFmtId="0" fontId="17" fillId="32" borderId="0" applyNumberFormat="0" applyBorder="0" applyAlignment="0" applyProtection="0"/>
    <xf numFmtId="0" fontId="121" fillId="57" borderId="0" applyNumberFormat="0" applyBorder="0" applyAlignment="0" applyProtection="0"/>
    <xf numFmtId="211" fontId="121" fillId="57" borderId="0" applyNumberFormat="0" applyBorder="0" applyAlignment="0" applyProtection="0"/>
    <xf numFmtId="0" fontId="37" fillId="57" borderId="0" applyNumberFormat="0" applyBorder="0" applyAlignment="0" applyProtection="0"/>
    <xf numFmtId="210" fontId="121" fillId="57" borderId="0" applyNumberFormat="0" applyBorder="0" applyAlignment="0" applyProtection="0"/>
    <xf numFmtId="211" fontId="121" fillId="57" borderId="0" applyNumberFormat="0" applyBorder="0" applyAlignment="0" applyProtection="0"/>
    <xf numFmtId="0" fontId="121" fillId="57" borderId="0" applyNumberFormat="0" applyBorder="0" applyAlignment="0" applyProtection="0"/>
    <xf numFmtId="214" fontId="29" fillId="69" borderId="0" applyNumberFormat="0" applyBorder="0" applyAlignment="0" applyProtection="0"/>
    <xf numFmtId="214" fontId="29" fillId="69" borderId="0" applyNumberFormat="0" applyBorder="0" applyAlignment="0" applyProtection="0"/>
    <xf numFmtId="211" fontId="29" fillId="70" borderId="0" applyNumberFormat="0" applyBorder="0" applyAlignment="0" applyProtection="0"/>
    <xf numFmtId="214" fontId="29" fillId="69" borderId="0" applyNumberFormat="0" applyBorder="0" applyAlignment="0" applyProtection="0"/>
    <xf numFmtId="211" fontId="29" fillId="70" borderId="0" applyNumberFormat="0" applyBorder="0" applyAlignment="0" applyProtection="0"/>
    <xf numFmtId="0" fontId="29" fillId="69" borderId="0" applyNumberFormat="0" applyBorder="0" applyAlignment="0" applyProtection="0"/>
    <xf numFmtId="210" fontId="29" fillId="70" borderId="0" applyNumberFormat="0" applyBorder="0" applyAlignment="0" applyProtection="0"/>
    <xf numFmtId="214" fontId="29" fillId="70" borderId="0" applyNumberFormat="0" applyBorder="0" applyAlignment="0" applyProtection="0"/>
    <xf numFmtId="211" fontId="29" fillId="70" borderId="0" applyNumberFormat="0" applyBorder="0" applyAlignment="0" applyProtection="0"/>
    <xf numFmtId="214" fontId="29" fillId="70" borderId="0" applyNumberFormat="0" applyBorder="0" applyAlignment="0" applyProtection="0"/>
    <xf numFmtId="214" fontId="29" fillId="70" borderId="0" applyNumberFormat="0" applyBorder="0" applyAlignment="0" applyProtection="0"/>
    <xf numFmtId="213" fontId="29" fillId="70" borderId="0" applyNumberFormat="0" applyBorder="0" applyAlignment="0" applyProtection="0"/>
    <xf numFmtId="0" fontId="29" fillId="70" borderId="0" applyNumberFormat="0" applyBorder="0" applyAlignment="0" applyProtection="0"/>
    <xf numFmtId="213" fontId="29" fillId="70" borderId="0" applyNumberFormat="0" applyBorder="0" applyAlignment="0" applyProtection="0"/>
    <xf numFmtId="212" fontId="29" fillId="70" borderId="0" applyNumberFormat="0" applyBorder="0" applyAlignment="0" applyProtection="0"/>
    <xf numFmtId="211" fontId="29" fillId="70" borderId="0" applyNumberFormat="0" applyBorder="0" applyAlignment="0" applyProtection="0"/>
    <xf numFmtId="0" fontId="29" fillId="70" borderId="0" applyNumberFormat="0" applyBorder="0" applyAlignment="0" applyProtection="0"/>
    <xf numFmtId="210" fontId="29" fillId="70" borderId="0" applyNumberFormat="0" applyBorder="0" applyAlignment="0" applyProtection="0"/>
    <xf numFmtId="214" fontId="29" fillId="71" borderId="0" applyNumberFormat="0" applyBorder="0" applyAlignment="0" applyProtection="0"/>
    <xf numFmtId="214" fontId="29" fillId="71" borderId="0" applyNumberFormat="0" applyBorder="0" applyAlignment="0" applyProtection="0"/>
    <xf numFmtId="211" fontId="29" fillId="72" borderId="0" applyNumberFormat="0" applyBorder="0" applyAlignment="0" applyProtection="0"/>
    <xf numFmtId="214" fontId="29" fillId="71" borderId="0" applyNumberFormat="0" applyBorder="0" applyAlignment="0" applyProtection="0"/>
    <xf numFmtId="211" fontId="29" fillId="72" borderId="0" applyNumberFormat="0" applyBorder="0" applyAlignment="0" applyProtection="0"/>
    <xf numFmtId="0" fontId="29" fillId="71" borderId="0" applyNumberFormat="0" applyBorder="0" applyAlignment="0" applyProtection="0"/>
    <xf numFmtId="210" fontId="29" fillId="72" borderId="0" applyNumberFormat="0" applyBorder="0" applyAlignment="0" applyProtection="0"/>
    <xf numFmtId="214" fontId="29" fillId="72" borderId="0" applyNumberFormat="0" applyBorder="0" applyAlignment="0" applyProtection="0"/>
    <xf numFmtId="211" fontId="29" fillId="72" borderId="0" applyNumberFormat="0" applyBorder="0" applyAlignment="0" applyProtection="0"/>
    <xf numFmtId="214" fontId="29" fillId="72" borderId="0" applyNumberFormat="0" applyBorder="0" applyAlignment="0" applyProtection="0"/>
    <xf numFmtId="214" fontId="29" fillId="72" borderId="0" applyNumberFormat="0" applyBorder="0" applyAlignment="0" applyProtection="0"/>
    <xf numFmtId="213" fontId="29" fillId="72" borderId="0" applyNumberFormat="0" applyBorder="0" applyAlignment="0" applyProtection="0"/>
    <xf numFmtId="0" fontId="29" fillId="72" borderId="0" applyNumberFormat="0" applyBorder="0" applyAlignment="0" applyProtection="0"/>
    <xf numFmtId="213" fontId="29" fillId="72" borderId="0" applyNumberFormat="0" applyBorder="0" applyAlignment="0" applyProtection="0"/>
    <xf numFmtId="212" fontId="29" fillId="72" borderId="0" applyNumberFormat="0" applyBorder="0" applyAlignment="0" applyProtection="0"/>
    <xf numFmtId="211" fontId="29" fillId="72" borderId="0" applyNumberFormat="0" applyBorder="0" applyAlignment="0" applyProtection="0"/>
    <xf numFmtId="0" fontId="29" fillId="72" borderId="0" applyNumberFormat="0" applyBorder="0" applyAlignment="0" applyProtection="0"/>
    <xf numFmtId="210" fontId="29" fillId="72" borderId="0" applyNumberFormat="0" applyBorder="0" applyAlignment="0" applyProtection="0"/>
    <xf numFmtId="214" fontId="37" fillId="73" borderId="0" applyNumberFormat="0" applyBorder="0" applyAlignment="0" applyProtection="0"/>
    <xf numFmtId="214" fontId="37" fillId="73" borderId="0" applyNumberFormat="0" applyBorder="0" applyAlignment="0" applyProtection="0"/>
    <xf numFmtId="211" fontId="37" fillId="74" borderId="0" applyNumberFormat="0" applyBorder="0" applyAlignment="0" applyProtection="0"/>
    <xf numFmtId="214" fontId="37" fillId="73" borderId="0" applyNumberFormat="0" applyBorder="0" applyAlignment="0" applyProtection="0"/>
    <xf numFmtId="211" fontId="37" fillId="74" borderId="0" applyNumberFormat="0" applyBorder="0" applyAlignment="0" applyProtection="0"/>
    <xf numFmtId="0" fontId="37" fillId="73" borderId="0" applyNumberFormat="0" applyBorder="0" applyAlignment="0" applyProtection="0"/>
    <xf numFmtId="210" fontId="37" fillId="74" borderId="0" applyNumberFormat="0" applyBorder="0" applyAlignment="0" applyProtection="0"/>
    <xf numFmtId="0" fontId="37" fillId="74" borderId="0" applyNumberFormat="0" applyBorder="0" applyAlignment="0" applyProtection="0"/>
    <xf numFmtId="214" fontId="37" fillId="74" borderId="0" applyNumberFormat="0" applyBorder="0" applyAlignment="0" applyProtection="0"/>
    <xf numFmtId="211" fontId="37" fillId="74" borderId="0" applyNumberFormat="0" applyBorder="0" applyAlignment="0" applyProtection="0"/>
    <xf numFmtId="214" fontId="37" fillId="74" borderId="0" applyNumberFormat="0" applyBorder="0" applyAlignment="0" applyProtection="0"/>
    <xf numFmtId="214" fontId="37" fillId="74" borderId="0" applyNumberFormat="0" applyBorder="0" applyAlignment="0" applyProtection="0"/>
    <xf numFmtId="213" fontId="37" fillId="74" borderId="0" applyNumberFormat="0" applyBorder="0" applyAlignment="0" applyProtection="0"/>
    <xf numFmtId="0" fontId="37" fillId="74" borderId="0" applyNumberFormat="0" applyBorder="0" applyAlignment="0" applyProtection="0"/>
    <xf numFmtId="213" fontId="37" fillId="74" borderId="0" applyNumberFormat="0" applyBorder="0" applyAlignment="0" applyProtection="0"/>
    <xf numFmtId="212" fontId="37" fillId="74" borderId="0" applyNumberFormat="0" applyBorder="0" applyAlignment="0" applyProtection="0"/>
    <xf numFmtId="211" fontId="37" fillId="74" borderId="0" applyNumberFormat="0" applyBorder="0" applyAlignment="0" applyProtection="0"/>
    <xf numFmtId="0" fontId="37" fillId="74" borderId="0" applyNumberFormat="0" applyBorder="0" applyAlignment="0" applyProtection="0"/>
    <xf numFmtId="210" fontId="37" fillId="74"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127" fillId="9" borderId="0" applyNumberFormat="0" applyBorder="0" applyAlignment="0" applyProtection="0"/>
    <xf numFmtId="0" fontId="128"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12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128" fillId="9"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128" fillId="9"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210" fontId="37" fillId="68" borderId="0" applyNumberFormat="0" applyBorder="0" applyAlignment="0" applyProtection="0"/>
    <xf numFmtId="214" fontId="37" fillId="68"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212" fontId="127" fillId="9" borderId="0" applyNumberFormat="0" applyBorder="0" applyAlignment="0" applyProtection="0"/>
    <xf numFmtId="211" fontId="37" fillId="68" borderId="0" applyNumberFormat="0" applyBorder="0" applyAlignment="0" applyProtection="0"/>
    <xf numFmtId="0" fontId="37" fillId="68" borderId="0" applyNumberFormat="0" applyBorder="0" applyAlignment="0" applyProtection="0"/>
    <xf numFmtId="210" fontId="37" fillId="68" borderId="0" applyNumberFormat="0" applyBorder="0" applyAlignment="0" applyProtection="0"/>
    <xf numFmtId="214" fontId="37" fillId="68" borderId="0" applyNumberFormat="0" applyBorder="0" applyAlignment="0" applyProtection="0"/>
    <xf numFmtId="211" fontId="127" fillId="9" borderId="0" applyNumberFormat="0" applyBorder="0" applyAlignment="0" applyProtection="0"/>
    <xf numFmtId="211" fontId="127" fillId="9"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212" fontId="127" fillId="9" borderId="0" applyNumberFormat="0" applyBorder="0" applyAlignment="0" applyProtection="0"/>
    <xf numFmtId="0" fontId="127" fillId="9" borderId="0" applyNumberFormat="0" applyBorder="0" applyAlignment="0" applyProtection="0"/>
    <xf numFmtId="213" fontId="37" fillId="68" borderId="0" applyNumberFormat="0" applyBorder="0" applyAlignment="0" applyProtection="0"/>
    <xf numFmtId="212" fontId="37" fillId="68" borderId="0" applyNumberFormat="0" applyBorder="0" applyAlignment="0" applyProtection="0"/>
    <xf numFmtId="213" fontId="127" fillId="9" borderId="0" applyNumberFormat="0" applyBorder="0" applyAlignment="0" applyProtection="0"/>
    <xf numFmtId="212" fontId="127" fillId="9" borderId="0" applyNumberFormat="0" applyBorder="0" applyAlignment="0" applyProtection="0"/>
    <xf numFmtId="213" fontId="17" fillId="9" borderId="0" applyNumberFormat="0" applyBorder="0" applyAlignment="0" applyProtection="0"/>
    <xf numFmtId="212" fontId="37" fillId="75" borderId="0" applyNumberFormat="0" applyBorder="0" applyAlignment="0" applyProtection="0"/>
    <xf numFmtId="213"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1" fontId="17" fillId="9" borderId="0" applyNumberFormat="0" applyBorder="0" applyAlignment="0" applyProtection="0"/>
    <xf numFmtId="211" fontId="17" fillId="9"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68" borderId="0" applyNumberFormat="0" applyBorder="0" applyAlignment="0" applyProtection="0"/>
    <xf numFmtId="213" fontId="127" fillId="9" borderId="0" applyNumberFormat="0" applyBorder="0" applyAlignment="0" applyProtection="0"/>
    <xf numFmtId="212" fontId="127" fillId="9" borderId="0" applyNumberFormat="0" applyBorder="0" applyAlignment="0" applyProtection="0"/>
    <xf numFmtId="213" fontId="17" fillId="9" borderId="0" applyNumberFormat="0" applyBorder="0" applyAlignment="0" applyProtection="0"/>
    <xf numFmtId="212"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2"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213" fontId="37" fillId="75" borderId="0" applyNumberFormat="0" applyBorder="0" applyAlignment="0" applyProtection="0"/>
    <xf numFmtId="213" fontId="127" fillId="9" borderId="0" applyNumberFormat="0" applyBorder="0" applyAlignment="0" applyProtection="0"/>
    <xf numFmtId="212" fontId="127" fillId="9" borderId="0" applyNumberFormat="0" applyBorder="0" applyAlignment="0" applyProtection="0"/>
    <xf numFmtId="212"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211" fontId="37" fillId="68"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127" fillId="9" borderId="0" applyNumberFormat="0" applyBorder="0" applyAlignment="0" applyProtection="0"/>
    <xf numFmtId="0" fontId="17" fillId="9" borderId="0" applyNumberFormat="0" applyBorder="0" applyAlignment="0" applyProtection="0"/>
    <xf numFmtId="0" fontId="37" fillId="75" borderId="0" applyNumberFormat="0" applyBorder="0" applyAlignment="0" applyProtection="0"/>
    <xf numFmtId="213" fontId="127" fillId="9" borderId="0" applyNumberFormat="0" applyBorder="0" applyAlignment="0" applyProtection="0"/>
    <xf numFmtId="0" fontId="37" fillId="75" borderId="0" applyNumberFormat="0" applyBorder="0" applyAlignment="0" applyProtection="0"/>
    <xf numFmtId="212"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0"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210"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213" fontId="37" fillId="75"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214"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214" fontId="37" fillId="75" borderId="0" applyNumberFormat="0" applyBorder="0" applyAlignment="0" applyProtection="0"/>
    <xf numFmtId="211" fontId="37" fillId="75" borderId="0" applyNumberFormat="0" applyBorder="0" applyAlignment="0" applyProtection="0"/>
    <xf numFmtId="0" fontId="37" fillId="75"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0" fontId="37" fillId="75" borderId="0" applyNumberFormat="0" applyBorder="0" applyAlignment="0" applyProtection="0"/>
    <xf numFmtId="0" fontId="17" fillId="9" borderId="0" applyNumberFormat="0" applyBorder="0" applyAlignment="0" applyProtection="0"/>
    <xf numFmtId="0" fontId="37" fillId="68" borderId="0" applyNumberFormat="0" applyBorder="0" applyAlignment="0" applyProtection="0"/>
    <xf numFmtId="214" fontId="29" fillId="77" borderId="0" applyNumberFormat="0" applyBorder="0" applyAlignment="0" applyProtection="0"/>
    <xf numFmtId="214" fontId="29" fillId="77" borderId="0" applyNumberFormat="0" applyBorder="0" applyAlignment="0" applyProtection="0"/>
    <xf numFmtId="211" fontId="29" fillId="78" borderId="0" applyNumberFormat="0" applyBorder="0" applyAlignment="0" applyProtection="0"/>
    <xf numFmtId="214" fontId="29" fillId="77" borderId="0" applyNumberFormat="0" applyBorder="0" applyAlignment="0" applyProtection="0"/>
    <xf numFmtId="211" fontId="29" fillId="78" borderId="0" applyNumberFormat="0" applyBorder="0" applyAlignment="0" applyProtection="0"/>
    <xf numFmtId="0" fontId="29" fillId="77" borderId="0" applyNumberFormat="0" applyBorder="0" applyAlignment="0" applyProtection="0"/>
    <xf numFmtId="210" fontId="29" fillId="78" borderId="0" applyNumberFormat="0" applyBorder="0" applyAlignment="0" applyProtection="0"/>
    <xf numFmtId="214" fontId="29" fillId="78" borderId="0" applyNumberFormat="0" applyBorder="0" applyAlignment="0" applyProtection="0"/>
    <xf numFmtId="211" fontId="29" fillId="78" borderId="0" applyNumberFormat="0" applyBorder="0" applyAlignment="0" applyProtection="0"/>
    <xf numFmtId="214" fontId="29" fillId="78" borderId="0" applyNumberFormat="0" applyBorder="0" applyAlignment="0" applyProtection="0"/>
    <xf numFmtId="214" fontId="29" fillId="78" borderId="0" applyNumberFormat="0" applyBorder="0" applyAlignment="0" applyProtection="0"/>
    <xf numFmtId="213" fontId="29" fillId="78" borderId="0" applyNumberFormat="0" applyBorder="0" applyAlignment="0" applyProtection="0"/>
    <xf numFmtId="0" fontId="29" fillId="78" borderId="0" applyNumberFormat="0" applyBorder="0" applyAlignment="0" applyProtection="0"/>
    <xf numFmtId="213" fontId="29" fillId="78" borderId="0" applyNumberFormat="0" applyBorder="0" applyAlignment="0" applyProtection="0"/>
    <xf numFmtId="212" fontId="29" fillId="78" borderId="0" applyNumberFormat="0" applyBorder="0" applyAlignment="0" applyProtection="0"/>
    <xf numFmtId="211" fontId="29" fillId="78" borderId="0" applyNumberFormat="0" applyBorder="0" applyAlignment="0" applyProtection="0"/>
    <xf numFmtId="0" fontId="29" fillId="78" borderId="0" applyNumberFormat="0" applyBorder="0" applyAlignment="0" applyProtection="0"/>
    <xf numFmtId="210" fontId="29" fillId="78" borderId="0" applyNumberFormat="0" applyBorder="0" applyAlignment="0" applyProtection="0"/>
    <xf numFmtId="214" fontId="29" fillId="79" borderId="0" applyNumberFormat="0" applyBorder="0" applyAlignment="0" applyProtection="0"/>
    <xf numFmtId="214" fontId="29" fillId="79" borderId="0" applyNumberFormat="0" applyBorder="0" applyAlignment="0" applyProtection="0"/>
    <xf numFmtId="211" fontId="29" fillId="80" borderId="0" applyNumberFormat="0" applyBorder="0" applyAlignment="0" applyProtection="0"/>
    <xf numFmtId="214" fontId="29" fillId="79" borderId="0" applyNumberFormat="0" applyBorder="0" applyAlignment="0" applyProtection="0"/>
    <xf numFmtId="211" fontId="29" fillId="80" borderId="0" applyNumberFormat="0" applyBorder="0" applyAlignment="0" applyProtection="0"/>
    <xf numFmtId="0" fontId="29" fillId="79" borderId="0" applyNumberFormat="0" applyBorder="0" applyAlignment="0" applyProtection="0"/>
    <xf numFmtId="210" fontId="29" fillId="80" borderId="0" applyNumberFormat="0" applyBorder="0" applyAlignment="0" applyProtection="0"/>
    <xf numFmtId="214" fontId="29" fillId="80" borderId="0" applyNumberFormat="0" applyBorder="0" applyAlignment="0" applyProtection="0"/>
    <xf numFmtId="211" fontId="29" fillId="80" borderId="0" applyNumberFormat="0" applyBorder="0" applyAlignment="0" applyProtection="0"/>
    <xf numFmtId="214" fontId="29" fillId="80" borderId="0" applyNumberFormat="0" applyBorder="0" applyAlignment="0" applyProtection="0"/>
    <xf numFmtId="214" fontId="29" fillId="80" borderId="0" applyNumberFormat="0" applyBorder="0" applyAlignment="0" applyProtection="0"/>
    <xf numFmtId="213" fontId="29" fillId="80" borderId="0" applyNumberFormat="0" applyBorder="0" applyAlignment="0" applyProtection="0"/>
    <xf numFmtId="0" fontId="29" fillId="80" borderId="0" applyNumberFormat="0" applyBorder="0" applyAlignment="0" applyProtection="0"/>
    <xf numFmtId="213" fontId="29" fillId="80" borderId="0" applyNumberFormat="0" applyBorder="0" applyAlignment="0" applyProtection="0"/>
    <xf numFmtId="212" fontId="29" fillId="80" borderId="0" applyNumberFormat="0" applyBorder="0" applyAlignment="0" applyProtection="0"/>
    <xf numFmtId="211" fontId="29" fillId="80" borderId="0" applyNumberFormat="0" applyBorder="0" applyAlignment="0" applyProtection="0"/>
    <xf numFmtId="0" fontId="29" fillId="80" borderId="0" applyNumberFormat="0" applyBorder="0" applyAlignment="0" applyProtection="0"/>
    <xf numFmtId="210" fontId="29" fillId="80" borderId="0" applyNumberFormat="0" applyBorder="0" applyAlignment="0" applyProtection="0"/>
    <xf numFmtId="214" fontId="37" fillId="80" borderId="0" applyNumberFormat="0" applyBorder="0" applyAlignment="0" applyProtection="0"/>
    <xf numFmtId="214" fontId="37" fillId="80" borderId="0" applyNumberFormat="0" applyBorder="0" applyAlignment="0" applyProtection="0"/>
    <xf numFmtId="211" fontId="37" fillId="81" borderId="0" applyNumberFormat="0" applyBorder="0" applyAlignment="0" applyProtection="0"/>
    <xf numFmtId="214" fontId="37" fillId="80" borderId="0" applyNumberFormat="0" applyBorder="0" applyAlignment="0" applyProtection="0"/>
    <xf numFmtId="211" fontId="37" fillId="81" borderId="0" applyNumberFormat="0" applyBorder="0" applyAlignment="0" applyProtection="0"/>
    <xf numFmtId="0" fontId="37" fillId="80" borderId="0" applyNumberFormat="0" applyBorder="0" applyAlignment="0" applyProtection="0"/>
    <xf numFmtId="210"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212" fontId="37" fillId="81" borderId="0" applyNumberFormat="0" applyBorder="0" applyAlignment="0" applyProtection="0"/>
    <xf numFmtId="211" fontId="37" fillId="81" borderId="0" applyNumberFormat="0" applyBorder="0" applyAlignment="0" applyProtection="0"/>
    <xf numFmtId="0" fontId="37" fillId="81" borderId="0" applyNumberFormat="0" applyBorder="0" applyAlignment="0" applyProtection="0"/>
    <xf numFmtId="210" fontId="37" fillId="81"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127" fillId="13" borderId="0" applyNumberFormat="0" applyBorder="0" applyAlignment="0" applyProtection="0"/>
    <xf numFmtId="0" fontId="128"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12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128" fillId="13"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128" fillId="1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210" fontId="37" fillId="76" borderId="0" applyNumberFormat="0" applyBorder="0" applyAlignment="0" applyProtection="0"/>
    <xf numFmtId="214" fontId="37" fillId="76"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212" fontId="127" fillId="13" borderId="0" applyNumberFormat="0" applyBorder="0" applyAlignment="0" applyProtection="0"/>
    <xf numFmtId="211" fontId="37" fillId="76" borderId="0" applyNumberFormat="0" applyBorder="0" applyAlignment="0" applyProtection="0"/>
    <xf numFmtId="0" fontId="37" fillId="76" borderId="0" applyNumberFormat="0" applyBorder="0" applyAlignment="0" applyProtection="0"/>
    <xf numFmtId="210" fontId="37" fillId="76" borderId="0" applyNumberFormat="0" applyBorder="0" applyAlignment="0" applyProtection="0"/>
    <xf numFmtId="214" fontId="37" fillId="76" borderId="0" applyNumberFormat="0" applyBorder="0" applyAlignment="0" applyProtection="0"/>
    <xf numFmtId="211" fontId="127" fillId="13" borderId="0" applyNumberFormat="0" applyBorder="0" applyAlignment="0" applyProtection="0"/>
    <xf numFmtId="211" fontId="127" fillId="13"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212" fontId="127" fillId="13" borderId="0" applyNumberFormat="0" applyBorder="0" applyAlignment="0" applyProtection="0"/>
    <xf numFmtId="0" fontId="127" fillId="13" borderId="0" applyNumberFormat="0" applyBorder="0" applyAlignment="0" applyProtection="0"/>
    <xf numFmtId="213" fontId="37" fillId="76" borderId="0" applyNumberFormat="0" applyBorder="0" applyAlignment="0" applyProtection="0"/>
    <xf numFmtId="212" fontId="37" fillId="76" borderId="0" applyNumberFormat="0" applyBorder="0" applyAlignment="0" applyProtection="0"/>
    <xf numFmtId="213" fontId="127" fillId="13" borderId="0" applyNumberFormat="0" applyBorder="0" applyAlignment="0" applyProtection="0"/>
    <xf numFmtId="212" fontId="127" fillId="13" borderId="0" applyNumberFormat="0" applyBorder="0" applyAlignment="0" applyProtection="0"/>
    <xf numFmtId="213" fontId="17" fillId="13" borderId="0" applyNumberFormat="0" applyBorder="0" applyAlignment="0" applyProtection="0"/>
    <xf numFmtId="212" fontId="37" fillId="82" borderId="0" applyNumberFormat="0" applyBorder="0" applyAlignment="0" applyProtection="0"/>
    <xf numFmtId="213"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1" fontId="17" fillId="13" borderId="0" applyNumberFormat="0" applyBorder="0" applyAlignment="0" applyProtection="0"/>
    <xf numFmtId="211" fontId="17" fillId="13"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0" fontId="37" fillId="76" borderId="0" applyNumberFormat="0" applyBorder="0" applyAlignment="0" applyProtection="0"/>
    <xf numFmtId="213" fontId="127" fillId="13" borderId="0" applyNumberFormat="0" applyBorder="0" applyAlignment="0" applyProtection="0"/>
    <xf numFmtId="212" fontId="127" fillId="13" borderId="0" applyNumberFormat="0" applyBorder="0" applyAlignment="0" applyProtection="0"/>
    <xf numFmtId="213" fontId="17" fillId="13" borderId="0" applyNumberFormat="0" applyBorder="0" applyAlignment="0" applyProtection="0"/>
    <xf numFmtId="212"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2" fontId="37" fillId="82" borderId="0" applyNumberFormat="0" applyBorder="0" applyAlignment="0" applyProtection="0"/>
    <xf numFmtId="213" fontId="37" fillId="82" borderId="0" applyNumberFormat="0" applyBorder="0" applyAlignment="0" applyProtection="0"/>
    <xf numFmtId="213" fontId="127" fillId="13" borderId="0" applyNumberFormat="0" applyBorder="0" applyAlignment="0" applyProtection="0"/>
    <xf numFmtId="212" fontId="127" fillId="13" borderId="0" applyNumberFormat="0" applyBorder="0" applyAlignment="0" applyProtection="0"/>
    <xf numFmtId="212"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1" fontId="37" fillId="76"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127" fillId="13" borderId="0" applyNumberFormat="0" applyBorder="0" applyAlignment="0" applyProtection="0"/>
    <xf numFmtId="0" fontId="17" fillId="13" borderId="0" applyNumberFormat="0" applyBorder="0" applyAlignment="0" applyProtection="0"/>
    <xf numFmtId="0" fontId="37" fillId="82" borderId="0" applyNumberFormat="0" applyBorder="0" applyAlignment="0" applyProtection="0"/>
    <xf numFmtId="213" fontId="127" fillId="13" borderId="0" applyNumberFormat="0" applyBorder="0" applyAlignment="0" applyProtection="0"/>
    <xf numFmtId="0" fontId="37" fillId="82" borderId="0" applyNumberFormat="0" applyBorder="0" applyAlignment="0" applyProtection="0"/>
    <xf numFmtId="212"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0"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210"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213" fontId="37" fillId="82"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214"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214" fontId="37" fillId="82" borderId="0" applyNumberFormat="0" applyBorder="0" applyAlignment="0" applyProtection="0"/>
    <xf numFmtId="211" fontId="37" fillId="82" borderId="0" applyNumberFormat="0" applyBorder="0" applyAlignment="0" applyProtection="0"/>
    <xf numFmtId="0" fontId="37" fillId="82"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0" fontId="37" fillId="82" borderId="0" applyNumberFormat="0" applyBorder="0" applyAlignment="0" applyProtection="0"/>
    <xf numFmtId="0" fontId="17" fillId="13" borderId="0" applyNumberFormat="0" applyBorder="0" applyAlignment="0" applyProtection="0"/>
    <xf numFmtId="0" fontId="37" fillId="76" borderId="0" applyNumberFormat="0" applyBorder="0" applyAlignment="0" applyProtection="0"/>
    <xf numFmtId="214" fontId="29" fillId="83" borderId="0" applyNumberFormat="0" applyBorder="0" applyAlignment="0" applyProtection="0"/>
    <xf numFmtId="214" fontId="29" fillId="83" borderId="0" applyNumberFormat="0" applyBorder="0" applyAlignment="0" applyProtection="0"/>
    <xf numFmtId="211" fontId="29" fillId="84" borderId="0" applyNumberFormat="0" applyBorder="0" applyAlignment="0" applyProtection="0"/>
    <xf numFmtId="214" fontId="29" fillId="83" borderId="0" applyNumberFormat="0" applyBorder="0" applyAlignment="0" applyProtection="0"/>
    <xf numFmtId="211" fontId="29" fillId="84" borderId="0" applyNumberFormat="0" applyBorder="0" applyAlignment="0" applyProtection="0"/>
    <xf numFmtId="0" fontId="29" fillId="83" borderId="0" applyNumberFormat="0" applyBorder="0" applyAlignment="0" applyProtection="0"/>
    <xf numFmtId="210" fontId="29" fillId="84" borderId="0" applyNumberFormat="0" applyBorder="0" applyAlignment="0" applyProtection="0"/>
    <xf numFmtId="214" fontId="29" fillId="84" borderId="0" applyNumberFormat="0" applyBorder="0" applyAlignment="0" applyProtection="0"/>
    <xf numFmtId="211" fontId="29" fillId="84" borderId="0" applyNumberFormat="0" applyBorder="0" applyAlignment="0" applyProtection="0"/>
    <xf numFmtId="214" fontId="29" fillId="84" borderId="0" applyNumberFormat="0" applyBorder="0" applyAlignment="0" applyProtection="0"/>
    <xf numFmtId="214" fontId="29" fillId="84" borderId="0" applyNumberFormat="0" applyBorder="0" applyAlignment="0" applyProtection="0"/>
    <xf numFmtId="213" fontId="29" fillId="84" borderId="0" applyNumberFormat="0" applyBorder="0" applyAlignment="0" applyProtection="0"/>
    <xf numFmtId="0" fontId="29" fillId="84" borderId="0" applyNumberFormat="0" applyBorder="0" applyAlignment="0" applyProtection="0"/>
    <xf numFmtId="213" fontId="29" fillId="84" borderId="0" applyNumberFormat="0" applyBorder="0" applyAlignment="0" applyProtection="0"/>
    <xf numFmtId="212" fontId="29" fillId="84" borderId="0" applyNumberFormat="0" applyBorder="0" applyAlignment="0" applyProtection="0"/>
    <xf numFmtId="211" fontId="29" fillId="84" borderId="0" applyNumberFormat="0" applyBorder="0" applyAlignment="0" applyProtection="0"/>
    <xf numFmtId="0" fontId="29" fillId="84" borderId="0" applyNumberFormat="0" applyBorder="0" applyAlignment="0" applyProtection="0"/>
    <xf numFmtId="210" fontId="29" fillId="84" borderId="0" applyNumberFormat="0" applyBorder="0" applyAlignment="0" applyProtection="0"/>
    <xf numFmtId="214" fontId="29" fillId="85" borderId="0" applyNumberFormat="0" applyBorder="0" applyAlignment="0" applyProtection="0"/>
    <xf numFmtId="214" fontId="29" fillId="85" borderId="0" applyNumberFormat="0" applyBorder="0" applyAlignment="0" applyProtection="0"/>
    <xf numFmtId="211" fontId="29" fillId="79" borderId="0" applyNumberFormat="0" applyBorder="0" applyAlignment="0" applyProtection="0"/>
    <xf numFmtId="214" fontId="29" fillId="85" borderId="0" applyNumberFormat="0" applyBorder="0" applyAlignment="0" applyProtection="0"/>
    <xf numFmtId="211" fontId="29" fillId="79" borderId="0" applyNumberFormat="0" applyBorder="0" applyAlignment="0" applyProtection="0"/>
    <xf numFmtId="0" fontId="29" fillId="85" borderId="0" applyNumberFormat="0" applyBorder="0" applyAlignment="0" applyProtection="0"/>
    <xf numFmtId="210" fontId="29" fillId="79" borderId="0" applyNumberFormat="0" applyBorder="0" applyAlignment="0" applyProtection="0"/>
    <xf numFmtId="214" fontId="29" fillId="79" borderId="0" applyNumberFormat="0" applyBorder="0" applyAlignment="0" applyProtection="0"/>
    <xf numFmtId="211" fontId="29" fillId="79" borderId="0" applyNumberFormat="0" applyBorder="0" applyAlignment="0" applyProtection="0"/>
    <xf numFmtId="214" fontId="29" fillId="79" borderId="0" applyNumberFormat="0" applyBorder="0" applyAlignment="0" applyProtection="0"/>
    <xf numFmtId="214" fontId="29" fillId="79" borderId="0" applyNumberFormat="0" applyBorder="0" applyAlignment="0" applyProtection="0"/>
    <xf numFmtId="213" fontId="29" fillId="79" borderId="0" applyNumberFormat="0" applyBorder="0" applyAlignment="0" applyProtection="0"/>
    <xf numFmtId="0" fontId="29" fillId="79" borderId="0" applyNumberFormat="0" applyBorder="0" applyAlignment="0" applyProtection="0"/>
    <xf numFmtId="213" fontId="29" fillId="79" borderId="0" applyNumberFormat="0" applyBorder="0" applyAlignment="0" applyProtection="0"/>
    <xf numFmtId="212" fontId="29" fillId="79" borderId="0" applyNumberFormat="0" applyBorder="0" applyAlignment="0" applyProtection="0"/>
    <xf numFmtId="211" fontId="29" fillId="79" borderId="0" applyNumberFormat="0" applyBorder="0" applyAlignment="0" applyProtection="0"/>
    <xf numFmtId="0" fontId="29" fillId="79" borderId="0" applyNumberFormat="0" applyBorder="0" applyAlignment="0" applyProtection="0"/>
    <xf numFmtId="210" fontId="29" fillId="79" borderId="0" applyNumberFormat="0" applyBorder="0" applyAlignment="0" applyProtection="0"/>
    <xf numFmtId="214" fontId="37" fillId="86" borderId="0" applyNumberFormat="0" applyBorder="0" applyAlignment="0" applyProtection="0"/>
    <xf numFmtId="214" fontId="37" fillId="86" borderId="0" applyNumberFormat="0" applyBorder="0" applyAlignment="0" applyProtection="0"/>
    <xf numFmtId="211" fontId="37" fillId="71" borderId="0" applyNumberFormat="0" applyBorder="0" applyAlignment="0" applyProtection="0"/>
    <xf numFmtId="214" fontId="37" fillId="86" borderId="0" applyNumberFormat="0" applyBorder="0" applyAlignment="0" applyProtection="0"/>
    <xf numFmtId="211" fontId="37" fillId="71" borderId="0" applyNumberFormat="0" applyBorder="0" applyAlignment="0" applyProtection="0"/>
    <xf numFmtId="0" fontId="37" fillId="86" borderId="0" applyNumberFormat="0" applyBorder="0" applyAlignment="0" applyProtection="0"/>
    <xf numFmtId="210" fontId="37" fillId="71" borderId="0" applyNumberFormat="0" applyBorder="0" applyAlignment="0" applyProtection="0"/>
    <xf numFmtId="0" fontId="37" fillId="71" borderId="0" applyNumberFormat="0" applyBorder="0" applyAlignment="0" applyProtection="0"/>
    <xf numFmtId="214" fontId="37" fillId="71" borderId="0" applyNumberFormat="0" applyBorder="0" applyAlignment="0" applyProtection="0"/>
    <xf numFmtId="211" fontId="37" fillId="71" borderId="0" applyNumberFormat="0" applyBorder="0" applyAlignment="0" applyProtection="0"/>
    <xf numFmtId="214" fontId="37" fillId="71" borderId="0" applyNumberFormat="0" applyBorder="0" applyAlignment="0" applyProtection="0"/>
    <xf numFmtId="214" fontId="37" fillId="71" borderId="0" applyNumberFormat="0" applyBorder="0" applyAlignment="0" applyProtection="0"/>
    <xf numFmtId="213" fontId="37" fillId="71" borderId="0" applyNumberFormat="0" applyBorder="0" applyAlignment="0" applyProtection="0"/>
    <xf numFmtId="0" fontId="37" fillId="71" borderId="0" applyNumberFormat="0" applyBorder="0" applyAlignment="0" applyProtection="0"/>
    <xf numFmtId="213" fontId="37" fillId="71" borderId="0" applyNumberFormat="0" applyBorder="0" applyAlignment="0" applyProtection="0"/>
    <xf numFmtId="212" fontId="37" fillId="71" borderId="0" applyNumberFormat="0" applyBorder="0" applyAlignment="0" applyProtection="0"/>
    <xf numFmtId="211" fontId="37" fillId="71" borderId="0" applyNumberFormat="0" applyBorder="0" applyAlignment="0" applyProtection="0"/>
    <xf numFmtId="0" fontId="37" fillId="71" borderId="0" applyNumberFormat="0" applyBorder="0" applyAlignment="0" applyProtection="0"/>
    <xf numFmtId="210" fontId="37" fillId="7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0" fontId="17" fillId="17"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127" fillId="17"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128" fillId="17" borderId="0" applyNumberFormat="0" applyBorder="0" applyAlignment="0" applyProtection="0"/>
    <xf numFmtId="0" fontId="37" fillId="8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12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128" fillId="17"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128" fillId="17"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210" fontId="37" fillId="61" borderId="0" applyNumberFormat="0" applyBorder="0" applyAlignment="0" applyProtection="0"/>
    <xf numFmtId="214" fontId="37" fillId="61" borderId="0" applyNumberFormat="0" applyBorder="0" applyAlignment="0" applyProtection="0"/>
    <xf numFmtId="211" fontId="37" fillId="6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212" fontId="127" fillId="17" borderId="0" applyNumberFormat="0" applyBorder="0" applyAlignment="0" applyProtection="0"/>
    <xf numFmtId="211" fontId="37" fillId="61" borderId="0" applyNumberFormat="0" applyBorder="0" applyAlignment="0" applyProtection="0"/>
    <xf numFmtId="0" fontId="37" fillId="61" borderId="0" applyNumberFormat="0" applyBorder="0" applyAlignment="0" applyProtection="0"/>
    <xf numFmtId="210" fontId="37" fillId="61" borderId="0" applyNumberFormat="0" applyBorder="0" applyAlignment="0" applyProtection="0"/>
    <xf numFmtId="214" fontId="37" fillId="61" borderId="0" applyNumberFormat="0" applyBorder="0" applyAlignment="0" applyProtection="0"/>
    <xf numFmtId="211" fontId="127" fillId="17" borderId="0" applyNumberFormat="0" applyBorder="0" applyAlignment="0" applyProtection="0"/>
    <xf numFmtId="211" fontId="127" fillId="17" borderId="0" applyNumberFormat="0" applyBorder="0" applyAlignment="0" applyProtection="0"/>
    <xf numFmtId="0" fontId="37" fillId="81"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212" fontId="127" fillId="17" borderId="0" applyNumberFormat="0" applyBorder="0" applyAlignment="0" applyProtection="0"/>
    <xf numFmtId="0" fontId="127" fillId="17" borderId="0" applyNumberFormat="0" applyBorder="0" applyAlignment="0" applyProtection="0"/>
    <xf numFmtId="213" fontId="37" fillId="61" borderId="0" applyNumberFormat="0" applyBorder="0" applyAlignment="0" applyProtection="0"/>
    <xf numFmtId="212" fontId="37" fillId="61" borderId="0" applyNumberFormat="0" applyBorder="0" applyAlignment="0" applyProtection="0"/>
    <xf numFmtId="213" fontId="127" fillId="17" borderId="0" applyNumberFormat="0" applyBorder="0" applyAlignment="0" applyProtection="0"/>
    <xf numFmtId="212" fontId="127" fillId="17" borderId="0" applyNumberFormat="0" applyBorder="0" applyAlignment="0" applyProtection="0"/>
    <xf numFmtId="213" fontId="17" fillId="17" borderId="0" applyNumberFormat="0" applyBorder="0" applyAlignment="0" applyProtection="0"/>
    <xf numFmtId="212" fontId="37" fillId="81" borderId="0" applyNumberFormat="0" applyBorder="0" applyAlignment="0" applyProtection="0"/>
    <xf numFmtId="213" fontId="37" fillId="81"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1" fontId="17" fillId="17" borderId="0" applyNumberFormat="0" applyBorder="0" applyAlignment="0" applyProtection="0"/>
    <xf numFmtId="0" fontId="37" fillId="81" borderId="0" applyNumberFormat="0" applyBorder="0" applyAlignment="0" applyProtection="0"/>
    <xf numFmtId="211" fontId="17" fillId="17"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0" fontId="37" fillId="61" borderId="0" applyNumberFormat="0" applyBorder="0" applyAlignment="0" applyProtection="0"/>
    <xf numFmtId="213" fontId="127" fillId="17" borderId="0" applyNumberFormat="0" applyBorder="0" applyAlignment="0" applyProtection="0"/>
    <xf numFmtId="212" fontId="127" fillId="17" borderId="0" applyNumberFormat="0" applyBorder="0" applyAlignment="0" applyProtection="0"/>
    <xf numFmtId="213" fontId="17" fillId="17" borderId="0" applyNumberFormat="0" applyBorder="0" applyAlignment="0" applyProtection="0"/>
    <xf numFmtId="212" fontId="37" fillId="81"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213"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0" fontId="37" fillId="8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1" fontId="37" fillId="61"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2"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213" fontId="127" fillId="17" borderId="0" applyNumberFormat="0" applyBorder="0" applyAlignment="0" applyProtection="0"/>
    <xf numFmtId="212" fontId="37" fillId="81" borderId="0" applyNumberFormat="0" applyBorder="0" applyAlignment="0" applyProtection="0"/>
    <xf numFmtId="211"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1" fontId="37" fillId="6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1"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1" fontId="37" fillId="6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1" fontId="37" fillId="6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214" fontId="37" fillId="81" borderId="0" applyNumberFormat="0" applyBorder="0" applyAlignment="0" applyProtection="0"/>
    <xf numFmtId="0" fontId="37" fillId="81" borderId="0" applyNumberFormat="0" applyBorder="0" applyAlignment="0" applyProtection="0"/>
    <xf numFmtId="211"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0" fontId="37" fillId="8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127" fillId="17" borderId="0" applyNumberFormat="0" applyBorder="0" applyAlignment="0" applyProtection="0"/>
    <xf numFmtId="0" fontId="17" fillId="17" borderId="0" applyNumberFormat="0" applyBorder="0" applyAlignment="0" applyProtection="0"/>
    <xf numFmtId="0" fontId="37" fillId="81" borderId="0" applyNumberFormat="0" applyBorder="0" applyAlignment="0" applyProtection="0"/>
    <xf numFmtId="213" fontId="127" fillId="17" borderId="0" applyNumberFormat="0" applyBorder="0" applyAlignment="0" applyProtection="0"/>
    <xf numFmtId="0" fontId="37" fillId="87" borderId="0" applyNumberFormat="0" applyBorder="0" applyAlignment="0" applyProtection="0"/>
    <xf numFmtId="212" fontId="37" fillId="81"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0"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0" fontId="37" fillId="6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210"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213" fontId="37" fillId="8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214"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214" fontId="37" fillId="81" borderId="0" applyNumberFormat="0" applyBorder="0" applyAlignment="0" applyProtection="0"/>
    <xf numFmtId="211" fontId="37" fillId="81" borderId="0" applyNumberFormat="0" applyBorder="0" applyAlignment="0" applyProtection="0"/>
    <xf numFmtId="0" fontId="37" fillId="81" borderId="0" applyNumberFormat="0" applyBorder="0" applyAlignment="0" applyProtection="0"/>
    <xf numFmtId="0" fontId="37" fillId="61" borderId="0" applyNumberFormat="0" applyBorder="0" applyAlignment="0" applyProtection="0"/>
    <xf numFmtId="0" fontId="37" fillId="81"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0" fontId="37" fillId="87" borderId="0" applyNumberFormat="0" applyBorder="0" applyAlignment="0" applyProtection="0"/>
    <xf numFmtId="0" fontId="17" fillId="17" borderId="0" applyNumberFormat="0" applyBorder="0" applyAlignment="0" applyProtection="0"/>
    <xf numFmtId="0" fontId="37" fillId="61" borderId="0" applyNumberFormat="0" applyBorder="0" applyAlignment="0" applyProtection="0"/>
    <xf numFmtId="214" fontId="29" fillId="77" borderId="0" applyNumberFormat="0" applyBorder="0" applyAlignment="0" applyProtection="0"/>
    <xf numFmtId="214" fontId="29" fillId="77" borderId="0" applyNumberFormat="0" applyBorder="0" applyAlignment="0" applyProtection="0"/>
    <xf numFmtId="211" fontId="29" fillId="79" borderId="0" applyNumberFormat="0" applyBorder="0" applyAlignment="0" applyProtection="0"/>
    <xf numFmtId="214" fontId="29" fillId="77" borderId="0" applyNumberFormat="0" applyBorder="0" applyAlignment="0" applyProtection="0"/>
    <xf numFmtId="211" fontId="29" fillId="79" borderId="0" applyNumberFormat="0" applyBorder="0" applyAlignment="0" applyProtection="0"/>
    <xf numFmtId="0" fontId="29" fillId="77" borderId="0" applyNumberFormat="0" applyBorder="0" applyAlignment="0" applyProtection="0"/>
    <xf numFmtId="210" fontId="29" fillId="79" borderId="0" applyNumberFormat="0" applyBorder="0" applyAlignment="0" applyProtection="0"/>
    <xf numFmtId="214" fontId="29" fillId="79" borderId="0" applyNumberFormat="0" applyBorder="0" applyAlignment="0" applyProtection="0"/>
    <xf numFmtId="211" fontId="29" fillId="79" borderId="0" applyNumberFormat="0" applyBorder="0" applyAlignment="0" applyProtection="0"/>
    <xf numFmtId="214" fontId="29" fillId="79" borderId="0" applyNumberFormat="0" applyBorder="0" applyAlignment="0" applyProtection="0"/>
    <xf numFmtId="214" fontId="29" fillId="79" borderId="0" applyNumberFormat="0" applyBorder="0" applyAlignment="0" applyProtection="0"/>
    <xf numFmtId="213" fontId="29" fillId="79" borderId="0" applyNumberFormat="0" applyBorder="0" applyAlignment="0" applyProtection="0"/>
    <xf numFmtId="0" fontId="29" fillId="79" borderId="0" applyNumberFormat="0" applyBorder="0" applyAlignment="0" applyProtection="0"/>
    <xf numFmtId="213" fontId="29" fillId="79" borderId="0" applyNumberFormat="0" applyBorder="0" applyAlignment="0" applyProtection="0"/>
    <xf numFmtId="212" fontId="29" fillId="79" borderId="0" applyNumberFormat="0" applyBorder="0" applyAlignment="0" applyProtection="0"/>
    <xf numFmtId="211" fontId="29" fillId="79" borderId="0" applyNumberFormat="0" applyBorder="0" applyAlignment="0" applyProtection="0"/>
    <xf numFmtId="0" fontId="29" fillId="79" borderId="0" applyNumberFormat="0" applyBorder="0" applyAlignment="0" applyProtection="0"/>
    <xf numFmtId="210" fontId="29" fillId="79" borderId="0" applyNumberFormat="0" applyBorder="0" applyAlignment="0" applyProtection="0"/>
    <xf numFmtId="214" fontId="29" fillId="81" borderId="0" applyNumberFormat="0" applyBorder="0" applyAlignment="0" applyProtection="0"/>
    <xf numFmtId="214" fontId="29" fillId="81" borderId="0" applyNumberFormat="0" applyBorder="0" applyAlignment="0" applyProtection="0"/>
    <xf numFmtId="211" fontId="29" fillId="71" borderId="0" applyNumberFormat="0" applyBorder="0" applyAlignment="0" applyProtection="0"/>
    <xf numFmtId="214" fontId="29" fillId="81" borderId="0" applyNumberFormat="0" applyBorder="0" applyAlignment="0" applyProtection="0"/>
    <xf numFmtId="211" fontId="29" fillId="71" borderId="0" applyNumberFormat="0" applyBorder="0" applyAlignment="0" applyProtection="0"/>
    <xf numFmtId="0" fontId="29" fillId="81" borderId="0" applyNumberFormat="0" applyBorder="0" applyAlignment="0" applyProtection="0"/>
    <xf numFmtId="210" fontId="29" fillId="71" borderId="0" applyNumberFormat="0" applyBorder="0" applyAlignment="0" applyProtection="0"/>
    <xf numFmtId="214" fontId="29" fillId="71" borderId="0" applyNumberFormat="0" applyBorder="0" applyAlignment="0" applyProtection="0"/>
    <xf numFmtId="211" fontId="29" fillId="71" borderId="0" applyNumberFormat="0" applyBorder="0" applyAlignment="0" applyProtection="0"/>
    <xf numFmtId="214" fontId="29" fillId="71" borderId="0" applyNumberFormat="0" applyBorder="0" applyAlignment="0" applyProtection="0"/>
    <xf numFmtId="214" fontId="29" fillId="71" borderId="0" applyNumberFormat="0" applyBorder="0" applyAlignment="0" applyProtection="0"/>
    <xf numFmtId="213" fontId="29" fillId="71" borderId="0" applyNumberFormat="0" applyBorder="0" applyAlignment="0" applyProtection="0"/>
    <xf numFmtId="0" fontId="29" fillId="71" borderId="0" applyNumberFormat="0" applyBorder="0" applyAlignment="0" applyProtection="0"/>
    <xf numFmtId="213" fontId="29" fillId="71" borderId="0" applyNumberFormat="0" applyBorder="0" applyAlignment="0" applyProtection="0"/>
    <xf numFmtId="212" fontId="29" fillId="71" borderId="0" applyNumberFormat="0" applyBorder="0" applyAlignment="0" applyProtection="0"/>
    <xf numFmtId="211" fontId="29" fillId="71" borderId="0" applyNumberFormat="0" applyBorder="0" applyAlignment="0" applyProtection="0"/>
    <xf numFmtId="0" fontId="29" fillId="71" borderId="0" applyNumberFormat="0" applyBorder="0" applyAlignment="0" applyProtection="0"/>
    <xf numFmtId="210" fontId="29" fillId="71" borderId="0" applyNumberFormat="0" applyBorder="0" applyAlignment="0" applyProtection="0"/>
    <xf numFmtId="214" fontId="37" fillId="79" borderId="0" applyNumberFormat="0" applyBorder="0" applyAlignment="0" applyProtection="0"/>
    <xf numFmtId="214" fontId="37" fillId="79" borderId="0" applyNumberFormat="0" applyBorder="0" applyAlignment="0" applyProtection="0"/>
    <xf numFmtId="211" fontId="37" fillId="71" borderId="0" applyNumberFormat="0" applyBorder="0" applyAlignment="0" applyProtection="0"/>
    <xf numFmtId="214" fontId="37" fillId="79" borderId="0" applyNumberFormat="0" applyBorder="0" applyAlignment="0" applyProtection="0"/>
    <xf numFmtId="211" fontId="37" fillId="71" borderId="0" applyNumberFormat="0" applyBorder="0" applyAlignment="0" applyProtection="0"/>
    <xf numFmtId="0" fontId="37" fillId="79" borderId="0" applyNumberFormat="0" applyBorder="0" applyAlignment="0" applyProtection="0"/>
    <xf numFmtId="210" fontId="37" fillId="71" borderId="0" applyNumberFormat="0" applyBorder="0" applyAlignment="0" applyProtection="0"/>
    <xf numFmtId="0" fontId="37" fillId="71" borderId="0" applyNumberFormat="0" applyBorder="0" applyAlignment="0" applyProtection="0"/>
    <xf numFmtId="214" fontId="37" fillId="71" borderId="0" applyNumberFormat="0" applyBorder="0" applyAlignment="0" applyProtection="0"/>
    <xf numFmtId="211" fontId="37" fillId="71" borderId="0" applyNumberFormat="0" applyBorder="0" applyAlignment="0" applyProtection="0"/>
    <xf numFmtId="214" fontId="37" fillId="71" borderId="0" applyNumberFormat="0" applyBorder="0" applyAlignment="0" applyProtection="0"/>
    <xf numFmtId="214" fontId="37" fillId="71" borderId="0" applyNumberFormat="0" applyBorder="0" applyAlignment="0" applyProtection="0"/>
    <xf numFmtId="213" fontId="37" fillId="71" borderId="0" applyNumberFormat="0" applyBorder="0" applyAlignment="0" applyProtection="0"/>
    <xf numFmtId="0" fontId="37" fillId="71" borderId="0" applyNumberFormat="0" applyBorder="0" applyAlignment="0" applyProtection="0"/>
    <xf numFmtId="213" fontId="37" fillId="71" borderId="0" applyNumberFormat="0" applyBorder="0" applyAlignment="0" applyProtection="0"/>
    <xf numFmtId="212" fontId="37" fillId="71" borderId="0" applyNumberFormat="0" applyBorder="0" applyAlignment="0" applyProtection="0"/>
    <xf numFmtId="211" fontId="37" fillId="71" borderId="0" applyNumberFormat="0" applyBorder="0" applyAlignment="0" applyProtection="0"/>
    <xf numFmtId="0" fontId="37" fillId="71" borderId="0" applyNumberFormat="0" applyBorder="0" applyAlignment="0" applyProtection="0"/>
    <xf numFmtId="210" fontId="37" fillId="71"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0" fontId="17" fillId="21"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127" fillId="21"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128" fillId="21" borderId="0" applyNumberFormat="0" applyBorder="0" applyAlignment="0" applyProtection="0"/>
    <xf numFmtId="0" fontId="37" fillId="148"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12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128" fillId="21"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128" fillId="21"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210" fontId="37" fillId="65" borderId="0" applyNumberFormat="0" applyBorder="0" applyAlignment="0" applyProtection="0"/>
    <xf numFmtId="214" fontId="37" fillId="65" borderId="0" applyNumberFormat="0" applyBorder="0" applyAlignment="0" applyProtection="0"/>
    <xf numFmtId="211" fontId="37" fillId="65"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212" fontId="127" fillId="21" borderId="0" applyNumberFormat="0" applyBorder="0" applyAlignment="0" applyProtection="0"/>
    <xf numFmtId="211" fontId="37" fillId="65" borderId="0" applyNumberFormat="0" applyBorder="0" applyAlignment="0" applyProtection="0"/>
    <xf numFmtId="0" fontId="37" fillId="65" borderId="0" applyNumberFormat="0" applyBorder="0" applyAlignment="0" applyProtection="0"/>
    <xf numFmtId="210" fontId="37" fillId="65" borderId="0" applyNumberFormat="0" applyBorder="0" applyAlignment="0" applyProtection="0"/>
    <xf numFmtId="214" fontId="37" fillId="65" borderId="0" applyNumberFormat="0" applyBorder="0" applyAlignment="0" applyProtection="0"/>
    <xf numFmtId="211" fontId="127" fillId="21" borderId="0" applyNumberFormat="0" applyBorder="0" applyAlignment="0" applyProtection="0"/>
    <xf numFmtId="211" fontId="127" fillId="21" borderId="0" applyNumberFormat="0" applyBorder="0" applyAlignment="0" applyProtection="0"/>
    <xf numFmtId="0" fontId="37" fillId="14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212" fontId="127" fillId="21" borderId="0" applyNumberFormat="0" applyBorder="0" applyAlignment="0" applyProtection="0"/>
    <xf numFmtId="0" fontId="127" fillId="21" borderId="0" applyNumberFormat="0" applyBorder="0" applyAlignment="0" applyProtection="0"/>
    <xf numFmtId="213" fontId="37" fillId="65" borderId="0" applyNumberFormat="0" applyBorder="0" applyAlignment="0" applyProtection="0"/>
    <xf numFmtId="212" fontId="37" fillId="65" borderId="0" applyNumberFormat="0" applyBorder="0" applyAlignment="0" applyProtection="0"/>
    <xf numFmtId="213" fontId="127" fillId="21" borderId="0" applyNumberFormat="0" applyBorder="0" applyAlignment="0" applyProtection="0"/>
    <xf numFmtId="212" fontId="127" fillId="21" borderId="0" applyNumberFormat="0" applyBorder="0" applyAlignment="0" applyProtection="0"/>
    <xf numFmtId="213" fontId="17" fillId="21" borderId="0" applyNumberFormat="0" applyBorder="0" applyAlignment="0" applyProtection="0"/>
    <xf numFmtId="212" fontId="37" fillId="148" borderId="0" applyNumberFormat="0" applyBorder="0" applyAlignment="0" applyProtection="0"/>
    <xf numFmtId="213" fontId="37" fillId="14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1" fontId="17" fillId="21" borderId="0" applyNumberFormat="0" applyBorder="0" applyAlignment="0" applyProtection="0"/>
    <xf numFmtId="0" fontId="37" fillId="148" borderId="0" applyNumberFormat="0" applyBorder="0" applyAlignment="0" applyProtection="0"/>
    <xf numFmtId="211" fontId="17" fillId="21" borderId="0" applyNumberFormat="0" applyBorder="0" applyAlignment="0" applyProtection="0"/>
    <xf numFmtId="0" fontId="37" fillId="148" borderId="0" applyNumberFormat="0" applyBorder="0" applyAlignment="0" applyProtection="0"/>
    <xf numFmtId="212" fontId="37" fillId="148" borderId="0" applyNumberFormat="0" applyBorder="0" applyAlignment="0" applyProtection="0"/>
    <xf numFmtId="0" fontId="37" fillId="65" borderId="0" applyNumberFormat="0" applyBorder="0" applyAlignment="0" applyProtection="0"/>
    <xf numFmtId="213" fontId="127" fillId="21" borderId="0" applyNumberFormat="0" applyBorder="0" applyAlignment="0" applyProtection="0"/>
    <xf numFmtId="212" fontId="127" fillId="21" borderId="0" applyNumberFormat="0" applyBorder="0" applyAlignment="0" applyProtection="0"/>
    <xf numFmtId="213" fontId="17" fillId="21" borderId="0" applyNumberFormat="0" applyBorder="0" applyAlignment="0" applyProtection="0"/>
    <xf numFmtId="212" fontId="37" fillId="14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213"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2" fontId="37" fillId="148"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0" fontId="37" fillId="8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1" fontId="37" fillId="65" borderId="0" applyNumberFormat="0" applyBorder="0" applyAlignment="0" applyProtection="0"/>
    <xf numFmtId="0" fontId="37" fillId="148" borderId="0" applyNumberFormat="0" applyBorder="0" applyAlignment="0" applyProtection="0"/>
    <xf numFmtId="0" fontId="37" fillId="148" borderId="0" applyNumberFormat="0" applyBorder="0" applyAlignment="0" applyProtection="0"/>
    <xf numFmtId="212"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213" fontId="127" fillId="21" borderId="0" applyNumberFormat="0" applyBorder="0" applyAlignment="0" applyProtection="0"/>
    <xf numFmtId="212" fontId="37" fillId="148" borderId="0" applyNumberFormat="0" applyBorder="0" applyAlignment="0" applyProtection="0"/>
    <xf numFmtId="211" fontId="37" fillId="65"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1" fontId="37" fillId="65" borderId="0" applyNumberFormat="0" applyBorder="0" applyAlignment="0" applyProtection="0"/>
    <xf numFmtId="0" fontId="37" fillId="148" borderId="0" applyNumberFormat="0" applyBorder="0" applyAlignment="0" applyProtection="0"/>
    <xf numFmtId="211" fontId="37" fillId="65"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1" fontId="37" fillId="65" borderId="0" applyNumberFormat="0" applyBorder="0" applyAlignment="0" applyProtection="0"/>
    <xf numFmtId="0" fontId="37" fillId="148" borderId="0" applyNumberFormat="0" applyBorder="0" applyAlignment="0" applyProtection="0"/>
    <xf numFmtId="211" fontId="37" fillId="65"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214" fontId="37" fillId="148" borderId="0" applyNumberFormat="0" applyBorder="0" applyAlignment="0" applyProtection="0"/>
    <xf numFmtId="0" fontId="37" fillId="148" borderId="0" applyNumberFormat="0" applyBorder="0" applyAlignment="0" applyProtection="0"/>
    <xf numFmtId="211"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0" fontId="37" fillId="88"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127" fillId="21" borderId="0" applyNumberFormat="0" applyBorder="0" applyAlignment="0" applyProtection="0"/>
    <xf numFmtId="0" fontId="17" fillId="21" borderId="0" applyNumberFormat="0" applyBorder="0" applyAlignment="0" applyProtection="0"/>
    <xf numFmtId="0" fontId="37" fillId="148" borderId="0" applyNumberFormat="0" applyBorder="0" applyAlignment="0" applyProtection="0"/>
    <xf numFmtId="213" fontId="127" fillId="21" borderId="0" applyNumberFormat="0" applyBorder="0" applyAlignment="0" applyProtection="0"/>
    <xf numFmtId="0" fontId="37" fillId="88" borderId="0" applyNumberFormat="0" applyBorder="0" applyAlignment="0" applyProtection="0"/>
    <xf numFmtId="212" fontId="37" fillId="14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0"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0" fontId="37" fillId="65"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210"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213" fontId="37" fillId="14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214"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214" fontId="37" fillId="148" borderId="0" applyNumberFormat="0" applyBorder="0" applyAlignment="0" applyProtection="0"/>
    <xf numFmtId="211" fontId="37" fillId="148" borderId="0" applyNumberFormat="0" applyBorder="0" applyAlignment="0" applyProtection="0"/>
    <xf numFmtId="0" fontId="37" fillId="148" borderId="0" applyNumberFormat="0" applyBorder="0" applyAlignment="0" applyProtection="0"/>
    <xf numFmtId="0" fontId="37" fillId="65" borderId="0" applyNumberFormat="0" applyBorder="0" applyAlignment="0" applyProtection="0"/>
    <xf numFmtId="0" fontId="37" fillId="148"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0" fontId="37" fillId="88" borderId="0" applyNumberFormat="0" applyBorder="0" applyAlignment="0" applyProtection="0"/>
    <xf numFmtId="0" fontId="17" fillId="21" borderId="0" applyNumberFormat="0" applyBorder="0" applyAlignment="0" applyProtection="0"/>
    <xf numFmtId="0" fontId="37" fillId="65" borderId="0" applyNumberFormat="0" applyBorder="0" applyAlignment="0" applyProtection="0"/>
    <xf numFmtId="214" fontId="29" fillId="84" borderId="0" applyNumberFormat="0" applyBorder="0" applyAlignment="0" applyProtection="0"/>
    <xf numFmtId="214" fontId="29" fillId="84" borderId="0" applyNumberFormat="0" applyBorder="0" applyAlignment="0" applyProtection="0"/>
    <xf numFmtId="211" fontId="29" fillId="70" borderId="0" applyNumberFormat="0" applyBorder="0" applyAlignment="0" applyProtection="0"/>
    <xf numFmtId="214" fontId="29" fillId="84" borderId="0" applyNumberFormat="0" applyBorder="0" applyAlignment="0" applyProtection="0"/>
    <xf numFmtId="211" fontId="29" fillId="70" borderId="0" applyNumberFormat="0" applyBorder="0" applyAlignment="0" applyProtection="0"/>
    <xf numFmtId="0" fontId="29" fillId="84" borderId="0" applyNumberFormat="0" applyBorder="0" applyAlignment="0" applyProtection="0"/>
    <xf numFmtId="210" fontId="29" fillId="70" borderId="0" applyNumberFormat="0" applyBorder="0" applyAlignment="0" applyProtection="0"/>
    <xf numFmtId="214" fontId="29" fillId="70" borderId="0" applyNumberFormat="0" applyBorder="0" applyAlignment="0" applyProtection="0"/>
    <xf numFmtId="211" fontId="29" fillId="70" borderId="0" applyNumberFormat="0" applyBorder="0" applyAlignment="0" applyProtection="0"/>
    <xf numFmtId="214" fontId="29" fillId="70" borderId="0" applyNumberFormat="0" applyBorder="0" applyAlignment="0" applyProtection="0"/>
    <xf numFmtId="214" fontId="29" fillId="70" borderId="0" applyNumberFormat="0" applyBorder="0" applyAlignment="0" applyProtection="0"/>
    <xf numFmtId="213" fontId="29" fillId="70" borderId="0" applyNumberFormat="0" applyBorder="0" applyAlignment="0" applyProtection="0"/>
    <xf numFmtId="0" fontId="29" fillId="70" borderId="0" applyNumberFormat="0" applyBorder="0" applyAlignment="0" applyProtection="0"/>
    <xf numFmtId="213" fontId="29" fillId="70" borderId="0" applyNumberFormat="0" applyBorder="0" applyAlignment="0" applyProtection="0"/>
    <xf numFmtId="212" fontId="29" fillId="70" borderId="0" applyNumberFormat="0" applyBorder="0" applyAlignment="0" applyProtection="0"/>
    <xf numFmtId="211" fontId="29" fillId="70" borderId="0" applyNumberFormat="0" applyBorder="0" applyAlignment="0" applyProtection="0"/>
    <xf numFmtId="0" fontId="29" fillId="70" borderId="0" applyNumberFormat="0" applyBorder="0" applyAlignment="0" applyProtection="0"/>
    <xf numFmtId="210" fontId="29" fillId="70" borderId="0" applyNumberFormat="0" applyBorder="0" applyAlignment="0" applyProtection="0"/>
    <xf numFmtId="214" fontId="29" fillId="72" borderId="0" applyNumberFormat="0" applyBorder="0" applyAlignment="0" applyProtection="0"/>
    <xf numFmtId="211" fontId="29" fillId="72" borderId="0" applyNumberFormat="0" applyBorder="0" applyAlignment="0" applyProtection="0"/>
    <xf numFmtId="211" fontId="29" fillId="72" borderId="0" applyNumberFormat="0" applyBorder="0" applyAlignment="0" applyProtection="0"/>
    <xf numFmtId="210" fontId="29" fillId="72" borderId="0" applyNumberFormat="0" applyBorder="0" applyAlignment="0" applyProtection="0"/>
    <xf numFmtId="214" fontId="29" fillId="72" borderId="0" applyNumberFormat="0" applyBorder="0" applyAlignment="0" applyProtection="0"/>
    <xf numFmtId="211" fontId="29" fillId="72" borderId="0" applyNumberFormat="0" applyBorder="0" applyAlignment="0" applyProtection="0"/>
    <xf numFmtId="0" fontId="29" fillId="72" borderId="0" applyNumberFormat="0" applyBorder="0" applyAlignment="0" applyProtection="0"/>
    <xf numFmtId="213" fontId="29" fillId="72" borderId="0" applyNumberFormat="0" applyBorder="0" applyAlignment="0" applyProtection="0"/>
    <xf numFmtId="213" fontId="29" fillId="72" borderId="0" applyNumberFormat="0" applyBorder="0" applyAlignment="0" applyProtection="0"/>
    <xf numFmtId="212" fontId="29" fillId="72" borderId="0" applyNumberFormat="0" applyBorder="0" applyAlignment="0" applyProtection="0"/>
    <xf numFmtId="211" fontId="29" fillId="72" borderId="0" applyNumberFormat="0" applyBorder="0" applyAlignment="0" applyProtection="0"/>
    <xf numFmtId="0" fontId="29" fillId="72" borderId="0" applyNumberFormat="0" applyBorder="0" applyAlignment="0" applyProtection="0"/>
    <xf numFmtId="210" fontId="29" fillId="72" borderId="0" applyNumberFormat="0" applyBorder="0" applyAlignment="0" applyProtection="0"/>
    <xf numFmtId="214" fontId="37" fillId="73" borderId="0" applyNumberFormat="0" applyBorder="0" applyAlignment="0" applyProtection="0"/>
    <xf numFmtId="214" fontId="37" fillId="73" borderId="0" applyNumberFormat="0" applyBorder="0" applyAlignment="0" applyProtection="0"/>
    <xf numFmtId="211" fontId="37" fillId="72" borderId="0" applyNumberFormat="0" applyBorder="0" applyAlignment="0" applyProtection="0"/>
    <xf numFmtId="214" fontId="37" fillId="73" borderId="0" applyNumberFormat="0" applyBorder="0" applyAlignment="0" applyProtection="0"/>
    <xf numFmtId="211" fontId="37" fillId="72" borderId="0" applyNumberFormat="0" applyBorder="0" applyAlignment="0" applyProtection="0"/>
    <xf numFmtId="0" fontId="37" fillId="73" borderId="0" applyNumberFormat="0" applyBorder="0" applyAlignment="0" applyProtection="0"/>
    <xf numFmtId="210" fontId="37" fillId="72" borderId="0" applyNumberFormat="0" applyBorder="0" applyAlignment="0" applyProtection="0"/>
    <xf numFmtId="0" fontId="37" fillId="72" borderId="0" applyNumberFormat="0" applyBorder="0" applyAlignment="0" applyProtection="0"/>
    <xf numFmtId="214" fontId="37" fillId="72" borderId="0" applyNumberFormat="0" applyBorder="0" applyAlignment="0" applyProtection="0"/>
    <xf numFmtId="211" fontId="37" fillId="72" borderId="0" applyNumberFormat="0" applyBorder="0" applyAlignment="0" applyProtection="0"/>
    <xf numFmtId="214" fontId="37" fillId="72" borderId="0" applyNumberFormat="0" applyBorder="0" applyAlignment="0" applyProtection="0"/>
    <xf numFmtId="214" fontId="37" fillId="72" borderId="0" applyNumberFormat="0" applyBorder="0" applyAlignment="0" applyProtection="0"/>
    <xf numFmtId="213" fontId="37" fillId="72" borderId="0" applyNumberFormat="0" applyBorder="0" applyAlignment="0" applyProtection="0"/>
    <xf numFmtId="0" fontId="37" fillId="72" borderId="0" applyNumberFormat="0" applyBorder="0" applyAlignment="0" applyProtection="0"/>
    <xf numFmtId="213" fontId="37" fillId="72" borderId="0" applyNumberFormat="0" applyBorder="0" applyAlignment="0" applyProtection="0"/>
    <xf numFmtId="212" fontId="37" fillId="72" borderId="0" applyNumberFormat="0" applyBorder="0" applyAlignment="0" applyProtection="0"/>
    <xf numFmtId="211" fontId="37" fillId="72" borderId="0" applyNumberFormat="0" applyBorder="0" applyAlignment="0" applyProtection="0"/>
    <xf numFmtId="0" fontId="37" fillId="72" borderId="0" applyNumberFormat="0" applyBorder="0" applyAlignment="0" applyProtection="0"/>
    <xf numFmtId="210" fontId="37" fillId="72"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0" fontId="17" fillId="25"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127" fillId="25"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128" fillId="25" borderId="0" applyNumberFormat="0" applyBorder="0" applyAlignment="0" applyProtection="0"/>
    <xf numFmtId="0" fontId="37" fillId="1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128"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128" fillId="25"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128" fillId="25"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210" fontId="37" fillId="66" borderId="0" applyNumberFormat="0" applyBorder="0" applyAlignment="0" applyProtection="0"/>
    <xf numFmtId="214" fontId="37" fillId="66" borderId="0" applyNumberFormat="0" applyBorder="0" applyAlignment="0" applyProtection="0"/>
    <xf numFmtId="211" fontId="37" fillId="66"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212" fontId="127" fillId="25" borderId="0" applyNumberFormat="0" applyBorder="0" applyAlignment="0" applyProtection="0"/>
    <xf numFmtId="211" fontId="37" fillId="66" borderId="0" applyNumberFormat="0" applyBorder="0" applyAlignment="0" applyProtection="0"/>
    <xf numFmtId="0" fontId="37" fillId="66" borderId="0" applyNumberFormat="0" applyBorder="0" applyAlignment="0" applyProtection="0"/>
    <xf numFmtId="210" fontId="37" fillId="66" borderId="0" applyNumberFormat="0" applyBorder="0" applyAlignment="0" applyProtection="0"/>
    <xf numFmtId="214" fontId="37" fillId="66" borderId="0" applyNumberFormat="0" applyBorder="0" applyAlignment="0" applyProtection="0"/>
    <xf numFmtId="211" fontId="127" fillId="25" borderId="0" applyNumberFormat="0" applyBorder="0" applyAlignment="0" applyProtection="0"/>
    <xf numFmtId="211" fontId="127" fillId="25" borderId="0" applyNumberFormat="0" applyBorder="0" applyAlignment="0" applyProtection="0"/>
    <xf numFmtId="0" fontId="37" fillId="149"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212" fontId="127" fillId="25" borderId="0" applyNumberFormat="0" applyBorder="0" applyAlignment="0" applyProtection="0"/>
    <xf numFmtId="0" fontId="127" fillId="25" borderId="0" applyNumberFormat="0" applyBorder="0" applyAlignment="0" applyProtection="0"/>
    <xf numFmtId="213" fontId="37" fillId="66" borderId="0" applyNumberFormat="0" applyBorder="0" applyAlignment="0" applyProtection="0"/>
    <xf numFmtId="212" fontId="37" fillId="66" borderId="0" applyNumberFormat="0" applyBorder="0" applyAlignment="0" applyProtection="0"/>
    <xf numFmtId="213" fontId="127" fillId="25" borderId="0" applyNumberFormat="0" applyBorder="0" applyAlignment="0" applyProtection="0"/>
    <xf numFmtId="212" fontId="127" fillId="25" borderId="0" applyNumberFormat="0" applyBorder="0" applyAlignment="0" applyProtection="0"/>
    <xf numFmtId="213" fontId="17" fillId="25" borderId="0" applyNumberFormat="0" applyBorder="0" applyAlignment="0" applyProtection="0"/>
    <xf numFmtId="212" fontId="37" fillId="149" borderId="0" applyNumberFormat="0" applyBorder="0" applyAlignment="0" applyProtection="0"/>
    <xf numFmtId="213" fontId="37" fillId="149"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1" fontId="17" fillId="25" borderId="0" applyNumberFormat="0" applyBorder="0" applyAlignment="0" applyProtection="0"/>
    <xf numFmtId="0" fontId="37" fillId="149" borderId="0" applyNumberFormat="0" applyBorder="0" applyAlignment="0" applyProtection="0"/>
    <xf numFmtId="211" fontId="17" fillId="25"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0" fontId="37" fillId="66" borderId="0" applyNumberFormat="0" applyBorder="0" applyAlignment="0" applyProtection="0"/>
    <xf numFmtId="213" fontId="127" fillId="25" borderId="0" applyNumberFormat="0" applyBorder="0" applyAlignment="0" applyProtection="0"/>
    <xf numFmtId="212" fontId="127" fillId="25" borderId="0" applyNumberFormat="0" applyBorder="0" applyAlignment="0" applyProtection="0"/>
    <xf numFmtId="213" fontId="17" fillId="25" borderId="0" applyNumberFormat="0" applyBorder="0" applyAlignment="0" applyProtection="0"/>
    <xf numFmtId="212" fontId="37" fillId="149"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213"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0" fontId="37" fillId="73"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1" fontId="37" fillId="66" borderId="0" applyNumberFormat="0" applyBorder="0" applyAlignment="0" applyProtection="0"/>
    <xf numFmtId="0"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2"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213" fontId="127" fillId="25" borderId="0" applyNumberFormat="0" applyBorder="0" applyAlignment="0" applyProtection="0"/>
    <xf numFmtId="212" fontId="37" fillId="149" borderId="0" applyNumberFormat="0" applyBorder="0" applyAlignment="0" applyProtection="0"/>
    <xf numFmtId="211"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1" fontId="37" fillId="66"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1"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1" fontId="37" fillId="66"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1" fontId="37" fillId="66"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214" fontId="37" fillId="149" borderId="0" applyNumberFormat="0" applyBorder="0" applyAlignment="0" applyProtection="0"/>
    <xf numFmtId="0" fontId="37" fillId="149" borderId="0" applyNumberFormat="0" applyBorder="0" applyAlignment="0" applyProtection="0"/>
    <xf numFmtId="211"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0" fontId="37" fillId="73"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127" fillId="25" borderId="0" applyNumberFormat="0" applyBorder="0" applyAlignment="0" applyProtection="0"/>
    <xf numFmtId="0" fontId="17" fillId="25" borderId="0" applyNumberFormat="0" applyBorder="0" applyAlignment="0" applyProtection="0"/>
    <xf numFmtId="0" fontId="37" fillId="149" borderId="0" applyNumberFormat="0" applyBorder="0" applyAlignment="0" applyProtection="0"/>
    <xf numFmtId="213" fontId="127" fillId="25" borderId="0" applyNumberFormat="0" applyBorder="0" applyAlignment="0" applyProtection="0"/>
    <xf numFmtId="0" fontId="37" fillId="73" borderId="0" applyNumberFormat="0" applyBorder="0" applyAlignment="0" applyProtection="0"/>
    <xf numFmtId="212" fontId="37" fillId="149"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0"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0" fontId="37" fillId="66"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210"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213" fontId="37" fillId="149"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214"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214" fontId="37" fillId="149" borderId="0" applyNumberFormat="0" applyBorder="0" applyAlignment="0" applyProtection="0"/>
    <xf numFmtId="211" fontId="37" fillId="149" borderId="0" applyNumberFormat="0" applyBorder="0" applyAlignment="0" applyProtection="0"/>
    <xf numFmtId="0" fontId="37" fillId="149" borderId="0" applyNumberFormat="0" applyBorder="0" applyAlignment="0" applyProtection="0"/>
    <xf numFmtId="0" fontId="37" fillId="66" borderId="0" applyNumberFormat="0" applyBorder="0" applyAlignment="0" applyProtection="0"/>
    <xf numFmtId="0" fontId="37" fillId="149"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0" fontId="37" fillId="73" borderId="0" applyNumberFormat="0" applyBorder="0" applyAlignment="0" applyProtection="0"/>
    <xf numFmtId="0" fontId="17" fillId="25" borderId="0" applyNumberFormat="0" applyBorder="0" applyAlignment="0" applyProtection="0"/>
    <xf numFmtId="0" fontId="37" fillId="66" borderId="0" applyNumberFormat="0" applyBorder="0" applyAlignment="0" applyProtection="0"/>
    <xf numFmtId="214" fontId="29" fillId="91" borderId="0" applyNumberFormat="0" applyBorder="0" applyAlignment="0" applyProtection="0"/>
    <xf numFmtId="211" fontId="29" fillId="91" borderId="0" applyNumberFormat="0" applyBorder="0" applyAlignment="0" applyProtection="0"/>
    <xf numFmtId="211" fontId="29" fillId="91" borderId="0" applyNumberFormat="0" applyBorder="0" applyAlignment="0" applyProtection="0"/>
    <xf numFmtId="210" fontId="29" fillId="91" borderId="0" applyNumberFormat="0" applyBorder="0" applyAlignment="0" applyProtection="0"/>
    <xf numFmtId="214" fontId="29" fillId="91" borderId="0" applyNumberFormat="0" applyBorder="0" applyAlignment="0" applyProtection="0"/>
    <xf numFmtId="211" fontId="29" fillId="91" borderId="0" applyNumberFormat="0" applyBorder="0" applyAlignment="0" applyProtection="0"/>
    <xf numFmtId="0" fontId="29" fillId="91" borderId="0" applyNumberFormat="0" applyBorder="0" applyAlignment="0" applyProtection="0"/>
    <xf numFmtId="213" fontId="29" fillId="91" borderId="0" applyNumberFormat="0" applyBorder="0" applyAlignment="0" applyProtection="0"/>
    <xf numFmtId="213" fontId="29" fillId="91" borderId="0" applyNumberFormat="0" applyBorder="0" applyAlignment="0" applyProtection="0"/>
    <xf numFmtId="212" fontId="29" fillId="91" borderId="0" applyNumberFormat="0" applyBorder="0" applyAlignment="0" applyProtection="0"/>
    <xf numFmtId="211" fontId="29" fillId="91" borderId="0" applyNumberFormat="0" applyBorder="0" applyAlignment="0" applyProtection="0"/>
    <xf numFmtId="0" fontId="29" fillId="91" borderId="0" applyNumberFormat="0" applyBorder="0" applyAlignment="0" applyProtection="0"/>
    <xf numFmtId="210" fontId="29" fillId="91" borderId="0" applyNumberFormat="0" applyBorder="0" applyAlignment="0" applyProtection="0"/>
    <xf numFmtId="214" fontId="29" fillId="92" borderId="0" applyNumberFormat="0" applyBorder="0" applyAlignment="0" applyProtection="0"/>
    <xf numFmtId="214" fontId="29" fillId="92" borderId="0" applyNumberFormat="0" applyBorder="0" applyAlignment="0" applyProtection="0"/>
    <xf numFmtId="211" fontId="29" fillId="80" borderId="0" applyNumberFormat="0" applyBorder="0" applyAlignment="0" applyProtection="0"/>
    <xf numFmtId="214" fontId="29" fillId="92" borderId="0" applyNumberFormat="0" applyBorder="0" applyAlignment="0" applyProtection="0"/>
    <xf numFmtId="211" fontId="29" fillId="80" borderId="0" applyNumberFormat="0" applyBorder="0" applyAlignment="0" applyProtection="0"/>
    <xf numFmtId="0" fontId="29" fillId="92" borderId="0" applyNumberFormat="0" applyBorder="0" applyAlignment="0" applyProtection="0"/>
    <xf numFmtId="210" fontId="29" fillId="80" borderId="0" applyNumberFormat="0" applyBorder="0" applyAlignment="0" applyProtection="0"/>
    <xf numFmtId="214" fontId="29" fillId="80" borderId="0" applyNumberFormat="0" applyBorder="0" applyAlignment="0" applyProtection="0"/>
    <xf numFmtId="211" fontId="29" fillId="80" borderId="0" applyNumberFormat="0" applyBorder="0" applyAlignment="0" applyProtection="0"/>
    <xf numFmtId="214" fontId="29" fillId="80" borderId="0" applyNumberFormat="0" applyBorder="0" applyAlignment="0" applyProtection="0"/>
    <xf numFmtId="214" fontId="29" fillId="80" borderId="0" applyNumberFormat="0" applyBorder="0" applyAlignment="0" applyProtection="0"/>
    <xf numFmtId="213" fontId="29" fillId="80" borderId="0" applyNumberFormat="0" applyBorder="0" applyAlignment="0" applyProtection="0"/>
    <xf numFmtId="0" fontId="29" fillId="80" borderId="0" applyNumberFormat="0" applyBorder="0" applyAlignment="0" applyProtection="0"/>
    <xf numFmtId="213" fontId="29" fillId="80" borderId="0" applyNumberFormat="0" applyBorder="0" applyAlignment="0" applyProtection="0"/>
    <xf numFmtId="212" fontId="29" fillId="80" borderId="0" applyNumberFormat="0" applyBorder="0" applyAlignment="0" applyProtection="0"/>
    <xf numFmtId="211" fontId="29" fillId="80" borderId="0" applyNumberFormat="0" applyBorder="0" applyAlignment="0" applyProtection="0"/>
    <xf numFmtId="0" fontId="29" fillId="80" borderId="0" applyNumberFormat="0" applyBorder="0" applyAlignment="0" applyProtection="0"/>
    <xf numFmtId="210" fontId="29" fillId="80" borderId="0" applyNumberFormat="0" applyBorder="0" applyAlignment="0" applyProtection="0"/>
    <xf numFmtId="214" fontId="37" fillId="93" borderId="0" applyNumberFormat="0" applyBorder="0" applyAlignment="0" applyProtection="0"/>
    <xf numFmtId="214" fontId="37" fillId="93" borderId="0" applyNumberFormat="0" applyBorder="0" applyAlignment="0" applyProtection="0"/>
    <xf numFmtId="211" fontId="37" fillId="92" borderId="0" applyNumberFormat="0" applyBorder="0" applyAlignment="0" applyProtection="0"/>
    <xf numFmtId="214" fontId="37" fillId="93" borderId="0" applyNumberFormat="0" applyBorder="0" applyAlignment="0" applyProtection="0"/>
    <xf numFmtId="211" fontId="37" fillId="92" borderId="0" applyNumberFormat="0" applyBorder="0" applyAlignment="0" applyProtection="0"/>
    <xf numFmtId="0" fontId="37" fillId="93" borderId="0" applyNumberFormat="0" applyBorder="0" applyAlignment="0" applyProtection="0"/>
    <xf numFmtId="210" fontId="37" fillId="92" borderId="0" applyNumberFormat="0" applyBorder="0" applyAlignment="0" applyProtection="0"/>
    <xf numFmtId="0" fontId="37" fillId="92" borderId="0" applyNumberFormat="0" applyBorder="0" applyAlignment="0" applyProtection="0"/>
    <xf numFmtId="214" fontId="37" fillId="92" borderId="0" applyNumberFormat="0" applyBorder="0" applyAlignment="0" applyProtection="0"/>
    <xf numFmtId="211" fontId="37" fillId="92" borderId="0" applyNumberFormat="0" applyBorder="0" applyAlignment="0" applyProtection="0"/>
    <xf numFmtId="214" fontId="37" fillId="92" borderId="0" applyNumberFormat="0" applyBorder="0" applyAlignment="0" applyProtection="0"/>
    <xf numFmtId="214" fontId="37" fillId="92" borderId="0" applyNumberFormat="0" applyBorder="0" applyAlignment="0" applyProtection="0"/>
    <xf numFmtId="213" fontId="37" fillId="92" borderId="0" applyNumberFormat="0" applyBorder="0" applyAlignment="0" applyProtection="0"/>
    <xf numFmtId="0" fontId="37" fillId="92" borderId="0" applyNumberFormat="0" applyBorder="0" applyAlignment="0" applyProtection="0"/>
    <xf numFmtId="213" fontId="37" fillId="92" borderId="0" applyNumberFormat="0" applyBorder="0" applyAlignment="0" applyProtection="0"/>
    <xf numFmtId="212" fontId="37" fillId="92" borderId="0" applyNumberFormat="0" applyBorder="0" applyAlignment="0" applyProtection="0"/>
    <xf numFmtId="211" fontId="37" fillId="92" borderId="0" applyNumberFormat="0" applyBorder="0" applyAlignment="0" applyProtection="0"/>
    <xf numFmtId="0" fontId="37" fillId="92" borderId="0" applyNumberFormat="0" applyBorder="0" applyAlignment="0" applyProtection="0"/>
    <xf numFmtId="210" fontId="37" fillId="92"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0" fontId="17" fillId="29"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127" fillId="29"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128" fillId="29" borderId="0" applyNumberFormat="0" applyBorder="0" applyAlignment="0" applyProtection="0"/>
    <xf numFmtId="0" fontId="37" fillId="1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12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128" fillId="29"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128" fillId="29"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210" fontId="37" fillId="90" borderId="0" applyNumberFormat="0" applyBorder="0" applyAlignment="0" applyProtection="0"/>
    <xf numFmtId="214" fontId="37" fillId="90" borderId="0" applyNumberFormat="0" applyBorder="0" applyAlignment="0" applyProtection="0"/>
    <xf numFmtId="211" fontId="37" fillId="9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212" fontId="127" fillId="29" borderId="0" applyNumberFormat="0" applyBorder="0" applyAlignment="0" applyProtection="0"/>
    <xf numFmtId="211" fontId="37" fillId="90" borderId="0" applyNumberFormat="0" applyBorder="0" applyAlignment="0" applyProtection="0"/>
    <xf numFmtId="0" fontId="37" fillId="90" borderId="0" applyNumberFormat="0" applyBorder="0" applyAlignment="0" applyProtection="0"/>
    <xf numFmtId="210" fontId="37" fillId="90" borderId="0" applyNumberFormat="0" applyBorder="0" applyAlignment="0" applyProtection="0"/>
    <xf numFmtId="214" fontId="37" fillId="90" borderId="0" applyNumberFormat="0" applyBorder="0" applyAlignment="0" applyProtection="0"/>
    <xf numFmtId="211" fontId="127" fillId="29" borderId="0" applyNumberFormat="0" applyBorder="0" applyAlignment="0" applyProtection="0"/>
    <xf numFmtId="211" fontId="127" fillId="29" borderId="0" applyNumberFormat="0" applyBorder="0" applyAlignment="0" applyProtection="0"/>
    <xf numFmtId="0" fontId="37" fillId="150"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212" fontId="127" fillId="29" borderId="0" applyNumberFormat="0" applyBorder="0" applyAlignment="0" applyProtection="0"/>
    <xf numFmtId="0" fontId="127" fillId="29" borderId="0" applyNumberFormat="0" applyBorder="0" applyAlignment="0" applyProtection="0"/>
    <xf numFmtId="213" fontId="37" fillId="90" borderId="0" applyNumberFormat="0" applyBorder="0" applyAlignment="0" applyProtection="0"/>
    <xf numFmtId="212" fontId="37" fillId="90" borderId="0" applyNumberFormat="0" applyBorder="0" applyAlignment="0" applyProtection="0"/>
    <xf numFmtId="213" fontId="127" fillId="29" borderId="0" applyNumberFormat="0" applyBorder="0" applyAlignment="0" applyProtection="0"/>
    <xf numFmtId="212" fontId="127" fillId="29" borderId="0" applyNumberFormat="0" applyBorder="0" applyAlignment="0" applyProtection="0"/>
    <xf numFmtId="213" fontId="17" fillId="29" borderId="0" applyNumberFormat="0" applyBorder="0" applyAlignment="0" applyProtection="0"/>
    <xf numFmtId="212" fontId="37" fillId="150" borderId="0" applyNumberFormat="0" applyBorder="0" applyAlignment="0" applyProtection="0"/>
    <xf numFmtId="213" fontId="37" fillId="150"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1" fontId="17" fillId="29" borderId="0" applyNumberFormat="0" applyBorder="0" applyAlignment="0" applyProtection="0"/>
    <xf numFmtId="0" fontId="37" fillId="150" borderId="0" applyNumberFormat="0" applyBorder="0" applyAlignment="0" applyProtection="0"/>
    <xf numFmtId="211" fontId="17" fillId="29" borderId="0" applyNumberFormat="0" applyBorder="0" applyAlignment="0" applyProtection="0"/>
    <xf numFmtId="0" fontId="37" fillId="150" borderId="0" applyNumberFormat="0" applyBorder="0" applyAlignment="0" applyProtection="0"/>
    <xf numFmtId="212" fontId="37" fillId="150" borderId="0" applyNumberFormat="0" applyBorder="0" applyAlignment="0" applyProtection="0"/>
    <xf numFmtId="0" fontId="37" fillId="90" borderId="0" applyNumberFormat="0" applyBorder="0" applyAlignment="0" applyProtection="0"/>
    <xf numFmtId="213" fontId="127" fillId="29" borderId="0" applyNumberFormat="0" applyBorder="0" applyAlignment="0" applyProtection="0"/>
    <xf numFmtId="212" fontId="127" fillId="29" borderId="0" applyNumberFormat="0" applyBorder="0" applyAlignment="0" applyProtection="0"/>
    <xf numFmtId="213" fontId="17" fillId="29" borderId="0" applyNumberFormat="0" applyBorder="0" applyAlignment="0" applyProtection="0"/>
    <xf numFmtId="212" fontId="37" fillId="150"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213"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2" fontId="37" fillId="150"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0" fontId="37" fillId="94"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1" fontId="37" fillId="90" borderId="0" applyNumberFormat="0" applyBorder="0" applyAlignment="0" applyProtection="0"/>
    <xf numFmtId="0" fontId="37" fillId="150" borderId="0" applyNumberFormat="0" applyBorder="0" applyAlignment="0" applyProtection="0"/>
    <xf numFmtId="0" fontId="37" fillId="150" borderId="0" applyNumberFormat="0" applyBorder="0" applyAlignment="0" applyProtection="0"/>
    <xf numFmtId="212"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213" fontId="127" fillId="29" borderId="0" applyNumberFormat="0" applyBorder="0" applyAlignment="0" applyProtection="0"/>
    <xf numFmtId="212" fontId="37" fillId="150" borderId="0" applyNumberFormat="0" applyBorder="0" applyAlignment="0" applyProtection="0"/>
    <xf numFmtId="211" fontId="37" fillId="9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1" fontId="37" fillId="90" borderId="0" applyNumberFormat="0" applyBorder="0" applyAlignment="0" applyProtection="0"/>
    <xf numFmtId="0" fontId="37" fillId="150" borderId="0" applyNumberFormat="0" applyBorder="0" applyAlignment="0" applyProtection="0"/>
    <xf numFmtId="211" fontId="37" fillId="9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1" fontId="37" fillId="90" borderId="0" applyNumberFormat="0" applyBorder="0" applyAlignment="0" applyProtection="0"/>
    <xf numFmtId="0" fontId="37" fillId="150" borderId="0" applyNumberFormat="0" applyBorder="0" applyAlignment="0" applyProtection="0"/>
    <xf numFmtId="211" fontId="37" fillId="9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214" fontId="37" fillId="150" borderId="0" applyNumberFormat="0" applyBorder="0" applyAlignment="0" applyProtection="0"/>
    <xf numFmtId="0" fontId="37" fillId="150" borderId="0" applyNumberFormat="0" applyBorder="0" applyAlignment="0" applyProtection="0"/>
    <xf numFmtId="211"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0" fontId="37" fillId="94"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127" fillId="29" borderId="0" applyNumberFormat="0" applyBorder="0" applyAlignment="0" applyProtection="0"/>
    <xf numFmtId="0" fontId="17" fillId="29" borderId="0" applyNumberFormat="0" applyBorder="0" applyAlignment="0" applyProtection="0"/>
    <xf numFmtId="0" fontId="37" fillId="150" borderId="0" applyNumberFormat="0" applyBorder="0" applyAlignment="0" applyProtection="0"/>
    <xf numFmtId="213" fontId="127" fillId="29" borderId="0" applyNumberFormat="0" applyBorder="0" applyAlignment="0" applyProtection="0"/>
    <xf numFmtId="0" fontId="37" fillId="94" borderId="0" applyNumberFormat="0" applyBorder="0" applyAlignment="0" applyProtection="0"/>
    <xf numFmtId="212" fontId="37" fillId="150"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0"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0" fontId="37" fillId="9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210"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213" fontId="37" fillId="15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214"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214" fontId="37" fillId="150" borderId="0" applyNumberFormat="0" applyBorder="0" applyAlignment="0" applyProtection="0"/>
    <xf numFmtId="211" fontId="37" fillId="150" borderId="0" applyNumberFormat="0" applyBorder="0" applyAlignment="0" applyProtection="0"/>
    <xf numFmtId="0" fontId="37" fillId="150" borderId="0" applyNumberFormat="0" applyBorder="0" applyAlignment="0" applyProtection="0"/>
    <xf numFmtId="0" fontId="37" fillId="90" borderId="0" applyNumberFormat="0" applyBorder="0" applyAlignment="0" applyProtection="0"/>
    <xf numFmtId="0" fontId="37" fillId="150"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0" fontId="37" fillId="94" borderId="0" applyNumberFormat="0" applyBorder="0" applyAlignment="0" applyProtection="0"/>
    <xf numFmtId="0" fontId="17" fillId="29" borderId="0" applyNumberFormat="0" applyBorder="0" applyAlignment="0" applyProtection="0"/>
    <xf numFmtId="0" fontId="37" fillId="90" borderId="0" applyNumberFormat="0" applyBorder="0" applyAlignment="0" applyProtection="0"/>
    <xf numFmtId="169" fontId="28" fillId="95" borderId="34">
      <alignment horizontal="center" vertical="center"/>
    </xf>
    <xf numFmtId="169" fontId="28" fillId="95" borderId="34">
      <alignment horizontal="center" vertical="center"/>
    </xf>
    <xf numFmtId="215" fontId="129" fillId="95" borderId="34">
      <alignment horizontal="center" vertical="center"/>
    </xf>
    <xf numFmtId="169" fontId="28" fillId="95" borderId="34">
      <alignment horizontal="center" vertical="center"/>
    </xf>
    <xf numFmtId="216" fontId="130" fillId="95" borderId="34">
      <alignment horizontal="center" vertical="center"/>
    </xf>
    <xf numFmtId="216" fontId="130" fillId="95" borderId="34">
      <alignment horizontal="center" vertical="center"/>
    </xf>
    <xf numFmtId="215" fontId="129" fillId="95" borderId="34">
      <alignment horizontal="center" vertical="center"/>
    </xf>
    <xf numFmtId="0" fontId="38" fillId="50" borderId="0" applyNumberFormat="0" applyBorder="0" applyAlignment="0" applyProtection="0"/>
    <xf numFmtId="210" fontId="38" fillId="50" borderId="0" applyNumberFormat="0" applyBorder="0" applyAlignment="0" applyProtection="0"/>
    <xf numFmtId="214" fontId="38" fillId="50" borderId="0" applyNumberFormat="0" applyBorder="0" applyAlignment="0" applyProtection="0"/>
    <xf numFmtId="211" fontId="38" fillId="50" borderId="0" applyNumberFormat="0" applyBorder="0" applyAlignment="0" applyProtection="0"/>
    <xf numFmtId="0" fontId="131" fillId="80" borderId="0" applyNumberFormat="0" applyBorder="0" applyAlignment="0" applyProtection="0"/>
    <xf numFmtId="0" fontId="38" fillId="50" borderId="0" applyNumberFormat="0" applyBorder="0" applyAlignment="0" applyProtection="0"/>
    <xf numFmtId="212" fontId="132" fillId="3" borderId="0" applyNumberFormat="0" applyBorder="0" applyAlignment="0" applyProtection="0"/>
    <xf numFmtId="211" fontId="38" fillId="50" borderId="0" applyNumberFormat="0" applyBorder="0" applyAlignment="0" applyProtection="0"/>
    <xf numFmtId="0" fontId="38" fillId="50" borderId="0" applyNumberFormat="0" applyBorder="0" applyAlignment="0" applyProtection="0"/>
    <xf numFmtId="210" fontId="38" fillId="50" borderId="0" applyNumberFormat="0" applyBorder="0" applyAlignment="0" applyProtection="0"/>
    <xf numFmtId="211" fontId="132" fillId="3" borderId="0" applyNumberFormat="0" applyBorder="0" applyAlignment="0" applyProtection="0"/>
    <xf numFmtId="211" fontId="132" fillId="3" borderId="0" applyNumberFormat="0" applyBorder="0" applyAlignment="0" applyProtection="0"/>
    <xf numFmtId="0" fontId="131" fillId="80" borderId="0" applyNumberFormat="0" applyBorder="0" applyAlignment="0" applyProtection="0"/>
    <xf numFmtId="0" fontId="7" fillId="3" borderId="0" applyNumberFormat="0" applyBorder="0" applyAlignment="0" applyProtection="0"/>
    <xf numFmtId="0" fontId="38" fillId="50" borderId="0" applyNumberFormat="0" applyBorder="0" applyAlignment="0" applyProtection="0"/>
    <xf numFmtId="212" fontId="132" fillId="3" borderId="0" applyNumberFormat="0" applyBorder="0" applyAlignment="0" applyProtection="0"/>
    <xf numFmtId="0" fontId="132" fillId="3" borderId="0" applyNumberFormat="0" applyBorder="0" applyAlignment="0" applyProtection="0"/>
    <xf numFmtId="213" fontId="38" fillId="50" borderId="0" applyNumberFormat="0" applyBorder="0" applyAlignment="0" applyProtection="0"/>
    <xf numFmtId="212" fontId="38" fillId="50" borderId="0" applyNumberFormat="0" applyBorder="0" applyAlignment="0" applyProtection="0"/>
    <xf numFmtId="213" fontId="132" fillId="3" borderId="0" applyNumberFormat="0" applyBorder="0" applyAlignment="0" applyProtection="0"/>
    <xf numFmtId="212" fontId="132" fillId="3" borderId="0" applyNumberFormat="0" applyBorder="0" applyAlignment="0" applyProtection="0"/>
    <xf numFmtId="213" fontId="7" fillId="3" borderId="0" applyNumberFormat="0" applyBorder="0" applyAlignment="0" applyProtection="0"/>
    <xf numFmtId="212" fontId="131" fillId="80" borderId="0" applyNumberFormat="0" applyBorder="0" applyAlignment="0" applyProtection="0"/>
    <xf numFmtId="213" fontId="131" fillId="80" borderId="0" applyNumberFormat="0" applyBorder="0" applyAlignment="0" applyProtection="0"/>
    <xf numFmtId="213" fontId="131" fillId="80" borderId="0" applyNumberFormat="0" applyBorder="0" applyAlignment="0" applyProtection="0"/>
    <xf numFmtId="214" fontId="131" fillId="80" borderId="0" applyNumberFormat="0" applyBorder="0" applyAlignment="0" applyProtection="0"/>
    <xf numFmtId="211" fontId="38" fillId="50" borderId="0" applyNumberFormat="0" applyBorder="0" applyAlignment="0" applyProtection="0"/>
    <xf numFmtId="214" fontId="131" fillId="80" borderId="0" applyNumberFormat="0" applyBorder="0" applyAlignment="0" applyProtection="0"/>
    <xf numFmtId="211" fontId="38" fillId="50" borderId="0" applyNumberFormat="0" applyBorder="0" applyAlignment="0" applyProtection="0"/>
    <xf numFmtId="0" fontId="131" fillId="80" borderId="0" applyNumberFormat="0" applyBorder="0" applyAlignment="0" applyProtection="0"/>
    <xf numFmtId="0" fontId="131" fillId="80" borderId="0" applyNumberFormat="0" applyBorder="0" applyAlignment="0" applyProtection="0"/>
    <xf numFmtId="214" fontId="131" fillId="80" borderId="0" applyNumberFormat="0" applyBorder="0" applyAlignment="0" applyProtection="0"/>
    <xf numFmtId="212" fontId="131" fillId="80" borderId="0" applyNumberFormat="0" applyBorder="0" applyAlignment="0" applyProtection="0"/>
    <xf numFmtId="0" fontId="38" fillId="50" borderId="0" applyNumberFormat="0" applyBorder="0" applyAlignment="0" applyProtection="0"/>
    <xf numFmtId="0" fontId="53" fillId="91" borderId="0" applyNumberFormat="0" applyBorder="0" applyAlignment="0" applyProtection="0"/>
    <xf numFmtId="212" fontId="132" fillId="3" borderId="0" applyNumberFormat="0" applyBorder="0" applyAlignment="0" applyProtection="0"/>
    <xf numFmtId="0" fontId="132" fillId="3" borderId="0" applyNumberFormat="0" applyBorder="0" applyAlignment="0" applyProtection="0"/>
    <xf numFmtId="0" fontId="38" fillId="50" borderId="0" applyNumberFormat="0" applyBorder="0" applyAlignment="0" applyProtection="0"/>
    <xf numFmtId="0" fontId="53" fillId="91" borderId="0" applyNumberFormat="0" applyBorder="0" applyAlignment="0" applyProtection="0"/>
    <xf numFmtId="0" fontId="38" fillId="50" borderId="0" applyNumberFormat="0" applyBorder="0" applyAlignment="0" applyProtection="0"/>
    <xf numFmtId="211" fontId="131" fillId="80" borderId="0" applyNumberFormat="0" applyBorder="0" applyAlignment="0" applyProtection="0"/>
    <xf numFmtId="211" fontId="131" fillId="80" borderId="0" applyNumberFormat="0" applyBorder="0" applyAlignment="0" applyProtection="0"/>
    <xf numFmtId="0" fontId="7" fillId="3" borderId="0" applyNumberFormat="0" applyBorder="0" applyAlignment="0" applyProtection="0"/>
    <xf numFmtId="0" fontId="131" fillId="80" borderId="0" applyNumberFormat="0" applyBorder="0" applyAlignment="0" applyProtection="0"/>
    <xf numFmtId="211" fontId="131" fillId="80" borderId="0" applyNumberFormat="0" applyBorder="0" applyAlignment="0" applyProtection="0"/>
    <xf numFmtId="0" fontId="38" fillId="50" borderId="0" applyNumberFormat="0" applyBorder="0" applyAlignment="0" applyProtection="0"/>
    <xf numFmtId="210" fontId="131" fillId="80" borderId="0" applyNumberFormat="0" applyBorder="0" applyAlignment="0" applyProtection="0"/>
    <xf numFmtId="211" fontId="131" fillId="80" borderId="0" applyNumberFormat="0" applyBorder="0" applyAlignment="0" applyProtection="0"/>
    <xf numFmtId="0" fontId="131" fillId="80" borderId="0" applyNumberFormat="0" applyBorder="0" applyAlignment="0" applyProtection="0"/>
    <xf numFmtId="0" fontId="133" fillId="3" borderId="0" applyNumberFormat="0" applyBorder="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7" fontId="39" fillId="62" borderId="35" applyNumberFormat="0" applyAlignment="0" applyProtection="0"/>
    <xf numFmtId="210" fontId="39" fillId="62" borderId="35" applyNumberFormat="0" applyAlignment="0" applyProtection="0"/>
    <xf numFmtId="0" fontId="39" fillId="62" borderId="35" applyNumberFormat="0" applyAlignment="0" applyProtection="0"/>
    <xf numFmtId="210" fontId="39" fillId="62" borderId="35" applyNumberFormat="0" applyAlignment="0" applyProtection="0"/>
    <xf numFmtId="0" fontId="54" fillId="96" borderId="36" applyNumberFormat="0" applyAlignment="0" applyProtection="0"/>
    <xf numFmtId="214" fontId="39" fillId="62" borderId="35" applyNumberFormat="0" applyAlignment="0" applyProtection="0"/>
    <xf numFmtId="211" fontId="39" fillId="62" borderId="35" applyNumberFormat="0" applyAlignment="0" applyProtection="0"/>
    <xf numFmtId="211" fontId="39" fillId="62"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212" fontId="79" fillId="151" borderId="35" applyNumberFormat="0" applyAlignment="0" applyProtection="0"/>
    <xf numFmtId="211" fontId="39" fillId="62"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39" fillId="62"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213" fontId="79" fillId="151" borderId="35" applyNumberFormat="0" applyAlignment="0" applyProtection="0"/>
    <xf numFmtId="0" fontId="39" fillId="62" borderId="35" applyNumberFormat="0" applyAlignment="0" applyProtection="0"/>
    <xf numFmtId="214"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1" fontId="39" fillId="62"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1" fontId="39" fillId="62" borderId="35" applyNumberFormat="0" applyAlignment="0" applyProtection="0"/>
    <xf numFmtId="211" fontId="39" fillId="62" borderId="35" applyNumberFormat="0" applyAlignment="0" applyProtection="0"/>
    <xf numFmtId="214" fontId="39" fillId="62" borderId="35" applyNumberFormat="0" applyAlignment="0" applyProtection="0"/>
    <xf numFmtId="211" fontId="134" fillId="6" borderId="4"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2" fontId="79" fillId="151" borderId="35" applyNumberFormat="0" applyAlignment="0" applyProtection="0"/>
    <xf numFmtId="211" fontId="134" fillId="6" borderId="4"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3" fontId="79" fillId="151" borderId="35" applyNumberFormat="0" applyAlignment="0" applyProtection="0"/>
    <xf numFmtId="0" fontId="11" fillId="6" borderId="4" applyNumberFormat="0" applyAlignment="0" applyProtection="0"/>
    <xf numFmtId="214" fontId="39" fillId="62" borderId="35" applyNumberFormat="0" applyAlignment="0" applyProtection="0"/>
    <xf numFmtId="0" fontId="39" fillId="62" borderId="35" applyNumberFormat="0" applyAlignment="0" applyProtection="0"/>
    <xf numFmtId="212" fontId="134" fillId="6" borderId="4"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134" fillId="6" borderId="4" applyNumberFormat="0" applyAlignment="0" applyProtection="0"/>
    <xf numFmtId="0" fontId="39" fillId="62" borderId="35" applyNumberFormat="0" applyAlignment="0" applyProtection="0"/>
    <xf numFmtId="210" fontId="39" fillId="62" borderId="35" applyNumberFormat="0" applyAlignment="0" applyProtection="0"/>
    <xf numFmtId="212" fontId="39" fillId="62" borderId="35" applyNumberFormat="0" applyAlignment="0" applyProtection="0"/>
    <xf numFmtId="212"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3" fontId="39" fillId="62" borderId="35" applyNumberFormat="0" applyAlignment="0" applyProtection="0"/>
    <xf numFmtId="213" fontId="134" fillId="6" borderId="4" applyNumberFormat="0" applyAlignment="0" applyProtection="0"/>
    <xf numFmtId="212" fontId="134" fillId="6" borderId="4"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213" fontId="11" fillId="6" borderId="4" applyNumberFormat="0" applyAlignment="0" applyProtection="0"/>
    <xf numFmtId="212" fontId="79" fillId="151" borderId="35" applyNumberFormat="0" applyAlignment="0" applyProtection="0"/>
    <xf numFmtId="212" fontId="79" fillId="151" borderId="35" applyNumberFormat="0" applyAlignment="0" applyProtection="0"/>
    <xf numFmtId="213" fontId="79" fillId="151" borderId="35" applyNumberFormat="0" applyAlignment="0" applyProtection="0"/>
    <xf numFmtId="213" fontId="79" fillId="151" borderId="35" applyNumberFormat="0" applyAlignment="0" applyProtection="0"/>
    <xf numFmtId="213" fontId="79" fillId="151" borderId="35" applyNumberFormat="0" applyAlignment="0" applyProtection="0"/>
    <xf numFmtId="213" fontId="79" fillId="151" borderId="35" applyNumberFormat="0" applyAlignment="0" applyProtection="0"/>
    <xf numFmtId="0" fontId="39" fillId="62" borderId="35" applyNumberFormat="0" applyAlignment="0" applyProtection="0"/>
    <xf numFmtId="0" fontId="54" fillId="96" borderId="36" applyNumberFormat="0" applyAlignment="0" applyProtection="0"/>
    <xf numFmtId="214" fontId="79" fillId="151" borderId="35" applyNumberFormat="0" applyAlignment="0" applyProtection="0"/>
    <xf numFmtId="211" fontId="39" fillId="62"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211" fontId="39" fillId="62" borderId="35" applyNumberFormat="0" applyAlignment="0" applyProtection="0"/>
    <xf numFmtId="214" fontId="79" fillId="151" borderId="35" applyNumberFormat="0" applyAlignment="0" applyProtection="0"/>
    <xf numFmtId="214" fontId="79" fillId="151" borderId="35" applyNumberFormat="0" applyAlignment="0" applyProtection="0"/>
    <xf numFmtId="211" fontId="39" fillId="62" borderId="35" applyNumberFormat="0" applyAlignment="0" applyProtection="0"/>
    <xf numFmtId="211" fontId="39" fillId="62" borderId="35" applyNumberFormat="0" applyAlignment="0" applyProtection="0"/>
    <xf numFmtId="0" fontId="79" fillId="151" borderId="35"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211" fontId="39" fillId="62" borderId="35" applyNumberFormat="0" applyAlignment="0" applyProtection="0"/>
    <xf numFmtId="211" fontId="39" fillId="62" borderId="35" applyNumberFormat="0" applyAlignment="0" applyProtection="0"/>
    <xf numFmtId="0" fontId="79" fillId="151" borderId="35" applyNumberFormat="0" applyAlignment="0" applyProtection="0"/>
    <xf numFmtId="214" fontId="79" fillId="151" borderId="35" applyNumberFormat="0" applyAlignment="0" applyProtection="0"/>
    <xf numFmtId="214" fontId="79" fillId="151" borderId="35" applyNumberFormat="0" applyAlignment="0" applyProtection="0"/>
    <xf numFmtId="0" fontId="39" fillId="62" borderId="35" applyNumberFormat="0" applyAlignment="0" applyProtection="0"/>
    <xf numFmtId="212" fontId="79" fillId="151" borderId="35"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213" fontId="79" fillId="151" borderId="35" applyNumberFormat="0" applyAlignment="0" applyProtection="0"/>
    <xf numFmtId="0" fontId="39" fillId="62" borderId="35" applyNumberFormat="0" applyAlignment="0" applyProtection="0"/>
    <xf numFmtId="214" fontId="79" fillId="151" borderId="35" applyNumberFormat="0" applyAlignment="0" applyProtection="0"/>
    <xf numFmtId="0" fontId="54" fillId="96" borderId="36"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54" fillId="96" borderId="36" applyNumberFormat="0" applyAlignment="0" applyProtection="0"/>
    <xf numFmtId="0" fontId="134" fillId="6" borderId="4"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39" fillId="62" borderId="35" applyNumberFormat="0" applyAlignment="0" applyProtection="0"/>
    <xf numFmtId="0" fontId="39" fillId="62" borderId="35"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54" fillId="96" borderId="36" applyNumberFormat="0" applyAlignment="0" applyProtection="0"/>
    <xf numFmtId="0" fontId="39" fillId="62" borderId="35" applyNumberFormat="0" applyAlignment="0" applyProtection="0"/>
    <xf numFmtId="0" fontId="39" fillId="62" borderId="35" applyNumberFormat="0" applyAlignment="0" applyProtection="0"/>
    <xf numFmtId="0" fontId="39" fillId="62" borderId="35" applyNumberFormat="0" applyAlignment="0" applyProtection="0"/>
    <xf numFmtId="211" fontId="79" fillId="151" borderId="35" applyNumberFormat="0" applyAlignment="0" applyProtection="0"/>
    <xf numFmtId="212" fontId="79" fillId="151" borderId="35" applyNumberFormat="0" applyAlignment="0" applyProtection="0"/>
    <xf numFmtId="0" fontId="79" fillId="151" borderId="35" applyNumberFormat="0" applyAlignment="0" applyProtection="0"/>
    <xf numFmtId="211"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0" fontId="79" fillId="151" borderId="35" applyNumberFormat="0" applyAlignment="0" applyProtection="0"/>
    <xf numFmtId="211" fontId="79" fillId="151" borderId="35" applyNumberFormat="0" applyAlignment="0" applyProtection="0"/>
    <xf numFmtId="211" fontId="79" fillId="151" borderId="35" applyNumberFormat="0" applyAlignment="0" applyProtection="0"/>
    <xf numFmtId="213" fontId="79" fillId="151" borderId="35" applyNumberFormat="0" applyAlignment="0" applyProtection="0"/>
    <xf numFmtId="0" fontId="79" fillId="151" borderId="35" applyNumberFormat="0" applyAlignment="0" applyProtection="0"/>
    <xf numFmtId="211" fontId="79" fillId="151" borderId="35" applyNumberFormat="0" applyAlignment="0" applyProtection="0"/>
    <xf numFmtId="210" fontId="79" fillId="151" borderId="35" applyNumberFormat="0" applyAlignment="0" applyProtection="0"/>
    <xf numFmtId="211" fontId="79" fillId="151" borderId="35" applyNumberFormat="0" applyAlignment="0" applyProtection="0"/>
    <xf numFmtId="211" fontId="79" fillId="151" borderId="35" applyNumberFormat="0" applyAlignment="0" applyProtection="0"/>
    <xf numFmtId="213" fontId="79" fillId="151" borderId="35" applyNumberFormat="0" applyAlignment="0" applyProtection="0"/>
    <xf numFmtId="210" fontId="79" fillId="151" borderId="35" applyNumberFormat="0" applyAlignment="0" applyProtection="0"/>
    <xf numFmtId="0" fontId="39" fillId="62" borderId="35" applyNumberFormat="0" applyAlignment="0" applyProtection="0"/>
    <xf numFmtId="211" fontId="79" fillId="151" borderId="35" applyNumberFormat="0" applyAlignment="0" applyProtection="0"/>
    <xf numFmtId="0" fontId="79" fillId="151" borderId="35" applyNumberFormat="0" applyAlignment="0" applyProtection="0"/>
    <xf numFmtId="0" fontId="39" fillId="131" borderId="35" applyNumberFormat="0" applyAlignment="0" applyProtection="0"/>
    <xf numFmtId="0" fontId="39" fillId="131" borderId="35" applyNumberFormat="0" applyAlignment="0" applyProtection="0"/>
    <xf numFmtId="0" fontId="39" fillId="131" borderId="35" applyNumberFormat="0" applyAlignment="0" applyProtection="0"/>
    <xf numFmtId="211" fontId="79" fillId="151" borderId="35" applyNumberFormat="0" applyAlignment="0" applyProtection="0"/>
    <xf numFmtId="211" fontId="79" fillId="151" borderId="35" applyNumberFormat="0" applyAlignment="0" applyProtection="0"/>
    <xf numFmtId="211" fontId="79" fillId="151" borderId="35" applyNumberFormat="0" applyAlignment="0" applyProtection="0"/>
    <xf numFmtId="0" fontId="79" fillId="151" borderId="35" applyNumberFormat="0" applyAlignment="0" applyProtection="0"/>
    <xf numFmtId="0" fontId="54" fillId="96" borderId="36" applyNumberFormat="0" applyAlignment="0" applyProtection="0"/>
    <xf numFmtId="0" fontId="79" fillId="151" borderId="35" applyNumberFormat="0" applyAlignment="0" applyProtection="0"/>
    <xf numFmtId="0" fontId="40" fillId="59" borderId="37" applyNumberFormat="0" applyAlignment="0" applyProtection="0"/>
    <xf numFmtId="210" fontId="40" fillId="59" borderId="37" applyNumberFormat="0" applyAlignment="0" applyProtection="0"/>
    <xf numFmtId="214" fontId="40" fillId="59" borderId="37" applyNumberFormat="0" applyAlignment="0" applyProtection="0"/>
    <xf numFmtId="211" fontId="40" fillId="59" borderId="37" applyNumberFormat="0" applyAlignment="0" applyProtection="0"/>
    <xf numFmtId="0" fontId="40" fillId="81" borderId="37" applyNumberFormat="0" applyAlignment="0" applyProtection="0"/>
    <xf numFmtId="0" fontId="40" fillId="59" borderId="37" applyNumberFormat="0" applyAlignment="0" applyProtection="0"/>
    <xf numFmtId="212" fontId="135" fillId="7" borderId="7" applyNumberFormat="0" applyAlignment="0" applyProtection="0"/>
    <xf numFmtId="211" fontId="40" fillId="59" borderId="37" applyNumberFormat="0" applyAlignment="0" applyProtection="0"/>
    <xf numFmtId="0" fontId="40" fillId="59" borderId="37" applyNumberFormat="0" applyAlignment="0" applyProtection="0"/>
    <xf numFmtId="210" fontId="40" fillId="59" borderId="37" applyNumberFormat="0" applyAlignment="0" applyProtection="0"/>
    <xf numFmtId="214" fontId="40" fillId="59" borderId="37" applyNumberFormat="0" applyAlignment="0" applyProtection="0"/>
    <xf numFmtId="211" fontId="135" fillId="7" borderId="7" applyNumberFormat="0" applyAlignment="0" applyProtection="0"/>
    <xf numFmtId="211" fontId="135" fillId="7" borderId="7" applyNumberFormat="0" applyAlignment="0" applyProtection="0"/>
    <xf numFmtId="0" fontId="40" fillId="81" borderId="37" applyNumberFormat="0" applyAlignment="0" applyProtection="0"/>
    <xf numFmtId="0" fontId="13" fillId="7" borderId="7" applyNumberFormat="0" applyAlignment="0" applyProtection="0"/>
    <xf numFmtId="0" fontId="40" fillId="59" borderId="37" applyNumberFormat="0" applyAlignment="0" applyProtection="0"/>
    <xf numFmtId="212" fontId="135" fillId="7" borderId="7" applyNumberFormat="0" applyAlignment="0" applyProtection="0"/>
    <xf numFmtId="0" fontId="40" fillId="81" borderId="37" applyNumberFormat="0" applyAlignment="0" applyProtection="0"/>
    <xf numFmtId="0" fontId="135" fillId="7" borderId="7" applyNumberFormat="0" applyAlignment="0" applyProtection="0"/>
    <xf numFmtId="213" fontId="40" fillId="59" borderId="37" applyNumberFormat="0" applyAlignment="0" applyProtection="0"/>
    <xf numFmtId="212" fontId="40" fillId="59" borderId="37" applyNumberFormat="0" applyAlignment="0" applyProtection="0"/>
    <xf numFmtId="213" fontId="135" fillId="7" borderId="7" applyNumberFormat="0" applyAlignment="0" applyProtection="0"/>
    <xf numFmtId="212" fontId="135" fillId="7" borderId="7" applyNumberFormat="0" applyAlignment="0" applyProtection="0"/>
    <xf numFmtId="213" fontId="13" fillId="7" borderId="7" applyNumberFormat="0" applyAlignment="0" applyProtection="0"/>
    <xf numFmtId="212" fontId="40" fillId="81" borderId="37" applyNumberFormat="0" applyAlignment="0" applyProtection="0"/>
    <xf numFmtId="213" fontId="40" fillId="81" borderId="37" applyNumberFormat="0" applyAlignment="0" applyProtection="0"/>
    <xf numFmtId="213" fontId="40" fillId="81" borderId="37" applyNumberFormat="0" applyAlignment="0" applyProtection="0"/>
    <xf numFmtId="0" fontId="40" fillId="88" borderId="37" applyNumberFormat="0" applyAlignment="0" applyProtection="0"/>
    <xf numFmtId="214" fontId="40" fillId="81" borderId="37" applyNumberFormat="0" applyAlignment="0" applyProtection="0"/>
    <xf numFmtId="211" fontId="40" fillId="59" borderId="37" applyNumberFormat="0" applyAlignment="0" applyProtection="0"/>
    <xf numFmtId="214" fontId="40" fillId="81" borderId="37" applyNumberFormat="0" applyAlignment="0" applyProtection="0"/>
    <xf numFmtId="211" fontId="40" fillId="59" borderId="37" applyNumberFormat="0" applyAlignment="0" applyProtection="0"/>
    <xf numFmtId="0" fontId="40" fillId="81" borderId="37" applyNumberFormat="0" applyAlignment="0" applyProtection="0"/>
    <xf numFmtId="0" fontId="40" fillId="81" borderId="37" applyNumberFormat="0" applyAlignment="0" applyProtection="0"/>
    <xf numFmtId="214" fontId="40" fillId="81" borderId="37" applyNumberFormat="0" applyAlignment="0" applyProtection="0"/>
    <xf numFmtId="212" fontId="40" fillId="81" borderId="37" applyNumberFormat="0" applyAlignment="0" applyProtection="0"/>
    <xf numFmtId="0" fontId="40" fillId="81" borderId="37" applyNumberFormat="0" applyAlignment="0" applyProtection="0"/>
    <xf numFmtId="0" fontId="40" fillId="59" borderId="37" applyNumberFormat="0" applyAlignment="0" applyProtection="0"/>
    <xf numFmtId="0" fontId="40" fillId="88" borderId="37" applyNumberFormat="0" applyAlignment="0" applyProtection="0"/>
    <xf numFmtId="212" fontId="135" fillId="7" borderId="7" applyNumberFormat="0" applyAlignment="0" applyProtection="0"/>
    <xf numFmtId="0" fontId="135" fillId="7" borderId="7" applyNumberFormat="0" applyAlignment="0" applyProtection="0"/>
    <xf numFmtId="0" fontId="40" fillId="59" borderId="37" applyNumberFormat="0" applyAlignment="0" applyProtection="0"/>
    <xf numFmtId="0" fontId="40" fillId="88" borderId="37" applyNumberFormat="0" applyAlignment="0" applyProtection="0"/>
    <xf numFmtId="0" fontId="40" fillId="59" borderId="37" applyNumberFormat="0" applyAlignment="0" applyProtection="0"/>
    <xf numFmtId="211" fontId="40" fillId="81" borderId="37" applyNumberFormat="0" applyAlignment="0" applyProtection="0"/>
    <xf numFmtId="211" fontId="40" fillId="81" borderId="37" applyNumberFormat="0" applyAlignment="0" applyProtection="0"/>
    <xf numFmtId="0" fontId="13" fillId="7" borderId="7" applyNumberFormat="0" applyAlignment="0" applyProtection="0"/>
    <xf numFmtId="0" fontId="40" fillId="81" borderId="37" applyNumberFormat="0" applyAlignment="0" applyProtection="0"/>
    <xf numFmtId="211" fontId="40" fillId="81" borderId="37" applyNumberFormat="0" applyAlignment="0" applyProtection="0"/>
    <xf numFmtId="0" fontId="40" fillId="140" borderId="74" applyNumberFormat="0" applyAlignment="0" applyProtection="0"/>
    <xf numFmtId="210" fontId="40" fillId="81" borderId="37" applyNumberFormat="0" applyAlignment="0" applyProtection="0"/>
    <xf numFmtId="211" fontId="40" fillId="81" borderId="37" applyNumberFormat="0" applyAlignment="0" applyProtection="0"/>
    <xf numFmtId="0" fontId="40" fillId="81" borderId="37" applyNumberFormat="0" applyAlignment="0" applyProtection="0"/>
    <xf numFmtId="0" fontId="136" fillId="7" borderId="7" applyNumberFormat="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8"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44" fontId="30" fillId="0" borderId="0" applyFont="0" applyFill="0" applyBorder="0" applyAlignment="0" applyProtection="0"/>
    <xf numFmtId="44" fontId="28"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209" fontId="2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38" fillId="0" borderId="0" applyFont="0" applyFill="0" applyBorder="0" applyAlignment="0" applyProtection="0"/>
    <xf numFmtId="44" fontId="28" fillId="0" borderId="0" applyFont="0" applyFill="0" applyBorder="0" applyAlignment="0" applyProtection="0"/>
    <xf numFmtId="44" fontId="138" fillId="0" borderId="0" applyFont="0" applyFill="0" applyBorder="0" applyAlignment="0" applyProtection="0"/>
    <xf numFmtId="44" fontId="28" fillId="0" borderId="0" applyFont="0" applyFill="0" applyBorder="0" applyAlignment="0" applyProtection="0"/>
    <xf numFmtId="44" fontId="13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1" fontId="28" fillId="0" borderId="0" applyFont="0" applyFill="0" applyBorder="0" applyAlignment="0" applyProtection="0"/>
    <xf numFmtId="214" fontId="28" fillId="0" borderId="0" applyFont="0" applyFill="0" applyBorder="0" applyAlignment="0" applyProtection="0"/>
    <xf numFmtId="212" fontId="28" fillId="0" borderId="0" applyFont="0" applyFill="0" applyBorder="0" applyAlignment="0" applyProtection="0"/>
    <xf numFmtId="211" fontId="28" fillId="0" borderId="0" applyFont="0" applyFill="0" applyBorder="0" applyAlignment="0" applyProtection="0"/>
    <xf numFmtId="0"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2"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214" fontId="28" fillId="0" borderId="0" applyFont="0" applyFill="0" applyBorder="0" applyAlignment="0" applyProtection="0"/>
    <xf numFmtId="212"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0" fontId="28" fillId="0" borderId="0" applyFont="0" applyFill="0" applyBorder="0" applyAlignment="0" applyProtection="0"/>
    <xf numFmtId="14" fontId="28" fillId="0" borderId="0" applyFont="0" applyFill="0" applyBorder="0" applyAlignment="0" applyProtection="0"/>
    <xf numFmtId="14" fontId="28" fillId="0" borderId="0" applyFont="0" applyFill="0" applyBorder="0" applyAlignment="0" applyProtection="0"/>
    <xf numFmtId="6" fontId="69" fillId="0" borderId="0">
      <protection locked="0"/>
    </xf>
    <xf numFmtId="14" fontId="28" fillId="0" borderId="0" applyFont="0" applyFill="0" applyBorder="0" applyAlignment="0" applyProtection="0"/>
    <xf numFmtId="14" fontId="28" fillId="0" borderId="0" applyFont="0" applyFill="0" applyBorder="0" applyAlignment="0" applyProtection="0"/>
    <xf numFmtId="6" fontId="69" fillId="0" borderId="0">
      <protection locked="0"/>
    </xf>
    <xf numFmtId="14" fontId="28" fillId="0" borderId="0" applyFont="0" applyFill="0" applyBorder="0" applyAlignment="0" applyProtection="0"/>
    <xf numFmtId="14" fontId="28" fillId="0" borderId="0" applyFont="0" applyFill="0" applyBorder="0" applyAlignment="0" applyProtection="0"/>
    <xf numFmtId="214" fontId="51" fillId="98" borderId="0" applyNumberFormat="0" applyBorder="0" applyAlignment="0" applyProtection="0"/>
    <xf numFmtId="214" fontId="51" fillId="98" borderId="0" applyNumberFormat="0" applyBorder="0" applyAlignment="0" applyProtection="0"/>
    <xf numFmtId="211" fontId="51" fillId="99" borderId="0" applyNumberFormat="0" applyBorder="0" applyAlignment="0" applyProtection="0"/>
    <xf numFmtId="214" fontId="51" fillId="98" borderId="0" applyNumberFormat="0" applyBorder="0" applyAlignment="0" applyProtection="0"/>
    <xf numFmtId="211" fontId="51" fillId="99" borderId="0" applyNumberFormat="0" applyBorder="0" applyAlignment="0" applyProtection="0"/>
    <xf numFmtId="0" fontId="51" fillId="98" borderId="0" applyNumberFormat="0" applyBorder="0" applyAlignment="0" applyProtection="0"/>
    <xf numFmtId="210" fontId="51" fillId="99" borderId="0" applyNumberFormat="0" applyBorder="0" applyAlignment="0" applyProtection="0"/>
    <xf numFmtId="0" fontId="51" fillId="99" borderId="0" applyNumberFormat="0" applyBorder="0" applyAlignment="0" applyProtection="0"/>
    <xf numFmtId="214" fontId="51" fillId="99" borderId="0" applyNumberFormat="0" applyBorder="0" applyAlignment="0" applyProtection="0"/>
    <xf numFmtId="211" fontId="51" fillId="99" borderId="0" applyNumberFormat="0" applyBorder="0" applyAlignment="0" applyProtection="0"/>
    <xf numFmtId="214" fontId="51" fillId="99" borderId="0" applyNumberFormat="0" applyBorder="0" applyAlignment="0" applyProtection="0"/>
    <xf numFmtId="214" fontId="51" fillId="99" borderId="0" applyNumberFormat="0" applyBorder="0" applyAlignment="0" applyProtection="0"/>
    <xf numFmtId="213" fontId="51" fillId="99" borderId="0" applyNumberFormat="0" applyBorder="0" applyAlignment="0" applyProtection="0"/>
    <xf numFmtId="0" fontId="51" fillId="99" borderId="0" applyNumberFormat="0" applyBorder="0" applyAlignment="0" applyProtection="0"/>
    <xf numFmtId="213" fontId="51" fillId="99" borderId="0" applyNumberFormat="0" applyBorder="0" applyAlignment="0" applyProtection="0"/>
    <xf numFmtId="212" fontId="51" fillId="99" borderId="0" applyNumberFormat="0" applyBorder="0" applyAlignment="0" applyProtection="0"/>
    <xf numFmtId="211" fontId="51" fillId="99" borderId="0" applyNumberFormat="0" applyBorder="0" applyAlignment="0" applyProtection="0"/>
    <xf numFmtId="0" fontId="51" fillId="99" borderId="0" applyNumberFormat="0" applyBorder="0" applyAlignment="0" applyProtection="0"/>
    <xf numFmtId="210" fontId="51" fillId="99" borderId="0" applyNumberFormat="0" applyBorder="0" applyAlignment="0" applyProtection="0"/>
    <xf numFmtId="214" fontId="51" fillId="100" borderId="0" applyNumberFormat="0" applyBorder="0" applyAlignment="0" applyProtection="0"/>
    <xf numFmtId="214" fontId="51" fillId="100" borderId="0" applyNumberFormat="0" applyBorder="0" applyAlignment="0" applyProtection="0"/>
    <xf numFmtId="211" fontId="51" fillId="101" borderId="0" applyNumberFormat="0" applyBorder="0" applyAlignment="0" applyProtection="0"/>
    <xf numFmtId="214" fontId="51" fillId="100" borderId="0" applyNumberFormat="0" applyBorder="0" applyAlignment="0" applyProtection="0"/>
    <xf numFmtId="211" fontId="51" fillId="101" borderId="0" applyNumberFormat="0" applyBorder="0" applyAlignment="0" applyProtection="0"/>
    <xf numFmtId="0" fontId="51" fillId="100" borderId="0" applyNumberFormat="0" applyBorder="0" applyAlignment="0" applyProtection="0"/>
    <xf numFmtId="210" fontId="51" fillId="101" borderId="0" applyNumberFormat="0" applyBorder="0" applyAlignment="0" applyProtection="0"/>
    <xf numFmtId="0" fontId="51" fillId="101" borderId="0" applyNumberFormat="0" applyBorder="0" applyAlignment="0" applyProtection="0"/>
    <xf numFmtId="214" fontId="51" fillId="101" borderId="0" applyNumberFormat="0" applyBorder="0" applyAlignment="0" applyProtection="0"/>
    <xf numFmtId="211" fontId="51" fillId="101" borderId="0" applyNumberFormat="0" applyBorder="0" applyAlignment="0" applyProtection="0"/>
    <xf numFmtId="214" fontId="51" fillId="101" borderId="0" applyNumberFormat="0" applyBorder="0" applyAlignment="0" applyProtection="0"/>
    <xf numFmtId="214" fontId="51" fillId="101" borderId="0" applyNumberFormat="0" applyBorder="0" applyAlignment="0" applyProtection="0"/>
    <xf numFmtId="213" fontId="51" fillId="101" borderId="0" applyNumberFormat="0" applyBorder="0" applyAlignment="0" applyProtection="0"/>
    <xf numFmtId="0" fontId="51" fillId="101" borderId="0" applyNumberFormat="0" applyBorder="0" applyAlignment="0" applyProtection="0"/>
    <xf numFmtId="213" fontId="51" fillId="101" borderId="0" applyNumberFormat="0" applyBorder="0" applyAlignment="0" applyProtection="0"/>
    <xf numFmtId="212" fontId="51" fillId="101" borderId="0" applyNumberFormat="0" applyBorder="0" applyAlignment="0" applyProtection="0"/>
    <xf numFmtId="211" fontId="51" fillId="101" borderId="0" applyNumberFormat="0" applyBorder="0" applyAlignment="0" applyProtection="0"/>
    <xf numFmtId="0" fontId="51" fillId="101" borderId="0" applyNumberFormat="0" applyBorder="0" applyAlignment="0" applyProtection="0"/>
    <xf numFmtId="210" fontId="51" fillId="101" borderId="0" applyNumberFormat="0" applyBorder="0" applyAlignment="0" applyProtection="0"/>
    <xf numFmtId="214" fontId="51" fillId="102" borderId="0" applyNumberFormat="0" applyBorder="0" applyAlignment="0" applyProtection="0"/>
    <xf numFmtId="214" fontId="51" fillId="102" borderId="0" applyNumberFormat="0" applyBorder="0" applyAlignment="0" applyProtection="0"/>
    <xf numFmtId="211" fontId="51" fillId="102" borderId="0" applyNumberFormat="0" applyBorder="0" applyAlignment="0" applyProtection="0"/>
    <xf numFmtId="211" fontId="51" fillId="102" borderId="0" applyNumberFormat="0" applyBorder="0" applyAlignment="0" applyProtection="0"/>
    <xf numFmtId="210" fontId="51" fillId="102" borderId="0" applyNumberFormat="0" applyBorder="0" applyAlignment="0" applyProtection="0"/>
    <xf numFmtId="214" fontId="51" fillId="102" borderId="0" applyNumberFormat="0" applyBorder="0" applyAlignment="0" applyProtection="0"/>
    <xf numFmtId="211" fontId="51" fillId="102" borderId="0" applyNumberFormat="0" applyBorder="0" applyAlignment="0" applyProtection="0"/>
    <xf numFmtId="0" fontId="51" fillId="102" borderId="0" applyNumberFormat="0" applyBorder="0" applyAlignment="0" applyProtection="0"/>
    <xf numFmtId="213" fontId="51" fillId="102" borderId="0" applyNumberFormat="0" applyBorder="0" applyAlignment="0" applyProtection="0"/>
    <xf numFmtId="213" fontId="51" fillId="102" borderId="0" applyNumberFormat="0" applyBorder="0" applyAlignment="0" applyProtection="0"/>
    <xf numFmtId="212" fontId="51" fillId="102" borderId="0" applyNumberFormat="0" applyBorder="0" applyAlignment="0" applyProtection="0"/>
    <xf numFmtId="211" fontId="51" fillId="102" borderId="0" applyNumberFormat="0" applyBorder="0" applyAlignment="0" applyProtection="0"/>
    <xf numFmtId="0" fontId="51" fillId="102" borderId="0" applyNumberFormat="0" applyBorder="0" applyAlignment="0" applyProtection="0"/>
    <xf numFmtId="210" fontId="51" fillId="102" borderId="0" applyNumberFormat="0" applyBorder="0" applyAlignment="0" applyProtection="0"/>
    <xf numFmtId="0" fontId="28" fillId="0" borderId="0"/>
    <xf numFmtId="0" fontId="28" fillId="0" borderId="0"/>
    <xf numFmtId="0" fontId="28" fillId="0" borderId="0"/>
    <xf numFmtId="0" fontId="41" fillId="0" borderId="0" applyNumberFormat="0" applyFill="0" applyBorder="0" applyAlignment="0" applyProtection="0"/>
    <xf numFmtId="210" fontId="41" fillId="0" borderId="0" applyNumberFormat="0" applyFill="0" applyBorder="0" applyAlignment="0" applyProtection="0"/>
    <xf numFmtId="214" fontId="41" fillId="0" borderId="0" applyNumberFormat="0" applyFill="0" applyBorder="0" applyAlignment="0" applyProtection="0"/>
    <xf numFmtId="214" fontId="41" fillId="0" borderId="0" applyNumberFormat="0" applyFill="0" applyBorder="0" applyAlignment="0" applyProtection="0"/>
    <xf numFmtId="211" fontId="41" fillId="0" borderId="0" applyNumberFormat="0" applyFill="0" applyBorder="0" applyAlignment="0" applyProtection="0"/>
    <xf numFmtId="0" fontId="139" fillId="0" borderId="0" applyNumberFormat="0" applyFill="0" applyBorder="0" applyAlignment="0" applyProtection="0"/>
    <xf numFmtId="0" fontId="41" fillId="0" borderId="0" applyNumberFormat="0" applyFill="0" applyBorder="0" applyAlignment="0" applyProtection="0"/>
    <xf numFmtId="212" fontId="140" fillId="0" borderId="0" applyNumberFormat="0" applyFill="0" applyBorder="0" applyAlignment="0" applyProtection="0"/>
    <xf numFmtId="211" fontId="41" fillId="0" borderId="0" applyNumberFormat="0" applyFill="0" applyBorder="0" applyAlignment="0" applyProtection="0"/>
    <xf numFmtId="0" fontId="41" fillId="0" borderId="0" applyNumberFormat="0" applyFill="0" applyBorder="0" applyAlignment="0" applyProtection="0"/>
    <xf numFmtId="210" fontId="41" fillId="0" borderId="0" applyNumberFormat="0" applyFill="0" applyBorder="0" applyAlignment="0" applyProtection="0"/>
    <xf numFmtId="214" fontId="41" fillId="0" borderId="0" applyNumberFormat="0" applyFill="0" applyBorder="0" applyAlignment="0" applyProtection="0"/>
    <xf numFmtId="211" fontId="140" fillId="0" borderId="0" applyNumberFormat="0" applyFill="0" applyBorder="0" applyAlignment="0" applyProtection="0"/>
    <xf numFmtId="211" fontId="140" fillId="0" borderId="0" applyNumberFormat="0" applyFill="0" applyBorder="0" applyAlignment="0" applyProtection="0"/>
    <xf numFmtId="0" fontId="139" fillId="0" borderId="0" applyNumberFormat="0" applyFill="0" applyBorder="0" applyAlignment="0" applyProtection="0"/>
    <xf numFmtId="0" fontId="15" fillId="0" borderId="0" applyNumberFormat="0" applyFill="0" applyBorder="0" applyAlignment="0" applyProtection="0"/>
    <xf numFmtId="0" fontId="41" fillId="0" borderId="0" applyNumberFormat="0" applyFill="0" applyBorder="0" applyAlignment="0" applyProtection="0"/>
    <xf numFmtId="212" fontId="140"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212" fontId="41" fillId="0" borderId="0" applyNumberFormat="0" applyFill="0" applyBorder="0" applyAlignment="0" applyProtection="0"/>
    <xf numFmtId="213" fontId="41" fillId="0" borderId="0" applyNumberFormat="0" applyFill="0" applyBorder="0" applyAlignment="0" applyProtection="0"/>
    <xf numFmtId="213" fontId="140" fillId="0" borderId="0" applyNumberFormat="0" applyFill="0" applyBorder="0" applyAlignment="0" applyProtection="0"/>
    <xf numFmtId="212" fontId="140" fillId="0" borderId="0" applyNumberFormat="0" applyFill="0" applyBorder="0" applyAlignment="0" applyProtection="0"/>
    <xf numFmtId="213" fontId="15" fillId="0" borderId="0" applyNumberFormat="0" applyFill="0" applyBorder="0" applyAlignment="0" applyProtection="0"/>
    <xf numFmtId="212" fontId="139" fillId="0" borderId="0" applyNumberFormat="0" applyFill="0" applyBorder="0" applyAlignment="0" applyProtection="0"/>
    <xf numFmtId="213" fontId="139" fillId="0" borderId="0" applyNumberFormat="0" applyFill="0" applyBorder="0" applyAlignment="0" applyProtection="0"/>
    <xf numFmtId="213" fontId="139" fillId="0" borderId="0" applyNumberFormat="0" applyFill="0" applyBorder="0" applyAlignment="0" applyProtection="0"/>
    <xf numFmtId="214" fontId="139" fillId="0" borderId="0" applyNumberFormat="0" applyFill="0" applyBorder="0" applyAlignment="0" applyProtection="0"/>
    <xf numFmtId="214" fontId="139" fillId="0" borderId="0" applyNumberFormat="0" applyFill="0" applyBorder="0" applyAlignment="0" applyProtection="0"/>
    <xf numFmtId="211" fontId="41" fillId="0" borderId="0" applyNumberFormat="0" applyFill="0" applyBorder="0" applyAlignment="0" applyProtection="0"/>
    <xf numFmtId="211" fontId="41" fillId="0" borderId="0" applyNumberFormat="0" applyFill="0" applyBorder="0" applyAlignment="0" applyProtection="0"/>
    <xf numFmtId="0" fontId="139" fillId="0" borderId="0" applyNumberFormat="0" applyFill="0" applyBorder="0" applyAlignment="0" applyProtection="0"/>
    <xf numFmtId="214" fontId="139" fillId="0" borderId="0" applyNumberFormat="0" applyFill="0" applyBorder="0" applyAlignment="0" applyProtection="0"/>
    <xf numFmtId="212" fontId="139" fillId="0" borderId="0" applyNumberFormat="0" applyFill="0" applyBorder="0" applyAlignment="0" applyProtection="0"/>
    <xf numFmtId="0" fontId="41" fillId="0" borderId="0" applyNumberFormat="0" applyFill="0" applyBorder="0" applyAlignment="0" applyProtection="0"/>
    <xf numFmtId="0" fontId="139" fillId="0" borderId="0" applyNumberFormat="0" applyFill="0" applyBorder="0" applyAlignment="0" applyProtection="0"/>
    <xf numFmtId="212" fontId="140" fillId="0" borderId="0" applyNumberFormat="0" applyFill="0" applyBorder="0" applyAlignment="0" applyProtection="0"/>
    <xf numFmtId="0" fontId="140" fillId="0" borderId="0" applyNumberFormat="0" applyFill="0" applyBorder="0" applyAlignment="0" applyProtection="0"/>
    <xf numFmtId="0" fontId="41" fillId="0" borderId="0" applyNumberFormat="0" applyFill="0" applyBorder="0" applyAlignment="0" applyProtection="0"/>
    <xf numFmtId="0" fontId="139" fillId="0" borderId="0" applyNumberFormat="0" applyFill="0" applyBorder="0" applyAlignment="0" applyProtection="0"/>
    <xf numFmtId="0" fontId="41" fillId="0" borderId="0" applyNumberFormat="0" applyFill="0" applyBorder="0" applyAlignment="0" applyProtection="0"/>
    <xf numFmtId="211" fontId="139" fillId="0" borderId="0" applyNumberFormat="0" applyFill="0" applyBorder="0" applyAlignment="0" applyProtection="0"/>
    <xf numFmtId="211" fontId="139" fillId="0" borderId="0" applyNumberFormat="0" applyFill="0" applyBorder="0" applyAlignment="0" applyProtection="0"/>
    <xf numFmtId="0" fontId="15" fillId="0" borderId="0" applyNumberFormat="0" applyFill="0" applyBorder="0" applyAlignment="0" applyProtection="0"/>
    <xf numFmtId="0" fontId="139" fillId="0" borderId="0" applyNumberFormat="0" applyFill="0" applyBorder="0" applyAlignment="0" applyProtection="0"/>
    <xf numFmtId="211" fontId="139" fillId="0" borderId="0" applyNumberFormat="0" applyFill="0" applyBorder="0" applyAlignment="0" applyProtection="0"/>
    <xf numFmtId="0" fontId="41" fillId="0" borderId="0" applyNumberFormat="0" applyFill="0" applyBorder="0" applyAlignment="0" applyProtection="0"/>
    <xf numFmtId="210" fontId="139" fillId="0" borderId="0" applyNumberFormat="0" applyFill="0" applyBorder="0" applyAlignment="0" applyProtection="0"/>
    <xf numFmtId="211" fontId="139" fillId="0" borderId="0" applyNumberFormat="0" applyFill="0" applyBorder="0" applyAlignment="0" applyProtection="0"/>
    <xf numFmtId="0" fontId="139" fillId="0" borderId="0" applyNumberFormat="0" applyFill="0" applyBorder="0" applyAlignment="0" applyProtection="0"/>
    <xf numFmtId="2" fontId="28" fillId="0" borderId="0" applyFont="0" applyFill="0" applyBorder="0" applyAlignment="0" applyProtection="0"/>
    <xf numFmtId="170" fontId="28" fillId="0" borderId="0">
      <protection locked="0"/>
    </xf>
    <xf numFmtId="170" fontId="28" fillId="0" borderId="0">
      <protection locked="0"/>
    </xf>
    <xf numFmtId="2" fontId="28" fillId="0" borderId="0" applyFont="0" applyFill="0" applyBorder="0" applyAlignment="0" applyProtection="0"/>
    <xf numFmtId="170" fontId="28" fillId="0" borderId="0">
      <protection locked="0"/>
    </xf>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0" fontId="42" fillId="52" borderId="0" applyNumberFormat="0" applyBorder="0" applyAlignment="0" applyProtection="0"/>
    <xf numFmtId="210" fontId="42" fillId="52" borderId="0" applyNumberFormat="0" applyBorder="0" applyAlignment="0" applyProtection="0"/>
    <xf numFmtId="214" fontId="42" fillId="52" borderId="0" applyNumberFormat="0" applyBorder="0" applyAlignment="0" applyProtection="0"/>
    <xf numFmtId="211" fontId="42" fillId="52" borderId="0" applyNumberFormat="0" applyBorder="0" applyAlignment="0" applyProtection="0"/>
    <xf numFmtId="0" fontId="42" fillId="152" borderId="0" applyNumberFormat="0" applyBorder="0" applyAlignment="0" applyProtection="0"/>
    <xf numFmtId="0" fontId="42" fillId="52" borderId="0" applyNumberFormat="0" applyBorder="0" applyAlignment="0" applyProtection="0"/>
    <xf numFmtId="212" fontId="141" fillId="2" borderId="0" applyNumberFormat="0" applyBorder="0" applyAlignment="0" applyProtection="0"/>
    <xf numFmtId="211" fontId="42" fillId="52" borderId="0" applyNumberFormat="0" applyBorder="0" applyAlignment="0" applyProtection="0"/>
    <xf numFmtId="0" fontId="42" fillId="52" borderId="0" applyNumberFormat="0" applyBorder="0" applyAlignment="0" applyProtection="0"/>
    <xf numFmtId="210" fontId="42" fillId="52" borderId="0" applyNumberFormat="0" applyBorder="0" applyAlignment="0" applyProtection="0"/>
    <xf numFmtId="211" fontId="141" fillId="2" borderId="0" applyNumberFormat="0" applyBorder="0" applyAlignment="0" applyProtection="0"/>
    <xf numFmtId="211" fontId="141" fillId="2" borderId="0" applyNumberFormat="0" applyBorder="0" applyAlignment="0" applyProtection="0"/>
    <xf numFmtId="0" fontId="42" fillId="152" borderId="0" applyNumberFormat="0" applyBorder="0" applyAlignment="0" applyProtection="0"/>
    <xf numFmtId="0" fontId="6" fillId="2" borderId="0" applyNumberFormat="0" applyBorder="0" applyAlignment="0" applyProtection="0"/>
    <xf numFmtId="0" fontId="42" fillId="52" borderId="0" applyNumberFormat="0" applyBorder="0" applyAlignment="0" applyProtection="0"/>
    <xf numFmtId="212" fontId="141" fillId="2" borderId="0" applyNumberFormat="0" applyBorder="0" applyAlignment="0" applyProtection="0"/>
    <xf numFmtId="0" fontId="141" fillId="2" borderId="0" applyNumberFormat="0" applyBorder="0" applyAlignment="0" applyProtection="0"/>
    <xf numFmtId="213" fontId="42" fillId="52" borderId="0" applyNumberFormat="0" applyBorder="0" applyAlignment="0" applyProtection="0"/>
    <xf numFmtId="212" fontId="42" fillId="52" borderId="0" applyNumberFormat="0" applyBorder="0" applyAlignment="0" applyProtection="0"/>
    <xf numFmtId="213" fontId="141" fillId="2" borderId="0" applyNumberFormat="0" applyBorder="0" applyAlignment="0" applyProtection="0"/>
    <xf numFmtId="212" fontId="141" fillId="2" borderId="0" applyNumberFormat="0" applyBorder="0" applyAlignment="0" applyProtection="0"/>
    <xf numFmtId="213" fontId="6" fillId="2" borderId="0" applyNumberFormat="0" applyBorder="0" applyAlignment="0" applyProtection="0"/>
    <xf numFmtId="212" fontId="42" fillId="152" borderId="0" applyNumberFormat="0" applyBorder="0" applyAlignment="0" applyProtection="0"/>
    <xf numFmtId="213" fontId="42" fillId="152" borderId="0" applyNumberFormat="0" applyBorder="0" applyAlignment="0" applyProtection="0"/>
    <xf numFmtId="213" fontId="42" fillId="152" borderId="0" applyNumberFormat="0" applyBorder="0" applyAlignment="0" applyProtection="0"/>
    <xf numFmtId="0" fontId="29" fillId="85" borderId="0" applyNumberFormat="0" applyBorder="0" applyAlignment="0" applyProtection="0"/>
    <xf numFmtId="214" fontId="42" fillId="152" borderId="0" applyNumberFormat="0" applyBorder="0" applyAlignment="0" applyProtection="0"/>
    <xf numFmtId="211" fontId="42" fillId="52" borderId="0" applyNumberFormat="0" applyBorder="0" applyAlignment="0" applyProtection="0"/>
    <xf numFmtId="214" fontId="42" fillId="152" borderId="0" applyNumberFormat="0" applyBorder="0" applyAlignment="0" applyProtection="0"/>
    <xf numFmtId="211" fontId="42" fillId="52" borderId="0" applyNumberFormat="0" applyBorder="0" applyAlignment="0" applyProtection="0"/>
    <xf numFmtId="0" fontId="42" fillId="152" borderId="0" applyNumberFormat="0" applyBorder="0" applyAlignment="0" applyProtection="0"/>
    <xf numFmtId="0" fontId="42" fillId="152" borderId="0" applyNumberFormat="0" applyBorder="0" applyAlignment="0" applyProtection="0"/>
    <xf numFmtId="214" fontId="42" fillId="152" borderId="0" applyNumberFormat="0" applyBorder="0" applyAlignment="0" applyProtection="0"/>
    <xf numFmtId="212" fontId="42" fillId="152" borderId="0" applyNumberFormat="0" applyBorder="0" applyAlignment="0" applyProtection="0"/>
    <xf numFmtId="0" fontId="42" fillId="52" borderId="0" applyNumberFormat="0" applyBorder="0" applyAlignment="0" applyProtection="0"/>
    <xf numFmtId="0" fontId="29" fillId="85" borderId="0" applyNumberFormat="0" applyBorder="0" applyAlignment="0" applyProtection="0"/>
    <xf numFmtId="212" fontId="141" fillId="2" borderId="0" applyNumberFormat="0" applyBorder="0" applyAlignment="0" applyProtection="0"/>
    <xf numFmtId="0" fontId="141" fillId="2" borderId="0" applyNumberFormat="0" applyBorder="0" applyAlignment="0" applyProtection="0"/>
    <xf numFmtId="0" fontId="42" fillId="52" borderId="0" applyNumberFormat="0" applyBorder="0" applyAlignment="0" applyProtection="0"/>
    <xf numFmtId="0" fontId="29" fillId="85" borderId="0" applyNumberFormat="0" applyBorder="0" applyAlignment="0" applyProtection="0"/>
    <xf numFmtId="0" fontId="42" fillId="52" borderId="0" applyNumberFormat="0" applyBorder="0" applyAlignment="0" applyProtection="0"/>
    <xf numFmtId="211" fontId="42" fillId="152" borderId="0" applyNumberFormat="0" applyBorder="0" applyAlignment="0" applyProtection="0"/>
    <xf numFmtId="211" fontId="42" fillId="152" borderId="0" applyNumberFormat="0" applyBorder="0" applyAlignment="0" applyProtection="0"/>
    <xf numFmtId="0" fontId="6" fillId="2" borderId="0" applyNumberFormat="0" applyBorder="0" applyAlignment="0" applyProtection="0"/>
    <xf numFmtId="0" fontId="42" fillId="152" borderId="0" applyNumberFormat="0" applyBorder="0" applyAlignment="0" applyProtection="0"/>
    <xf numFmtId="211" fontId="42" fillId="152" borderId="0" applyNumberFormat="0" applyBorder="0" applyAlignment="0" applyProtection="0"/>
    <xf numFmtId="0" fontId="42" fillId="52" borderId="0" applyNumberFormat="0" applyBorder="0" applyAlignment="0" applyProtection="0"/>
    <xf numFmtId="210" fontId="42" fillId="152" borderId="0" applyNumberFormat="0" applyBorder="0" applyAlignment="0" applyProtection="0"/>
    <xf numFmtId="211" fontId="42" fillId="152" borderId="0" applyNumberFormat="0" applyBorder="0" applyAlignment="0" applyProtection="0"/>
    <xf numFmtId="0" fontId="42" fillId="152" borderId="0" applyNumberFormat="0" applyBorder="0" applyAlignment="0" applyProtection="0"/>
    <xf numFmtId="0" fontId="142" fillId="2" borderId="0" applyNumberFormat="0" applyBorder="0" applyAlignment="0" applyProtection="0"/>
    <xf numFmtId="214" fontId="70" fillId="0" borderId="0" applyNumberFormat="0" applyFill="0" applyBorder="0" applyAlignment="0" applyProtection="0"/>
    <xf numFmtId="214" fontId="70" fillId="0" borderId="0" applyNumberFormat="0" applyFill="0" applyBorder="0" applyAlignment="0" applyProtection="0"/>
    <xf numFmtId="211" fontId="70" fillId="0" borderId="0" applyNumberFormat="0" applyFill="0" applyBorder="0" applyAlignment="0" applyProtection="0"/>
    <xf numFmtId="211"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14" fontId="70" fillId="0" borderId="0" applyNumberFormat="0" applyFill="0" applyBorder="0" applyAlignment="0" applyProtection="0"/>
    <xf numFmtId="212" fontId="70" fillId="0" borderId="0" applyNumberFormat="0" applyFill="0" applyBorder="0" applyAlignment="0" applyProtection="0"/>
    <xf numFmtId="213" fontId="70" fillId="0" borderId="0" applyNumberFormat="0" applyFill="0" applyBorder="0" applyAlignment="0" applyProtection="0"/>
    <xf numFmtId="212" fontId="70" fillId="0" borderId="0" applyNumberFormat="0" applyFill="0" applyBorder="0" applyAlignment="0" applyProtection="0"/>
    <xf numFmtId="0" fontId="70" fillId="0" borderId="0" applyNumberFormat="0" applyFill="0" applyBorder="0" applyAlignment="0" applyProtection="0"/>
    <xf numFmtId="210" fontId="70" fillId="0" borderId="0" applyNumberFormat="0" applyFill="0" applyBorder="0" applyAlignment="0" applyProtection="0"/>
    <xf numFmtId="214" fontId="34" fillId="0" borderId="15" applyNumberFormat="0" applyAlignment="0" applyProtection="0">
      <alignment horizontal="left" vertical="center"/>
    </xf>
    <xf numFmtId="214" fontId="34" fillId="0" borderId="15" applyNumberFormat="0" applyAlignment="0" applyProtection="0">
      <alignment horizontal="left" vertical="center"/>
    </xf>
    <xf numFmtId="212" fontId="34" fillId="0" borderId="15" applyNumberFormat="0" applyAlignment="0" applyProtection="0">
      <alignment horizontal="left" vertical="center"/>
    </xf>
    <xf numFmtId="0" fontId="34" fillId="0" borderId="15" applyNumberFormat="0" applyAlignment="0" applyProtection="0">
      <alignment horizontal="left" vertical="center"/>
    </xf>
    <xf numFmtId="211" fontId="34" fillId="0" borderId="15" applyNumberFormat="0" applyAlignment="0" applyProtection="0">
      <alignment horizontal="left" vertical="center"/>
    </xf>
    <xf numFmtId="212" fontId="34" fillId="0" borderId="15" applyNumberFormat="0" applyAlignment="0" applyProtection="0">
      <alignment horizontal="left" vertical="center"/>
    </xf>
    <xf numFmtId="211" fontId="34" fillId="0" borderId="15" applyNumberFormat="0" applyAlignment="0" applyProtection="0">
      <alignment horizontal="left" vertical="center"/>
    </xf>
    <xf numFmtId="0" fontId="34" fillId="0" borderId="15" applyNumberFormat="0" applyAlignment="0" applyProtection="0">
      <alignment horizontal="left" vertical="center"/>
    </xf>
    <xf numFmtId="214" fontId="34" fillId="0" borderId="15" applyNumberFormat="0" applyAlignment="0" applyProtection="0">
      <alignment horizontal="left" vertical="center"/>
    </xf>
    <xf numFmtId="212" fontId="34" fillId="0" borderId="15" applyNumberFormat="0" applyAlignment="0" applyProtection="0">
      <alignment horizontal="left" vertical="center"/>
    </xf>
    <xf numFmtId="0" fontId="34" fillId="0" borderId="15" applyNumberFormat="0" applyAlignment="0" applyProtection="0">
      <alignment horizontal="left" vertical="center"/>
    </xf>
    <xf numFmtId="213" fontId="34" fillId="0" borderId="15" applyNumberFormat="0" applyAlignment="0" applyProtection="0">
      <alignment horizontal="left" vertical="center"/>
    </xf>
    <xf numFmtId="213" fontId="34" fillId="0" borderId="15" applyNumberFormat="0" applyAlignment="0" applyProtection="0">
      <alignment horizontal="left" vertical="center"/>
    </xf>
    <xf numFmtId="212" fontId="34" fillId="0" borderId="15" applyNumberFormat="0" applyAlignment="0" applyProtection="0">
      <alignment horizontal="left" vertical="center"/>
    </xf>
    <xf numFmtId="212" fontId="34" fillId="0" borderId="15" applyNumberFormat="0" applyAlignment="0" applyProtection="0">
      <alignment horizontal="left" vertical="center"/>
    </xf>
    <xf numFmtId="0" fontId="34" fillId="0" borderId="15" applyNumberFormat="0" applyAlignment="0" applyProtection="0">
      <alignment horizontal="left" vertical="center"/>
    </xf>
    <xf numFmtId="210" fontId="34" fillId="0" borderId="15" applyNumberFormat="0" applyAlignment="0" applyProtection="0">
      <alignment horizontal="left" vertical="center"/>
    </xf>
    <xf numFmtId="0" fontId="34" fillId="0" borderId="22">
      <alignment horizontal="left" vertical="center"/>
    </xf>
    <xf numFmtId="214" fontId="34" fillId="0" borderId="22">
      <alignment horizontal="left" vertical="center"/>
    </xf>
    <xf numFmtId="214" fontId="34" fillId="0" borderId="22">
      <alignment horizontal="left" vertical="center"/>
    </xf>
    <xf numFmtId="212" fontId="34" fillId="0" borderId="22">
      <alignment horizontal="left" vertical="center"/>
    </xf>
    <xf numFmtId="212" fontId="34" fillId="0" borderId="22">
      <alignment horizontal="left" vertical="center"/>
    </xf>
    <xf numFmtId="213" fontId="34" fillId="0" borderId="22">
      <alignment horizontal="left" vertical="center"/>
    </xf>
    <xf numFmtId="211" fontId="34" fillId="0" borderId="22">
      <alignment horizontal="left" vertical="center"/>
    </xf>
    <xf numFmtId="214" fontId="34" fillId="0" borderId="22">
      <alignment horizontal="left" vertical="center"/>
    </xf>
    <xf numFmtId="214" fontId="34" fillId="0" borderId="22">
      <alignment horizontal="left" vertical="center"/>
    </xf>
    <xf numFmtId="211" fontId="34" fillId="0" borderId="22">
      <alignment horizontal="left" vertical="center"/>
    </xf>
    <xf numFmtId="211" fontId="34" fillId="0" borderId="22">
      <alignment horizontal="left" vertical="center"/>
    </xf>
    <xf numFmtId="0" fontId="34" fillId="0" borderId="22">
      <alignment horizontal="left" vertical="center"/>
    </xf>
    <xf numFmtId="212" fontId="34" fillId="0" borderId="22">
      <alignment horizontal="left" vertical="center"/>
    </xf>
    <xf numFmtId="211" fontId="34" fillId="0" borderId="22">
      <alignment horizontal="left" vertical="center"/>
    </xf>
    <xf numFmtId="211" fontId="34" fillId="0" borderId="22">
      <alignment horizontal="left" vertical="center"/>
    </xf>
    <xf numFmtId="211" fontId="34" fillId="0" borderId="22">
      <alignment horizontal="left" vertical="center"/>
    </xf>
    <xf numFmtId="211" fontId="34" fillId="0" borderId="22">
      <alignment horizontal="left" vertical="center"/>
    </xf>
    <xf numFmtId="211" fontId="34" fillId="0" borderId="22">
      <alignment horizontal="left" vertical="center"/>
    </xf>
    <xf numFmtId="211" fontId="34" fillId="0" borderId="22">
      <alignment horizontal="left" vertical="center"/>
    </xf>
    <xf numFmtId="217" fontId="34" fillId="0" borderId="22">
      <alignment horizontal="left" vertical="center"/>
    </xf>
    <xf numFmtId="0" fontId="34" fillId="0" borderId="22">
      <alignment horizontal="left" vertical="center"/>
    </xf>
    <xf numFmtId="214" fontId="34" fillId="0" borderId="22">
      <alignment horizontal="left" vertical="center"/>
    </xf>
    <xf numFmtId="214" fontId="34" fillId="0" borderId="22">
      <alignment horizontal="left" vertical="center"/>
    </xf>
    <xf numFmtId="212" fontId="34" fillId="0" borderId="22">
      <alignment horizontal="left" vertical="center"/>
    </xf>
    <xf numFmtId="0" fontId="34" fillId="0" borderId="22">
      <alignment horizontal="left" vertical="center"/>
    </xf>
    <xf numFmtId="0" fontId="34" fillId="0" borderId="22">
      <alignment horizontal="left" vertical="center"/>
    </xf>
    <xf numFmtId="212" fontId="34" fillId="0" borderId="22">
      <alignment horizontal="left" vertical="center"/>
    </xf>
    <xf numFmtId="211" fontId="34" fillId="0" borderId="22">
      <alignment horizontal="left" vertical="center"/>
    </xf>
    <xf numFmtId="211" fontId="34" fillId="0" borderId="22">
      <alignment horizontal="left" vertical="center"/>
    </xf>
    <xf numFmtId="0" fontId="34" fillId="0" borderId="22">
      <alignment horizontal="left" vertical="center"/>
    </xf>
    <xf numFmtId="0" fontId="34" fillId="0" borderId="22">
      <alignment horizontal="left" vertical="center"/>
    </xf>
    <xf numFmtId="213" fontId="34" fillId="0" borderId="22">
      <alignment horizontal="left" vertical="center"/>
    </xf>
    <xf numFmtId="211" fontId="34" fillId="0" borderId="22">
      <alignment horizontal="left" vertical="center"/>
    </xf>
    <xf numFmtId="214" fontId="34" fillId="0" borderId="22">
      <alignment horizontal="left" vertical="center"/>
    </xf>
    <xf numFmtId="214" fontId="34" fillId="0" borderId="22">
      <alignment horizontal="left" vertical="center"/>
    </xf>
    <xf numFmtId="213" fontId="34" fillId="0" borderId="22">
      <alignment horizontal="left" vertical="center"/>
    </xf>
    <xf numFmtId="212" fontId="34" fillId="0" borderId="22">
      <alignment horizontal="left" vertical="center"/>
    </xf>
    <xf numFmtId="212" fontId="34" fillId="0" borderId="22">
      <alignment horizontal="left" vertical="center"/>
    </xf>
    <xf numFmtId="0" fontId="34" fillId="0" borderId="22">
      <alignment horizontal="left" vertical="center"/>
    </xf>
    <xf numFmtId="0" fontId="34" fillId="0" borderId="22">
      <alignment horizontal="left" vertical="center"/>
    </xf>
    <xf numFmtId="213" fontId="34" fillId="0" borderId="22">
      <alignment horizontal="left" vertical="center"/>
    </xf>
    <xf numFmtId="212" fontId="34" fillId="0" borderId="22">
      <alignment horizontal="left" vertical="center"/>
    </xf>
    <xf numFmtId="212" fontId="34" fillId="0" borderId="22">
      <alignment horizontal="left" vertical="center"/>
    </xf>
    <xf numFmtId="0" fontId="34" fillId="0" borderId="22">
      <alignment horizontal="left" vertical="center"/>
    </xf>
    <xf numFmtId="0" fontId="34" fillId="0" borderId="22">
      <alignment horizontal="left" vertical="center"/>
    </xf>
    <xf numFmtId="217" fontId="34" fillId="0" borderId="22">
      <alignment horizontal="left" vertical="center"/>
    </xf>
    <xf numFmtId="210" fontId="34" fillId="0" borderId="22">
      <alignment horizontal="left" vertical="center"/>
    </xf>
    <xf numFmtId="0" fontId="34" fillId="0" borderId="22">
      <alignment horizontal="left" vertical="center"/>
    </xf>
    <xf numFmtId="0" fontId="43" fillId="0" borderId="39" applyNumberFormat="0" applyFill="0" applyAlignment="0" applyProtection="0"/>
    <xf numFmtId="210" fontId="43" fillId="0" borderId="39" applyNumberFormat="0" applyFill="0" applyAlignment="0" applyProtection="0"/>
    <xf numFmtId="214" fontId="43" fillId="0" borderId="39" applyNumberFormat="0" applyFill="0" applyAlignment="0" applyProtection="0"/>
    <xf numFmtId="211" fontId="43" fillId="0" borderId="39" applyNumberFormat="0" applyFill="0" applyAlignment="0" applyProtection="0"/>
    <xf numFmtId="0" fontId="55" fillId="0" borderId="40" applyNumberFormat="0" applyFill="0" applyAlignment="0" applyProtection="0"/>
    <xf numFmtId="0" fontId="43" fillId="0" borderId="39" applyNumberFormat="0" applyFill="0" applyAlignment="0" applyProtection="0"/>
    <xf numFmtId="212" fontId="143" fillId="0" borderId="1" applyNumberFormat="0" applyFill="0" applyAlignment="0" applyProtection="0"/>
    <xf numFmtId="0" fontId="113" fillId="0" borderId="0" applyNumberFormat="0" applyFont="0" applyFill="0" applyBorder="0" applyProtection="0"/>
    <xf numFmtId="211" fontId="43" fillId="0" borderId="39" applyNumberFormat="0" applyFill="0" applyAlignment="0" applyProtection="0"/>
    <xf numFmtId="0" fontId="43" fillId="0" borderId="39" applyNumberFormat="0" applyFill="0" applyAlignment="0" applyProtection="0"/>
    <xf numFmtId="210" fontId="43" fillId="0" borderId="39" applyNumberFormat="0" applyFill="0" applyAlignment="0" applyProtection="0"/>
    <xf numFmtId="211" fontId="143" fillId="0" borderId="1" applyNumberFormat="0" applyFill="0" applyAlignment="0" applyProtection="0"/>
    <xf numFmtId="211" fontId="143" fillId="0" borderId="1" applyNumberFormat="0" applyFill="0" applyAlignment="0" applyProtection="0"/>
    <xf numFmtId="0" fontId="55" fillId="0" borderId="40" applyNumberFormat="0" applyFill="0" applyAlignment="0" applyProtection="0"/>
    <xf numFmtId="0" fontId="3" fillId="0" borderId="1" applyNumberFormat="0" applyFill="0" applyAlignment="0" applyProtection="0"/>
    <xf numFmtId="0" fontId="43" fillId="0" borderId="39" applyNumberFormat="0" applyFill="0" applyAlignment="0" applyProtection="0"/>
    <xf numFmtId="212" fontId="143" fillId="0" borderId="1" applyNumberFormat="0" applyFill="0" applyAlignment="0" applyProtection="0"/>
    <xf numFmtId="0" fontId="143" fillId="0" borderId="1" applyNumberFormat="0" applyFill="0" applyAlignment="0" applyProtection="0"/>
    <xf numFmtId="213" fontId="43" fillId="0" borderId="39" applyNumberFormat="0" applyFill="0" applyAlignment="0" applyProtection="0"/>
    <xf numFmtId="212" fontId="43" fillId="0" borderId="39" applyNumberFormat="0" applyFill="0" applyAlignment="0" applyProtection="0"/>
    <xf numFmtId="213" fontId="143" fillId="0" borderId="1" applyNumberFormat="0" applyFill="0" applyAlignment="0" applyProtection="0"/>
    <xf numFmtId="212" fontId="143" fillId="0" borderId="1" applyNumberFormat="0" applyFill="0" applyAlignment="0" applyProtection="0"/>
    <xf numFmtId="213" fontId="3" fillId="0" borderId="1" applyNumberFormat="0" applyFill="0" applyAlignment="0" applyProtection="0"/>
    <xf numFmtId="212" fontId="55" fillId="0" borderId="40" applyNumberFormat="0" applyFill="0" applyAlignment="0" applyProtection="0"/>
    <xf numFmtId="213" fontId="55" fillId="0" borderId="40" applyNumberFormat="0" applyFill="0" applyAlignment="0" applyProtection="0"/>
    <xf numFmtId="213" fontId="55" fillId="0" borderId="40" applyNumberFormat="0" applyFill="0" applyAlignment="0" applyProtection="0"/>
    <xf numFmtId="0" fontId="55" fillId="0" borderId="40" applyNumberFormat="0" applyFill="0" applyAlignment="0" applyProtection="0"/>
    <xf numFmtId="214" fontId="113" fillId="0" borderId="0" applyNumberFormat="0" applyFont="0" applyFill="0" applyBorder="0" applyProtection="0"/>
    <xf numFmtId="211" fontId="43" fillId="0" borderId="39" applyNumberFormat="0" applyFill="0" applyAlignment="0" applyProtection="0"/>
    <xf numFmtId="214" fontId="113" fillId="0" borderId="0" applyNumberFormat="0" applyFont="0" applyFill="0" applyBorder="0" applyProtection="0"/>
    <xf numFmtId="211" fontId="43" fillId="0" borderId="39" applyNumberFormat="0" applyFill="0" applyAlignment="0" applyProtection="0"/>
    <xf numFmtId="214" fontId="113" fillId="0" borderId="0" applyNumberFormat="0" applyFont="0" applyFill="0" applyBorder="0" applyProtection="0"/>
    <xf numFmtId="212" fontId="55" fillId="0" borderId="40" applyNumberFormat="0" applyFill="0" applyAlignment="0" applyProtection="0"/>
    <xf numFmtId="0" fontId="43" fillId="0" borderId="39" applyNumberFormat="0" applyFill="0" applyAlignment="0" applyProtection="0"/>
    <xf numFmtId="0" fontId="55" fillId="0" borderId="40" applyNumberFormat="0" applyFill="0" applyAlignment="0" applyProtection="0"/>
    <xf numFmtId="212" fontId="143" fillId="0" borderId="1" applyNumberFormat="0" applyFill="0" applyAlignment="0" applyProtection="0"/>
    <xf numFmtId="0" fontId="143" fillId="0" borderId="1" applyNumberFormat="0" applyFill="0" applyAlignment="0" applyProtection="0"/>
    <xf numFmtId="0" fontId="43" fillId="0" borderId="39" applyNumberFormat="0" applyFill="0" applyAlignment="0" applyProtection="0"/>
    <xf numFmtId="0" fontId="55" fillId="0" borderId="40" applyNumberFormat="0" applyFill="0" applyAlignment="0" applyProtection="0"/>
    <xf numFmtId="0" fontId="43" fillId="0" borderId="39" applyNumberFormat="0" applyFill="0" applyAlignment="0" applyProtection="0"/>
    <xf numFmtId="214" fontId="113" fillId="0" borderId="0" applyNumberFormat="0" applyFont="0" applyFill="0" applyBorder="0" applyProtection="0"/>
    <xf numFmtId="214" fontId="113" fillId="0" borderId="0" applyNumberFormat="0" applyFont="0" applyFill="0" applyBorder="0" applyProtection="0"/>
    <xf numFmtId="211" fontId="55" fillId="0" borderId="40" applyNumberFormat="0" applyFill="0" applyAlignment="0" applyProtection="0"/>
    <xf numFmtId="214" fontId="113" fillId="0" borderId="0" applyNumberFormat="0" applyFont="0" applyFill="0" applyBorder="0" applyProtection="0"/>
    <xf numFmtId="211" fontId="55" fillId="0" borderId="40" applyNumberFormat="0" applyFill="0" applyAlignment="0" applyProtection="0"/>
    <xf numFmtId="0" fontId="3" fillId="0" borderId="1" applyNumberFormat="0" applyFill="0" applyAlignment="0" applyProtection="0"/>
    <xf numFmtId="0" fontId="55" fillId="0" borderId="40" applyNumberFormat="0" applyFill="0" applyAlignment="0" applyProtection="0"/>
    <xf numFmtId="0" fontId="113" fillId="0" borderId="0" applyNumberFormat="0" applyFont="0" applyFill="0" applyBorder="0" applyProtection="0"/>
    <xf numFmtId="211" fontId="55" fillId="0" borderId="40" applyNumberFormat="0" applyFill="0" applyAlignment="0" applyProtection="0"/>
    <xf numFmtId="0" fontId="144" fillId="0" borderId="41" applyNumberFormat="0" applyFill="0" applyAlignment="0" applyProtection="0"/>
    <xf numFmtId="210" fontId="55" fillId="0" borderId="40" applyNumberFormat="0" applyFill="0" applyAlignment="0" applyProtection="0"/>
    <xf numFmtId="211" fontId="55" fillId="0" borderId="40" applyNumberFormat="0" applyFill="0" applyAlignment="0" applyProtection="0"/>
    <xf numFmtId="0" fontId="44" fillId="0" borderId="42" applyNumberFormat="0" applyFill="0" applyAlignment="0" applyProtection="0"/>
    <xf numFmtId="210" fontId="44" fillId="0" borderId="42" applyNumberFormat="0" applyFill="0" applyAlignment="0" applyProtection="0"/>
    <xf numFmtId="214" fontId="44" fillId="0" borderId="42" applyNumberFormat="0" applyFill="0" applyAlignment="0" applyProtection="0"/>
    <xf numFmtId="211" fontId="44" fillId="0" borderId="42" applyNumberFormat="0" applyFill="0" applyAlignment="0" applyProtection="0"/>
    <xf numFmtId="0" fontId="56" fillId="0" borderId="42" applyNumberFormat="0" applyFill="0" applyAlignment="0" applyProtection="0"/>
    <xf numFmtId="0" fontId="44" fillId="0" borderId="42" applyNumberFormat="0" applyFill="0" applyAlignment="0" applyProtection="0"/>
    <xf numFmtId="212" fontId="145" fillId="0" borderId="2" applyNumberFormat="0" applyFill="0" applyAlignment="0" applyProtection="0"/>
    <xf numFmtId="0" fontId="34" fillId="0" borderId="0" applyNumberFormat="0" applyFont="0" applyFill="0" applyBorder="0" applyProtection="0"/>
    <xf numFmtId="211" fontId="44" fillId="0" borderId="42" applyNumberFormat="0" applyFill="0" applyAlignment="0" applyProtection="0"/>
    <xf numFmtId="0" fontId="44" fillId="0" borderId="42" applyNumberFormat="0" applyFill="0" applyAlignment="0" applyProtection="0"/>
    <xf numFmtId="210" fontId="44" fillId="0" borderId="42" applyNumberFormat="0" applyFill="0" applyAlignment="0" applyProtection="0"/>
    <xf numFmtId="211" fontId="145" fillId="0" borderId="2" applyNumberFormat="0" applyFill="0" applyAlignment="0" applyProtection="0"/>
    <xf numFmtId="211" fontId="145" fillId="0" borderId="2" applyNumberFormat="0" applyFill="0" applyAlignment="0" applyProtection="0"/>
    <xf numFmtId="0" fontId="56" fillId="0" borderId="42" applyNumberFormat="0" applyFill="0" applyAlignment="0" applyProtection="0"/>
    <xf numFmtId="0" fontId="4" fillId="0" borderId="2" applyNumberFormat="0" applyFill="0" applyAlignment="0" applyProtection="0"/>
    <xf numFmtId="0" fontId="44" fillId="0" borderId="42" applyNumberFormat="0" applyFill="0" applyAlignment="0" applyProtection="0"/>
    <xf numFmtId="212" fontId="145" fillId="0" borderId="2" applyNumberFormat="0" applyFill="0" applyAlignment="0" applyProtection="0"/>
    <xf numFmtId="0" fontId="145" fillId="0" borderId="2" applyNumberFormat="0" applyFill="0" applyAlignment="0" applyProtection="0"/>
    <xf numFmtId="213" fontId="44" fillId="0" borderId="42" applyNumberFormat="0" applyFill="0" applyAlignment="0" applyProtection="0"/>
    <xf numFmtId="212" fontId="44" fillId="0" borderId="42" applyNumberFormat="0" applyFill="0" applyAlignment="0" applyProtection="0"/>
    <xf numFmtId="213" fontId="145" fillId="0" borderId="2" applyNumberFormat="0" applyFill="0" applyAlignment="0" applyProtection="0"/>
    <xf numFmtId="212" fontId="145" fillId="0" borderId="2" applyNumberFormat="0" applyFill="0" applyAlignment="0" applyProtection="0"/>
    <xf numFmtId="213" fontId="4" fillId="0" borderId="2" applyNumberFormat="0" applyFill="0" applyAlignment="0" applyProtection="0"/>
    <xf numFmtId="212" fontId="56" fillId="0" borderId="42" applyNumberFormat="0" applyFill="0" applyAlignment="0" applyProtection="0"/>
    <xf numFmtId="213" fontId="56" fillId="0" borderId="42" applyNumberFormat="0" applyFill="0" applyAlignment="0" applyProtection="0"/>
    <xf numFmtId="213" fontId="56" fillId="0" borderId="42" applyNumberFormat="0" applyFill="0" applyAlignment="0" applyProtection="0"/>
    <xf numFmtId="0" fontId="56" fillId="0" borderId="43" applyNumberFormat="0" applyFill="0" applyAlignment="0" applyProtection="0"/>
    <xf numFmtId="214" fontId="34" fillId="0" borderId="0" applyNumberFormat="0" applyFont="0" applyFill="0" applyBorder="0" applyProtection="0"/>
    <xf numFmtId="211" fontId="44" fillId="0" borderId="42" applyNumberFormat="0" applyFill="0" applyAlignment="0" applyProtection="0"/>
    <xf numFmtId="214" fontId="34" fillId="0" borderId="0" applyNumberFormat="0" applyFont="0" applyFill="0" applyBorder="0" applyProtection="0"/>
    <xf numFmtId="211" fontId="44"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214" fontId="34" fillId="0" borderId="0" applyNumberFormat="0" applyFont="0" applyFill="0" applyBorder="0" applyProtection="0"/>
    <xf numFmtId="212" fontId="56" fillId="0" borderId="42" applyNumberFormat="0" applyFill="0" applyAlignment="0" applyProtection="0"/>
    <xf numFmtId="0" fontId="44" fillId="0" borderId="42" applyNumberFormat="0" applyFill="0" applyAlignment="0" applyProtection="0"/>
    <xf numFmtId="0" fontId="56" fillId="0" borderId="43" applyNumberFormat="0" applyFill="0" applyAlignment="0" applyProtection="0"/>
    <xf numFmtId="212" fontId="145" fillId="0" borderId="2" applyNumberFormat="0" applyFill="0" applyAlignment="0" applyProtection="0"/>
    <xf numFmtId="0" fontId="145" fillId="0" borderId="2" applyNumberFormat="0" applyFill="0" applyAlignment="0" applyProtection="0"/>
    <xf numFmtId="0" fontId="44" fillId="0" borderId="42" applyNumberFormat="0" applyFill="0" applyAlignment="0" applyProtection="0"/>
    <xf numFmtId="0" fontId="56" fillId="0" borderId="43" applyNumberFormat="0" applyFill="0" applyAlignment="0" applyProtection="0"/>
    <xf numFmtId="0" fontId="44" fillId="0" borderId="42" applyNumberFormat="0" applyFill="0" applyAlignment="0" applyProtection="0"/>
    <xf numFmtId="214" fontId="34" fillId="0" borderId="0" applyNumberFormat="0" applyFont="0" applyFill="0" applyBorder="0" applyProtection="0"/>
    <xf numFmtId="214" fontId="34" fillId="0" borderId="0" applyNumberFormat="0" applyFont="0" applyFill="0" applyBorder="0" applyProtection="0"/>
    <xf numFmtId="211" fontId="56" fillId="0" borderId="42" applyNumberFormat="0" applyFill="0" applyAlignment="0" applyProtection="0"/>
    <xf numFmtId="214" fontId="34" fillId="0" borderId="0" applyNumberFormat="0" applyFont="0" applyFill="0" applyBorder="0" applyProtection="0"/>
    <xf numFmtId="211" fontId="56" fillId="0" borderId="42" applyNumberFormat="0" applyFill="0" applyAlignment="0" applyProtection="0"/>
    <xf numFmtId="0" fontId="4" fillId="0" borderId="2" applyNumberFormat="0" applyFill="0" applyAlignment="0" applyProtection="0"/>
    <xf numFmtId="0" fontId="56" fillId="0" borderId="42" applyNumberFormat="0" applyFill="0" applyAlignment="0" applyProtection="0"/>
    <xf numFmtId="0" fontId="34" fillId="0" borderId="0" applyNumberFormat="0" applyFont="0" applyFill="0" applyBorder="0" applyProtection="0"/>
    <xf numFmtId="211" fontId="56" fillId="0" borderId="42" applyNumberFormat="0" applyFill="0" applyAlignment="0" applyProtection="0"/>
    <xf numFmtId="0" fontId="146" fillId="0" borderId="42" applyNumberFormat="0" applyFill="0" applyAlignment="0" applyProtection="0"/>
    <xf numFmtId="210" fontId="56" fillId="0" borderId="42" applyNumberFormat="0" applyFill="0" applyAlignment="0" applyProtection="0"/>
    <xf numFmtId="211" fontId="56" fillId="0" borderId="42" applyNumberFormat="0" applyFill="0" applyAlignment="0" applyProtection="0"/>
    <xf numFmtId="0" fontId="56" fillId="0" borderId="42" applyNumberFormat="0" applyFill="0" applyAlignment="0" applyProtection="0"/>
    <xf numFmtId="0" fontId="147" fillId="0" borderId="2" applyNumberFormat="0" applyFill="0" applyAlignment="0" applyProtection="0"/>
    <xf numFmtId="0" fontId="45" fillId="0" borderId="45" applyNumberFormat="0" applyFill="0" applyAlignment="0" applyProtection="0"/>
    <xf numFmtId="210" fontId="45" fillId="0" borderId="45" applyNumberFormat="0" applyFill="0" applyAlignment="0" applyProtection="0"/>
    <xf numFmtId="214" fontId="45" fillId="0" borderId="45" applyNumberFormat="0" applyFill="0" applyAlignment="0" applyProtection="0"/>
    <xf numFmtId="211" fontId="45" fillId="0" borderId="45" applyNumberFormat="0" applyFill="0" applyAlignment="0" applyProtection="0"/>
    <xf numFmtId="0" fontId="57" fillId="0" borderId="75" applyNumberFormat="0" applyFill="0" applyAlignment="0" applyProtection="0"/>
    <xf numFmtId="0" fontId="45" fillId="0" borderId="45" applyNumberFormat="0" applyFill="0" applyAlignment="0" applyProtection="0"/>
    <xf numFmtId="212" fontId="148" fillId="0" borderId="3" applyNumberFormat="0" applyFill="0" applyAlignment="0" applyProtection="0"/>
    <xf numFmtId="211" fontId="45" fillId="0" borderId="45" applyNumberFormat="0" applyFill="0" applyAlignment="0" applyProtection="0"/>
    <xf numFmtId="0" fontId="45" fillId="0" borderId="45" applyNumberFormat="0" applyFill="0" applyAlignment="0" applyProtection="0"/>
    <xf numFmtId="210" fontId="45" fillId="0" borderId="45" applyNumberFormat="0" applyFill="0" applyAlignment="0" applyProtection="0"/>
    <xf numFmtId="214" fontId="45" fillId="0" borderId="45" applyNumberFormat="0" applyFill="0" applyAlignment="0" applyProtection="0"/>
    <xf numFmtId="211" fontId="148" fillId="0" borderId="3" applyNumberFormat="0" applyFill="0" applyAlignment="0" applyProtection="0"/>
    <xf numFmtId="211" fontId="148" fillId="0" borderId="3" applyNumberFormat="0" applyFill="0" applyAlignment="0" applyProtection="0"/>
    <xf numFmtId="0" fontId="57" fillId="0" borderId="75" applyNumberFormat="0" applyFill="0" applyAlignment="0" applyProtection="0"/>
    <xf numFmtId="0" fontId="5" fillId="0" borderId="3" applyNumberFormat="0" applyFill="0" applyAlignment="0" applyProtection="0"/>
    <xf numFmtId="0" fontId="45" fillId="0" borderId="45" applyNumberFormat="0" applyFill="0" applyAlignment="0" applyProtection="0"/>
    <xf numFmtId="212" fontId="148" fillId="0" borderId="3" applyNumberFormat="0" applyFill="0" applyAlignment="0" applyProtection="0"/>
    <xf numFmtId="0" fontId="148" fillId="0" borderId="3" applyNumberFormat="0" applyFill="0" applyAlignment="0" applyProtection="0"/>
    <xf numFmtId="213" fontId="45" fillId="0" borderId="45" applyNumberFormat="0" applyFill="0" applyAlignment="0" applyProtection="0"/>
    <xf numFmtId="212" fontId="45" fillId="0" borderId="45" applyNumberFormat="0" applyFill="0" applyAlignment="0" applyProtection="0"/>
    <xf numFmtId="213" fontId="148" fillId="0" borderId="3" applyNumberFormat="0" applyFill="0" applyAlignment="0" applyProtection="0"/>
    <xf numFmtId="212" fontId="148" fillId="0" borderId="3" applyNumberFormat="0" applyFill="0" applyAlignment="0" applyProtection="0"/>
    <xf numFmtId="213" fontId="5" fillId="0" borderId="3" applyNumberFormat="0" applyFill="0" applyAlignment="0" applyProtection="0"/>
    <xf numFmtId="212" fontId="57" fillId="0" borderId="75" applyNumberFormat="0" applyFill="0" applyAlignment="0" applyProtection="0"/>
    <xf numFmtId="213" fontId="57" fillId="0" borderId="75" applyNumberFormat="0" applyFill="0" applyAlignment="0" applyProtection="0"/>
    <xf numFmtId="213" fontId="57" fillId="0" borderId="75" applyNumberFormat="0" applyFill="0" applyAlignment="0" applyProtection="0"/>
    <xf numFmtId="0" fontId="57" fillId="0" borderId="46" applyNumberFormat="0" applyFill="0" applyAlignment="0" applyProtection="0"/>
    <xf numFmtId="214" fontId="57" fillId="0" borderId="75" applyNumberFormat="0" applyFill="0" applyAlignment="0" applyProtection="0"/>
    <xf numFmtId="211" fontId="45" fillId="0" borderId="45" applyNumberFormat="0" applyFill="0" applyAlignment="0" applyProtection="0"/>
    <xf numFmtId="214" fontId="57" fillId="0" borderId="75" applyNumberFormat="0" applyFill="0" applyAlignment="0" applyProtection="0"/>
    <xf numFmtId="211" fontId="45" fillId="0" borderId="45" applyNumberFormat="0" applyFill="0" applyAlignment="0" applyProtection="0"/>
    <xf numFmtId="0" fontId="57" fillId="0" borderId="75" applyNumberFormat="0" applyFill="0" applyAlignment="0" applyProtection="0"/>
    <xf numFmtId="0" fontId="57" fillId="0" borderId="75" applyNumberFormat="0" applyFill="0" applyAlignment="0" applyProtection="0"/>
    <xf numFmtId="214" fontId="57" fillId="0" borderId="75" applyNumberFormat="0" applyFill="0" applyAlignment="0" applyProtection="0"/>
    <xf numFmtId="212" fontId="57" fillId="0" borderId="75" applyNumberFormat="0" applyFill="0" applyAlignment="0" applyProtection="0"/>
    <xf numFmtId="0" fontId="45" fillId="0" borderId="45" applyNumberFormat="0" applyFill="0" applyAlignment="0" applyProtection="0"/>
    <xf numFmtId="0" fontId="57" fillId="0" borderId="46" applyNumberFormat="0" applyFill="0" applyAlignment="0" applyProtection="0"/>
    <xf numFmtId="212" fontId="148" fillId="0" borderId="3" applyNumberFormat="0" applyFill="0" applyAlignment="0" applyProtection="0"/>
    <xf numFmtId="0" fontId="148" fillId="0" borderId="3" applyNumberFormat="0" applyFill="0" applyAlignment="0" applyProtection="0"/>
    <xf numFmtId="0" fontId="45" fillId="0" borderId="45" applyNumberFormat="0" applyFill="0" applyAlignment="0" applyProtection="0"/>
    <xf numFmtId="0" fontId="57" fillId="0" borderId="46" applyNumberFormat="0" applyFill="0" applyAlignment="0" applyProtection="0"/>
    <xf numFmtId="0" fontId="45" fillId="0" borderId="45" applyNumberFormat="0" applyFill="0" applyAlignment="0" applyProtection="0"/>
    <xf numFmtId="211" fontId="57" fillId="0" borderId="75" applyNumberFormat="0" applyFill="0" applyAlignment="0" applyProtection="0"/>
    <xf numFmtId="211" fontId="57" fillId="0" borderId="75" applyNumberFormat="0" applyFill="0" applyAlignment="0" applyProtection="0"/>
    <xf numFmtId="0" fontId="5" fillId="0" borderId="3" applyNumberFormat="0" applyFill="0" applyAlignment="0" applyProtection="0"/>
    <xf numFmtId="0" fontId="57" fillId="0" borderId="75" applyNumberFormat="0" applyFill="0" applyAlignment="0" applyProtection="0"/>
    <xf numFmtId="211" fontId="57" fillId="0" borderId="75" applyNumberFormat="0" applyFill="0" applyAlignment="0" applyProtection="0"/>
    <xf numFmtId="0" fontId="149" fillId="0" borderId="76" applyNumberFormat="0" applyFill="0" applyAlignment="0" applyProtection="0"/>
    <xf numFmtId="210" fontId="57" fillId="0" borderId="75" applyNumberFormat="0" applyFill="0" applyAlignment="0" applyProtection="0"/>
    <xf numFmtId="211" fontId="57" fillId="0" borderId="75" applyNumberFormat="0" applyFill="0" applyAlignment="0" applyProtection="0"/>
    <xf numFmtId="0" fontId="57" fillId="0" borderId="75" applyNumberFormat="0" applyFill="0" applyAlignment="0" applyProtection="0"/>
    <xf numFmtId="0" fontId="150" fillId="0" borderId="3" applyNumberFormat="0" applyFill="0" applyAlignment="0" applyProtection="0"/>
    <xf numFmtId="0" fontId="45" fillId="0" borderId="0" applyNumberFormat="0" applyFill="0" applyBorder="0" applyAlignment="0" applyProtection="0"/>
    <xf numFmtId="210" fontId="45" fillId="0" borderId="0" applyNumberFormat="0" applyFill="0" applyBorder="0" applyAlignment="0" applyProtection="0"/>
    <xf numFmtId="214" fontId="45" fillId="0" borderId="0" applyNumberFormat="0" applyFill="0" applyBorder="0" applyAlignment="0" applyProtection="0"/>
    <xf numFmtId="211" fontId="45" fillId="0" borderId="0" applyNumberFormat="0" applyFill="0" applyBorder="0" applyAlignment="0" applyProtection="0"/>
    <xf numFmtId="0" fontId="57" fillId="0" borderId="0" applyNumberFormat="0" applyFill="0" applyBorder="0" applyAlignment="0" applyProtection="0"/>
    <xf numFmtId="0" fontId="45" fillId="0" borderId="0" applyNumberFormat="0" applyFill="0" applyBorder="0" applyAlignment="0" applyProtection="0"/>
    <xf numFmtId="212" fontId="148" fillId="0" borderId="0" applyNumberFormat="0" applyFill="0" applyBorder="0" applyAlignment="0" applyProtection="0"/>
    <xf numFmtId="211" fontId="45" fillId="0" borderId="0" applyNumberFormat="0" applyFill="0" applyBorder="0" applyAlignment="0" applyProtection="0"/>
    <xf numFmtId="0" fontId="45" fillId="0" borderId="0" applyNumberFormat="0" applyFill="0" applyBorder="0" applyAlignment="0" applyProtection="0"/>
    <xf numFmtId="210" fontId="45" fillId="0" borderId="0" applyNumberFormat="0" applyFill="0" applyBorder="0" applyAlignment="0" applyProtection="0"/>
    <xf numFmtId="214" fontId="45" fillId="0" borderId="0" applyNumberFormat="0" applyFill="0" applyBorder="0" applyAlignment="0" applyProtection="0"/>
    <xf numFmtId="211" fontId="148" fillId="0" borderId="0" applyNumberFormat="0" applyFill="0" applyBorder="0" applyAlignment="0" applyProtection="0"/>
    <xf numFmtId="211" fontId="148" fillId="0" borderId="0" applyNumberFormat="0" applyFill="0" applyBorder="0" applyAlignment="0" applyProtection="0"/>
    <xf numFmtId="0" fontId="57" fillId="0" borderId="0" applyNumberFormat="0" applyFill="0" applyBorder="0" applyAlignment="0" applyProtection="0"/>
    <xf numFmtId="0" fontId="5" fillId="0" borderId="0" applyNumberFormat="0" applyFill="0" applyBorder="0" applyAlignment="0" applyProtection="0"/>
    <xf numFmtId="0" fontId="45" fillId="0" borderId="0" applyNumberFormat="0" applyFill="0" applyBorder="0" applyAlignment="0" applyProtection="0"/>
    <xf numFmtId="212" fontId="148" fillId="0" borderId="0" applyNumberFormat="0" applyFill="0" applyBorder="0" applyAlignment="0" applyProtection="0"/>
    <xf numFmtId="0" fontId="148" fillId="0" borderId="0" applyNumberFormat="0" applyFill="0" applyBorder="0" applyAlignment="0" applyProtection="0"/>
    <xf numFmtId="213" fontId="45" fillId="0" borderId="0" applyNumberFormat="0" applyFill="0" applyBorder="0" applyAlignment="0" applyProtection="0"/>
    <xf numFmtId="212" fontId="45" fillId="0" borderId="0" applyNumberFormat="0" applyFill="0" applyBorder="0" applyAlignment="0" applyProtection="0"/>
    <xf numFmtId="213" fontId="148" fillId="0" borderId="0" applyNumberFormat="0" applyFill="0" applyBorder="0" applyAlignment="0" applyProtection="0"/>
    <xf numFmtId="212" fontId="148" fillId="0" borderId="0" applyNumberFormat="0" applyFill="0" applyBorder="0" applyAlignment="0" applyProtection="0"/>
    <xf numFmtId="213" fontId="5" fillId="0" borderId="0" applyNumberFormat="0" applyFill="0" applyBorder="0" applyAlignment="0" applyProtection="0"/>
    <xf numFmtId="212" fontId="57" fillId="0" borderId="0" applyNumberFormat="0" applyFill="0" applyBorder="0" applyAlignment="0" applyProtection="0"/>
    <xf numFmtId="213" fontId="57" fillId="0" borderId="0" applyNumberFormat="0" applyFill="0" applyBorder="0" applyAlignment="0" applyProtection="0"/>
    <xf numFmtId="213" fontId="57" fillId="0" borderId="0" applyNumberFormat="0" applyFill="0" applyBorder="0" applyAlignment="0" applyProtection="0"/>
    <xf numFmtId="214" fontId="57" fillId="0" borderId="0" applyNumberFormat="0" applyFill="0" applyBorder="0" applyAlignment="0" applyProtection="0"/>
    <xf numFmtId="214" fontId="57" fillId="0" borderId="0" applyNumberFormat="0" applyFill="0" applyBorder="0" applyAlignment="0" applyProtection="0"/>
    <xf numFmtId="211" fontId="45" fillId="0" borderId="0" applyNumberFormat="0" applyFill="0" applyBorder="0" applyAlignment="0" applyProtection="0"/>
    <xf numFmtId="211" fontId="45" fillId="0" borderId="0" applyNumberFormat="0" applyFill="0" applyBorder="0" applyAlignment="0" applyProtection="0"/>
    <xf numFmtId="0" fontId="57" fillId="0" borderId="0" applyNumberFormat="0" applyFill="0" applyBorder="0" applyAlignment="0" applyProtection="0"/>
    <xf numFmtId="214" fontId="57" fillId="0" borderId="0" applyNumberFormat="0" applyFill="0" applyBorder="0" applyAlignment="0" applyProtection="0"/>
    <xf numFmtId="212" fontId="57" fillId="0" borderId="0" applyNumberFormat="0" applyFill="0" applyBorder="0" applyAlignment="0" applyProtection="0"/>
    <xf numFmtId="0" fontId="45" fillId="0" borderId="0" applyNumberFormat="0" applyFill="0" applyBorder="0" applyAlignment="0" applyProtection="0"/>
    <xf numFmtId="0" fontId="57" fillId="0" borderId="0" applyNumberFormat="0" applyFill="0" applyBorder="0" applyAlignment="0" applyProtection="0"/>
    <xf numFmtId="212" fontId="148" fillId="0" borderId="0" applyNumberFormat="0" applyFill="0" applyBorder="0" applyAlignment="0" applyProtection="0"/>
    <xf numFmtId="0" fontId="148" fillId="0" borderId="0" applyNumberFormat="0" applyFill="0" applyBorder="0" applyAlignment="0" applyProtection="0"/>
    <xf numFmtId="0" fontId="45" fillId="0" borderId="0" applyNumberFormat="0" applyFill="0" applyBorder="0" applyAlignment="0" applyProtection="0"/>
    <xf numFmtId="0" fontId="57" fillId="0" borderId="0" applyNumberFormat="0" applyFill="0" applyBorder="0" applyAlignment="0" applyProtection="0"/>
    <xf numFmtId="0" fontId="45" fillId="0" borderId="0" applyNumberFormat="0" applyFill="0" applyBorder="0" applyAlignment="0" applyProtection="0"/>
    <xf numFmtId="211" fontId="57" fillId="0" borderId="0" applyNumberFormat="0" applyFill="0" applyBorder="0" applyAlignment="0" applyProtection="0"/>
    <xf numFmtId="211" fontId="57" fillId="0" borderId="0" applyNumberFormat="0" applyFill="0" applyBorder="0" applyAlignment="0" applyProtection="0"/>
    <xf numFmtId="0" fontId="5" fillId="0" borderId="0" applyNumberFormat="0" applyFill="0" applyBorder="0" applyAlignment="0" applyProtection="0"/>
    <xf numFmtId="0" fontId="57" fillId="0" borderId="0" applyNumberFormat="0" applyFill="0" applyBorder="0" applyAlignment="0" applyProtection="0"/>
    <xf numFmtId="211" fontId="57" fillId="0" borderId="0" applyNumberFormat="0" applyFill="0" applyBorder="0" applyAlignment="0" applyProtection="0"/>
    <xf numFmtId="0" fontId="149" fillId="0" borderId="0" applyNumberFormat="0" applyFill="0" applyBorder="0" applyAlignment="0" applyProtection="0"/>
    <xf numFmtId="210" fontId="57" fillId="0" borderId="0" applyNumberFormat="0" applyFill="0" applyBorder="0" applyAlignment="0" applyProtection="0"/>
    <xf numFmtId="211" fontId="57" fillId="0" borderId="0" applyNumberFormat="0" applyFill="0" applyBorder="0" applyAlignment="0" applyProtection="0"/>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1" fontId="28" fillId="0" borderId="0">
      <protection locked="0"/>
    </xf>
    <xf numFmtId="172" fontId="28" fillId="0" borderId="0" applyFont="0" applyFill="0" applyBorder="0" applyAlignment="0" applyProtection="0">
      <alignment horizontal="center"/>
    </xf>
    <xf numFmtId="172" fontId="28" fillId="0" borderId="0" applyFont="0" applyFill="0" applyBorder="0" applyAlignment="0" applyProtection="0">
      <alignment horizontal="center"/>
    </xf>
    <xf numFmtId="214" fontId="71" fillId="0" borderId="48" applyNumberFormat="0" applyFill="0" applyAlignment="0" applyProtection="0"/>
    <xf numFmtId="214" fontId="71" fillId="0" borderId="48" applyNumberFormat="0" applyFill="0" applyAlignment="0" applyProtection="0"/>
    <xf numFmtId="211" fontId="71" fillId="0" borderId="48" applyNumberFormat="0" applyFill="0" applyAlignment="0" applyProtection="0"/>
    <xf numFmtId="211"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214" fontId="71" fillId="0" borderId="48" applyNumberFormat="0" applyFill="0" applyAlignment="0" applyProtection="0"/>
    <xf numFmtId="212" fontId="71" fillId="0" borderId="48" applyNumberFormat="0" applyFill="0" applyAlignment="0" applyProtection="0"/>
    <xf numFmtId="213" fontId="71" fillId="0" borderId="48" applyNumberFormat="0" applyFill="0" applyAlignment="0" applyProtection="0"/>
    <xf numFmtId="212" fontId="71" fillId="0" borderId="48" applyNumberFormat="0" applyFill="0" applyAlignment="0" applyProtection="0"/>
    <xf numFmtId="0" fontId="71" fillId="0" borderId="48" applyNumberFormat="0" applyFill="0" applyAlignment="0" applyProtection="0"/>
    <xf numFmtId="210" fontId="71" fillId="0" borderId="48" applyNumberFormat="0" applyFill="0" applyAlignment="0" applyProtection="0"/>
    <xf numFmtId="0"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2"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3"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2" fontId="152" fillId="0" borderId="0" applyNumberFormat="0" applyFill="0" applyBorder="0" applyAlignment="0" applyProtection="0"/>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214" fontId="153"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214" fontId="151" fillId="0" borderId="0" applyNumberFormat="0" applyFill="0" applyBorder="0" applyAlignment="0" applyProtection="0">
      <alignment vertical="top"/>
      <protection locked="0"/>
    </xf>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154" fillId="5" borderId="4" applyNumberFormat="0" applyAlignment="0" applyProtection="0"/>
    <xf numFmtId="0" fontId="58" fillId="92"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9" fillId="5" borderId="4"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155"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7" fontId="46" fillId="57" borderId="35" applyNumberFormat="0" applyAlignment="0" applyProtection="0"/>
    <xf numFmtId="210" fontId="46" fillId="57" borderId="35" applyNumberFormat="0" applyAlignment="0" applyProtection="0"/>
    <xf numFmtId="0" fontId="46" fillId="57" borderId="35" applyNumberFormat="0" applyAlignment="0" applyProtection="0"/>
    <xf numFmtId="210" fontId="46" fillId="57" borderId="35" applyNumberFormat="0" applyAlignment="0" applyProtection="0"/>
    <xf numFmtId="0" fontId="58" fillId="92" borderId="36" applyNumberFormat="0" applyAlignment="0" applyProtection="0"/>
    <xf numFmtId="214" fontId="46" fillId="57" borderId="35" applyNumberFormat="0" applyAlignment="0" applyProtection="0"/>
    <xf numFmtId="211" fontId="46" fillId="57" borderId="35" applyNumberFormat="0" applyAlignment="0" applyProtection="0"/>
    <xf numFmtId="211"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58" fillId="92" borderId="35" applyNumberFormat="0" applyAlignment="0" applyProtection="0"/>
    <xf numFmtId="211"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0" fontId="46" fillId="57" borderId="35" applyNumberFormat="0" applyAlignment="0" applyProtection="0"/>
    <xf numFmtId="214"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1"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1" fontId="46" fillId="57" borderId="35" applyNumberFormat="0" applyAlignment="0" applyProtection="0"/>
    <xf numFmtId="211" fontId="46" fillId="57" borderId="35" applyNumberFormat="0" applyAlignment="0" applyProtection="0"/>
    <xf numFmtId="214" fontId="46" fillId="57" borderId="35" applyNumberFormat="0" applyAlignment="0" applyProtection="0"/>
    <xf numFmtId="211" fontId="156" fillId="5" borderId="4"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2" fontId="58" fillId="92" borderId="35" applyNumberFormat="0" applyAlignment="0" applyProtection="0"/>
    <xf numFmtId="211" fontId="156" fillId="5" borderId="4"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3" fontId="58" fillId="92" borderId="35" applyNumberFormat="0" applyAlignment="0" applyProtection="0"/>
    <xf numFmtId="0" fontId="9" fillId="5" borderId="4" applyNumberFormat="0" applyAlignment="0" applyProtection="0"/>
    <xf numFmtId="214" fontId="46" fillId="57" borderId="35" applyNumberFormat="0" applyAlignment="0" applyProtection="0"/>
    <xf numFmtId="0" fontId="46" fillId="57" borderId="35" applyNumberFormat="0" applyAlignment="0" applyProtection="0"/>
    <xf numFmtId="212" fontId="156" fillId="5" borderId="4"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156" fillId="5" borderId="4" applyNumberFormat="0" applyAlignment="0" applyProtection="0"/>
    <xf numFmtId="0" fontId="46" fillId="57" borderId="35" applyNumberFormat="0" applyAlignment="0" applyProtection="0"/>
    <xf numFmtId="210" fontId="46" fillId="57" borderId="35" applyNumberFormat="0" applyAlignment="0" applyProtection="0"/>
    <xf numFmtId="212" fontId="46" fillId="57" borderId="35" applyNumberFormat="0" applyAlignment="0" applyProtection="0"/>
    <xf numFmtId="212"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0" fontId="46" fillId="57" borderId="35" applyNumberFormat="0" applyAlignment="0" applyProtection="0"/>
    <xf numFmtId="213" fontId="46" fillId="57" borderId="35" applyNumberFormat="0" applyAlignment="0" applyProtection="0"/>
    <xf numFmtId="213" fontId="156" fillId="5" borderId="4" applyNumberFormat="0" applyAlignment="0" applyProtection="0"/>
    <xf numFmtId="212" fontId="156"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3" fontId="9" fillId="5" borderId="4" applyNumberFormat="0" applyAlignment="0" applyProtection="0"/>
    <xf numFmtId="212" fontId="58" fillId="92" borderId="35" applyNumberFormat="0" applyAlignment="0" applyProtection="0"/>
    <xf numFmtId="212"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213"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213" fontId="58" fillId="92" borderId="35" applyNumberFormat="0" applyAlignment="0" applyProtection="0"/>
    <xf numFmtId="213"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217"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214" fontId="58" fillId="92" borderId="35" applyNumberFormat="0" applyAlignment="0" applyProtection="0"/>
    <xf numFmtId="211"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211" fontId="46" fillId="57" borderId="35" applyNumberFormat="0" applyAlignment="0" applyProtection="0"/>
    <xf numFmtId="211" fontId="46" fillId="57"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1" fontId="46" fillId="57" borderId="35" applyNumberFormat="0" applyAlignment="0" applyProtection="0"/>
    <xf numFmtId="211"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212"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3" fontId="58" fillId="92" borderId="35" applyNumberFormat="0" applyAlignment="0" applyProtection="0"/>
    <xf numFmtId="0" fontId="46" fillId="57" borderId="35" applyNumberFormat="0" applyAlignment="0" applyProtection="0"/>
    <xf numFmtId="214" fontId="58" fillId="92" borderId="35" applyNumberFormat="0" applyAlignment="0" applyProtection="0"/>
    <xf numFmtId="0" fontId="58" fillId="92" borderId="36" applyNumberFormat="0" applyAlignment="0" applyProtection="0"/>
    <xf numFmtId="212" fontId="46" fillId="57" borderId="35" applyNumberFormat="0" applyAlignment="0" applyProtection="0"/>
    <xf numFmtId="212"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58" fillId="92" borderId="35" applyNumberFormat="0" applyAlignment="0" applyProtection="0"/>
    <xf numFmtId="0" fontId="58" fillId="92" borderId="36" applyNumberFormat="0" applyAlignment="0" applyProtection="0"/>
    <xf numFmtId="0" fontId="156"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156" fillId="5" borderId="4"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213" fontId="58" fillId="92" borderId="35" applyNumberFormat="0" applyAlignment="0" applyProtection="0"/>
    <xf numFmtId="0" fontId="58" fillId="92" borderId="36"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1" fontId="58" fillId="92" borderId="35" applyNumberFormat="0" applyAlignment="0" applyProtection="0"/>
    <xf numFmtId="214" fontId="58" fillId="92" borderId="35" applyNumberFormat="0" applyAlignment="0" applyProtection="0"/>
    <xf numFmtId="211"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1" fontId="58" fillId="92" borderId="35" applyNumberFormat="0" applyAlignment="0" applyProtection="0"/>
    <xf numFmtId="211" fontId="58" fillId="92" borderId="35" applyNumberFormat="0" applyAlignment="0" applyProtection="0"/>
    <xf numFmtId="213" fontId="46" fillId="57" borderId="35" applyNumberFormat="0" applyAlignment="0" applyProtection="0"/>
    <xf numFmtId="211"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2" fontId="58" fillId="92" borderId="35" applyNumberFormat="0" applyAlignment="0" applyProtection="0"/>
    <xf numFmtId="0" fontId="46" fillId="57"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213" fontId="46" fillId="57" borderId="35" applyNumberFormat="0" applyAlignment="0" applyProtection="0"/>
    <xf numFmtId="210" fontId="58" fillId="92" borderId="35" applyNumberFormat="0" applyAlignment="0" applyProtection="0"/>
    <xf numFmtId="0" fontId="58" fillId="92" borderId="36" applyNumberFormat="0" applyAlignment="0" applyProtection="0"/>
    <xf numFmtId="214" fontId="58" fillId="92" borderId="35" applyNumberFormat="0" applyAlignment="0" applyProtection="0"/>
    <xf numFmtId="211"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58" fillId="92" borderId="35" applyNumberFormat="0" applyAlignment="0" applyProtection="0"/>
    <xf numFmtId="211" fontId="58" fillId="92" borderId="35" applyNumberFormat="0" applyAlignment="0" applyProtection="0"/>
    <xf numFmtId="214"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1" fontId="58" fillId="92" borderId="35" applyNumberFormat="0" applyAlignment="0" applyProtection="0"/>
    <xf numFmtId="211" fontId="58" fillId="92" borderId="35" applyNumberFormat="0" applyAlignment="0" applyProtection="0"/>
    <xf numFmtId="212"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0"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46" fillId="57" borderId="35" applyNumberFormat="0" applyAlignment="0" applyProtection="0"/>
    <xf numFmtId="0" fontId="46" fillId="57"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213" fontId="46" fillId="57" borderId="35" applyNumberFormat="0" applyAlignment="0" applyProtection="0"/>
    <xf numFmtId="0" fontId="58" fillId="92" borderId="36"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2" fontId="46" fillId="57" borderId="35" applyNumberFormat="0" applyAlignment="0" applyProtection="0"/>
    <xf numFmtId="211"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1"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213" fontId="46" fillId="57" borderId="35" applyNumberFormat="0" applyAlignment="0" applyProtection="0"/>
    <xf numFmtId="0" fontId="58" fillId="92" borderId="36"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2" fontId="46" fillId="57" borderId="35" applyNumberFormat="0" applyAlignment="0" applyProtection="0"/>
    <xf numFmtId="211"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1"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0" fontId="58" fillId="92" borderId="36" applyNumberFormat="0" applyAlignment="0" applyProtection="0"/>
    <xf numFmtId="211" fontId="58" fillId="92" borderId="35" applyNumberFormat="0" applyAlignment="0" applyProtection="0"/>
    <xf numFmtId="211" fontId="58" fillId="92"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156" fillId="5" borderId="4"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213" fontId="46" fillId="57" borderId="35" applyNumberFormat="0" applyAlignment="0" applyProtection="0"/>
    <xf numFmtId="0" fontId="154" fillId="5" borderId="4" applyNumberFormat="0" applyAlignment="0" applyProtection="0"/>
    <xf numFmtId="0" fontId="46" fillId="57"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2" fontId="46" fillId="57" borderId="35" applyNumberFormat="0" applyAlignment="0" applyProtection="0"/>
    <xf numFmtId="212" fontId="46" fillId="57" borderId="35" applyNumberFormat="0" applyAlignment="0" applyProtection="0"/>
    <xf numFmtId="214" fontId="58" fillId="92"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46" fillId="57" borderId="35" applyNumberFormat="0" applyAlignment="0" applyProtection="0"/>
    <xf numFmtId="0" fontId="46" fillId="57" borderId="35" applyNumberFormat="0" applyAlignment="0" applyProtection="0"/>
    <xf numFmtId="214"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6"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0" fontId="58" fillId="92" borderId="35" applyNumberFormat="0" applyAlignment="0" applyProtection="0"/>
    <xf numFmtId="213" fontId="46" fillId="57" borderId="35" applyNumberFormat="0" applyAlignment="0" applyProtection="0"/>
    <xf numFmtId="0" fontId="154" fillId="5" borderId="4" applyNumberFormat="0" applyAlignment="0" applyProtection="0"/>
    <xf numFmtId="0" fontId="58" fillId="92" borderId="35"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58" fillId="92" borderId="36" applyNumberFormat="0" applyAlignment="0" applyProtection="0"/>
    <xf numFmtId="0" fontId="9" fillId="5" borderId="4" applyNumberFormat="0" applyAlignment="0" applyProtection="0"/>
    <xf numFmtId="0" fontId="58" fillId="92" borderId="36" applyNumberFormat="0" applyAlignment="0" applyProtection="0"/>
    <xf numFmtId="0" fontId="47" fillId="0" borderId="49" applyNumberFormat="0" applyFill="0" applyAlignment="0" applyProtection="0"/>
    <xf numFmtId="210" fontId="47" fillId="0" borderId="49" applyNumberFormat="0" applyFill="0" applyAlignment="0" applyProtection="0"/>
    <xf numFmtId="214" fontId="47" fillId="0" borderId="49" applyNumberFormat="0" applyFill="0" applyAlignment="0" applyProtection="0"/>
    <xf numFmtId="211" fontId="47" fillId="0" borderId="49" applyNumberFormat="0" applyFill="0" applyAlignment="0" applyProtection="0"/>
    <xf numFmtId="0" fontId="83" fillId="0" borderId="51" applyNumberFormat="0" applyFill="0" applyAlignment="0" applyProtection="0"/>
    <xf numFmtId="0" fontId="47" fillId="0" borderId="49" applyNumberFormat="0" applyFill="0" applyAlignment="0" applyProtection="0"/>
    <xf numFmtId="212" fontId="157" fillId="0" borderId="6" applyNumberFormat="0" applyFill="0" applyAlignment="0" applyProtection="0"/>
    <xf numFmtId="211" fontId="47" fillId="0" borderId="49" applyNumberFormat="0" applyFill="0" applyAlignment="0" applyProtection="0"/>
    <xf numFmtId="0" fontId="47" fillId="0" borderId="49" applyNumberFormat="0" applyFill="0" applyAlignment="0" applyProtection="0"/>
    <xf numFmtId="210" fontId="47" fillId="0" borderId="49" applyNumberFormat="0" applyFill="0" applyAlignment="0" applyProtection="0"/>
    <xf numFmtId="214" fontId="47" fillId="0" borderId="49" applyNumberFormat="0" applyFill="0" applyAlignment="0" applyProtection="0"/>
    <xf numFmtId="211" fontId="157" fillId="0" borderId="6" applyNumberFormat="0" applyFill="0" applyAlignment="0" applyProtection="0"/>
    <xf numFmtId="211" fontId="157" fillId="0" borderId="6" applyNumberFormat="0" applyFill="0" applyAlignment="0" applyProtection="0"/>
    <xf numFmtId="0" fontId="83" fillId="0" borderId="51" applyNumberFormat="0" applyFill="0" applyAlignment="0" applyProtection="0"/>
    <xf numFmtId="0" fontId="12" fillId="0" borderId="6" applyNumberFormat="0" applyFill="0" applyAlignment="0" applyProtection="0"/>
    <xf numFmtId="0" fontId="47" fillId="0" borderId="49" applyNumberFormat="0" applyFill="0" applyAlignment="0" applyProtection="0"/>
    <xf numFmtId="212" fontId="157" fillId="0" borderId="6" applyNumberFormat="0" applyFill="0" applyAlignment="0" applyProtection="0"/>
    <xf numFmtId="0" fontId="157" fillId="0" borderId="6" applyNumberFormat="0" applyFill="0" applyAlignment="0" applyProtection="0"/>
    <xf numFmtId="213" fontId="47" fillId="0" borderId="49" applyNumberFormat="0" applyFill="0" applyAlignment="0" applyProtection="0"/>
    <xf numFmtId="212" fontId="47" fillId="0" borderId="49" applyNumberFormat="0" applyFill="0" applyAlignment="0" applyProtection="0"/>
    <xf numFmtId="213" fontId="157" fillId="0" borderId="6" applyNumberFormat="0" applyFill="0" applyAlignment="0" applyProtection="0"/>
    <xf numFmtId="212" fontId="157" fillId="0" borderId="6" applyNumberFormat="0" applyFill="0" applyAlignment="0" applyProtection="0"/>
    <xf numFmtId="213" fontId="12" fillId="0" borderId="6" applyNumberFormat="0" applyFill="0" applyAlignment="0" applyProtection="0"/>
    <xf numFmtId="212" fontId="83" fillId="0" borderId="51" applyNumberFormat="0" applyFill="0" applyAlignment="0" applyProtection="0"/>
    <xf numFmtId="213" fontId="83" fillId="0" borderId="51" applyNumberFormat="0" applyFill="0" applyAlignment="0" applyProtection="0"/>
    <xf numFmtId="213" fontId="83" fillId="0" borderId="51" applyNumberFormat="0" applyFill="0" applyAlignment="0" applyProtection="0"/>
    <xf numFmtId="0" fontId="42" fillId="0" borderId="50" applyNumberFormat="0" applyFill="0" applyAlignment="0" applyProtection="0"/>
    <xf numFmtId="214" fontId="83" fillId="0" borderId="51" applyNumberFormat="0" applyFill="0" applyAlignment="0" applyProtection="0"/>
    <xf numFmtId="211" fontId="47" fillId="0" borderId="49" applyNumberFormat="0" applyFill="0" applyAlignment="0" applyProtection="0"/>
    <xf numFmtId="214" fontId="83" fillId="0" borderId="51" applyNumberFormat="0" applyFill="0" applyAlignment="0" applyProtection="0"/>
    <xf numFmtId="211" fontId="47" fillId="0" borderId="49"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214" fontId="83" fillId="0" borderId="51" applyNumberFormat="0" applyFill="0" applyAlignment="0" applyProtection="0"/>
    <xf numFmtId="212" fontId="83" fillId="0" borderId="51" applyNumberFormat="0" applyFill="0" applyAlignment="0" applyProtection="0"/>
    <xf numFmtId="0" fontId="47" fillId="0" borderId="49" applyNumberFormat="0" applyFill="0" applyAlignment="0" applyProtection="0"/>
    <xf numFmtId="0" fontId="42" fillId="0" borderId="50" applyNumberFormat="0" applyFill="0" applyAlignment="0" applyProtection="0"/>
    <xf numFmtId="212" fontId="157" fillId="0" borderId="6" applyNumberFormat="0" applyFill="0" applyAlignment="0" applyProtection="0"/>
    <xf numFmtId="0" fontId="157" fillId="0" borderId="6" applyNumberFormat="0" applyFill="0" applyAlignment="0" applyProtection="0"/>
    <xf numFmtId="0" fontId="47" fillId="0" borderId="49" applyNumberFormat="0" applyFill="0" applyAlignment="0" applyProtection="0"/>
    <xf numFmtId="0" fontId="42" fillId="0" borderId="50" applyNumberFormat="0" applyFill="0" applyAlignment="0" applyProtection="0"/>
    <xf numFmtId="0" fontId="47" fillId="0" borderId="49" applyNumberFormat="0" applyFill="0" applyAlignment="0" applyProtection="0"/>
    <xf numFmtId="211" fontId="83" fillId="0" borderId="51" applyNumberFormat="0" applyFill="0" applyAlignment="0" applyProtection="0"/>
    <xf numFmtId="211" fontId="83" fillId="0" borderId="51" applyNumberFormat="0" applyFill="0" applyAlignment="0" applyProtection="0"/>
    <xf numFmtId="0" fontId="12" fillId="0" borderId="6" applyNumberFormat="0" applyFill="0" applyAlignment="0" applyProtection="0"/>
    <xf numFmtId="0" fontId="83" fillId="0" borderId="51" applyNumberFormat="0" applyFill="0" applyAlignment="0" applyProtection="0"/>
    <xf numFmtId="211" fontId="83" fillId="0" borderId="51" applyNumberFormat="0" applyFill="0" applyAlignment="0" applyProtection="0"/>
    <xf numFmtId="0" fontId="47" fillId="0" borderId="49" applyNumberFormat="0" applyFill="0" applyAlignment="0" applyProtection="0"/>
    <xf numFmtId="210" fontId="83" fillId="0" borderId="51" applyNumberFormat="0" applyFill="0" applyAlignment="0" applyProtection="0"/>
    <xf numFmtId="211" fontId="83" fillId="0" borderId="51" applyNumberFormat="0" applyFill="0" applyAlignment="0" applyProtection="0"/>
    <xf numFmtId="0" fontId="83" fillId="0" borderId="51" applyNumberFormat="0" applyFill="0" applyAlignment="0" applyProtection="0"/>
    <xf numFmtId="0" fontId="158" fillId="0" borderId="6" applyNumberFormat="0" applyFill="0" applyAlignment="0" applyProtection="0"/>
    <xf numFmtId="0" fontId="48" fillId="105" borderId="0" applyNumberFormat="0" applyBorder="0" applyAlignment="0" applyProtection="0"/>
    <xf numFmtId="210" fontId="48" fillId="105" borderId="0" applyNumberFormat="0" applyBorder="0" applyAlignment="0" applyProtection="0"/>
    <xf numFmtId="214" fontId="48" fillId="105" borderId="0" applyNumberFormat="0" applyBorder="0" applyAlignment="0" applyProtection="0"/>
    <xf numFmtId="211" fontId="48" fillId="105" borderId="0" applyNumberFormat="0" applyBorder="0" applyAlignment="0" applyProtection="0"/>
    <xf numFmtId="0" fontId="48" fillId="92" borderId="0" applyNumberFormat="0" applyBorder="0" applyAlignment="0" applyProtection="0"/>
    <xf numFmtId="0" fontId="48" fillId="105" borderId="0" applyNumberFormat="0" applyBorder="0" applyAlignment="0" applyProtection="0"/>
    <xf numFmtId="212" fontId="159" fillId="4" borderId="0" applyNumberFormat="0" applyBorder="0" applyAlignment="0" applyProtection="0"/>
    <xf numFmtId="211" fontId="48" fillId="105" borderId="0" applyNumberFormat="0" applyBorder="0" applyAlignment="0" applyProtection="0"/>
    <xf numFmtId="0" fontId="48" fillId="105" borderId="0" applyNumberFormat="0" applyBorder="0" applyAlignment="0" applyProtection="0"/>
    <xf numFmtId="210" fontId="48" fillId="105" borderId="0" applyNumberFormat="0" applyBorder="0" applyAlignment="0" applyProtection="0"/>
    <xf numFmtId="211" fontId="159" fillId="4" borderId="0" applyNumberFormat="0" applyBorder="0" applyAlignment="0" applyProtection="0"/>
    <xf numFmtId="211" fontId="159" fillId="4" borderId="0" applyNumberFormat="0" applyBorder="0" applyAlignment="0" applyProtection="0"/>
    <xf numFmtId="0" fontId="48" fillId="92" borderId="0" applyNumberFormat="0" applyBorder="0" applyAlignment="0" applyProtection="0"/>
    <xf numFmtId="0" fontId="8" fillId="4" borderId="0" applyNumberFormat="0" applyBorder="0" applyAlignment="0" applyProtection="0"/>
    <xf numFmtId="0" fontId="48" fillId="105" borderId="0" applyNumberFormat="0" applyBorder="0" applyAlignment="0" applyProtection="0"/>
    <xf numFmtId="212" fontId="159" fillId="4" borderId="0" applyNumberFormat="0" applyBorder="0" applyAlignment="0" applyProtection="0"/>
    <xf numFmtId="0" fontId="159" fillId="4" borderId="0" applyNumberFormat="0" applyBorder="0" applyAlignment="0" applyProtection="0"/>
    <xf numFmtId="213" fontId="48" fillId="105" borderId="0" applyNumberFormat="0" applyBorder="0" applyAlignment="0" applyProtection="0"/>
    <xf numFmtId="212" fontId="48" fillId="105" borderId="0" applyNumberFormat="0" applyBorder="0" applyAlignment="0" applyProtection="0"/>
    <xf numFmtId="213" fontId="159" fillId="4" borderId="0" applyNumberFormat="0" applyBorder="0" applyAlignment="0" applyProtection="0"/>
    <xf numFmtId="212" fontId="159" fillId="4" borderId="0" applyNumberFormat="0" applyBorder="0" applyAlignment="0" applyProtection="0"/>
    <xf numFmtId="213" fontId="8" fillId="4" borderId="0" applyNumberFormat="0" applyBorder="0" applyAlignment="0" applyProtection="0"/>
    <xf numFmtId="212" fontId="48" fillId="92" borderId="0" applyNumberFormat="0" applyBorder="0" applyAlignment="0" applyProtection="0"/>
    <xf numFmtId="213" fontId="48" fillId="92" borderId="0" applyNumberFormat="0" applyBorder="0" applyAlignment="0" applyProtection="0"/>
    <xf numFmtId="213" fontId="48" fillId="92" borderId="0" applyNumberFormat="0" applyBorder="0" applyAlignment="0" applyProtection="0"/>
    <xf numFmtId="0" fontId="42" fillId="92" borderId="0" applyNumberFormat="0" applyBorder="0" applyAlignment="0" applyProtection="0"/>
    <xf numFmtId="214" fontId="48" fillId="92" borderId="0" applyNumberFormat="0" applyBorder="0" applyAlignment="0" applyProtection="0"/>
    <xf numFmtId="211" fontId="48" fillId="105" borderId="0" applyNumberFormat="0" applyBorder="0" applyAlignment="0" applyProtection="0"/>
    <xf numFmtId="214" fontId="48" fillId="92" borderId="0" applyNumberFormat="0" applyBorder="0" applyAlignment="0" applyProtection="0"/>
    <xf numFmtId="211" fontId="48" fillId="105" borderId="0" applyNumberFormat="0" applyBorder="0" applyAlignment="0" applyProtection="0"/>
    <xf numFmtId="0" fontId="48" fillId="92" borderId="0" applyNumberFormat="0" applyBorder="0" applyAlignment="0" applyProtection="0"/>
    <xf numFmtId="0" fontId="48" fillId="92" borderId="0" applyNumberFormat="0" applyBorder="0" applyAlignment="0" applyProtection="0"/>
    <xf numFmtId="214" fontId="48" fillId="92" borderId="0" applyNumberFormat="0" applyBorder="0" applyAlignment="0" applyProtection="0"/>
    <xf numFmtId="212" fontId="48" fillId="92" borderId="0" applyNumberFormat="0" applyBorder="0" applyAlignment="0" applyProtection="0"/>
    <xf numFmtId="0" fontId="48" fillId="105" borderId="0" applyNumberFormat="0" applyBorder="0" applyAlignment="0" applyProtection="0"/>
    <xf numFmtId="0" fontId="42" fillId="92" borderId="0" applyNumberFormat="0" applyBorder="0" applyAlignment="0" applyProtection="0"/>
    <xf numFmtId="212" fontId="159" fillId="4" borderId="0" applyNumberFormat="0" applyBorder="0" applyAlignment="0" applyProtection="0"/>
    <xf numFmtId="0" fontId="159" fillId="4" borderId="0" applyNumberFormat="0" applyBorder="0" applyAlignment="0" applyProtection="0"/>
    <xf numFmtId="0" fontId="48" fillId="105" borderId="0" applyNumberFormat="0" applyBorder="0" applyAlignment="0" applyProtection="0"/>
    <xf numFmtId="0" fontId="42" fillId="92" borderId="0" applyNumberFormat="0" applyBorder="0" applyAlignment="0" applyProtection="0"/>
    <xf numFmtId="0" fontId="48" fillId="105" borderId="0" applyNumberFormat="0" applyBorder="0" applyAlignment="0" applyProtection="0"/>
    <xf numFmtId="211" fontId="48" fillId="92" borderId="0" applyNumberFormat="0" applyBorder="0" applyAlignment="0" applyProtection="0"/>
    <xf numFmtId="211" fontId="48" fillId="92" borderId="0" applyNumberFormat="0" applyBorder="0" applyAlignment="0" applyProtection="0"/>
    <xf numFmtId="0" fontId="8" fillId="4" borderId="0" applyNumberFormat="0" applyBorder="0" applyAlignment="0" applyProtection="0"/>
    <xf numFmtId="0" fontId="48" fillId="92" borderId="0" applyNumberFormat="0" applyBorder="0" applyAlignment="0" applyProtection="0"/>
    <xf numFmtId="211" fontId="48" fillId="92" borderId="0" applyNumberFormat="0" applyBorder="0" applyAlignment="0" applyProtection="0"/>
    <xf numFmtId="0" fontId="48" fillId="105" borderId="0" applyNumberFormat="0" applyBorder="0" applyAlignment="0" applyProtection="0"/>
    <xf numFmtId="210" fontId="48" fillId="92" borderId="0" applyNumberFormat="0" applyBorder="0" applyAlignment="0" applyProtection="0"/>
    <xf numFmtId="211" fontId="48" fillId="92" borderId="0" applyNumberFormat="0" applyBorder="0" applyAlignment="0" applyProtection="0"/>
    <xf numFmtId="0" fontId="48" fillId="92" borderId="0" applyNumberFormat="0" applyBorder="0" applyAlignment="0" applyProtection="0"/>
    <xf numFmtId="0" fontId="160" fillId="4" borderId="0" applyNumberFormat="0" applyBorder="0" applyAlignment="0" applyProtection="0"/>
    <xf numFmtId="173" fontId="28" fillId="0" borderId="0"/>
    <xf numFmtId="173" fontId="28" fillId="0" borderId="0"/>
    <xf numFmtId="218" fontId="129" fillId="0" borderId="0"/>
    <xf numFmtId="173" fontId="28" fillId="0" borderId="0"/>
    <xf numFmtId="219" fontId="125" fillId="0" borderId="0"/>
    <xf numFmtId="219" fontId="125" fillId="0" borderId="0"/>
    <xf numFmtId="218" fontId="129" fillId="0" borderId="0"/>
    <xf numFmtId="214" fontId="28" fillId="0" borderId="0"/>
    <xf numFmtId="214" fontId="28" fillId="0" borderId="0"/>
    <xf numFmtId="214" fontId="28" fillId="0" borderId="0"/>
    <xf numFmtId="217" fontId="28" fillId="0" borderId="0"/>
    <xf numFmtId="211" fontId="28" fillId="0" borderId="0"/>
    <xf numFmtId="0" fontId="28" fillId="0" borderId="0"/>
    <xf numFmtId="211" fontId="28" fillId="0" borderId="0"/>
    <xf numFmtId="0" fontId="28" fillId="0" borderId="0"/>
    <xf numFmtId="213" fontId="28" fillId="0" borderId="0"/>
    <xf numFmtId="210" fontId="28" fillId="0" borderId="0"/>
    <xf numFmtId="211" fontId="28" fillId="0" borderId="0"/>
    <xf numFmtId="0" fontId="28" fillId="0" borderId="0"/>
    <xf numFmtId="0" fontId="28" fillId="0" borderId="0"/>
    <xf numFmtId="213" fontId="28" fillId="0" borderId="0"/>
    <xf numFmtId="212" fontId="28" fillId="0" borderId="0"/>
    <xf numFmtId="0" fontId="29" fillId="0" borderId="0"/>
    <xf numFmtId="213" fontId="28" fillId="0" borderId="0"/>
    <xf numFmtId="213" fontId="1" fillId="0" borderId="0"/>
    <xf numFmtId="212" fontId="1" fillId="0" borderId="0"/>
    <xf numFmtId="213" fontId="1" fillId="0" borderId="0"/>
    <xf numFmtId="213" fontId="28" fillId="0" borderId="0"/>
    <xf numFmtId="212" fontId="16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0" fontId="28"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213" fontId="28" fillId="0" borderId="0"/>
    <xf numFmtId="0" fontId="138"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213" fontId="28" fillId="0" borderId="0"/>
    <xf numFmtId="0" fontId="138" fillId="0" borderId="0"/>
    <xf numFmtId="214" fontId="28" fillId="0" borderId="0"/>
    <xf numFmtId="214" fontId="28" fillId="0" borderId="0"/>
    <xf numFmtId="0" fontId="1" fillId="0" borderId="0"/>
    <xf numFmtId="0" fontId="1" fillId="0" borderId="0"/>
    <xf numFmtId="214" fontId="28" fillId="0" borderId="0"/>
    <xf numFmtId="0" fontId="1" fillId="0" borderId="0"/>
    <xf numFmtId="0" fontId="30" fillId="0" borderId="0"/>
    <xf numFmtId="213" fontId="28" fillId="0" borderId="0"/>
    <xf numFmtId="0" fontId="28" fillId="0" borderId="0"/>
    <xf numFmtId="0" fontId="30" fillId="0" borderId="0"/>
    <xf numFmtId="0" fontId="138" fillId="0" borderId="0"/>
    <xf numFmtId="214" fontId="28" fillId="0" borderId="0"/>
    <xf numFmtId="214" fontId="28" fillId="0" borderId="0"/>
    <xf numFmtId="0" fontId="1" fillId="0" borderId="0"/>
    <xf numFmtId="0" fontId="1" fillId="0" borderId="0"/>
    <xf numFmtId="0" fontId="28" fillId="0" borderId="0"/>
    <xf numFmtId="214" fontId="28" fillId="0" borderId="0"/>
    <xf numFmtId="0" fontId="1" fillId="0" borderId="0"/>
    <xf numFmtId="0" fontId="30" fillId="0" borderId="0"/>
    <xf numFmtId="0" fontId="1" fillId="0" borderId="0"/>
    <xf numFmtId="0" fontId="28" fillId="0" borderId="0"/>
    <xf numFmtId="213" fontId="28" fillId="0" borderId="0"/>
    <xf numFmtId="0" fontId="30" fillId="0" borderId="0"/>
    <xf numFmtId="0" fontId="138" fillId="0" borderId="0"/>
    <xf numFmtId="214" fontId="28" fillId="0" borderId="0"/>
    <xf numFmtId="214" fontId="28" fillId="0" borderId="0"/>
    <xf numFmtId="0" fontId="1" fillId="0" borderId="0"/>
    <xf numFmtId="0" fontId="1" fillId="0" borderId="0"/>
    <xf numFmtId="0" fontId="30" fillId="0" borderId="0"/>
    <xf numFmtId="0" fontId="30" fillId="0" borderId="0"/>
    <xf numFmtId="214" fontId="28" fillId="0" borderId="0"/>
    <xf numFmtId="0" fontId="1" fillId="0" borderId="0"/>
    <xf numFmtId="0" fontId="30" fillId="0" borderId="0"/>
    <xf numFmtId="0" fontId="1" fillId="0" borderId="0"/>
    <xf numFmtId="0" fontId="28" fillId="0" borderId="0"/>
    <xf numFmtId="213" fontId="28" fillId="0" borderId="0"/>
    <xf numFmtId="0" fontId="30" fillId="0" borderId="0"/>
    <xf numFmtId="0" fontId="28" fillId="0" borderId="0"/>
    <xf numFmtId="0" fontId="138" fillId="0" borderId="0"/>
    <xf numFmtId="214" fontId="28" fillId="0" borderId="0"/>
    <xf numFmtId="214" fontId="28" fillId="0" borderId="0"/>
    <xf numFmtId="0" fontId="1" fillId="0" borderId="0"/>
    <xf numFmtId="0" fontId="1" fillId="0" borderId="0"/>
    <xf numFmtId="214" fontId="28" fillId="0" borderId="0"/>
    <xf numFmtId="0" fontId="1" fillId="0" borderId="0"/>
    <xf numFmtId="0" fontId="30" fillId="0" borderId="0"/>
    <xf numFmtId="0" fontId="1" fillId="0" borderId="0"/>
    <xf numFmtId="0" fontId="28" fillId="0" borderId="0"/>
    <xf numFmtId="213" fontId="28" fillId="0" borderId="0"/>
    <xf numFmtId="0" fontId="30" fillId="0" borderId="0"/>
    <xf numFmtId="0" fontId="28" fillId="0" borderId="0"/>
    <xf numFmtId="0" fontId="138" fillId="0" borderId="0"/>
    <xf numFmtId="0" fontId="1" fillId="0" borderId="0"/>
    <xf numFmtId="0" fontId="138" fillId="0" borderId="0"/>
    <xf numFmtId="0" fontId="1" fillId="0" borderId="0"/>
    <xf numFmtId="0" fontId="1"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214" fontId="30" fillId="0" borderId="0"/>
    <xf numFmtId="0" fontId="1" fillId="0" borderId="0"/>
    <xf numFmtId="214" fontId="30" fillId="0" borderId="0"/>
    <xf numFmtId="214" fontId="30" fillId="0" borderId="0"/>
    <xf numFmtId="214" fontId="30" fillId="0" borderId="0"/>
    <xf numFmtId="0" fontId="1" fillId="0" borderId="0"/>
    <xf numFmtId="214" fontId="30" fillId="0" borderId="0"/>
    <xf numFmtId="214" fontId="30" fillId="0" borderId="0"/>
    <xf numFmtId="0" fontId="1" fillId="0" borderId="0"/>
    <xf numFmtId="214"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214" fontId="28" fillId="0" borderId="0"/>
    <xf numFmtId="0" fontId="1" fillId="0" borderId="0"/>
    <xf numFmtId="0" fontId="1" fillId="0" borderId="0"/>
    <xf numFmtId="214" fontId="28" fillId="0" borderId="0"/>
    <xf numFmtId="0" fontId="1" fillId="0" borderId="0"/>
    <xf numFmtId="214" fontId="28" fillId="0" borderId="0"/>
    <xf numFmtId="0" fontId="1" fillId="0" borderId="0"/>
    <xf numFmtId="0" fontId="28" fillId="0" borderId="0"/>
    <xf numFmtId="213" fontId="28" fillId="0" borderId="0"/>
    <xf numFmtId="0" fontId="28" fillId="0" borderId="0"/>
    <xf numFmtId="0" fontId="138" fillId="0" borderId="0"/>
    <xf numFmtId="214" fontId="30" fillId="0" borderId="0"/>
    <xf numFmtId="0" fontId="1" fillId="0" borderId="0"/>
    <xf numFmtId="0" fontId="1" fillId="0" borderId="0"/>
    <xf numFmtId="214" fontId="30" fillId="0" borderId="0"/>
    <xf numFmtId="0" fontId="1" fillId="0" borderId="0"/>
    <xf numFmtId="0" fontId="30" fillId="0" borderId="0"/>
    <xf numFmtId="0" fontId="1" fillId="0" borderId="0"/>
    <xf numFmtId="0" fontId="28" fillId="0" borderId="0"/>
    <xf numFmtId="213" fontId="28" fillId="0" borderId="0"/>
    <xf numFmtId="0" fontId="28" fillId="0" borderId="0"/>
    <xf numFmtId="0" fontId="138"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0" fontId="30" fillId="0" borderId="0"/>
    <xf numFmtId="0" fontId="1" fillId="0" borderId="0"/>
    <xf numFmtId="0" fontId="28" fillId="0" borderId="0"/>
    <xf numFmtId="213" fontId="28" fillId="0" borderId="0"/>
    <xf numFmtId="0" fontId="28" fillId="0" borderId="0"/>
    <xf numFmtId="0" fontId="138" fillId="0" borderId="0"/>
    <xf numFmtId="213" fontId="1" fillId="0" borderId="0"/>
    <xf numFmtId="212" fontId="1" fillId="0" borderId="0"/>
    <xf numFmtId="213" fontId="1" fillId="0" borderId="0"/>
    <xf numFmtId="212" fontId="1" fillId="0" borderId="0"/>
    <xf numFmtId="213" fontId="1" fillId="0" borderId="0"/>
    <xf numFmtId="213" fontId="28" fillId="0" borderId="0"/>
    <xf numFmtId="0" fontId="28" fillId="0" borderId="0"/>
    <xf numFmtId="210" fontId="28" fillId="0" borderId="0"/>
    <xf numFmtId="0" fontId="1" fillId="0" borderId="0"/>
    <xf numFmtId="0" fontId="1" fillId="0" borderId="0"/>
    <xf numFmtId="0" fontId="1" fillId="0" borderId="0"/>
    <xf numFmtId="0" fontId="1" fillId="0" borderId="0"/>
    <xf numFmtId="211" fontId="28" fillId="0" borderId="0"/>
    <xf numFmtId="0" fontId="1" fillId="0" borderId="0"/>
    <xf numFmtId="0" fontId="28" fillId="0" borderId="0"/>
    <xf numFmtId="0" fontId="1" fillId="0" borderId="0"/>
    <xf numFmtId="0" fontId="28" fillId="0" borderId="0"/>
    <xf numFmtId="0" fontId="1" fillId="0" borderId="0"/>
    <xf numFmtId="0"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2"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2"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9"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2"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2"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2"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212" fontId="1" fillId="0" borderId="0"/>
    <xf numFmtId="214" fontId="1" fillId="0" borderId="0"/>
    <xf numFmtId="214" fontId="1" fillId="0" borderId="0"/>
    <xf numFmtId="213" fontId="1" fillId="0" borderId="0"/>
    <xf numFmtId="214" fontId="1" fillId="0" borderId="0"/>
    <xf numFmtId="214" fontId="1" fillId="0" borderId="0"/>
    <xf numFmtId="0" fontId="1" fillId="0" borderId="0"/>
    <xf numFmtId="0" fontId="1" fillId="0" borderId="0"/>
    <xf numFmtId="213" fontId="1" fillId="0" borderId="0"/>
    <xf numFmtId="0" fontId="1" fillId="0" borderId="0"/>
    <xf numFmtId="0" fontId="1" fillId="0" borderId="0"/>
    <xf numFmtId="212" fontId="1" fillId="0" borderId="0"/>
    <xf numFmtId="213" fontId="1" fillId="0" borderId="0"/>
    <xf numFmtId="212" fontId="1" fillId="0" borderId="0"/>
    <xf numFmtId="213" fontId="1" fillId="0" borderId="0"/>
    <xf numFmtId="0" fontId="28" fillId="0" borderId="0"/>
    <xf numFmtId="213" fontId="1" fillId="0" borderId="0"/>
    <xf numFmtId="0" fontId="1" fillId="0" borderId="0"/>
    <xf numFmtId="212" fontId="1" fillId="0" borderId="0"/>
    <xf numFmtId="0" fontId="29" fillId="0" borderId="0"/>
    <xf numFmtId="213" fontId="1" fillId="0" borderId="0"/>
    <xf numFmtId="213" fontId="1" fillId="0" borderId="0"/>
    <xf numFmtId="212" fontId="1" fillId="0" borderId="0"/>
    <xf numFmtId="213" fontId="1" fillId="0" borderId="0"/>
    <xf numFmtId="0" fontId="1" fillId="0" borderId="0"/>
    <xf numFmtId="213" fontId="1" fillId="0" borderId="0"/>
    <xf numFmtId="212" fontId="1" fillId="0" borderId="0"/>
    <xf numFmtId="213" fontId="1" fillId="0" borderId="0"/>
    <xf numFmtId="0" fontId="32" fillId="106" borderId="0"/>
    <xf numFmtId="213" fontId="1" fillId="0" borderId="0"/>
    <xf numFmtId="212" fontId="1" fillId="0" borderId="0"/>
    <xf numFmtId="213" fontId="1" fillId="0" borderId="0"/>
    <xf numFmtId="0" fontId="1" fillId="0" borderId="0"/>
    <xf numFmtId="213" fontId="1" fillId="0" borderId="0"/>
    <xf numFmtId="212" fontId="1" fillId="0" borderId="0"/>
    <xf numFmtId="213" fontId="1" fillId="0" borderId="0"/>
    <xf numFmtId="0" fontId="32" fillId="106" borderId="0"/>
    <xf numFmtId="213" fontId="1" fillId="0" borderId="0"/>
    <xf numFmtId="212" fontId="1" fillId="0" borderId="0"/>
    <xf numFmtId="213" fontId="1" fillId="0" borderId="0"/>
    <xf numFmtId="0" fontId="1" fillId="0" borderId="0"/>
    <xf numFmtId="213" fontId="1" fillId="0" borderId="0"/>
    <xf numFmtId="212" fontId="1" fillId="0" borderId="0"/>
    <xf numFmtId="213" fontId="1" fillId="0" borderId="0"/>
    <xf numFmtId="0" fontId="1" fillId="0" borderId="0"/>
    <xf numFmtId="213" fontId="1" fillId="0" borderId="0"/>
    <xf numFmtId="212" fontId="1" fillId="0" borderId="0"/>
    <xf numFmtId="213" fontId="1" fillId="0" borderId="0"/>
    <xf numFmtId="213" fontId="1" fillId="0" borderId="0"/>
    <xf numFmtId="212" fontId="1" fillId="0" borderId="0"/>
    <xf numFmtId="213" fontId="1" fillId="0" borderId="0"/>
    <xf numFmtId="0" fontId="1" fillId="0" borderId="0"/>
    <xf numFmtId="213" fontId="1" fillId="0" borderId="0"/>
    <xf numFmtId="212" fontId="1" fillId="0" borderId="0"/>
    <xf numFmtId="213" fontId="1" fillId="0" borderId="0"/>
    <xf numFmtId="213" fontId="28" fillId="0" borderId="0"/>
    <xf numFmtId="212" fontId="28" fillId="0" borderId="0"/>
    <xf numFmtId="213" fontId="28" fillId="0" borderId="0"/>
    <xf numFmtId="0" fontId="138"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0" fontId="28" fillId="0" borderId="0"/>
    <xf numFmtId="213" fontId="28"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28" fillId="0" borderId="0"/>
    <xf numFmtId="0" fontId="1" fillId="0" borderId="0"/>
    <xf numFmtId="0" fontId="1" fillId="0" borderId="0"/>
    <xf numFmtId="0" fontId="28" fillId="0" borderId="0"/>
    <xf numFmtId="0" fontId="1" fillId="0" borderId="0"/>
    <xf numFmtId="214" fontId="28" fillId="0" borderId="0"/>
    <xf numFmtId="0" fontId="1" fillId="0" borderId="0"/>
    <xf numFmtId="213" fontId="28" fillId="0" borderId="0"/>
    <xf numFmtId="0" fontId="28" fillId="0" borderId="0"/>
    <xf numFmtId="0" fontId="138" fillId="0" borderId="0"/>
    <xf numFmtId="214" fontId="28" fillId="0" borderId="0"/>
    <xf numFmtId="0" fontId="1" fillId="0" borderId="0"/>
    <xf numFmtId="0" fontId="1" fillId="0" borderId="0"/>
    <xf numFmtId="0" fontId="28" fillId="0" borderId="0"/>
    <xf numFmtId="0" fontId="1" fillId="0" borderId="0"/>
    <xf numFmtId="214" fontId="28" fillId="0" borderId="0"/>
    <xf numFmtId="0" fontId="1" fillId="0" borderId="0"/>
    <xf numFmtId="213" fontId="28" fillId="0" borderId="0"/>
    <xf numFmtId="0" fontId="138" fillId="0" borderId="0"/>
    <xf numFmtId="214" fontId="28" fillId="0" borderId="0"/>
    <xf numFmtId="0" fontId="1" fillId="0" borderId="0"/>
    <xf numFmtId="0" fontId="1" fillId="0" borderId="0"/>
    <xf numFmtId="0" fontId="28" fillId="0" borderId="0"/>
    <xf numFmtId="0" fontId="1" fillId="0" borderId="0"/>
    <xf numFmtId="214" fontId="28" fillId="0" borderId="0"/>
    <xf numFmtId="0" fontId="1" fillId="0" borderId="0"/>
    <xf numFmtId="213" fontId="28" fillId="0" borderId="0"/>
    <xf numFmtId="0" fontId="138" fillId="0" borderId="0"/>
    <xf numFmtId="214" fontId="28" fillId="0" borderId="0"/>
    <xf numFmtId="0" fontId="1" fillId="0" borderId="0"/>
    <xf numFmtId="0" fontId="1" fillId="0" borderId="0"/>
    <xf numFmtId="0" fontId="28" fillId="0" borderId="0"/>
    <xf numFmtId="0" fontId="1" fillId="0" borderId="0"/>
    <xf numFmtId="0" fontId="1" fillId="0" borderId="0"/>
    <xf numFmtId="0" fontId="138" fillId="0" borderId="0"/>
    <xf numFmtId="214"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138" fillId="0" borderId="0"/>
    <xf numFmtId="214" fontId="28" fillId="0" borderId="0"/>
    <xf numFmtId="214" fontId="28" fillId="0" borderId="0"/>
    <xf numFmtId="0" fontId="1" fillId="0" borderId="0"/>
    <xf numFmtId="0" fontId="1" fillId="0" borderId="0"/>
    <xf numFmtId="0" fontId="28" fillId="0" borderId="0"/>
    <xf numFmtId="0" fontId="28" fillId="0" borderId="0"/>
    <xf numFmtId="0" fontId="1" fillId="0" borderId="0"/>
    <xf numFmtId="0" fontId="138" fillId="0" borderId="0"/>
    <xf numFmtId="214" fontId="28" fillId="0" borderId="0"/>
    <xf numFmtId="214"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38" fillId="0" borderId="0"/>
    <xf numFmtId="214"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138"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0" fontId="28" fillId="0" borderId="0"/>
    <xf numFmtId="0"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0" fontId="138" fillId="0" borderId="0"/>
    <xf numFmtId="214" fontId="1" fillId="0" borderId="0"/>
    <xf numFmtId="0" fontId="28" fillId="0" borderId="0"/>
    <xf numFmtId="0" fontId="29"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211" fontId="28" fillId="0" borderId="0"/>
    <xf numFmtId="0"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9"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3" fontId="1" fillId="0" borderId="0"/>
    <xf numFmtId="214" fontId="1" fillId="0" borderId="0"/>
    <xf numFmtId="214"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0" fontId="32" fillId="106"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38"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38" fillId="0" borderId="0"/>
    <xf numFmtId="0" fontId="28" fillId="0" borderId="0"/>
    <xf numFmtId="0" fontId="1" fillId="0" borderId="0"/>
    <xf numFmtId="0" fontId="1" fillId="0" borderId="0"/>
    <xf numFmtId="0" fontId="1" fillId="0" borderId="0"/>
    <xf numFmtId="0" fontId="1" fillId="0" borderId="0"/>
    <xf numFmtId="0" fontId="138" fillId="0" borderId="0"/>
    <xf numFmtId="0" fontId="28" fillId="0" borderId="0"/>
    <xf numFmtId="0" fontId="1" fillId="0" borderId="0"/>
    <xf numFmtId="0" fontId="1" fillId="0" borderId="0"/>
    <xf numFmtId="0" fontId="1" fillId="0" borderId="0"/>
    <xf numFmtId="0" fontId="1" fillId="0" borderId="0"/>
    <xf numFmtId="0" fontId="138" fillId="0" borderId="0"/>
    <xf numFmtId="0" fontId="28" fillId="0" borderId="0"/>
    <xf numFmtId="0" fontId="28" fillId="0" borderId="0"/>
    <xf numFmtId="0" fontId="29" fillId="0" borderId="0"/>
    <xf numFmtId="0" fontId="1"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 fillId="0" borderId="0"/>
    <xf numFmtId="0" fontId="28" fillId="0" borderId="0"/>
    <xf numFmtId="0" fontId="138" fillId="0" borderId="0"/>
    <xf numFmtId="213" fontId="1" fillId="0" borderId="0"/>
    <xf numFmtId="212" fontId="1" fillId="0" borderId="0"/>
    <xf numFmtId="0" fontId="28" fillId="0" borderId="0"/>
    <xf numFmtId="0" fontId="32" fillId="106" borderId="0"/>
    <xf numFmtId="210" fontId="28"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9"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0" fontId="1" fillId="0" borderId="0"/>
    <xf numFmtId="0" fontId="1" fillId="0" borderId="0"/>
    <xf numFmtId="0" fontId="1" fillId="0" borderId="0"/>
    <xf numFmtId="0" fontId="1" fillId="0" borderId="0"/>
    <xf numFmtId="0" fontId="30" fillId="0" borderId="0"/>
    <xf numFmtId="0" fontId="30" fillId="0" borderId="0"/>
    <xf numFmtId="212" fontId="1" fillId="0" borderId="0"/>
    <xf numFmtId="0" fontId="30" fillId="0" borderId="0"/>
    <xf numFmtId="0" fontId="30" fillId="0" borderId="0"/>
    <xf numFmtId="214" fontId="28" fillId="0" borderId="0"/>
    <xf numFmtId="0" fontId="30" fillId="0" borderId="0"/>
    <xf numFmtId="0" fontId="30" fillId="0" borderId="0"/>
    <xf numFmtId="0" fontId="1" fillId="0" borderId="0"/>
    <xf numFmtId="212" fontId="1" fillId="0" borderId="0"/>
    <xf numFmtId="0" fontId="30" fillId="0" borderId="0"/>
    <xf numFmtId="0" fontId="30" fillId="0" borderId="0"/>
    <xf numFmtId="211" fontId="30" fillId="0" borderId="0"/>
    <xf numFmtId="211" fontId="30" fillId="0" borderId="0"/>
    <xf numFmtId="211" fontId="30" fillId="0" borderId="0"/>
    <xf numFmtId="211"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210" fontId="30" fillId="0" borderId="0"/>
    <xf numFmtId="210" fontId="30" fillId="0" borderId="0"/>
    <xf numFmtId="211" fontId="30" fillId="0" borderId="0"/>
    <xf numFmtId="211" fontId="30" fillId="0" borderId="0"/>
    <xf numFmtId="0" fontId="29" fillId="0" borderId="0"/>
    <xf numFmtId="210" fontId="30" fillId="0" borderId="0"/>
    <xf numFmtId="210" fontId="30" fillId="0" borderId="0"/>
    <xf numFmtId="0" fontId="32" fillId="106" borderId="0"/>
    <xf numFmtId="211" fontId="30" fillId="0" borderId="0"/>
    <xf numFmtId="211" fontId="30" fillId="0" borderId="0"/>
    <xf numFmtId="212" fontId="1" fillId="0" borderId="0"/>
    <xf numFmtId="211" fontId="30" fillId="0" borderId="0"/>
    <xf numFmtId="211" fontId="30" fillId="0" borderId="0"/>
    <xf numFmtId="0" fontId="1" fillId="0" borderId="0"/>
    <xf numFmtId="0" fontId="30" fillId="0" borderId="0"/>
    <xf numFmtId="0" fontId="30" fillId="0" borderId="0"/>
    <xf numFmtId="212" fontId="1" fillId="0" borderId="0"/>
    <xf numFmtId="211" fontId="30" fillId="0" borderId="0"/>
    <xf numFmtId="211" fontId="30" fillId="0" borderId="0"/>
    <xf numFmtId="0" fontId="30" fillId="0" borderId="0"/>
    <xf numFmtId="0" fontId="30" fillId="0" borderId="0"/>
    <xf numFmtId="213" fontId="1" fillId="0" borderId="0"/>
    <xf numFmtId="213" fontId="1" fillId="0" borderId="0"/>
    <xf numFmtId="212" fontId="1" fillId="0" borderId="0"/>
    <xf numFmtId="213" fontId="1" fillId="0" borderId="0"/>
    <xf numFmtId="212" fontId="1" fillId="0" borderId="0"/>
    <xf numFmtId="0" fontId="32" fillId="106" borderId="0"/>
    <xf numFmtId="213" fontId="1" fillId="0" borderId="0"/>
    <xf numFmtId="212" fontId="1" fillId="0" borderId="0"/>
    <xf numFmtId="213" fontId="1" fillId="0" borderId="0"/>
    <xf numFmtId="0" fontId="1" fillId="0" borderId="0"/>
    <xf numFmtId="213" fontId="28" fillId="0" borderId="0"/>
    <xf numFmtId="212" fontId="28" fillId="0" borderId="0"/>
    <xf numFmtId="213" fontId="28" fillId="0" borderId="0"/>
    <xf numFmtId="213" fontId="1" fillId="0" borderId="0"/>
    <xf numFmtId="213" fontId="1" fillId="0" borderId="0"/>
    <xf numFmtId="212" fontId="1"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 fillId="0" borderId="0"/>
    <xf numFmtId="0" fontId="28"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214" fontId="28" fillId="0" borderId="0"/>
    <xf numFmtId="0" fontId="1" fillId="0" borderId="0"/>
    <xf numFmtId="214" fontId="28" fillId="0" borderId="0"/>
    <xf numFmtId="0" fontId="28" fillId="0" borderId="0"/>
    <xf numFmtId="0" fontId="1" fillId="0" borderId="0"/>
    <xf numFmtId="0" fontId="1" fillId="0" borderId="0"/>
    <xf numFmtId="0" fontId="1" fillId="0" borderId="0"/>
    <xf numFmtId="214" fontId="28" fillId="0" borderId="0"/>
    <xf numFmtId="213" fontId="28" fillId="0" borderId="0"/>
    <xf numFmtId="0" fontId="1" fillId="0" borderId="0"/>
    <xf numFmtId="212" fontId="28" fillId="0" borderId="0"/>
    <xf numFmtId="0" fontId="29" fillId="0" borderId="0"/>
    <xf numFmtId="0" fontId="1" fillId="0" borderId="0"/>
    <xf numFmtId="0" fontId="1" fillId="0" borderId="0"/>
    <xf numFmtId="0" fontId="32" fillId="106" borderId="0"/>
    <xf numFmtId="213" fontId="1" fillId="0" borderId="0"/>
    <xf numFmtId="0" fontId="1" fillId="0" borderId="0"/>
    <xf numFmtId="212" fontId="1" fillId="0" borderId="0"/>
    <xf numFmtId="0" fontId="1" fillId="0" borderId="0"/>
    <xf numFmtId="0" fontId="30" fillId="0" borderId="0"/>
    <xf numFmtId="212" fontId="30" fillId="0" borderId="0"/>
    <xf numFmtId="212" fontId="30" fillId="0" borderId="0"/>
    <xf numFmtId="0" fontId="32" fillId="106" borderId="0"/>
    <xf numFmtId="0" fontId="28" fillId="0" borderId="0"/>
    <xf numFmtId="0" fontId="1" fillId="0" borderId="0"/>
    <xf numFmtId="0" fontId="32" fillId="106" borderId="0"/>
    <xf numFmtId="210" fontId="28" fillId="0" borderId="0"/>
    <xf numFmtId="0" fontId="28" fillId="0" borderId="0"/>
    <xf numFmtId="0" fontId="28" fillId="0" borderId="0"/>
    <xf numFmtId="0" fontId="28" fillId="0" borderId="0"/>
    <xf numFmtId="211"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28" fillId="0" borderId="0"/>
    <xf numFmtId="0" fontId="138" fillId="0" borderId="0"/>
    <xf numFmtId="0" fontId="28" fillId="0" borderId="0"/>
    <xf numFmtId="0" fontId="1" fillId="0" borderId="0"/>
    <xf numFmtId="0" fontId="138" fillId="0" borderId="0"/>
    <xf numFmtId="0" fontId="32" fillId="106" borderId="0"/>
    <xf numFmtId="210" fontId="28"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2" fillId="106"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30"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214" fontId="28" fillId="0" borderId="0"/>
    <xf numFmtId="0" fontId="30" fillId="0" borderId="0"/>
    <xf numFmtId="0" fontId="30" fillId="0" borderId="0"/>
    <xf numFmtId="212" fontId="28" fillId="0" borderId="0"/>
    <xf numFmtId="0" fontId="30" fillId="0" borderId="0"/>
    <xf numFmtId="0" fontId="30" fillId="0" borderId="0"/>
    <xf numFmtId="214" fontId="28" fillId="0" borderId="0"/>
    <xf numFmtId="0" fontId="28" fillId="0" borderId="0"/>
    <xf numFmtId="0" fontId="1" fillId="0" borderId="0"/>
    <xf numFmtId="0" fontId="30" fillId="0" borderId="0"/>
    <xf numFmtId="0" fontId="30" fillId="0" borderId="0"/>
    <xf numFmtId="0" fontId="28" fillId="0" borderId="0"/>
    <xf numFmtId="0" fontId="30" fillId="0" borderId="0"/>
    <xf numFmtId="0" fontId="30" fillId="0" borderId="0"/>
    <xf numFmtId="214" fontId="28" fillId="0" borderId="0"/>
    <xf numFmtId="213" fontId="1" fillId="0" borderId="0"/>
    <xf numFmtId="212" fontId="1" fillId="0" borderId="0"/>
    <xf numFmtId="0" fontId="30" fillId="0" borderId="0"/>
    <xf numFmtId="0" fontId="30" fillId="0" borderId="0"/>
    <xf numFmtId="0" fontId="1" fillId="0" borderId="0"/>
    <xf numFmtId="213" fontId="1" fillId="0" borderId="0"/>
    <xf numFmtId="212" fontId="1" fillId="0" borderId="0"/>
    <xf numFmtId="0" fontId="1" fillId="0" borderId="0"/>
    <xf numFmtId="0" fontId="30" fillId="0" borderId="0"/>
    <xf numFmtId="0" fontId="30" fillId="0" borderId="0"/>
    <xf numFmtId="0" fontId="32" fillId="106" borderId="0"/>
    <xf numFmtId="0" fontId="30" fillId="0" borderId="0"/>
    <xf numFmtId="0" fontId="30" fillId="0" borderId="0"/>
    <xf numFmtId="0" fontId="1" fillId="0" borderId="0"/>
    <xf numFmtId="212" fontId="1" fillId="0" borderId="0"/>
    <xf numFmtId="0" fontId="29" fillId="0" borderId="0"/>
    <xf numFmtId="0" fontId="30" fillId="0" borderId="0"/>
    <xf numFmtId="0" fontId="30" fillId="0" borderId="0"/>
    <xf numFmtId="0" fontId="28" fillId="0" borderId="0"/>
    <xf numFmtId="213" fontId="28" fillId="0" borderId="0"/>
    <xf numFmtId="212" fontId="28" fillId="0" borderId="0"/>
    <xf numFmtId="213" fontId="28" fillId="0" borderId="0"/>
    <xf numFmtId="0" fontId="32" fillId="106" borderId="0"/>
    <xf numFmtId="212" fontId="31" fillId="0" borderId="0"/>
    <xf numFmtId="213" fontId="31" fillId="0" borderId="0"/>
    <xf numFmtId="0" fontId="1" fillId="0" borderId="0"/>
    <xf numFmtId="212" fontId="28" fillId="0" borderId="0"/>
    <xf numFmtId="213" fontId="28" fillId="0" borderId="0"/>
    <xf numFmtId="0" fontId="28" fillId="0" borderId="0"/>
    <xf numFmtId="0" fontId="2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38" fillId="0" borderId="0"/>
    <xf numFmtId="0" fontId="28" fillId="0" borderId="0"/>
    <xf numFmtId="0" fontId="1" fillId="0" borderId="0"/>
    <xf numFmtId="0" fontId="138" fillId="0" borderId="0"/>
    <xf numFmtId="0" fontId="28" fillId="0" borderId="0"/>
    <xf numFmtId="0" fontId="28" fillId="0" borderId="0"/>
    <xf numFmtId="211" fontId="28" fillId="0" borderId="0"/>
    <xf numFmtId="0" fontId="28"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1"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9"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212"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214" fontId="28" fillId="0" borderId="0"/>
    <xf numFmtId="0" fontId="1" fillId="0" borderId="0"/>
    <xf numFmtId="0" fontId="28"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212" fontId="31" fillId="0" borderId="0"/>
    <xf numFmtId="0" fontId="1" fillId="0" borderId="0"/>
    <xf numFmtId="0" fontId="1" fillId="0" borderId="0"/>
    <xf numFmtId="0" fontId="1" fillId="0" borderId="0"/>
    <xf numFmtId="212"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2" fillId="106" borderId="0"/>
    <xf numFmtId="0" fontId="1" fillId="0" borderId="0"/>
    <xf numFmtId="0" fontId="1" fillId="0" borderId="0"/>
    <xf numFmtId="0" fontId="1" fillId="0" borderId="0"/>
    <xf numFmtId="0" fontId="1" fillId="0" borderId="0"/>
    <xf numFmtId="0" fontId="1" fillId="0" borderId="0"/>
    <xf numFmtId="0" fontId="29"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28" fillId="0" borderId="0"/>
    <xf numFmtId="0" fontId="1" fillId="0" borderId="0"/>
    <xf numFmtId="0" fontId="138"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212"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1"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28"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212" fontId="3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213" fontId="31" fillId="0" borderId="0"/>
    <xf numFmtId="0" fontId="1" fillId="0" borderId="0"/>
    <xf numFmtId="214" fontId="28" fillId="0" borderId="0"/>
    <xf numFmtId="212" fontId="1" fillId="0" borderId="0"/>
    <xf numFmtId="0" fontId="1" fillId="0" borderId="0"/>
    <xf numFmtId="213"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38" fillId="0" borderId="0"/>
    <xf numFmtId="0" fontId="28" fillId="0" borderId="0"/>
    <xf numFmtId="0" fontId="138" fillId="0" borderId="0"/>
    <xf numFmtId="0" fontId="138" fillId="0" borderId="0"/>
    <xf numFmtId="0" fontId="28" fillId="0" borderId="0"/>
    <xf numFmtId="0" fontId="138" fillId="0" borderId="0"/>
    <xf numFmtId="0" fontId="138" fillId="0" borderId="0"/>
    <xf numFmtId="0" fontId="28" fillId="0" borderId="0"/>
    <xf numFmtId="0" fontId="138" fillId="0" borderId="0"/>
    <xf numFmtId="0" fontId="138" fillId="0" borderId="0"/>
    <xf numFmtId="0" fontId="28" fillId="0" borderId="0"/>
    <xf numFmtId="0" fontId="138" fillId="0" borderId="0"/>
    <xf numFmtId="0" fontId="138" fillId="0" borderId="0"/>
    <xf numFmtId="0" fontId="28" fillId="0" borderId="0"/>
    <xf numFmtId="0" fontId="138" fillId="0" borderId="0"/>
    <xf numFmtId="0" fontId="138" fillId="0" borderId="0"/>
    <xf numFmtId="0" fontId="18" fillId="0" borderId="0"/>
    <xf numFmtId="0" fontId="138" fillId="0" borderId="0"/>
    <xf numFmtId="0" fontId="138" fillId="0" borderId="0"/>
    <xf numFmtId="0" fontId="1" fillId="0" borderId="0"/>
    <xf numFmtId="0" fontId="32" fillId="106" borderId="0"/>
    <xf numFmtId="0" fontId="138" fillId="0" borderId="0"/>
    <xf numFmtId="0" fontId="1" fillId="0" borderId="0"/>
    <xf numFmtId="0" fontId="138" fillId="0" borderId="0"/>
    <xf numFmtId="0" fontId="32" fillId="106" borderId="0"/>
    <xf numFmtId="0" fontId="138" fillId="0" borderId="0"/>
    <xf numFmtId="0" fontId="138" fillId="0" borderId="0"/>
    <xf numFmtId="0" fontId="32" fillId="106" borderId="0"/>
    <xf numFmtId="0" fontId="138" fillId="0" borderId="0"/>
    <xf numFmtId="0" fontId="138" fillId="0" borderId="0"/>
    <xf numFmtId="0" fontId="1" fillId="0" borderId="0"/>
    <xf numFmtId="0" fontId="1" fillId="0" borderId="0"/>
    <xf numFmtId="0" fontId="1" fillId="0" borderId="0"/>
    <xf numFmtId="214" fontId="28"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32" fillId="106" borderId="0"/>
    <xf numFmtId="0" fontId="138" fillId="0" borderId="0"/>
    <xf numFmtId="0" fontId="138" fillId="0" borderId="0"/>
    <xf numFmtId="0" fontId="32" fillId="106" borderId="0"/>
    <xf numFmtId="0" fontId="138" fillId="0" borderId="0"/>
    <xf numFmtId="0" fontId="138" fillId="0" borderId="0"/>
    <xf numFmtId="0" fontId="32" fillId="106" borderId="0"/>
    <xf numFmtId="0" fontId="138" fillId="0" borderId="0"/>
    <xf numFmtId="0" fontId="138" fillId="0" borderId="0"/>
    <xf numFmtId="0" fontId="28" fillId="0" borderId="0"/>
    <xf numFmtId="0" fontId="138" fillId="0" borderId="0"/>
    <xf numFmtId="0" fontId="138" fillId="0" borderId="0"/>
    <xf numFmtId="0" fontId="28"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210" fontId="28"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 fillId="0" borderId="0"/>
    <xf numFmtId="0" fontId="138" fillId="0" borderId="0"/>
    <xf numFmtId="0" fontId="138"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0" fontId="1" fillId="0" borderId="0"/>
    <xf numFmtId="212" fontId="28" fillId="0" borderId="0"/>
    <xf numFmtId="0" fontId="1" fillId="0" borderId="0"/>
    <xf numFmtId="211" fontId="28" fillId="0" borderId="0"/>
    <xf numFmtId="0" fontId="28" fillId="0" borderId="0"/>
    <xf numFmtId="211" fontId="28" fillId="0" borderId="0"/>
    <xf numFmtId="0" fontId="1" fillId="0" borderId="0"/>
    <xf numFmtId="210" fontId="28" fillId="0" borderId="0"/>
    <xf numFmtId="0" fontId="1" fillId="0" borderId="0"/>
    <xf numFmtId="0" fontId="1" fillId="0" borderId="0"/>
    <xf numFmtId="211" fontId="28" fillId="0" borderId="0"/>
    <xf numFmtId="0" fontId="28" fillId="0" borderId="0"/>
    <xf numFmtId="210" fontId="28" fillId="0" borderId="0"/>
    <xf numFmtId="211" fontId="28" fillId="0" borderId="0"/>
    <xf numFmtId="0" fontId="20" fillId="0" borderId="0"/>
    <xf numFmtId="212" fontId="28" fillId="0" borderId="0"/>
    <xf numFmtId="0" fontId="1" fillId="0" borderId="0"/>
    <xf numFmtId="212" fontId="30"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1" fontId="28" fillId="0" borderId="0"/>
    <xf numFmtId="0" fontId="28" fillId="0" borderId="0"/>
    <xf numFmtId="213" fontId="28" fillId="0" borderId="0"/>
    <xf numFmtId="210" fontId="28" fillId="0" borderId="0"/>
    <xf numFmtId="211" fontId="28" fillId="0" borderId="0"/>
    <xf numFmtId="0" fontId="20" fillId="0" borderId="0"/>
    <xf numFmtId="211" fontId="28" fillId="0" borderId="0"/>
    <xf numFmtId="0" fontId="28" fillId="0" borderId="0"/>
    <xf numFmtId="210" fontId="28" fillId="0" borderId="0"/>
    <xf numFmtId="211" fontId="28" fillId="0" borderId="0"/>
    <xf numFmtId="211" fontId="28" fillId="0" borderId="0"/>
    <xf numFmtId="0" fontId="30" fillId="0" borderId="0"/>
    <xf numFmtId="213" fontId="28" fillId="0" borderId="0"/>
    <xf numFmtId="212"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1" fontId="28" fillId="0" borderId="0"/>
    <xf numFmtId="213" fontId="28" fillId="0" borderId="0"/>
    <xf numFmtId="210" fontId="28" fillId="0" borderId="0"/>
    <xf numFmtId="21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0" fontId="28" fillId="0" borderId="0"/>
    <xf numFmtId="211" fontId="28" fillId="0" borderId="0"/>
    <xf numFmtId="0" fontId="28" fillId="0" borderId="0"/>
    <xf numFmtId="210" fontId="28" fillId="0" borderId="0"/>
    <xf numFmtId="0"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0" fontId="28" fillId="0" borderId="0"/>
    <xf numFmtId="211" fontId="28" fillId="0" borderId="0"/>
    <xf numFmtId="0" fontId="28" fillId="0" borderId="0"/>
    <xf numFmtId="213" fontId="28" fillId="0" borderId="0"/>
    <xf numFmtId="210"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0" fontId="28" fillId="0" borderId="0"/>
    <xf numFmtId="214" fontId="32" fillId="106" borderId="0"/>
    <xf numFmtId="214" fontId="32" fillId="106" borderId="0"/>
    <xf numFmtId="0" fontId="1" fillId="0" borderId="0"/>
    <xf numFmtId="211" fontId="28" fillId="0" borderId="0"/>
    <xf numFmtId="0" fontId="1" fillId="0" borderId="0"/>
    <xf numFmtId="0" fontId="1" fillId="0" borderId="0"/>
    <xf numFmtId="0" fontId="1" fillId="0" borderId="0"/>
    <xf numFmtId="0" fontId="1" fillId="0" borderId="0"/>
    <xf numFmtId="0" fontId="28" fillId="0" borderId="0"/>
    <xf numFmtId="214" fontId="32" fillId="106" borderId="0"/>
    <xf numFmtId="0" fontId="1" fillId="0" borderId="0"/>
    <xf numFmtId="0" fontId="1" fillId="0" borderId="0"/>
    <xf numFmtId="0" fontId="28" fillId="0" borderId="0"/>
    <xf numFmtId="0" fontId="1" fillId="0" borderId="0"/>
    <xf numFmtId="0" fontId="32" fillId="106" borderId="0"/>
    <xf numFmtId="0" fontId="1" fillId="0" borderId="0"/>
    <xf numFmtId="0" fontId="28" fillId="0" borderId="0"/>
    <xf numFmtId="0" fontId="1" fillId="0" borderId="0"/>
    <xf numFmtId="0" fontId="1" fillId="0" borderId="0"/>
    <xf numFmtId="0" fontId="1" fillId="0" borderId="0"/>
    <xf numFmtId="213" fontId="28" fillId="0" borderId="0"/>
    <xf numFmtId="210" fontId="28" fillId="0" borderId="0"/>
    <xf numFmtId="214" fontId="32" fillId="106"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214" fontId="32" fillId="10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211" fontId="28" fillId="0" borderId="0"/>
    <xf numFmtId="0" fontId="28"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 fillId="0" borderId="0"/>
    <xf numFmtId="210" fontId="28" fillId="0" borderId="0"/>
    <xf numFmtId="214" fontId="28" fillId="0" borderId="0"/>
    <xf numFmtId="0" fontId="1" fillId="0" borderId="0"/>
    <xf numFmtId="0" fontId="1" fillId="0" borderId="0"/>
    <xf numFmtId="0" fontId="1" fillId="0" borderId="0"/>
    <xf numFmtId="0" fontId="1" fillId="0" borderId="0"/>
    <xf numFmtId="0" fontId="1" fillId="0" borderId="0"/>
    <xf numFmtId="211" fontId="28" fillId="0" borderId="0"/>
    <xf numFmtId="0" fontId="32" fillId="10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8"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8"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211"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28"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28" fillId="0" borderId="0"/>
    <xf numFmtId="0" fontId="1" fillId="0" borderId="0"/>
    <xf numFmtId="0" fontId="1" fillId="0" borderId="0"/>
    <xf numFmtId="0" fontId="20" fillId="0" borderId="0"/>
    <xf numFmtId="0" fontId="1"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0" borderId="0"/>
    <xf numFmtId="0" fontId="1" fillId="0" borderId="0"/>
    <xf numFmtId="0" fontId="1" fillId="0" borderId="0"/>
    <xf numFmtId="0" fontId="138" fillId="0" borderId="0"/>
    <xf numFmtId="0" fontId="1" fillId="0" borderId="0"/>
    <xf numFmtId="0" fontId="1" fillId="0" borderId="0"/>
    <xf numFmtId="0" fontId="138" fillId="0" borderId="0"/>
    <xf numFmtId="0" fontId="1" fillId="0" borderId="0"/>
    <xf numFmtId="0" fontId="1" fillId="0" borderId="0"/>
    <xf numFmtId="0" fontId="138" fillId="0" borderId="0"/>
    <xf numFmtId="0" fontId="138" fillId="0" borderId="0"/>
    <xf numFmtId="0" fontId="138"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211" fontId="20" fillId="0" borderId="0"/>
    <xf numFmtId="0" fontId="1" fillId="0" borderId="0"/>
    <xf numFmtId="0" fontId="1" fillId="0" borderId="0"/>
    <xf numFmtId="0" fontId="1" fillId="0" borderId="0"/>
    <xf numFmtId="0" fontId="1" fillId="0" borderId="0"/>
    <xf numFmtId="211"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20"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9" fillId="0" borderId="0"/>
    <xf numFmtId="0" fontId="28" fillId="0" borderId="0"/>
    <xf numFmtId="0" fontId="1" fillId="0" borderId="0"/>
    <xf numFmtId="210" fontId="28" fillId="0" borderId="0"/>
    <xf numFmtId="0" fontId="1" fillId="0" borderId="0"/>
    <xf numFmtId="0" fontId="1"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3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20"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0" fontId="28" fillId="0" borderId="0"/>
    <xf numFmtId="0" fontId="1" fillId="0" borderId="0"/>
    <xf numFmtId="0" fontId="1" fillId="0" borderId="0"/>
    <xf numFmtId="214" fontId="28" fillId="0" borderId="0"/>
    <xf numFmtId="0" fontId="1" fillId="0" borderId="0"/>
    <xf numFmtId="0" fontId="1" fillId="0" borderId="0"/>
    <xf numFmtId="211"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3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211" fontId="20" fillId="0" borderId="0"/>
    <xf numFmtId="0" fontId="1" fillId="0" borderId="0"/>
    <xf numFmtId="0" fontId="1" fillId="0" borderId="0"/>
    <xf numFmtId="0" fontId="1" fillId="0" borderId="0"/>
    <xf numFmtId="210" fontId="20" fillId="0" borderId="0"/>
    <xf numFmtId="0" fontId="32" fillId="106"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0" fontId="28" fillId="0" borderId="0"/>
    <xf numFmtId="0" fontId="1" fillId="0" borderId="0"/>
    <xf numFmtId="0" fontId="1" fillId="0" borderId="0"/>
    <xf numFmtId="214" fontId="28" fillId="0" borderId="0"/>
    <xf numFmtId="211" fontId="3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3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 fillId="0" borderId="0"/>
    <xf numFmtId="0" fontId="1" fillId="0" borderId="0"/>
    <xf numFmtId="0" fontId="1" fillId="0" borderId="0"/>
    <xf numFmtId="214"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 fillId="0" borderId="0"/>
    <xf numFmtId="0" fontId="1" fillId="0" borderId="0"/>
    <xf numFmtId="214"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 fillId="0" borderId="0"/>
    <xf numFmtId="0" fontId="1" fillId="0" borderId="0"/>
    <xf numFmtId="0" fontId="1" fillId="0" borderId="0"/>
    <xf numFmtId="214"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3" fontId="28" fillId="0" borderId="0"/>
    <xf numFmtId="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0" fontId="29"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30"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210"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11"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28" fillId="0" borderId="0"/>
    <xf numFmtId="0" fontId="28" fillId="0" borderId="0"/>
    <xf numFmtId="210" fontId="28" fillId="0" borderId="0"/>
    <xf numFmtId="0" fontId="30" fillId="0" borderId="0"/>
    <xf numFmtId="0" fontId="1" fillId="0" borderId="0"/>
    <xf numFmtId="0" fontId="30" fillId="0" borderId="0"/>
    <xf numFmtId="210" fontId="28" fillId="0" borderId="0"/>
    <xf numFmtId="0" fontId="28"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4"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2" fillId="106" borderId="0"/>
    <xf numFmtId="0" fontId="1" fillId="0" borderId="0"/>
    <xf numFmtId="0" fontId="1" fillId="0" borderId="0"/>
    <xf numFmtId="0" fontId="1" fillId="0" borderId="0"/>
    <xf numFmtId="0" fontId="1" fillId="0" borderId="0"/>
    <xf numFmtId="0" fontId="28" fillId="0" borderId="0"/>
    <xf numFmtId="0" fontId="30" fillId="0" borderId="0"/>
    <xf numFmtId="0" fontId="1" fillId="0" borderId="0"/>
    <xf numFmtId="0" fontId="1" fillId="0" borderId="0"/>
    <xf numFmtId="0" fontId="1" fillId="0" borderId="0"/>
    <xf numFmtId="0" fontId="1" fillId="0" borderId="0"/>
    <xf numFmtId="0" fontId="123" fillId="0" borderId="0"/>
    <xf numFmtId="0" fontId="1" fillId="0" borderId="0"/>
    <xf numFmtId="0" fontId="1"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214" fontId="28" fillId="0" borderId="0"/>
    <xf numFmtId="211" fontId="28" fillId="0" borderId="0"/>
    <xf numFmtId="0" fontId="1" fillId="0" borderId="0"/>
    <xf numFmtId="0" fontId="1" fillId="0" borderId="0"/>
    <xf numFmtId="210" fontId="28"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28"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220" fontId="126"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4" fontId="28" fillId="0" borderId="0"/>
    <xf numFmtId="0" fontId="1" fillId="0" borderId="0"/>
    <xf numFmtId="0" fontId="1" fillId="0" borderId="0"/>
    <xf numFmtId="0" fontId="126"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0" fontId="28"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2" fillId="106"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214"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214"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2" fillId="106" borderId="0"/>
    <xf numFmtId="0" fontId="1" fillId="0" borderId="0"/>
    <xf numFmtId="0" fontId="1" fillId="0" borderId="0"/>
    <xf numFmtId="0" fontId="1" fillId="0" borderId="0"/>
    <xf numFmtId="211" fontId="28" fillId="0" borderId="0"/>
    <xf numFmtId="0" fontId="28" fillId="0" borderId="0"/>
    <xf numFmtId="211" fontId="28" fillId="0" borderId="0"/>
    <xf numFmtId="0" fontId="29" fillId="0" borderId="0"/>
    <xf numFmtId="213" fontId="28" fillId="0" borderId="0"/>
    <xf numFmtId="210" fontId="28" fillId="0" borderId="0"/>
    <xf numFmtId="212" fontId="28" fillId="0" borderId="0"/>
    <xf numFmtId="211" fontId="28" fillId="0" borderId="0"/>
    <xf numFmtId="0" fontId="28" fillId="0" borderId="0"/>
    <xf numFmtId="0" fontId="28" fillId="0" borderId="0"/>
    <xf numFmtId="212" fontId="30" fillId="0" borderId="0"/>
    <xf numFmtId="212" fontId="30" fillId="0" borderId="0"/>
    <xf numFmtId="0" fontId="28" fillId="0" borderId="0"/>
    <xf numFmtId="0" fontId="1" fillId="0" borderId="0"/>
    <xf numFmtId="211" fontId="28" fillId="0" borderId="0"/>
    <xf numFmtId="0" fontId="28" fillId="0" borderId="0"/>
    <xf numFmtId="213" fontId="28" fillId="0" borderId="0"/>
    <xf numFmtId="210" fontId="28"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211" fontId="31" fillId="0" borderId="0"/>
    <xf numFmtId="0" fontId="30" fillId="0" borderId="0"/>
    <xf numFmtId="0" fontId="30" fillId="0" borderId="0"/>
    <xf numFmtId="211" fontId="31" fillId="0" borderId="0"/>
    <xf numFmtId="0" fontId="29" fillId="0" borderId="0"/>
    <xf numFmtId="0" fontId="30" fillId="0" borderId="0"/>
    <xf numFmtId="0" fontId="30" fillId="0" borderId="0"/>
    <xf numFmtId="0" fontId="126" fillId="0" borderId="0"/>
    <xf numFmtId="0" fontId="1" fillId="0" borderId="0"/>
    <xf numFmtId="0" fontId="1" fillId="0" borderId="0"/>
    <xf numFmtId="0" fontId="1" fillId="0" borderId="0"/>
    <xf numFmtId="214"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210" fontId="2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213" fontId="28" fillId="0" borderId="0"/>
    <xf numFmtId="0" fontId="1" fillId="0" borderId="0"/>
    <xf numFmtId="0" fontId="1" fillId="0" borderId="0"/>
    <xf numFmtId="0" fontId="1" fillId="0" borderId="0"/>
    <xf numFmtId="212" fontId="28" fillId="0" borderId="0"/>
    <xf numFmtId="0" fontId="1" fillId="0" borderId="0"/>
    <xf numFmtId="0" fontId="1" fillId="0" borderId="0"/>
    <xf numFmtId="0" fontId="28"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32" fillId="106" borderId="0"/>
    <xf numFmtId="0" fontId="32" fillId="106" borderId="0"/>
    <xf numFmtId="0" fontId="30" fillId="0" borderId="0"/>
    <xf numFmtId="0" fontId="1" fillId="0" borderId="0"/>
    <xf numFmtId="0" fontId="1"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213" fontId="1" fillId="0" borderId="0"/>
    <xf numFmtId="0" fontId="29" fillId="0" borderId="0"/>
    <xf numFmtId="0" fontId="1" fillId="0" borderId="0"/>
    <xf numFmtId="210" fontId="29"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32" fillId="106" borderId="0"/>
    <xf numFmtId="0" fontId="32" fillId="106" borderId="0"/>
    <xf numFmtId="0" fontId="32" fillId="106"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210"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210" fontId="28" fillId="0" borderId="0"/>
    <xf numFmtId="0" fontId="1" fillId="0" borderId="0"/>
    <xf numFmtId="0" fontId="1" fillId="0" borderId="0"/>
    <xf numFmtId="0" fontId="1" fillId="0" borderId="0"/>
    <xf numFmtId="21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0" fontId="28" fillId="0" borderId="0"/>
    <xf numFmtId="0" fontId="28" fillId="0" borderId="0"/>
    <xf numFmtId="210" fontId="28" fillId="0" borderId="0"/>
    <xf numFmtId="211" fontId="28" fillId="0" borderId="0"/>
    <xf numFmtId="213" fontId="28" fillId="0" borderId="0"/>
    <xf numFmtId="210" fontId="28" fillId="0" borderId="0"/>
    <xf numFmtId="0" fontId="28" fillId="0" borderId="0"/>
    <xf numFmtId="0" fontId="28" fillId="0" borderId="0"/>
    <xf numFmtId="211" fontId="28" fillId="0" borderId="0"/>
    <xf numFmtId="0" fontId="28" fillId="0" borderId="0"/>
    <xf numFmtId="213" fontId="28" fillId="0" borderId="0"/>
    <xf numFmtId="210" fontId="28" fillId="0" borderId="0"/>
    <xf numFmtId="211" fontId="28" fillId="0" borderId="0"/>
    <xf numFmtId="0" fontId="28" fillId="0" borderId="0"/>
    <xf numFmtId="0" fontId="28" fillId="0" borderId="0"/>
    <xf numFmtId="210" fontId="28" fillId="0" borderId="0"/>
    <xf numFmtId="211" fontId="28" fillId="0" borderId="0"/>
    <xf numFmtId="0" fontId="28" fillId="0" borderId="0"/>
    <xf numFmtId="213" fontId="28" fillId="0" borderId="0"/>
    <xf numFmtId="210" fontId="28" fillId="0" borderId="0"/>
    <xf numFmtId="211" fontId="28" fillId="0" borderId="0"/>
    <xf numFmtId="0"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0"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9" fillId="0" borderId="0"/>
    <xf numFmtId="214" fontId="29"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212" fontId="28" fillId="0" borderId="0"/>
    <xf numFmtId="0" fontId="29" fillId="0" borderId="0"/>
    <xf numFmtId="0" fontId="1" fillId="0" borderId="0"/>
    <xf numFmtId="210" fontId="29"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9" fillId="0" borderId="0"/>
    <xf numFmtId="214" fontId="29"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212" fontId="1" fillId="0" borderId="0"/>
    <xf numFmtId="0" fontId="29" fillId="0" borderId="0"/>
    <xf numFmtId="0" fontId="1" fillId="0" borderId="0"/>
    <xf numFmtId="210" fontId="29" fillId="0" borderId="0"/>
    <xf numFmtId="210" fontId="30" fillId="0" borderId="0"/>
    <xf numFmtId="0" fontId="1" fillId="0" borderId="0"/>
    <xf numFmtId="0" fontId="1" fillId="0" borderId="0"/>
    <xf numFmtId="0" fontId="1" fillId="0" borderId="0"/>
    <xf numFmtId="214" fontId="28" fillId="0" borderId="0"/>
    <xf numFmtId="211" fontId="30" fillId="0" borderId="0"/>
    <xf numFmtId="211" fontId="30" fillId="0" borderId="0"/>
    <xf numFmtId="0" fontId="1" fillId="0" borderId="0"/>
    <xf numFmtId="0" fontId="1" fillId="0" borderId="0"/>
    <xf numFmtId="0" fontId="1" fillId="0" borderId="0"/>
    <xf numFmtId="0" fontId="1" fillId="0" borderId="0"/>
    <xf numFmtId="0" fontId="1" fillId="0" borderId="0"/>
    <xf numFmtId="211" fontId="30" fillId="0" borderId="0"/>
    <xf numFmtId="0" fontId="1" fillId="0" borderId="0"/>
    <xf numFmtId="0" fontId="1" fillId="0" borderId="0"/>
    <xf numFmtId="211"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30" fillId="0" borderId="0"/>
    <xf numFmtId="0" fontId="1" fillId="0" borderId="0"/>
    <xf numFmtId="0" fontId="1" fillId="0" borderId="0"/>
    <xf numFmtId="21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0" fontId="30"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9" fillId="0" borderId="0"/>
    <xf numFmtId="214" fontId="29"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212" fontId="1" fillId="0" borderId="0"/>
    <xf numFmtId="0" fontId="29" fillId="0" borderId="0"/>
    <xf numFmtId="0" fontId="1" fillId="0" borderId="0"/>
    <xf numFmtId="210" fontId="29" fillId="0" borderId="0"/>
    <xf numFmtId="210" fontId="28" fillId="0" borderId="0"/>
    <xf numFmtId="0" fontId="1" fillId="0" borderId="0"/>
    <xf numFmtId="0" fontId="1" fillId="0" borderId="0"/>
    <xf numFmtId="0" fontId="1" fillId="0" borderId="0"/>
    <xf numFmtId="214" fontId="28"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9" fillId="0" borderId="0"/>
    <xf numFmtId="214" fontId="29"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212" fontId="1" fillId="0" borderId="0"/>
    <xf numFmtId="0" fontId="29" fillId="0" borderId="0"/>
    <xf numFmtId="0" fontId="1" fillId="0" borderId="0"/>
    <xf numFmtId="210" fontId="29"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28" fillId="0" borderId="0"/>
    <xf numFmtId="0" fontId="1" fillId="0" borderId="0"/>
    <xf numFmtId="210" fontId="28" fillId="0" borderId="0"/>
    <xf numFmtId="0" fontId="29" fillId="0" borderId="0"/>
    <xf numFmtId="213" fontId="1" fillId="0" borderId="0"/>
    <xf numFmtId="212" fontId="1" fillId="0" borderId="0"/>
    <xf numFmtId="211" fontId="28" fillId="0" borderId="0"/>
    <xf numFmtId="0" fontId="28" fillId="0" borderId="0"/>
    <xf numFmtId="210" fontId="28" fillId="0" borderId="0"/>
    <xf numFmtId="0" fontId="1" fillId="0" borderId="0"/>
    <xf numFmtId="211" fontId="28" fillId="0" borderId="0"/>
    <xf numFmtId="0" fontId="1" fillId="0" borderId="0"/>
    <xf numFmtId="0" fontId="1" fillId="0" borderId="0"/>
    <xf numFmtId="213" fontId="1" fillId="0" borderId="0"/>
    <xf numFmtId="0" fontId="1" fillId="0" borderId="0"/>
    <xf numFmtId="212" fontId="28" fillId="0" borderId="0"/>
    <xf numFmtId="0" fontId="28" fillId="0" borderId="0"/>
    <xf numFmtId="211" fontId="28" fillId="0" borderId="0"/>
    <xf numFmtId="0" fontId="1" fillId="0" borderId="0"/>
    <xf numFmtId="0" fontId="29" fillId="0" borderId="0"/>
    <xf numFmtId="0" fontId="28" fillId="0" borderId="0"/>
    <xf numFmtId="212" fontId="161" fillId="0" borderId="0"/>
    <xf numFmtId="0" fontId="29" fillId="0" borderId="0"/>
    <xf numFmtId="213" fontId="28" fillId="0" borderId="0"/>
    <xf numFmtId="0" fontId="28" fillId="0" borderId="0"/>
    <xf numFmtId="210" fontId="28"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2"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9" fillId="0" borderId="0"/>
    <xf numFmtId="214" fontId="29" fillId="0" borderId="0"/>
    <xf numFmtId="0" fontId="1" fillId="0" borderId="0"/>
    <xf numFmtId="211" fontId="29" fillId="0" borderId="0"/>
    <xf numFmtId="0" fontId="1" fillId="0" borderId="0"/>
    <xf numFmtId="0" fontId="29" fillId="0" borderId="0"/>
    <xf numFmtId="0" fontId="29" fillId="0" borderId="0"/>
    <xf numFmtId="214" fontId="29" fillId="0" borderId="0"/>
    <xf numFmtId="0" fontId="1" fillId="0" borderId="0"/>
    <xf numFmtId="0" fontId="29" fillId="0" borderId="0"/>
    <xf numFmtId="0" fontId="1" fillId="0" borderId="0"/>
    <xf numFmtId="210" fontId="29"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1" fontId="28" fillId="0" borderId="0"/>
    <xf numFmtId="210"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210" fontId="28" fillId="0" borderId="0"/>
    <xf numFmtId="0" fontId="1" fillId="0" borderId="0"/>
    <xf numFmtId="0" fontId="1" fillId="0" borderId="0"/>
    <xf numFmtId="0" fontId="1" fillId="0" borderId="0"/>
    <xf numFmtId="211"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0" fontId="28" fillId="0" borderId="0"/>
    <xf numFmtId="0" fontId="28" fillId="0" borderId="0"/>
    <xf numFmtId="211" fontId="28" fillId="0" borderId="0"/>
    <xf numFmtId="0" fontId="28" fillId="0" borderId="0"/>
    <xf numFmtId="213" fontId="28" fillId="0" borderId="0"/>
    <xf numFmtId="210" fontId="28" fillId="0" borderId="0"/>
    <xf numFmtId="211" fontId="28" fillId="0" borderId="0"/>
    <xf numFmtId="0" fontId="28" fillId="0" borderId="0"/>
    <xf numFmtId="0" fontId="28" fillId="0" borderId="0"/>
    <xf numFmtId="0" fontId="28" fillId="0" borderId="0"/>
    <xf numFmtId="210" fontId="28" fillId="0" borderId="0"/>
    <xf numFmtId="214" fontId="28" fillId="0" borderId="0"/>
    <xf numFmtId="0" fontId="28" fillId="0" borderId="0"/>
    <xf numFmtId="211" fontId="28" fillId="0" borderId="0"/>
    <xf numFmtId="0" fontId="28" fillId="0" borderId="0"/>
    <xf numFmtId="210" fontId="28" fillId="0" borderId="0"/>
    <xf numFmtId="211" fontId="28" fillId="0" borderId="0"/>
    <xf numFmtId="0"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3" fontId="28" fillId="0" borderId="0"/>
    <xf numFmtId="210" fontId="28" fillId="0" borderId="0"/>
    <xf numFmtId="214" fontId="28" fillId="0" borderId="0"/>
    <xf numFmtId="211" fontId="28" fillId="0" borderId="0"/>
    <xf numFmtId="0"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214" fontId="28" fillId="0" borderId="0"/>
    <xf numFmtId="214" fontId="28" fillId="0" borderId="0"/>
    <xf numFmtId="0" fontId="28" fillId="0" borderId="0"/>
    <xf numFmtId="211" fontId="28" fillId="0" borderId="0"/>
    <xf numFmtId="0" fontId="28" fillId="0" borderId="0"/>
    <xf numFmtId="210" fontId="28" fillId="0" borderId="0"/>
    <xf numFmtId="214" fontId="28" fillId="0" borderId="0"/>
    <xf numFmtId="211" fontId="28" fillId="0" borderId="0"/>
    <xf numFmtId="0" fontId="28" fillId="0" borderId="0"/>
    <xf numFmtId="210" fontId="28"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210" fontId="29" fillId="0" borderId="0"/>
    <xf numFmtId="0" fontId="29" fillId="0" borderId="0"/>
    <xf numFmtId="213" fontId="28" fillId="0" borderId="0"/>
    <xf numFmtId="212" fontId="31" fillId="0" borderId="0"/>
    <xf numFmtId="0" fontId="1" fillId="0" borderId="0"/>
    <xf numFmtId="0" fontId="1" fillId="0" borderId="0"/>
    <xf numFmtId="0" fontId="1" fillId="0" borderId="0"/>
    <xf numFmtId="0" fontId="1" fillId="0" borderId="0"/>
    <xf numFmtId="213" fontId="31" fillId="0" borderId="0"/>
    <xf numFmtId="0" fontId="1" fillId="0" borderId="0"/>
    <xf numFmtId="0" fontId="1" fillId="0" borderId="0"/>
    <xf numFmtId="213" fontId="1" fillId="0" borderId="0"/>
    <xf numFmtId="212" fontId="1" fillId="0" borderId="0"/>
    <xf numFmtId="212" fontId="28" fillId="0" borderId="0"/>
    <xf numFmtId="213" fontId="28" fillId="0" borderId="0"/>
    <xf numFmtId="0" fontId="28"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28" fillId="0" borderId="0"/>
    <xf numFmtId="0" fontId="29" fillId="0" borderId="0"/>
    <xf numFmtId="0" fontId="28" fillId="0" borderId="0"/>
    <xf numFmtId="211" fontId="28" fillId="0" borderId="0"/>
    <xf numFmtId="0" fontId="28" fillId="0" borderId="0"/>
    <xf numFmtId="0" fontId="28" fillId="0" borderId="0"/>
    <xf numFmtId="210" fontId="28" fillId="0" borderId="0"/>
    <xf numFmtId="0" fontId="28" fillId="0" borderId="0"/>
    <xf numFmtId="0" fontId="28" fillId="0" borderId="0"/>
    <xf numFmtId="0" fontId="29" fillId="0" borderId="0"/>
    <xf numFmtId="21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21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38"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38"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38" fillId="0" borderId="0"/>
    <xf numFmtId="0" fontId="28" fillId="0" borderId="0"/>
    <xf numFmtId="214"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38" fillId="0" borderId="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214" fontId="1" fillId="8" borderId="8" applyNumberFormat="0" applyFont="0" applyAlignment="0" applyProtection="0"/>
    <xf numFmtId="0" fontId="28" fillId="91" borderId="32" applyNumberFormat="0" applyFont="0" applyAlignment="0" applyProtection="0"/>
    <xf numFmtId="213" fontId="28" fillId="91" borderId="32" applyNumberFormat="0" applyFont="0" applyAlignment="0" applyProtection="0"/>
    <xf numFmtId="213" fontId="28" fillId="91"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7" fontId="28" fillId="53" borderId="32" applyNumberFormat="0" applyFont="0" applyAlignment="0" applyProtection="0"/>
    <xf numFmtId="210" fontId="28" fillId="53" borderId="32" applyNumberFormat="0" applyFont="0" applyAlignment="0" applyProtection="0"/>
    <xf numFmtId="0" fontId="28" fillId="53" borderId="32" applyNumberFormat="0" applyFont="0" applyAlignment="0" applyProtection="0"/>
    <xf numFmtId="210" fontId="28" fillId="53" borderId="32" applyNumberFormat="0" applyFont="0" applyAlignment="0" applyProtection="0"/>
    <xf numFmtId="0" fontId="32" fillId="91" borderId="36" applyNumberFormat="0" applyFont="0" applyAlignment="0" applyProtection="0"/>
    <xf numFmtId="0" fontId="28" fillId="53" borderId="32" applyNumberFormat="0" applyFont="0" applyAlignment="0" applyProtection="0"/>
    <xf numFmtId="214" fontId="28" fillId="53" borderId="32" applyNumberFormat="0" applyFont="0" applyAlignment="0" applyProtection="0"/>
    <xf numFmtId="211" fontId="28"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213" fontId="28" fillId="91"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212" fontId="28" fillId="91" borderId="32" applyNumberFormat="0" applyFont="0" applyAlignment="0" applyProtection="0"/>
    <xf numFmtId="0" fontId="28" fillId="53"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211" fontId="28"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0" fontId="29" fillId="53" borderId="32" applyNumberFormat="0" applyFont="0" applyAlignment="0" applyProtection="0"/>
    <xf numFmtId="211" fontId="28" fillId="53" borderId="32" applyNumberFormat="0" applyFont="0" applyAlignment="0" applyProtection="0"/>
    <xf numFmtId="211" fontId="28" fillId="53" borderId="32" applyNumberFormat="0" applyFont="0" applyAlignment="0" applyProtection="0"/>
    <xf numFmtId="213" fontId="28" fillId="91"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0" fontId="28" fillId="53" borderId="32" applyNumberFormat="0" applyFont="0" applyAlignment="0" applyProtection="0"/>
    <xf numFmtId="210"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0" fontId="28" fillId="53"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213"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0" fontId="28" fillId="53" borderId="32" applyNumberFormat="0" applyFont="0" applyAlignment="0" applyProtection="0"/>
    <xf numFmtId="214" fontId="28" fillId="53"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8" fillId="53" borderId="32" applyNumberFormat="0" applyFont="0" applyAlignment="0" applyProtection="0"/>
    <xf numFmtId="0" fontId="30" fillId="8" borderId="8"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3" fontId="28" fillId="9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211" fontId="28" fillId="53" borderId="32" applyNumberFormat="0" applyFont="0" applyAlignment="0" applyProtection="0"/>
    <xf numFmtId="211" fontId="28" fillId="53" borderId="32" applyNumberFormat="0" applyFont="0" applyAlignment="0" applyProtection="0"/>
    <xf numFmtId="211" fontId="28" fillId="53" borderId="32" applyNumberFormat="0" applyFont="0" applyAlignment="0" applyProtection="0"/>
    <xf numFmtId="0" fontId="28" fillId="53" borderId="32" applyNumberFormat="0" applyFont="0" applyAlignment="0" applyProtection="0"/>
    <xf numFmtId="0" fontId="30" fillId="8" borderId="8" applyNumberFormat="0" applyFont="0" applyAlignment="0" applyProtection="0"/>
    <xf numFmtId="0" fontId="28" fillId="53" borderId="32" applyNumberFormat="0" applyFont="0" applyAlignment="0" applyProtection="0"/>
    <xf numFmtId="0" fontId="30" fillId="8" borderId="8" applyNumberFormat="0" applyFont="0" applyAlignment="0" applyProtection="0"/>
    <xf numFmtId="212" fontId="28" fillId="9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21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1" fontId="28" fillId="53" borderId="32" applyNumberFormat="0" applyFont="0" applyAlignment="0" applyProtection="0"/>
    <xf numFmtId="211" fontId="28" fillId="53" borderId="32" applyNumberFormat="0" applyFont="0" applyAlignment="0" applyProtection="0"/>
    <xf numFmtId="213" fontId="28" fillId="91"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0" fontId="28" fillId="91" borderId="32" applyNumberFormat="0" applyFont="0" applyAlignment="0" applyProtection="0"/>
    <xf numFmtId="0" fontId="30" fillId="8" borderId="8" applyNumberFormat="0" applyFont="0" applyAlignment="0" applyProtection="0"/>
    <xf numFmtId="0" fontId="28" fillId="91"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0" fontId="1" fillId="8" borderId="8" applyNumberFormat="0" applyFont="0" applyAlignment="0" applyProtection="0"/>
    <xf numFmtId="0" fontId="28" fillId="53"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212" fontId="28" fillId="53" borderId="32" applyNumberFormat="0" applyFont="0" applyAlignment="0" applyProtection="0"/>
    <xf numFmtId="0" fontId="30" fillId="8" borderId="8"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0" fontId="28" fillId="53" borderId="32" applyNumberFormat="0" applyFont="0" applyAlignment="0" applyProtection="0"/>
    <xf numFmtId="213" fontId="28" fillId="53" borderId="3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30" fillId="8" borderId="8" applyNumberFormat="0" applyFont="0" applyAlignment="0" applyProtection="0"/>
    <xf numFmtId="212" fontId="28" fillId="91" borderId="32" applyNumberFormat="0" applyFont="0" applyAlignment="0" applyProtection="0"/>
    <xf numFmtId="0" fontId="30" fillId="8" borderId="8"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0" fontId="30" fillId="8" borderId="8" applyNumberFormat="0" applyFont="0" applyAlignment="0" applyProtection="0"/>
    <xf numFmtId="213" fontId="28" fillId="91" borderId="32" applyNumberFormat="0" applyFont="0" applyAlignment="0" applyProtection="0"/>
    <xf numFmtId="0" fontId="28" fillId="53" borderId="32" applyNumberFormat="0" applyFont="0" applyAlignment="0" applyProtection="0"/>
    <xf numFmtId="213" fontId="28" fillId="91" borderId="32" applyNumberFormat="0" applyFont="0" applyAlignment="0" applyProtection="0"/>
    <xf numFmtId="0" fontId="28" fillId="53" borderId="32" applyNumberFormat="0" applyFont="0" applyAlignment="0" applyProtection="0"/>
    <xf numFmtId="0" fontId="32" fillId="91" borderId="36" applyNumberFormat="0" applyFont="0" applyAlignment="0" applyProtection="0"/>
    <xf numFmtId="211" fontId="30" fillId="8" borderId="8" applyNumberFormat="0" applyFont="0" applyAlignment="0" applyProtection="0"/>
    <xf numFmtId="211" fontId="30" fillId="8" borderId="8" applyNumberFormat="0" applyFont="0" applyAlignment="0" applyProtection="0"/>
    <xf numFmtId="214" fontId="28" fillId="91" borderId="32" applyNumberFormat="0" applyFont="0" applyAlignment="0" applyProtection="0"/>
    <xf numFmtId="0" fontId="28" fillId="91" borderId="32" applyNumberFormat="0" applyFont="0" applyAlignment="0" applyProtection="0"/>
    <xf numFmtId="0" fontId="28" fillId="91" borderId="32" applyNumberFormat="0" applyFont="0" applyAlignment="0" applyProtection="0"/>
    <xf numFmtId="211" fontId="30" fillId="8" borderId="8" applyNumberFormat="0" applyFont="0" applyAlignment="0" applyProtection="0"/>
    <xf numFmtId="211" fontId="30" fillId="8" borderId="8" applyNumberFormat="0" applyFont="0" applyAlignment="0" applyProtection="0"/>
    <xf numFmtId="214" fontId="28" fillId="91" borderId="32" applyNumberFormat="0" applyFont="0" applyAlignment="0" applyProtection="0"/>
    <xf numFmtId="0" fontId="32" fillId="91" borderId="36" applyNumberFormat="0" applyFont="0" applyAlignment="0" applyProtection="0"/>
    <xf numFmtId="214"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4" fontId="28" fillId="91" borderId="32" applyNumberFormat="0" applyFont="0" applyAlignment="0" applyProtection="0"/>
    <xf numFmtId="0" fontId="28" fillId="53" borderId="32" applyNumberFormat="0" applyFont="0" applyAlignment="0" applyProtection="0"/>
    <xf numFmtId="0" fontId="32" fillId="91" borderId="36" applyNumberFormat="0" applyFont="0" applyAlignment="0" applyProtection="0"/>
    <xf numFmtId="213" fontId="28" fillId="91" borderId="32" applyNumberFormat="0" applyFont="0" applyAlignment="0" applyProtection="0"/>
    <xf numFmtId="0" fontId="28" fillId="91" borderId="32" applyNumberFormat="0" applyFont="0" applyAlignment="0" applyProtection="0"/>
    <xf numFmtId="214" fontId="28" fillId="91" borderId="32" applyNumberFormat="0" applyFont="0" applyAlignment="0" applyProtection="0"/>
    <xf numFmtId="0" fontId="28" fillId="91" borderId="32" applyNumberFormat="0" applyFont="0" applyAlignment="0" applyProtection="0"/>
    <xf numFmtId="213" fontId="28" fillId="91" borderId="32" applyNumberFormat="0" applyFont="0" applyAlignment="0" applyProtection="0"/>
    <xf numFmtId="213"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213" fontId="28" fillId="91" borderId="32" applyNumberFormat="0" applyFont="0" applyAlignment="0" applyProtection="0"/>
    <xf numFmtId="0" fontId="32" fillId="91" borderId="36" applyNumberFormat="0" applyFont="0" applyAlignment="0" applyProtection="0"/>
    <xf numFmtId="211"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1" fontId="28" fillId="91" borderId="32" applyNumberFormat="0" applyFont="0" applyAlignment="0" applyProtection="0"/>
    <xf numFmtId="214" fontId="28" fillId="91" borderId="32" applyNumberFormat="0" applyFont="0" applyAlignment="0" applyProtection="0"/>
    <xf numFmtId="214" fontId="28" fillId="91" borderId="32" applyNumberFormat="0" applyFont="0" applyAlignment="0" applyProtection="0"/>
    <xf numFmtId="213" fontId="28" fillId="91" borderId="32" applyNumberFormat="0" applyFont="0" applyAlignment="0" applyProtection="0"/>
    <xf numFmtId="213" fontId="28" fillId="91" borderId="32" applyNumberFormat="0" applyFont="0" applyAlignment="0" applyProtection="0"/>
    <xf numFmtId="212" fontId="28" fillId="91" borderId="32" applyNumberFormat="0" applyFont="0" applyAlignment="0" applyProtection="0"/>
    <xf numFmtId="212"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3" fontId="28" fillId="91" borderId="32" applyNumberFormat="0" applyFont="0" applyAlignment="0" applyProtection="0"/>
    <xf numFmtId="211" fontId="28" fillId="91" borderId="32" applyNumberFormat="0" applyFont="0" applyAlignment="0" applyProtection="0"/>
    <xf numFmtId="214" fontId="28" fillId="91" borderId="32"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28" fillId="91" borderId="32" applyNumberFormat="0" applyFont="0" applyAlignment="0" applyProtection="0"/>
    <xf numFmtId="214" fontId="28" fillId="91" borderId="32" applyNumberFormat="0" applyFont="0" applyAlignment="0" applyProtection="0"/>
    <xf numFmtId="214" fontId="28" fillId="91" borderId="32" applyNumberFormat="0" applyFont="0" applyAlignment="0" applyProtection="0"/>
    <xf numFmtId="213" fontId="28" fillId="91" borderId="32" applyNumberFormat="0" applyFont="0" applyAlignment="0" applyProtection="0"/>
    <xf numFmtId="213" fontId="28" fillId="91" borderId="32" applyNumberFormat="0" applyFont="0" applyAlignment="0" applyProtection="0"/>
    <xf numFmtId="214" fontId="28" fillId="91" borderId="32" applyNumberFormat="0" applyFont="0" applyAlignment="0" applyProtection="0"/>
    <xf numFmtId="0" fontId="30" fillId="8" borderId="8" applyNumberFormat="0" applyFont="0" applyAlignment="0" applyProtection="0"/>
    <xf numFmtId="212" fontId="28" fillId="91" borderId="32" applyNumberFormat="0" applyFont="0" applyAlignment="0" applyProtection="0"/>
    <xf numFmtId="212"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3" fontId="28" fillId="91" borderId="32" applyNumberFormat="0" applyFont="0" applyAlignment="0" applyProtection="0"/>
    <xf numFmtId="0" fontId="28" fillId="91" borderId="32" applyNumberFormat="0" applyFont="0" applyAlignment="0" applyProtection="0"/>
    <xf numFmtId="214" fontId="28" fillId="91" borderId="32" applyNumberFormat="0" applyFont="0" applyAlignment="0" applyProtection="0"/>
    <xf numFmtId="0" fontId="32" fillId="91" borderId="36" applyNumberFormat="0" applyFont="0" applyAlignment="0" applyProtection="0"/>
    <xf numFmtId="212" fontId="30" fillId="8" borderId="8" applyNumberFormat="0" applyFont="0" applyAlignment="0" applyProtection="0"/>
    <xf numFmtId="212" fontId="30" fillId="8" borderId="8"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3" fontId="30" fillId="8" borderId="8" applyNumberFormat="0" applyFont="0" applyAlignment="0" applyProtection="0"/>
    <xf numFmtId="213" fontId="30" fillId="8" borderId="8" applyNumberFormat="0" applyFont="0" applyAlignment="0" applyProtection="0"/>
    <xf numFmtId="0" fontId="32" fillId="91" borderId="36"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213" fontId="28" fillId="91" borderId="32" applyNumberFormat="0" applyFont="0" applyAlignment="0" applyProtection="0"/>
    <xf numFmtId="213" fontId="28" fillId="91" borderId="32" applyNumberFormat="0" applyFont="0" applyAlignment="0" applyProtection="0"/>
    <xf numFmtId="0" fontId="32" fillId="91" borderId="36" applyNumberFormat="0" applyFont="0" applyAlignment="0" applyProtection="0"/>
    <xf numFmtId="212" fontId="28" fillId="91" borderId="32" applyNumberFormat="0" applyFont="0" applyAlignment="0" applyProtection="0"/>
    <xf numFmtId="212" fontId="28" fillId="91"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211" fontId="28" fillId="91" borderId="32" applyNumberFormat="0" applyFont="0" applyAlignment="0" applyProtection="0"/>
    <xf numFmtId="214" fontId="28" fillId="91" borderId="32" applyNumberFormat="0" applyFont="0" applyAlignment="0" applyProtection="0"/>
    <xf numFmtId="211" fontId="28" fillId="91" borderId="32" applyNumberFormat="0" applyFont="0" applyAlignment="0" applyProtection="0"/>
    <xf numFmtId="0" fontId="28" fillId="91" borderId="32" applyNumberFormat="0" applyFont="0" applyAlignment="0" applyProtection="0"/>
    <xf numFmtId="0" fontId="28" fillId="53" borderId="32" applyNumberFormat="0" applyFont="0" applyAlignment="0" applyProtection="0"/>
    <xf numFmtId="0" fontId="28" fillId="91" borderId="32" applyNumberFormat="0" applyFont="0" applyAlignment="0" applyProtection="0"/>
    <xf numFmtId="213" fontId="28" fillId="91" borderId="32" applyNumberFormat="0" applyFont="0" applyAlignment="0" applyProtection="0"/>
    <xf numFmtId="212" fontId="28" fillId="91" borderId="32" applyNumberFormat="0" applyFont="0" applyAlignment="0" applyProtection="0"/>
    <xf numFmtId="212" fontId="28" fillId="91" borderId="32" applyNumberFormat="0" applyFont="0" applyAlignment="0" applyProtection="0"/>
    <xf numFmtId="213" fontId="28" fillId="91" borderId="32" applyNumberFormat="0" applyFont="0" applyAlignment="0" applyProtection="0"/>
    <xf numFmtId="0" fontId="28" fillId="91" borderId="32" applyNumberFormat="0" applyFont="0" applyAlignment="0" applyProtection="0"/>
    <xf numFmtId="214" fontId="28" fillId="91"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211" fontId="28" fillId="91" borderId="32" applyNumberFormat="0" applyFont="0" applyAlignment="0" applyProtection="0"/>
    <xf numFmtId="210" fontId="28" fillId="91" borderId="32" applyNumberFormat="0" applyFont="0" applyAlignment="0" applyProtection="0"/>
    <xf numFmtId="0" fontId="29" fillId="53" borderId="32" applyNumberFormat="0" applyFont="0" applyAlignment="0" applyProtection="0"/>
    <xf numFmtId="0" fontId="28" fillId="91" borderId="32" applyNumberFormat="0" applyFont="0" applyAlignment="0" applyProtection="0"/>
    <xf numFmtId="0" fontId="28" fillId="53" borderId="32" applyNumberFormat="0" applyFont="0" applyAlignment="0" applyProtection="0"/>
    <xf numFmtId="0" fontId="29" fillId="53" borderId="32" applyNumberFormat="0" applyFont="0" applyAlignment="0" applyProtection="0"/>
    <xf numFmtId="0" fontId="32" fillId="91" borderId="36" applyNumberFormat="0" applyFont="0" applyAlignment="0" applyProtection="0"/>
    <xf numFmtId="0" fontId="32" fillId="91" borderId="36" applyNumberFormat="0" applyFon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7" fontId="49" fillId="62" borderId="30" applyNumberFormat="0" applyAlignment="0" applyProtection="0"/>
    <xf numFmtId="210" fontId="49" fillId="62" borderId="30" applyNumberFormat="0" applyAlignment="0" applyProtection="0"/>
    <xf numFmtId="0" fontId="49" fillId="62" borderId="30" applyNumberFormat="0" applyAlignment="0" applyProtection="0"/>
    <xf numFmtId="0" fontId="49" fillId="96" borderId="30" applyNumberFormat="0" applyAlignment="0" applyProtection="0"/>
    <xf numFmtId="214" fontId="49" fillId="62" borderId="30" applyNumberFormat="0" applyAlignment="0" applyProtection="0"/>
    <xf numFmtId="211" fontId="49" fillId="62"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212"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213" fontId="49" fillId="151" borderId="30" applyNumberFormat="0" applyAlignment="0" applyProtection="0"/>
    <xf numFmtId="0" fontId="49" fillId="62" borderId="30" applyNumberFormat="0" applyAlignment="0" applyProtection="0"/>
    <xf numFmtId="214" fontId="49" fillId="62" borderId="30" applyNumberFormat="0" applyAlignment="0" applyProtection="0"/>
    <xf numFmtId="212" fontId="162" fillId="6" borderId="5"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1"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1"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1" fontId="49" fillId="62" borderId="30" applyNumberFormat="0" applyAlignment="0" applyProtection="0"/>
    <xf numFmtId="211" fontId="49" fillId="62" borderId="30" applyNumberFormat="0" applyAlignment="0" applyProtection="0"/>
    <xf numFmtId="210" fontId="49" fillId="62" borderId="30" applyNumberFormat="0" applyAlignment="0" applyProtection="0"/>
    <xf numFmtId="214" fontId="49" fillId="62" borderId="30" applyNumberFormat="0" applyAlignment="0" applyProtection="0"/>
    <xf numFmtId="211" fontId="162" fillId="6" borderId="5"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2" fontId="49" fillId="151" borderId="30" applyNumberFormat="0" applyAlignment="0" applyProtection="0"/>
    <xf numFmtId="211" fontId="162" fillId="6" borderId="5"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3" fontId="49" fillId="151" borderId="30" applyNumberFormat="0" applyAlignment="0" applyProtection="0"/>
    <xf numFmtId="0" fontId="10" fillId="6" borderId="5" applyNumberFormat="0" applyAlignment="0" applyProtection="0"/>
    <xf numFmtId="214" fontId="49" fillId="62" borderId="30" applyNumberFormat="0" applyAlignment="0" applyProtection="0"/>
    <xf numFmtId="0" fontId="49" fillId="62" borderId="30" applyNumberFormat="0" applyAlignment="0" applyProtection="0"/>
    <xf numFmtId="212" fontId="162" fillId="6" borderId="5"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162" fillId="6" borderId="5" applyNumberFormat="0" applyAlignment="0" applyProtection="0"/>
    <xf numFmtId="0" fontId="49" fillId="62" borderId="30" applyNumberFormat="0" applyAlignment="0" applyProtection="0"/>
    <xf numFmtId="213" fontId="49" fillId="62" borderId="30" applyNumberFormat="0" applyAlignment="0" applyProtection="0"/>
    <xf numFmtId="212" fontId="49" fillId="62" borderId="30" applyNumberFormat="0" applyAlignment="0" applyProtection="0"/>
    <xf numFmtId="212"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213" fontId="49" fillId="62" borderId="30" applyNumberFormat="0" applyAlignment="0" applyProtection="0"/>
    <xf numFmtId="213" fontId="162" fillId="6" borderId="5" applyNumberFormat="0" applyAlignment="0" applyProtection="0"/>
    <xf numFmtId="212" fontId="162" fillId="6" borderId="5"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213" fontId="10" fillId="6" borderId="5" applyNumberFormat="0" applyAlignment="0" applyProtection="0"/>
    <xf numFmtId="212" fontId="49" fillId="151" borderId="30" applyNumberFormat="0" applyAlignment="0" applyProtection="0"/>
    <xf numFmtId="212" fontId="49" fillId="151" borderId="30" applyNumberFormat="0" applyAlignment="0" applyProtection="0"/>
    <xf numFmtId="213" fontId="49" fillId="151" borderId="30" applyNumberFormat="0" applyAlignment="0" applyProtection="0"/>
    <xf numFmtId="213" fontId="49" fillId="151" borderId="30" applyNumberFormat="0" applyAlignment="0" applyProtection="0"/>
    <xf numFmtId="213" fontId="49" fillId="151" borderId="30" applyNumberFormat="0" applyAlignment="0" applyProtection="0"/>
    <xf numFmtId="213" fontId="49" fillId="151"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96" borderId="30" applyNumberFormat="0" applyAlignment="0" applyProtection="0"/>
    <xf numFmtId="214" fontId="49" fillId="151"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1" fontId="49" fillId="62" borderId="30" applyNumberFormat="0" applyAlignment="0" applyProtection="0"/>
    <xf numFmtId="214" fontId="49" fillId="151" borderId="30" applyNumberFormat="0" applyAlignment="0" applyProtection="0"/>
    <xf numFmtId="214" fontId="49" fillId="151"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1" fontId="49" fillId="62" borderId="30" applyNumberFormat="0" applyAlignment="0" applyProtection="0"/>
    <xf numFmtId="211" fontId="49" fillId="62"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1" fontId="49" fillId="62" borderId="30" applyNumberFormat="0" applyAlignment="0" applyProtection="0"/>
    <xf numFmtId="211" fontId="49" fillId="62" borderId="30" applyNumberFormat="0" applyAlignment="0" applyProtection="0"/>
    <xf numFmtId="0" fontId="49" fillId="151" borderId="30" applyNumberFormat="0" applyAlignment="0" applyProtection="0"/>
    <xf numFmtId="214" fontId="49" fillId="151" borderId="30" applyNumberFormat="0" applyAlignment="0" applyProtection="0"/>
    <xf numFmtId="214" fontId="49" fillId="151" borderId="30" applyNumberFormat="0" applyAlignment="0" applyProtection="0"/>
    <xf numFmtId="212" fontId="49" fillId="151" borderId="30" applyNumberFormat="0" applyAlignment="0" applyProtection="0"/>
    <xf numFmtId="212" fontId="49" fillId="151"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3" fontId="49" fillId="151" borderId="30" applyNumberFormat="0" applyAlignment="0" applyProtection="0"/>
    <xf numFmtId="0" fontId="49" fillId="62" borderId="30" applyNumberFormat="0" applyAlignment="0" applyProtection="0"/>
    <xf numFmtId="214" fontId="49" fillId="151"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2" fontId="162" fillId="6" borderId="5" applyNumberFormat="0" applyAlignment="0" applyProtection="0"/>
    <xf numFmtId="0" fontId="49" fillId="96" borderId="30" applyNumberFormat="0" applyAlignment="0" applyProtection="0"/>
    <xf numFmtId="0" fontId="162" fillId="6" borderId="5"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62" borderId="30" applyNumberFormat="0" applyAlignment="0" applyProtection="0"/>
    <xf numFmtId="0" fontId="49" fillId="62"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151"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0" fontId="49" fillId="96" borderId="30" applyNumberFormat="0" applyAlignment="0" applyProtection="0"/>
    <xf numFmtId="212" fontId="49" fillId="151" borderId="30" applyNumberFormat="0" applyAlignment="0" applyProtection="0"/>
    <xf numFmtId="211" fontId="49" fillId="151" borderId="30" applyNumberFormat="0" applyAlignment="0" applyProtection="0"/>
    <xf numFmtId="211" fontId="49" fillId="151" borderId="30" applyNumberFormat="0" applyAlignment="0" applyProtection="0"/>
    <xf numFmtId="0" fontId="10" fillId="6" borderId="5" applyNumberFormat="0" applyAlignment="0" applyProtection="0"/>
    <xf numFmtId="211" fontId="49" fillId="151" borderId="30" applyNumberFormat="0" applyAlignment="0" applyProtection="0"/>
    <xf numFmtId="211" fontId="49" fillId="151" borderId="30" applyNumberFormat="0" applyAlignment="0" applyProtection="0"/>
    <xf numFmtId="213" fontId="49" fillId="151" borderId="30" applyNumberFormat="0" applyAlignment="0" applyProtection="0"/>
    <xf numFmtId="0" fontId="49" fillId="151" borderId="30" applyNumberFormat="0" applyAlignment="0" applyProtection="0"/>
    <xf numFmtId="0" fontId="49" fillId="62" borderId="30" applyNumberFormat="0" applyAlignment="0" applyProtection="0"/>
    <xf numFmtId="211" fontId="49" fillId="151" borderId="30" applyNumberFormat="0" applyAlignment="0" applyProtection="0"/>
    <xf numFmtId="0" fontId="51" fillId="131" borderId="33" applyNumberFormat="0" applyAlignment="0" applyProtection="0"/>
    <xf numFmtId="0" fontId="51" fillId="131" borderId="33" applyNumberFormat="0" applyAlignment="0" applyProtection="0"/>
    <xf numFmtId="0" fontId="51" fillId="131" borderId="33" applyNumberFormat="0" applyAlignment="0" applyProtection="0"/>
    <xf numFmtId="0" fontId="51" fillId="131" borderId="33" applyNumberFormat="0" applyAlignment="0" applyProtection="0"/>
    <xf numFmtId="0" fontId="51" fillId="131" borderId="33" applyNumberFormat="0" applyAlignment="0" applyProtection="0"/>
    <xf numFmtId="0" fontId="51" fillId="131" borderId="33" applyNumberFormat="0" applyAlignment="0" applyProtection="0"/>
    <xf numFmtId="211" fontId="49" fillId="151" borderId="30" applyNumberFormat="0" applyAlignment="0" applyProtection="0"/>
    <xf numFmtId="211" fontId="49" fillId="151" borderId="30" applyNumberFormat="0" applyAlignment="0" applyProtection="0"/>
    <xf numFmtId="213" fontId="49" fillId="151" borderId="30" applyNumberFormat="0" applyAlignment="0" applyProtection="0"/>
    <xf numFmtId="210" fontId="49" fillId="151" borderId="30" applyNumberFormat="0" applyAlignment="0" applyProtection="0"/>
    <xf numFmtId="0" fontId="49" fillId="62" borderId="30" applyNumberFormat="0" applyAlignment="0" applyProtection="0"/>
    <xf numFmtId="211" fontId="49" fillId="151" borderId="30" applyNumberFormat="0" applyAlignment="0" applyProtection="0"/>
    <xf numFmtId="211" fontId="49" fillId="151" borderId="30" applyNumberFormat="0" applyAlignment="0" applyProtection="0"/>
    <xf numFmtId="0" fontId="49" fillId="151" borderId="30" applyNumberFormat="0" applyAlignment="0" applyProtection="0"/>
    <xf numFmtId="0" fontId="49" fillId="96" borderId="30"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61"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0" fontId="1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16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16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24" fillId="105" borderId="29" applyNumberFormat="0" applyProtection="0">
      <alignment vertical="center"/>
    </xf>
    <xf numFmtId="4" fontId="24" fillId="105" borderId="29" applyNumberFormat="0" applyProtection="0">
      <alignment vertical="center"/>
    </xf>
    <xf numFmtId="4" fontId="32" fillId="105" borderId="36"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60" fillId="39" borderId="36"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85" fillId="105" borderId="29" applyNumberFormat="0" applyProtection="0">
      <alignment vertical="center"/>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4" fontId="24" fillId="105" borderId="29" applyNumberFormat="0" applyProtection="0">
      <alignment horizontal="left" vertical="center" indent="1"/>
    </xf>
    <xf numFmtId="4" fontId="24" fillId="105" borderId="29" applyNumberFormat="0" applyProtection="0">
      <alignment horizontal="left" vertical="center" indent="1"/>
    </xf>
    <xf numFmtId="4" fontId="32" fillId="39" borderId="36" applyNumberFormat="0" applyProtection="0">
      <alignment horizontal="left" vertical="center" indent="1"/>
    </xf>
    <xf numFmtId="0" fontId="24" fillId="105" borderId="29" applyNumberFormat="0" applyProtection="0">
      <alignment horizontal="left" vertical="top" indent="1"/>
    </xf>
    <xf numFmtId="0" fontId="24" fillId="105" borderId="29" applyNumberFormat="0" applyProtection="0">
      <alignment horizontal="left" vertical="top" indent="1"/>
    </xf>
    <xf numFmtId="211" fontId="24" fillId="105" borderId="29" applyNumberFormat="0" applyProtection="0">
      <alignment horizontal="left" vertical="top" indent="1"/>
    </xf>
    <xf numFmtId="211" fontId="24" fillId="105" borderId="29" applyNumberFormat="0" applyProtection="0">
      <alignment horizontal="left" vertical="top" indent="1"/>
    </xf>
    <xf numFmtId="217" fontId="24" fillId="105" borderId="29" applyNumberFormat="0" applyProtection="0">
      <alignment horizontal="left" vertical="top" indent="1"/>
    </xf>
    <xf numFmtId="210" fontId="24" fillId="105" borderId="29" applyNumberFormat="0" applyProtection="0">
      <alignment horizontal="left" vertical="top" indent="1"/>
    </xf>
    <xf numFmtId="0" fontId="24" fillId="105" borderId="29" applyNumberFormat="0" applyProtection="0">
      <alignment horizontal="left" vertical="top" indent="1"/>
    </xf>
    <xf numFmtId="213" fontId="24" fillId="105" borderId="29" applyNumberFormat="0" applyProtection="0">
      <alignment horizontal="left" vertical="top" indent="1"/>
    </xf>
    <xf numFmtId="210" fontId="24" fillId="105" borderId="29" applyNumberFormat="0" applyProtection="0">
      <alignment horizontal="left" vertical="top" indent="1"/>
    </xf>
    <xf numFmtId="0" fontId="24" fillId="105" borderId="29" applyNumberFormat="0" applyProtection="0">
      <alignment horizontal="left" vertical="top" indent="1"/>
    </xf>
    <xf numFmtId="0" fontId="61" fillId="105" borderId="29" applyNumberFormat="0" applyProtection="0">
      <alignment horizontal="left" vertical="top" indent="1"/>
    </xf>
    <xf numFmtId="214" fontId="61" fillId="105" borderId="29" applyNumberFormat="0" applyProtection="0">
      <alignment horizontal="left" vertical="top" indent="1"/>
    </xf>
    <xf numFmtId="214"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4"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2" fontId="24" fillId="105" borderId="29" applyNumberFormat="0" applyProtection="0">
      <alignment horizontal="left" vertical="top" indent="1"/>
    </xf>
    <xf numFmtId="211" fontId="24" fillId="105" borderId="29" applyNumberFormat="0" applyProtection="0">
      <alignment horizontal="left" vertical="top" indent="1"/>
    </xf>
    <xf numFmtId="214" fontId="61" fillId="105" borderId="29" applyNumberFormat="0" applyProtection="0">
      <alignment horizontal="left" vertical="top" indent="1"/>
    </xf>
    <xf numFmtId="214"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1" fontId="24" fillId="105" borderId="29" applyNumberFormat="0" applyProtection="0">
      <alignment horizontal="left" vertical="top" indent="1"/>
    </xf>
    <xf numFmtId="211" fontId="24" fillId="105" borderId="29" applyNumberFormat="0" applyProtection="0">
      <alignment horizontal="left" vertical="top" indent="1"/>
    </xf>
    <xf numFmtId="214"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1" fontId="24" fillId="105" borderId="29" applyNumberFormat="0" applyProtection="0">
      <alignment horizontal="left" vertical="top" indent="1"/>
    </xf>
    <xf numFmtId="211" fontId="24" fillId="105" borderId="29" applyNumberFormat="0" applyProtection="0">
      <alignment horizontal="left" vertical="top" indent="1"/>
    </xf>
    <xf numFmtId="214" fontId="24"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2" fontId="24" fillId="105" borderId="29" applyNumberFormat="0" applyProtection="0">
      <alignment horizontal="left" vertical="top" indent="1"/>
    </xf>
    <xf numFmtId="211" fontId="24" fillId="105" borderId="29" applyNumberFormat="0" applyProtection="0">
      <alignment horizontal="left" vertical="top" indent="1"/>
    </xf>
    <xf numFmtId="214" fontId="24"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0" fontId="61" fillId="105" borderId="29" applyNumberFormat="0" applyProtection="0">
      <alignment horizontal="left" vertical="top" indent="1"/>
    </xf>
    <xf numFmtId="213" fontId="24" fillId="105" borderId="29" applyNumberFormat="0" applyProtection="0">
      <alignment horizontal="left" vertical="top" indent="1"/>
    </xf>
    <xf numFmtId="0" fontId="61" fillId="105" borderId="29" applyNumberFormat="0" applyProtection="0">
      <alignment horizontal="left" vertical="top" indent="1"/>
    </xf>
    <xf numFmtId="214"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213" fontId="24" fillId="105" borderId="29" applyNumberFormat="0" applyProtection="0">
      <alignment horizontal="left" vertical="top" indent="1"/>
    </xf>
    <xf numFmtId="213"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213" fontId="24" fillId="105" borderId="29" applyNumberFormat="0" applyProtection="0">
      <alignment horizontal="left" vertical="top" indent="1"/>
    </xf>
    <xf numFmtId="213" fontId="24" fillId="105" borderId="29" applyNumberFormat="0" applyProtection="0">
      <alignment horizontal="left" vertical="top" indent="1"/>
    </xf>
    <xf numFmtId="0" fontId="24" fillId="105" borderId="29" applyNumberFormat="0" applyProtection="0">
      <alignment horizontal="left" vertical="top" indent="1"/>
    </xf>
    <xf numFmtId="212"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212" fontId="24" fillId="105" borderId="29" applyNumberFormat="0" applyProtection="0">
      <alignment horizontal="left" vertical="top" indent="1"/>
    </xf>
    <xf numFmtId="211"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211"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0" fontId="24" fillId="105" borderId="29" applyNumberFormat="0" applyProtection="0">
      <alignment horizontal="left" vertical="top"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24" fillId="125" borderId="0"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50" borderId="29" applyNumberFormat="0" applyProtection="0">
      <alignment horizontal="right" vertical="center"/>
    </xf>
    <xf numFmtId="4" fontId="31" fillId="50" borderId="29" applyNumberFormat="0" applyProtection="0">
      <alignment horizontal="right" vertical="center"/>
    </xf>
    <xf numFmtId="4" fontId="32" fillId="50" borderId="36"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2" fillId="50" borderId="36"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0"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2" fillId="114" borderId="36"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2" fillId="114" borderId="36"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51"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2" fillId="76" borderId="33"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2" fillId="76" borderId="33"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76"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2" fillId="63" borderId="36"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2" fillId="63" borderId="36"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3"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2" fillId="67" borderId="36"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2" fillId="67" borderId="36"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67"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2" fillId="90" borderId="36"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2" fillId="90" borderId="36"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90"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2" fillId="61" borderId="36"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2" fillId="61" borderId="36"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61"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2" fillId="103" borderId="36"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2" fillId="103" borderId="36"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103"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2" fillId="60" borderId="36"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2" fillId="60" borderId="36"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1" fillId="60" borderId="29" applyNumberFormat="0" applyProtection="0">
      <alignment horizontal="right" vertical="center"/>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32" fillId="123" borderId="33" applyNumberFormat="0" applyProtection="0">
      <alignment horizontal="left" vertical="center" indent="1"/>
    </xf>
    <xf numFmtId="4" fontId="24" fillId="123" borderId="77" applyNumberFormat="0" applyProtection="0">
      <alignment horizontal="left" vertical="center" indent="1"/>
    </xf>
    <xf numFmtId="4" fontId="32" fillId="123" borderId="33" applyNumberFormat="0" applyProtection="0">
      <alignment horizontal="left" vertical="center" indent="1"/>
    </xf>
    <xf numFmtId="4" fontId="24" fillId="123" borderId="77"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31" fillId="127" borderId="0"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31" fillId="127" borderId="0"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31" fillId="127" borderId="0" applyNumberFormat="0" applyProtection="0">
      <alignment horizontal="left" vertical="center" indent="1"/>
    </xf>
    <xf numFmtId="4" fontId="62" fillId="89" borderId="0"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62" fillId="89" borderId="0"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28" fillId="89" borderId="33" applyNumberFormat="0" applyProtection="0">
      <alignment horizontal="left" vertical="center" indent="1"/>
    </xf>
    <xf numFmtId="4" fontId="62" fillId="89" borderId="0" applyNumberFormat="0" applyProtection="0">
      <alignment horizontal="left" vertical="center" indent="1"/>
    </xf>
    <xf numFmtId="4" fontId="28" fillId="89" borderId="33" applyNumberFormat="0" applyProtection="0">
      <alignment horizontal="left" vertical="center" indent="1"/>
    </xf>
    <xf numFmtId="4" fontId="62" fillId="89" borderId="0" applyNumberFormat="0" applyProtection="0">
      <alignment horizontal="left" vertical="center" indent="1"/>
    </xf>
    <xf numFmtId="4" fontId="62" fillId="89" borderId="0" applyNumberFormat="0" applyProtection="0">
      <alignment horizontal="left" vertical="center" indent="1"/>
    </xf>
    <xf numFmtId="4" fontId="62" fillId="89" borderId="0" applyNumberFormat="0" applyProtection="0">
      <alignment horizontal="left" vertical="center" indent="1"/>
    </xf>
    <xf numFmtId="4" fontId="31" fillId="125" borderId="29" applyNumberFormat="0" applyProtection="0">
      <alignment horizontal="right" vertical="center"/>
    </xf>
    <xf numFmtId="4" fontId="31" fillId="125" borderId="29" applyNumberFormat="0" applyProtection="0">
      <alignment horizontal="right" vertical="center"/>
    </xf>
    <xf numFmtId="4" fontId="32" fillId="125" borderId="36"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2" fillId="125" borderId="36"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1" fillId="125" borderId="29" applyNumberFormat="0" applyProtection="0">
      <alignment horizontal="right" vertical="center"/>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1" fillId="127" borderId="0"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2" fillId="127" borderId="33" applyNumberFormat="0" applyProtection="0">
      <alignment horizontal="left" vertical="center" indent="1"/>
    </xf>
    <xf numFmtId="4" fontId="31" fillId="127" borderId="0" applyNumberFormat="0" applyProtection="0">
      <alignment horizontal="left" vertical="center" indent="1"/>
    </xf>
    <xf numFmtId="4" fontId="32" fillId="127" borderId="33" applyNumberFormat="0" applyProtection="0">
      <alignment horizontal="left" vertical="center" indent="1"/>
    </xf>
    <xf numFmtId="4" fontId="31" fillId="127" borderId="0" applyNumberFormat="0" applyProtection="0">
      <alignment horizontal="left" vertical="center" indent="1"/>
    </xf>
    <xf numFmtId="4" fontId="31" fillId="127" borderId="0" applyNumberFormat="0" applyProtection="0">
      <alignment horizontal="left" vertical="center" indent="1"/>
    </xf>
    <xf numFmtId="4" fontId="31" fillId="127" borderId="0" applyNumberFormat="0" applyProtection="0">
      <alignment horizontal="left" vertical="center" indent="1"/>
    </xf>
    <xf numFmtId="4" fontId="31" fillId="127" borderId="0"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1" fillId="125" borderId="0"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2" fillId="125" borderId="33" applyNumberFormat="0" applyProtection="0">
      <alignment horizontal="left" vertical="center" indent="1"/>
    </xf>
    <xf numFmtId="4" fontId="31" fillId="125" borderId="0" applyNumberFormat="0" applyProtection="0">
      <alignment horizontal="left" vertical="center" indent="1"/>
    </xf>
    <xf numFmtId="4" fontId="32" fillId="125" borderId="33" applyNumberFormat="0" applyProtection="0">
      <alignment horizontal="left" vertical="center" indent="1"/>
    </xf>
    <xf numFmtId="4" fontId="31" fillId="125" borderId="0" applyNumberFormat="0" applyProtection="0">
      <alignment horizontal="left" vertical="center" indent="1"/>
    </xf>
    <xf numFmtId="4" fontId="31" fillId="125" borderId="0" applyNumberFormat="0" applyProtection="0">
      <alignment horizontal="left" vertical="center" indent="1"/>
    </xf>
    <xf numFmtId="4" fontId="31" fillId="125" borderId="0" applyNumberFormat="0" applyProtection="0">
      <alignment horizontal="left" vertical="center" indent="1"/>
    </xf>
    <xf numFmtId="4" fontId="31" fillId="125" borderId="0"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1" fontId="28" fillId="89" borderId="29" applyNumberFormat="0" applyProtection="0">
      <alignment horizontal="left" vertical="center" indent="1"/>
    </xf>
    <xf numFmtId="211"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1" fontId="28" fillId="89" borderId="29" applyNumberFormat="0" applyProtection="0">
      <alignment horizontal="left" vertical="center" indent="1"/>
    </xf>
    <xf numFmtId="211" fontId="28" fillId="89" borderId="29" applyNumberFormat="0" applyProtection="0">
      <alignment horizontal="left" vertical="center" indent="1"/>
    </xf>
    <xf numFmtId="217" fontId="28" fillId="89" borderId="29" applyNumberFormat="0" applyProtection="0">
      <alignment horizontal="left" vertical="center" indent="1"/>
    </xf>
    <xf numFmtId="210" fontId="28" fillId="89" borderId="29" applyNumberFormat="0" applyProtection="0">
      <alignment horizontal="left" vertical="center" indent="1"/>
    </xf>
    <xf numFmtId="0" fontId="28" fillId="89" borderId="29" applyNumberFormat="0" applyProtection="0">
      <alignment horizontal="left" vertical="center" indent="1"/>
    </xf>
    <xf numFmtId="210" fontId="28" fillId="89" borderId="29" applyNumberFormat="0" applyProtection="0">
      <alignment horizontal="left" vertical="center" indent="1"/>
    </xf>
    <xf numFmtId="0" fontId="32" fillId="62" borderId="36" applyNumberFormat="0" applyProtection="0">
      <alignment horizontal="left" vertical="center" indent="1"/>
    </xf>
    <xf numFmtId="214"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1" fontId="28" fillId="89" borderId="29" applyNumberFormat="0" applyProtection="0">
      <alignment horizontal="left" vertical="center" indent="1"/>
    </xf>
    <xf numFmtId="214"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213" fontId="28" fillId="89" borderId="29" applyNumberFormat="0" applyProtection="0">
      <alignment horizontal="left" vertical="center" indent="1"/>
    </xf>
    <xf numFmtId="0" fontId="28" fillId="89" borderId="29"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212" fontId="28" fillId="89" borderId="29" applyNumberFormat="0" applyProtection="0">
      <alignment horizontal="left" vertical="center" indent="1"/>
    </xf>
    <xf numFmtId="0" fontId="28" fillId="89" borderId="29" applyNumberFormat="0" applyProtection="0">
      <alignment horizontal="left" vertical="center" indent="1"/>
    </xf>
    <xf numFmtId="214"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1" fontId="28" fillId="89" borderId="29" applyNumberFormat="0" applyProtection="0">
      <alignment horizontal="left" vertical="center" indent="1"/>
    </xf>
    <xf numFmtId="211" fontId="28" fillId="89" borderId="29"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0" fontId="32" fillId="62" borderId="36" applyNumberFormat="0" applyProtection="0">
      <alignment horizontal="left" vertical="center" indent="1"/>
    </xf>
    <xf numFmtId="211" fontId="28" fillId="89" borderId="29" applyNumberFormat="0" applyProtection="0">
      <alignment horizontal="left" vertical="center" indent="1"/>
    </xf>
    <xf numFmtId="211" fontId="28" fillId="89" borderId="29" applyNumberFormat="0" applyProtection="0">
      <alignment horizontal="left" vertical="center" indent="1"/>
    </xf>
    <xf numFmtId="213" fontId="28" fillId="89" borderId="29" applyNumberFormat="0" applyProtection="0">
      <alignment horizontal="left" vertical="center" indent="1"/>
    </xf>
    <xf numFmtId="0" fontId="28" fillId="89" borderId="29" applyNumberFormat="0" applyProtection="0">
      <alignment horizontal="left" vertical="center" indent="1"/>
    </xf>
    <xf numFmtId="214" fontId="32" fillId="62" borderId="36"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4" fontId="32" fillId="62" borderId="36" applyNumberFormat="0" applyProtection="0">
      <alignment horizontal="left" vertical="center" indent="1"/>
    </xf>
    <xf numFmtId="214" fontId="32" fillId="62" borderId="36"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4" fontId="32" fillId="62" borderId="36" applyNumberFormat="0" applyProtection="0">
      <alignment horizontal="left" vertical="center" indent="1"/>
    </xf>
    <xf numFmtId="214" fontId="32" fillId="62" borderId="36"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4" fontId="32" fillId="62" borderId="36" applyNumberFormat="0" applyProtection="0">
      <alignment horizontal="left" vertical="center" indent="1"/>
    </xf>
    <xf numFmtId="0" fontId="32" fillId="62" borderId="36"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32" fillId="62" borderId="36"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0" fontId="32" fillId="62" borderId="36" applyNumberFormat="0" applyProtection="0">
      <alignment horizontal="left" vertical="center" indent="1"/>
    </xf>
    <xf numFmtId="214" fontId="28" fillId="89" borderId="29" applyNumberFormat="0" applyProtection="0">
      <alignment horizontal="left" vertical="center" indent="1"/>
    </xf>
    <xf numFmtId="214"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214"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4"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1"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214"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4" fontId="28" fillId="89" borderId="29" applyNumberFormat="0" applyProtection="0">
      <alignment horizontal="left" vertical="center" indent="1"/>
    </xf>
    <xf numFmtId="0"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2" fontId="28" fillId="89" borderId="29" applyNumberFormat="0" applyProtection="0">
      <alignment horizontal="left" vertical="center" indent="1"/>
    </xf>
    <xf numFmtId="212"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center"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211" fontId="28" fillId="89" borderId="29" applyNumberFormat="0" applyProtection="0">
      <alignment horizontal="left" vertical="top" indent="1"/>
    </xf>
    <xf numFmtId="211"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1" fontId="28" fillId="89" borderId="29" applyNumberFormat="0" applyProtection="0">
      <alignment horizontal="left" vertical="top" indent="1"/>
    </xf>
    <xf numFmtId="211" fontId="28" fillId="89" borderId="29" applyNumberFormat="0" applyProtection="0">
      <alignment horizontal="left" vertical="top" indent="1"/>
    </xf>
    <xf numFmtId="217" fontId="28" fillId="89" borderId="29" applyNumberFormat="0" applyProtection="0">
      <alignment horizontal="left" vertical="top" indent="1"/>
    </xf>
    <xf numFmtId="21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0" fontId="28" fillId="89" borderId="29" applyNumberFormat="0" applyProtection="0">
      <alignment horizontal="left" vertical="top" indent="1"/>
    </xf>
    <xf numFmtId="0" fontId="32"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1" fontId="28" fillId="89" borderId="29" applyNumberFormat="0" applyProtection="0">
      <alignment horizontal="left" vertical="top" indent="1"/>
    </xf>
    <xf numFmtId="214"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3" fontId="28" fillId="89" borderId="29" applyNumberFormat="0" applyProtection="0">
      <alignment horizontal="left" vertical="top" indent="1"/>
    </xf>
    <xf numFmtId="0" fontId="28" fillId="89" borderId="29" applyNumberFormat="0" applyProtection="0">
      <alignment horizontal="left" vertical="top" indent="1"/>
    </xf>
    <xf numFmtId="214"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2" fontId="28" fillId="89" borderId="29" applyNumberFormat="0" applyProtection="0">
      <alignment horizontal="left" vertical="top" indent="1"/>
    </xf>
    <xf numFmtId="0" fontId="28" fillId="89" borderId="29" applyNumberFormat="0" applyProtection="0">
      <alignment horizontal="left" vertical="top" indent="1"/>
    </xf>
    <xf numFmtId="214"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1" fontId="28" fillId="89" borderId="29" applyNumberFormat="0" applyProtection="0">
      <alignment horizontal="left" vertical="top" indent="1"/>
    </xf>
    <xf numFmtId="211"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1" fontId="28" fillId="89" borderId="29" applyNumberFormat="0" applyProtection="0">
      <alignment horizontal="left" vertical="top" indent="1"/>
    </xf>
    <xf numFmtId="211" fontId="28" fillId="89" borderId="29" applyNumberFormat="0" applyProtection="0">
      <alignment horizontal="left" vertical="top" indent="1"/>
    </xf>
    <xf numFmtId="214"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4" fontId="32" fillId="89" borderId="29" applyNumberFormat="0" applyProtection="0">
      <alignment horizontal="left" vertical="top" indent="1"/>
    </xf>
    <xf numFmtId="214"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4" fontId="32" fillId="89" borderId="29" applyNumberFormat="0" applyProtection="0">
      <alignment horizontal="left" vertical="top" indent="1"/>
    </xf>
    <xf numFmtId="214"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214"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28"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0" fontId="32" fillId="89" borderId="29" applyNumberFormat="0" applyProtection="0">
      <alignment horizontal="left" vertical="top" indent="1"/>
    </xf>
    <xf numFmtId="213" fontId="28" fillId="89" borderId="29" applyNumberFormat="0" applyProtection="0">
      <alignment horizontal="left" vertical="top" indent="1"/>
    </xf>
    <xf numFmtId="0" fontId="32" fillId="89" borderId="29" applyNumberFormat="0" applyProtection="0">
      <alignment horizontal="left" vertical="top" indent="1"/>
    </xf>
    <xf numFmtId="0" fontId="28" fillId="89" borderId="29" applyNumberFormat="0" applyProtection="0">
      <alignment horizontal="left" vertical="top" indent="1"/>
    </xf>
    <xf numFmtId="214" fontId="28"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4" fontId="28"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1" fontId="28" fillId="89" borderId="29" applyNumberFormat="0" applyProtection="0">
      <alignment horizontal="left" vertical="top" indent="1"/>
    </xf>
    <xf numFmtId="214" fontId="28" fillId="89" borderId="29" applyNumberFormat="0" applyProtection="0">
      <alignment horizontal="left" vertical="top" indent="1"/>
    </xf>
    <xf numFmtId="213" fontId="28" fillId="89" borderId="29" applyNumberFormat="0" applyProtection="0">
      <alignment horizontal="left" vertical="top" indent="1"/>
    </xf>
    <xf numFmtId="214" fontId="28" fillId="89" borderId="29" applyNumberFormat="0" applyProtection="0">
      <alignment horizontal="left" vertical="top" indent="1"/>
    </xf>
    <xf numFmtId="214"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4"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4"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4"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2" fontId="28" fillId="89" borderId="29" applyNumberFormat="0" applyProtection="0">
      <alignment horizontal="left" vertical="top" indent="1"/>
    </xf>
    <xf numFmtId="212"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0"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89" borderId="29" applyNumberFormat="0" applyProtection="0">
      <alignment horizontal="left" vertical="top"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1" fontId="28" fillId="125" borderId="29" applyNumberFormat="0" applyProtection="0">
      <alignment horizontal="left" vertical="center" indent="1"/>
    </xf>
    <xf numFmtId="211"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1" fontId="28" fillId="125" borderId="29" applyNumberFormat="0" applyProtection="0">
      <alignment horizontal="left" vertical="center" indent="1"/>
    </xf>
    <xf numFmtId="211" fontId="28" fillId="125" borderId="29" applyNumberFormat="0" applyProtection="0">
      <alignment horizontal="left" vertical="center" indent="1"/>
    </xf>
    <xf numFmtId="217" fontId="28" fillId="125" borderId="29" applyNumberFormat="0" applyProtection="0">
      <alignment horizontal="left" vertical="center" indent="1"/>
    </xf>
    <xf numFmtId="210" fontId="28" fillId="125" borderId="29" applyNumberFormat="0" applyProtection="0">
      <alignment horizontal="left" vertical="center" indent="1"/>
    </xf>
    <xf numFmtId="0" fontId="28" fillId="125" borderId="29" applyNumberFormat="0" applyProtection="0">
      <alignment horizontal="left" vertical="center" indent="1"/>
    </xf>
    <xf numFmtId="210" fontId="28" fillId="125" borderId="29" applyNumberFormat="0" applyProtection="0">
      <alignment horizontal="left" vertical="center" indent="1"/>
    </xf>
    <xf numFmtId="0" fontId="32" fillId="97" borderId="36" applyNumberFormat="0" applyProtection="0">
      <alignment horizontal="left" vertical="center" indent="1"/>
    </xf>
    <xf numFmtId="214"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1" fontId="28" fillId="125" borderId="29" applyNumberFormat="0" applyProtection="0">
      <alignment horizontal="left" vertical="center" indent="1"/>
    </xf>
    <xf numFmtId="214"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213" fontId="28" fillId="125" borderId="29" applyNumberFormat="0" applyProtection="0">
      <alignment horizontal="left" vertical="center" indent="1"/>
    </xf>
    <xf numFmtId="0" fontId="28" fillId="125" borderId="29"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212" fontId="28" fillId="125" borderId="29" applyNumberFormat="0" applyProtection="0">
      <alignment horizontal="left" vertical="center" indent="1"/>
    </xf>
    <xf numFmtId="0" fontId="28" fillId="125" borderId="29" applyNumberFormat="0" applyProtection="0">
      <alignment horizontal="left" vertical="center" indent="1"/>
    </xf>
    <xf numFmtId="214" fontId="28" fillId="125" borderId="29" applyNumberFormat="0" applyProtection="0">
      <alignment horizontal="left" vertical="center" indent="1"/>
    </xf>
    <xf numFmtId="0"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1" fontId="28" fillId="125" borderId="29" applyNumberFormat="0" applyProtection="0">
      <alignment horizontal="left" vertical="center" indent="1"/>
    </xf>
    <xf numFmtId="211" fontId="28" fillId="125" borderId="29"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0" fontId="32" fillId="97" borderId="36" applyNumberFormat="0" applyProtection="0">
      <alignment horizontal="left" vertical="center" indent="1"/>
    </xf>
    <xf numFmtId="211" fontId="28" fillId="125" borderId="29" applyNumberFormat="0" applyProtection="0">
      <alignment horizontal="left" vertical="center" indent="1"/>
    </xf>
    <xf numFmtId="211" fontId="28" fillId="125" borderId="29" applyNumberFormat="0" applyProtection="0">
      <alignment horizontal="left" vertical="center" indent="1"/>
    </xf>
    <xf numFmtId="213" fontId="28" fillId="125" borderId="29" applyNumberFormat="0" applyProtection="0">
      <alignment horizontal="left" vertical="center" indent="1"/>
    </xf>
    <xf numFmtId="0" fontId="28" fillId="125" borderId="29" applyNumberFormat="0" applyProtection="0">
      <alignment horizontal="left" vertical="center" indent="1"/>
    </xf>
    <xf numFmtId="214"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4" fontId="32" fillId="97" borderId="36" applyNumberFormat="0" applyProtection="0">
      <alignment horizontal="left" vertical="center" indent="1"/>
    </xf>
    <xf numFmtId="214"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4" fontId="32" fillId="97" borderId="36" applyNumberFormat="0" applyProtection="0">
      <alignment horizontal="left" vertical="center" indent="1"/>
    </xf>
    <xf numFmtId="214"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4" fontId="32" fillId="97" borderId="36" applyNumberFormat="0" applyProtection="0">
      <alignment horizontal="left" vertical="center" indent="1"/>
    </xf>
    <xf numFmtId="0"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32" fillId="97" borderId="36"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0" fontId="32" fillId="97" borderId="36" applyNumberFormat="0" applyProtection="0">
      <alignment horizontal="left" vertical="center" indent="1"/>
    </xf>
    <xf numFmtId="214"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214"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4"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211" fontId="28" fillId="125" borderId="29" applyNumberFormat="0" applyProtection="0">
      <alignment horizontal="left" vertical="center" indent="1"/>
    </xf>
    <xf numFmtId="0"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4" fontId="28" fillId="125" borderId="29" applyNumberFormat="0" applyProtection="0">
      <alignment horizontal="left" vertical="center" indent="1"/>
    </xf>
    <xf numFmtId="0"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2" fontId="28" fillId="125" borderId="29" applyNumberFormat="0" applyProtection="0">
      <alignment horizontal="left" vertical="center" indent="1"/>
    </xf>
    <xf numFmtId="212"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center"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211" fontId="28" fillId="125" borderId="29" applyNumberFormat="0" applyProtection="0">
      <alignment horizontal="left" vertical="top" indent="1"/>
    </xf>
    <xf numFmtId="211"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1" fontId="28" fillId="125" borderId="29" applyNumberFormat="0" applyProtection="0">
      <alignment horizontal="left" vertical="top" indent="1"/>
    </xf>
    <xf numFmtId="211" fontId="28" fillId="125" borderId="29" applyNumberFormat="0" applyProtection="0">
      <alignment horizontal="left" vertical="top" indent="1"/>
    </xf>
    <xf numFmtId="217" fontId="28" fillId="125" borderId="29" applyNumberFormat="0" applyProtection="0">
      <alignment horizontal="left" vertical="top" indent="1"/>
    </xf>
    <xf numFmtId="21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0" fontId="28" fillId="125" borderId="29" applyNumberFormat="0" applyProtection="0">
      <alignment horizontal="left" vertical="top" indent="1"/>
    </xf>
    <xf numFmtId="0" fontId="32"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1" fontId="28" fillId="125" borderId="29" applyNumberFormat="0" applyProtection="0">
      <alignment horizontal="left" vertical="top" indent="1"/>
    </xf>
    <xf numFmtId="214"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3" fontId="28" fillId="125" borderId="29" applyNumberFormat="0" applyProtection="0">
      <alignment horizontal="left" vertical="top" indent="1"/>
    </xf>
    <xf numFmtId="0" fontId="28" fillId="125" borderId="29" applyNumberFormat="0" applyProtection="0">
      <alignment horizontal="left" vertical="top" indent="1"/>
    </xf>
    <xf numFmtId="214"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2" fontId="28" fillId="125" borderId="29" applyNumberFormat="0" applyProtection="0">
      <alignment horizontal="left" vertical="top" indent="1"/>
    </xf>
    <xf numFmtId="0" fontId="28" fillId="125" borderId="29" applyNumberFormat="0" applyProtection="0">
      <alignment horizontal="left" vertical="top" indent="1"/>
    </xf>
    <xf numFmtId="214"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1" fontId="28" fillId="125" borderId="29" applyNumberFormat="0" applyProtection="0">
      <alignment horizontal="left" vertical="top" indent="1"/>
    </xf>
    <xf numFmtId="211"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1" fontId="28" fillId="125" borderId="29" applyNumberFormat="0" applyProtection="0">
      <alignment horizontal="left" vertical="top" indent="1"/>
    </xf>
    <xf numFmtId="211" fontId="28" fillId="125" borderId="29" applyNumberFormat="0" applyProtection="0">
      <alignment horizontal="left" vertical="top" indent="1"/>
    </xf>
    <xf numFmtId="214"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4" fontId="32" fillId="125" borderId="29" applyNumberFormat="0" applyProtection="0">
      <alignment horizontal="left" vertical="top" indent="1"/>
    </xf>
    <xf numFmtId="214"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4" fontId="32" fillId="125" borderId="29" applyNumberFormat="0" applyProtection="0">
      <alignment horizontal="left" vertical="top" indent="1"/>
    </xf>
    <xf numFmtId="214"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214"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28"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0" fontId="32" fillId="125" borderId="29" applyNumberFormat="0" applyProtection="0">
      <alignment horizontal="left" vertical="top" indent="1"/>
    </xf>
    <xf numFmtId="213" fontId="28" fillId="125" borderId="29" applyNumberFormat="0" applyProtection="0">
      <alignment horizontal="left" vertical="top" indent="1"/>
    </xf>
    <xf numFmtId="0" fontId="32" fillId="125" borderId="29" applyNumberFormat="0" applyProtection="0">
      <alignment horizontal="left" vertical="top" indent="1"/>
    </xf>
    <xf numFmtId="0" fontId="28" fillId="125" borderId="29" applyNumberFormat="0" applyProtection="0">
      <alignment horizontal="left" vertical="top" indent="1"/>
    </xf>
    <xf numFmtId="214" fontId="28"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4" fontId="28"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1" fontId="28" fillId="125" borderId="29" applyNumberFormat="0" applyProtection="0">
      <alignment horizontal="left" vertical="top" indent="1"/>
    </xf>
    <xf numFmtId="214" fontId="28" fillId="125" borderId="29" applyNumberFormat="0" applyProtection="0">
      <alignment horizontal="left" vertical="top" indent="1"/>
    </xf>
    <xf numFmtId="213" fontId="28" fillId="125" borderId="29" applyNumberFormat="0" applyProtection="0">
      <alignment horizontal="left" vertical="top" indent="1"/>
    </xf>
    <xf numFmtId="214" fontId="28" fillId="125" borderId="29" applyNumberFormat="0" applyProtection="0">
      <alignment horizontal="left" vertical="top" indent="1"/>
    </xf>
    <xf numFmtId="214"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4"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4"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4"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2" fontId="28" fillId="125" borderId="29" applyNumberFormat="0" applyProtection="0">
      <alignment horizontal="left" vertical="top" indent="1"/>
    </xf>
    <xf numFmtId="212"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0"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125" borderId="29" applyNumberFormat="0" applyProtection="0">
      <alignment horizontal="left" vertical="top"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1" fontId="28" fillId="58" borderId="29" applyNumberFormat="0" applyProtection="0">
      <alignment horizontal="left" vertical="center" indent="1"/>
    </xf>
    <xf numFmtId="211"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1" fontId="28" fillId="58" borderId="29" applyNumberFormat="0" applyProtection="0">
      <alignment horizontal="left" vertical="center" indent="1"/>
    </xf>
    <xf numFmtId="211" fontId="28" fillId="58" borderId="29" applyNumberFormat="0" applyProtection="0">
      <alignment horizontal="left" vertical="center" indent="1"/>
    </xf>
    <xf numFmtId="217" fontId="28" fillId="58" borderId="29" applyNumberFormat="0" applyProtection="0">
      <alignment horizontal="left" vertical="center" indent="1"/>
    </xf>
    <xf numFmtId="210" fontId="28" fillId="58" borderId="29" applyNumberFormat="0" applyProtection="0">
      <alignment horizontal="left" vertical="center" indent="1"/>
    </xf>
    <xf numFmtId="0" fontId="28" fillId="58" borderId="29" applyNumberFormat="0" applyProtection="0">
      <alignment horizontal="left" vertical="center" indent="1"/>
    </xf>
    <xf numFmtId="210" fontId="28" fillId="58" borderId="29" applyNumberFormat="0" applyProtection="0">
      <alignment horizontal="left" vertical="center" indent="1"/>
    </xf>
    <xf numFmtId="0" fontId="32" fillId="58" borderId="36" applyNumberFormat="0" applyProtection="0">
      <alignment horizontal="left" vertical="center" indent="1"/>
    </xf>
    <xf numFmtId="214"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1" fontId="28" fillId="58" borderId="29" applyNumberFormat="0" applyProtection="0">
      <alignment horizontal="left" vertical="center" indent="1"/>
    </xf>
    <xf numFmtId="214"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213" fontId="28" fillId="58" borderId="29" applyNumberFormat="0" applyProtection="0">
      <alignment horizontal="left" vertical="center" indent="1"/>
    </xf>
    <xf numFmtId="0" fontId="28" fillId="58" borderId="29"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212" fontId="28" fillId="58" borderId="29" applyNumberFormat="0" applyProtection="0">
      <alignment horizontal="left" vertical="center" indent="1"/>
    </xf>
    <xf numFmtId="0" fontId="28" fillId="58" borderId="29" applyNumberFormat="0" applyProtection="0">
      <alignment horizontal="left" vertical="center" indent="1"/>
    </xf>
    <xf numFmtId="214" fontId="28" fillId="58" borderId="29" applyNumberFormat="0" applyProtection="0">
      <alignment horizontal="left" vertical="center" indent="1"/>
    </xf>
    <xf numFmtId="0"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1" fontId="28" fillId="58" borderId="29" applyNumberFormat="0" applyProtection="0">
      <alignment horizontal="left" vertical="center" indent="1"/>
    </xf>
    <xf numFmtId="211" fontId="28" fillId="58" borderId="29"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0" fontId="32" fillId="58" borderId="36" applyNumberFormat="0" applyProtection="0">
      <alignment horizontal="left" vertical="center" indent="1"/>
    </xf>
    <xf numFmtId="211" fontId="28" fillId="58" borderId="29" applyNumberFormat="0" applyProtection="0">
      <alignment horizontal="left" vertical="center" indent="1"/>
    </xf>
    <xf numFmtId="211" fontId="28" fillId="58" borderId="29" applyNumberFormat="0" applyProtection="0">
      <alignment horizontal="left" vertical="center" indent="1"/>
    </xf>
    <xf numFmtId="213" fontId="28" fillId="58" borderId="29" applyNumberFormat="0" applyProtection="0">
      <alignment horizontal="left" vertical="center" indent="1"/>
    </xf>
    <xf numFmtId="0" fontId="28" fillId="58" borderId="29" applyNumberFormat="0" applyProtection="0">
      <alignment horizontal="left" vertical="center" indent="1"/>
    </xf>
    <xf numFmtId="214"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4" fontId="32" fillId="58" borderId="36" applyNumberFormat="0" applyProtection="0">
      <alignment horizontal="left" vertical="center" indent="1"/>
    </xf>
    <xf numFmtId="214"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4" fontId="32" fillId="58" borderId="36" applyNumberFormat="0" applyProtection="0">
      <alignment horizontal="left" vertical="center" indent="1"/>
    </xf>
    <xf numFmtId="214"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4" fontId="32" fillId="58" borderId="36" applyNumberFormat="0" applyProtection="0">
      <alignment horizontal="left" vertical="center" indent="1"/>
    </xf>
    <xf numFmtId="0"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32" fillId="58" borderId="36"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0" fontId="32" fillId="58" borderId="36" applyNumberFormat="0" applyProtection="0">
      <alignment horizontal="left" vertical="center" indent="1"/>
    </xf>
    <xf numFmtId="0" fontId="28" fillId="58" borderId="29" applyNumberFormat="0" applyProtection="0">
      <alignment horizontal="left" vertical="center" indent="1"/>
    </xf>
    <xf numFmtId="214"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214"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4"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211" fontId="28" fillId="58" borderId="29" applyNumberFormat="0" applyProtection="0">
      <alignment horizontal="left" vertical="center" indent="1"/>
    </xf>
    <xf numFmtId="0"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4" fontId="28" fillId="58" borderId="29" applyNumberFormat="0" applyProtection="0">
      <alignment horizontal="left" vertical="center" indent="1"/>
    </xf>
    <xf numFmtId="0"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2" fontId="28" fillId="58" borderId="29" applyNumberFormat="0" applyProtection="0">
      <alignment horizontal="left" vertical="center" indent="1"/>
    </xf>
    <xf numFmtId="212"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center"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211" fontId="28" fillId="58" borderId="29" applyNumberFormat="0" applyProtection="0">
      <alignment horizontal="left" vertical="top" indent="1"/>
    </xf>
    <xf numFmtId="211"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1" fontId="28" fillId="58" borderId="29" applyNumberFormat="0" applyProtection="0">
      <alignment horizontal="left" vertical="top" indent="1"/>
    </xf>
    <xf numFmtId="211" fontId="28" fillId="58" borderId="29" applyNumberFormat="0" applyProtection="0">
      <alignment horizontal="left" vertical="top" indent="1"/>
    </xf>
    <xf numFmtId="217" fontId="28" fillId="58" borderId="29" applyNumberFormat="0" applyProtection="0">
      <alignment horizontal="left" vertical="top" indent="1"/>
    </xf>
    <xf numFmtId="21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0" fontId="28" fillId="58" borderId="29" applyNumberFormat="0" applyProtection="0">
      <alignment horizontal="left" vertical="top" indent="1"/>
    </xf>
    <xf numFmtId="0" fontId="32"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1" fontId="28" fillId="58" borderId="29" applyNumberFormat="0" applyProtection="0">
      <alignment horizontal="left" vertical="top" indent="1"/>
    </xf>
    <xf numFmtId="214"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3" fontId="28" fillId="58" borderId="29" applyNumberFormat="0" applyProtection="0">
      <alignment horizontal="left" vertical="top" indent="1"/>
    </xf>
    <xf numFmtId="0" fontId="28" fillId="58" borderId="29" applyNumberFormat="0" applyProtection="0">
      <alignment horizontal="left" vertical="top" indent="1"/>
    </xf>
    <xf numFmtId="214"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2" fontId="28" fillId="58" borderId="29" applyNumberFormat="0" applyProtection="0">
      <alignment horizontal="left" vertical="top" indent="1"/>
    </xf>
    <xf numFmtId="0" fontId="28" fillId="58" borderId="29" applyNumberFormat="0" applyProtection="0">
      <alignment horizontal="left" vertical="top" indent="1"/>
    </xf>
    <xf numFmtId="214"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1" fontId="28" fillId="58" borderId="29" applyNumberFormat="0" applyProtection="0">
      <alignment horizontal="left" vertical="top" indent="1"/>
    </xf>
    <xf numFmtId="211"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1" fontId="28" fillId="58" borderId="29" applyNumberFormat="0" applyProtection="0">
      <alignment horizontal="left" vertical="top" indent="1"/>
    </xf>
    <xf numFmtId="211" fontId="28" fillId="58" borderId="29" applyNumberFormat="0" applyProtection="0">
      <alignment horizontal="left" vertical="top" indent="1"/>
    </xf>
    <xf numFmtId="214"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4" fontId="32" fillId="58" borderId="29" applyNumberFormat="0" applyProtection="0">
      <alignment horizontal="left" vertical="top" indent="1"/>
    </xf>
    <xf numFmtId="214"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4" fontId="32" fillId="58" borderId="29" applyNumberFormat="0" applyProtection="0">
      <alignment horizontal="left" vertical="top" indent="1"/>
    </xf>
    <xf numFmtId="214"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214"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28"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0" fontId="32" fillId="58" borderId="29" applyNumberFormat="0" applyProtection="0">
      <alignment horizontal="left" vertical="top" indent="1"/>
    </xf>
    <xf numFmtId="213" fontId="28" fillId="58" borderId="29" applyNumberFormat="0" applyProtection="0">
      <alignment horizontal="left" vertical="top" indent="1"/>
    </xf>
    <xf numFmtId="0" fontId="32" fillId="58" borderId="29" applyNumberFormat="0" applyProtection="0">
      <alignment horizontal="left" vertical="top" indent="1"/>
    </xf>
    <xf numFmtId="0" fontId="28" fillId="58" borderId="29" applyNumberFormat="0" applyProtection="0">
      <alignment horizontal="left" vertical="top" indent="1"/>
    </xf>
    <xf numFmtId="214" fontId="28"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4" fontId="28"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1" fontId="28" fillId="58" borderId="29" applyNumberFormat="0" applyProtection="0">
      <alignment horizontal="left" vertical="top" indent="1"/>
    </xf>
    <xf numFmtId="214" fontId="28" fillId="58" borderId="29" applyNumberFormat="0" applyProtection="0">
      <alignment horizontal="left" vertical="top" indent="1"/>
    </xf>
    <xf numFmtId="213" fontId="28" fillId="58" borderId="29" applyNumberFormat="0" applyProtection="0">
      <alignment horizontal="left" vertical="top" indent="1"/>
    </xf>
    <xf numFmtId="214" fontId="28" fillId="58" borderId="29" applyNumberFormat="0" applyProtection="0">
      <alignment horizontal="left" vertical="top" indent="1"/>
    </xf>
    <xf numFmtId="214"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4"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4"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4"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2" fontId="28" fillId="58" borderId="29" applyNumberFormat="0" applyProtection="0">
      <alignment horizontal="left" vertical="top" indent="1"/>
    </xf>
    <xf numFmtId="212"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0"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58" borderId="29" applyNumberFormat="0" applyProtection="0">
      <alignment horizontal="left" vertical="top"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1" fontId="28" fillId="127" borderId="29" applyNumberFormat="0" applyProtection="0">
      <alignment horizontal="left" vertical="center" indent="1"/>
    </xf>
    <xf numFmtId="211"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1" fontId="28" fillId="127" borderId="29" applyNumberFormat="0" applyProtection="0">
      <alignment horizontal="left" vertical="center" indent="1"/>
    </xf>
    <xf numFmtId="211" fontId="28" fillId="127" borderId="29" applyNumberFormat="0" applyProtection="0">
      <alignment horizontal="left" vertical="center" indent="1"/>
    </xf>
    <xf numFmtId="217" fontId="28" fillId="127" borderId="29" applyNumberFormat="0" applyProtection="0">
      <alignment horizontal="left" vertical="center" indent="1"/>
    </xf>
    <xf numFmtId="210" fontId="28" fillId="127" borderId="29" applyNumberFormat="0" applyProtection="0">
      <alignment horizontal="left" vertical="center" indent="1"/>
    </xf>
    <xf numFmtId="0" fontId="28" fillId="127" borderId="29" applyNumberFormat="0" applyProtection="0">
      <alignment horizontal="left" vertical="center" indent="1"/>
    </xf>
    <xf numFmtId="210" fontId="28" fillId="127" borderId="29" applyNumberFormat="0" applyProtection="0">
      <alignment horizontal="left" vertical="center" indent="1"/>
    </xf>
    <xf numFmtId="0" fontId="32" fillId="127" borderId="36" applyNumberFormat="0" applyProtection="0">
      <alignment horizontal="left" vertical="center" indent="1"/>
    </xf>
    <xf numFmtId="214"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1" fontId="28" fillId="127" borderId="29" applyNumberFormat="0" applyProtection="0">
      <alignment horizontal="left" vertical="center" indent="1"/>
    </xf>
    <xf numFmtId="214"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213" fontId="28" fillId="127" borderId="29" applyNumberFormat="0" applyProtection="0">
      <alignment horizontal="left" vertical="center" indent="1"/>
    </xf>
    <xf numFmtId="0" fontId="28" fillId="127" borderId="29"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212" fontId="28" fillId="127" borderId="29" applyNumberFormat="0" applyProtection="0">
      <alignment horizontal="left" vertical="center" indent="1"/>
    </xf>
    <xf numFmtId="0" fontId="28" fillId="127" borderId="29" applyNumberFormat="0" applyProtection="0">
      <alignment horizontal="left" vertical="center" indent="1"/>
    </xf>
    <xf numFmtId="214" fontId="28" fillId="127" borderId="29" applyNumberFormat="0" applyProtection="0">
      <alignment horizontal="left" vertical="center" indent="1"/>
    </xf>
    <xf numFmtId="0"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1" fontId="28" fillId="127" borderId="29" applyNumberFormat="0" applyProtection="0">
      <alignment horizontal="left" vertical="center" indent="1"/>
    </xf>
    <xf numFmtId="211" fontId="28" fillId="127" borderId="29"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0" fontId="32" fillId="127" borderId="36" applyNumberFormat="0" applyProtection="0">
      <alignment horizontal="left" vertical="center" indent="1"/>
    </xf>
    <xf numFmtId="211" fontId="28" fillId="127" borderId="29" applyNumberFormat="0" applyProtection="0">
      <alignment horizontal="left" vertical="center" indent="1"/>
    </xf>
    <xf numFmtId="211" fontId="28" fillId="127" borderId="29" applyNumberFormat="0" applyProtection="0">
      <alignment horizontal="left" vertical="center" indent="1"/>
    </xf>
    <xf numFmtId="213" fontId="28" fillId="127" borderId="29" applyNumberFormat="0" applyProtection="0">
      <alignment horizontal="left" vertical="center" indent="1"/>
    </xf>
    <xf numFmtId="0" fontId="28" fillId="127" borderId="29" applyNumberFormat="0" applyProtection="0">
      <alignment horizontal="left" vertical="center" indent="1"/>
    </xf>
    <xf numFmtId="214"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4" fontId="32" fillId="127" borderId="36" applyNumberFormat="0" applyProtection="0">
      <alignment horizontal="left" vertical="center" indent="1"/>
    </xf>
    <xf numFmtId="214"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4" fontId="32" fillId="127" borderId="36" applyNumberFormat="0" applyProtection="0">
      <alignment horizontal="left" vertical="center" indent="1"/>
    </xf>
    <xf numFmtId="214"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4" fontId="32" fillId="127" borderId="36" applyNumberFormat="0" applyProtection="0">
      <alignment horizontal="left" vertical="center" indent="1"/>
    </xf>
    <xf numFmtId="0"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32" fillId="127" borderId="36"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0" fontId="32" fillId="127" borderId="36" applyNumberFormat="0" applyProtection="0">
      <alignment horizontal="left" vertical="center" indent="1"/>
    </xf>
    <xf numFmtId="0" fontId="28" fillId="127" borderId="29" applyNumberFormat="0" applyProtection="0">
      <alignment horizontal="left" vertical="center" indent="1"/>
    </xf>
    <xf numFmtId="214"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214"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4"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211" fontId="28" fillId="127" borderId="29" applyNumberFormat="0" applyProtection="0">
      <alignment horizontal="left" vertical="center" indent="1"/>
    </xf>
    <xf numFmtId="0"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4" fontId="28" fillId="127" borderId="29" applyNumberFormat="0" applyProtection="0">
      <alignment horizontal="left" vertical="center" indent="1"/>
    </xf>
    <xf numFmtId="0"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2" fontId="28" fillId="127" borderId="29" applyNumberFormat="0" applyProtection="0">
      <alignment horizontal="left" vertical="center" indent="1"/>
    </xf>
    <xf numFmtId="212"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3" fontId="28" fillId="127" borderId="29" applyNumberFormat="0" applyProtection="0">
      <alignment horizontal="left" vertical="center" indent="1"/>
    </xf>
    <xf numFmtId="214" fontId="32" fillId="127" borderId="36" applyNumberFormat="0" applyProtection="0">
      <alignment horizontal="left" vertical="center"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211" fontId="28" fillId="127" borderId="29" applyNumberFormat="0" applyProtection="0">
      <alignment horizontal="left" vertical="top" indent="1"/>
    </xf>
    <xf numFmtId="211"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1" fontId="28" fillId="127" borderId="29" applyNumberFormat="0" applyProtection="0">
      <alignment horizontal="left" vertical="top" indent="1"/>
    </xf>
    <xf numFmtId="211" fontId="28" fillId="127" borderId="29" applyNumberFormat="0" applyProtection="0">
      <alignment horizontal="left" vertical="top" indent="1"/>
    </xf>
    <xf numFmtId="217" fontId="28" fillId="127" borderId="29" applyNumberFormat="0" applyProtection="0">
      <alignment horizontal="left" vertical="top" indent="1"/>
    </xf>
    <xf numFmtId="21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0" fontId="28" fillId="127" borderId="29" applyNumberFormat="0" applyProtection="0">
      <alignment horizontal="left" vertical="top" indent="1"/>
    </xf>
    <xf numFmtId="0" fontId="32"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1" fontId="28" fillId="127" borderId="29" applyNumberFormat="0" applyProtection="0">
      <alignment horizontal="left" vertical="top" indent="1"/>
    </xf>
    <xf numFmtId="214"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3" fontId="28" fillId="127" borderId="29" applyNumberFormat="0" applyProtection="0">
      <alignment horizontal="left" vertical="top" indent="1"/>
    </xf>
    <xf numFmtId="0" fontId="28" fillId="127" borderId="29" applyNumberFormat="0" applyProtection="0">
      <alignment horizontal="left" vertical="top" indent="1"/>
    </xf>
    <xf numFmtId="214"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2" fontId="28" fillId="127" borderId="29" applyNumberFormat="0" applyProtection="0">
      <alignment horizontal="left" vertical="top" indent="1"/>
    </xf>
    <xf numFmtId="0" fontId="28" fillId="127" borderId="29" applyNumberFormat="0" applyProtection="0">
      <alignment horizontal="left" vertical="top" indent="1"/>
    </xf>
    <xf numFmtId="214"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1" fontId="28" fillId="127" borderId="29" applyNumberFormat="0" applyProtection="0">
      <alignment horizontal="left" vertical="top" indent="1"/>
    </xf>
    <xf numFmtId="211"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1" fontId="28" fillId="127" borderId="29" applyNumberFormat="0" applyProtection="0">
      <alignment horizontal="left" vertical="top" indent="1"/>
    </xf>
    <xf numFmtId="211" fontId="28" fillId="127" borderId="29" applyNumberFormat="0" applyProtection="0">
      <alignment horizontal="left" vertical="top" indent="1"/>
    </xf>
    <xf numFmtId="214"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4" fontId="32" fillId="127" borderId="29" applyNumberFormat="0" applyProtection="0">
      <alignment horizontal="left" vertical="top" indent="1"/>
    </xf>
    <xf numFmtId="214"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4" fontId="32" fillId="127" borderId="29" applyNumberFormat="0" applyProtection="0">
      <alignment horizontal="left" vertical="top" indent="1"/>
    </xf>
    <xf numFmtId="214"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214"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28"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0" fontId="32" fillId="127" borderId="29" applyNumberFormat="0" applyProtection="0">
      <alignment horizontal="left" vertical="top" indent="1"/>
    </xf>
    <xf numFmtId="213" fontId="28" fillId="127" borderId="29" applyNumberFormat="0" applyProtection="0">
      <alignment horizontal="left" vertical="top" indent="1"/>
    </xf>
    <xf numFmtId="0" fontId="32" fillId="127" borderId="29" applyNumberFormat="0" applyProtection="0">
      <alignment horizontal="left" vertical="top" indent="1"/>
    </xf>
    <xf numFmtId="0" fontId="28" fillId="127" borderId="29" applyNumberFormat="0" applyProtection="0">
      <alignment horizontal="left" vertical="top" indent="1"/>
    </xf>
    <xf numFmtId="214" fontId="28"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4" fontId="28"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1" fontId="28" fillId="127" borderId="29" applyNumberFormat="0" applyProtection="0">
      <alignment horizontal="left" vertical="top" indent="1"/>
    </xf>
    <xf numFmtId="214" fontId="28" fillId="127" borderId="29" applyNumberFormat="0" applyProtection="0">
      <alignment horizontal="left" vertical="top" indent="1"/>
    </xf>
    <xf numFmtId="213" fontId="28" fillId="127" borderId="29" applyNumberFormat="0" applyProtection="0">
      <alignment horizontal="left" vertical="top" indent="1"/>
    </xf>
    <xf numFmtId="214" fontId="28" fillId="127" borderId="29" applyNumberFormat="0" applyProtection="0">
      <alignment horizontal="left" vertical="top" indent="1"/>
    </xf>
    <xf numFmtId="214"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4"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4"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4"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2" fontId="28" fillId="127" borderId="29" applyNumberFormat="0" applyProtection="0">
      <alignment horizontal="left" vertical="top" indent="1"/>
    </xf>
    <xf numFmtId="212"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0"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27" borderId="29" applyNumberFormat="0" applyProtection="0">
      <alignment horizontal="left" vertical="top" indent="1"/>
    </xf>
    <xf numFmtId="213" fontId="28" fillId="131" borderId="25" applyNumberFormat="0">
      <protection locked="0"/>
    </xf>
    <xf numFmtId="212" fontId="28" fillId="131" borderId="25" applyNumberFormat="0">
      <protection locked="0"/>
    </xf>
    <xf numFmtId="211" fontId="28" fillId="131" borderId="25" applyNumberFormat="0">
      <protection locked="0"/>
    </xf>
    <xf numFmtId="0" fontId="28" fillId="131" borderId="25" applyNumberFormat="0">
      <protection locked="0"/>
    </xf>
    <xf numFmtId="210" fontId="28" fillId="131" borderId="25" applyNumberFormat="0">
      <protection locked="0"/>
    </xf>
    <xf numFmtId="214" fontId="28" fillId="131" borderId="25" applyNumberFormat="0">
      <protection locked="0"/>
    </xf>
    <xf numFmtId="211" fontId="28" fillId="131" borderId="25" applyNumberFormat="0">
      <protection locked="0"/>
    </xf>
    <xf numFmtId="0" fontId="28" fillId="131" borderId="25" applyNumberFormat="0">
      <protection locked="0"/>
    </xf>
    <xf numFmtId="214" fontId="28" fillId="131" borderId="25" applyNumberFormat="0">
      <protection locked="0"/>
    </xf>
    <xf numFmtId="0" fontId="28" fillId="131" borderId="25" applyNumberFormat="0">
      <protection locked="0"/>
    </xf>
    <xf numFmtId="0" fontId="28" fillId="131" borderId="25" applyNumberFormat="0">
      <protection locked="0"/>
    </xf>
    <xf numFmtId="0" fontId="32" fillId="131" borderId="54" applyNumberFormat="0">
      <protection locked="0"/>
    </xf>
    <xf numFmtId="0" fontId="28" fillId="131" borderId="25" applyNumberFormat="0">
      <protection locked="0"/>
    </xf>
    <xf numFmtId="211" fontId="28" fillId="131" borderId="25" applyNumberFormat="0">
      <protection locked="0"/>
    </xf>
    <xf numFmtId="0" fontId="32" fillId="131" borderId="54" applyNumberFormat="0">
      <protection locked="0"/>
    </xf>
    <xf numFmtId="210" fontId="28" fillId="131" borderId="25" applyNumberFormat="0">
      <protection locked="0"/>
    </xf>
    <xf numFmtId="213" fontId="28" fillId="131" borderId="25" applyNumberFormat="0">
      <protection locked="0"/>
    </xf>
    <xf numFmtId="212" fontId="28" fillId="131" borderId="25" applyNumberFormat="0">
      <protection locked="0"/>
    </xf>
    <xf numFmtId="212" fontId="28" fillId="131" borderId="25" applyNumberFormat="0">
      <protection locked="0"/>
    </xf>
    <xf numFmtId="213" fontId="28" fillId="131" borderId="25" applyNumberFormat="0">
      <protection locked="0"/>
    </xf>
    <xf numFmtId="213" fontId="28" fillId="131" borderId="25" applyNumberFormat="0">
      <protection locked="0"/>
    </xf>
    <xf numFmtId="212" fontId="28" fillId="131" borderId="25" applyNumberFormat="0">
      <protection locked="0"/>
    </xf>
    <xf numFmtId="213" fontId="28" fillId="131" borderId="25" applyNumberFormat="0">
      <protection locked="0"/>
    </xf>
    <xf numFmtId="213" fontId="28" fillId="131" borderId="25" applyNumberFormat="0">
      <protection locked="0"/>
    </xf>
    <xf numFmtId="0" fontId="21" fillId="89" borderId="55" applyBorder="0"/>
    <xf numFmtId="214" fontId="21" fillId="89" borderId="55" applyBorder="0"/>
    <xf numFmtId="214" fontId="21" fillId="89" borderId="55" applyBorder="0"/>
    <xf numFmtId="212" fontId="21" fillId="89" borderId="55" applyBorder="0"/>
    <xf numFmtId="212" fontId="21" fillId="89" borderId="55" applyBorder="0"/>
    <xf numFmtId="214"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213" fontId="21" fillId="89" borderId="55" applyBorder="0"/>
    <xf numFmtId="211" fontId="21" fillId="89" borderId="55" applyBorder="0"/>
    <xf numFmtId="214" fontId="21" fillId="89" borderId="55" applyBorder="0"/>
    <xf numFmtId="214"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212" fontId="21" fillId="89" borderId="55" applyBorder="0"/>
    <xf numFmtId="212" fontId="21" fillId="89" borderId="55" applyBorder="0"/>
    <xf numFmtId="214" fontId="21" fillId="89" borderId="55" applyBorder="0"/>
    <xf numFmtId="211"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211"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0" fontId="21" fillId="89" borderId="55" applyBorder="0"/>
    <xf numFmtId="211" fontId="21" fillId="89" borderId="55" applyBorder="0"/>
    <xf numFmtId="211" fontId="21" fillId="89" borderId="55" applyBorder="0"/>
    <xf numFmtId="217" fontId="21" fillId="89" borderId="55" applyBorder="0"/>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31"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63"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31"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60" fillId="104" borderId="25"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60" fillId="104" borderId="25"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59" fillId="53" borderId="29" applyNumberFormat="0" applyProtection="0">
      <alignment vertical="center"/>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31" fillId="53"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63" fillId="62"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4" fontId="31" fillId="53" borderId="29" applyNumberFormat="0" applyProtection="0">
      <alignment horizontal="left" vertical="center"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1" fontId="31" fillId="53" borderId="29" applyNumberFormat="0" applyProtection="0">
      <alignment horizontal="left" vertical="top" indent="1"/>
    </xf>
    <xf numFmtId="211" fontId="31" fillId="53" borderId="29" applyNumberFormat="0" applyProtection="0">
      <alignment horizontal="left" vertical="top" indent="1"/>
    </xf>
    <xf numFmtId="217" fontId="31" fillId="53" borderId="29" applyNumberFormat="0" applyProtection="0">
      <alignment horizontal="left" vertical="top" indent="1"/>
    </xf>
    <xf numFmtId="210" fontId="31" fillId="53" borderId="29" applyNumberFormat="0" applyProtection="0">
      <alignment horizontal="left" vertical="top" indent="1"/>
    </xf>
    <xf numFmtId="0" fontId="31" fillId="53" borderId="29" applyNumberFormat="0" applyProtection="0">
      <alignment horizontal="left" vertical="top" indent="1"/>
    </xf>
    <xf numFmtId="217" fontId="31" fillId="53" borderId="29" applyNumberFormat="0" applyProtection="0">
      <alignment horizontal="left" vertical="top" indent="1"/>
    </xf>
    <xf numFmtId="210" fontId="31" fillId="53" borderId="29" applyNumberFormat="0" applyProtection="0">
      <alignment horizontal="left" vertical="top" indent="1"/>
    </xf>
    <xf numFmtId="0" fontId="31" fillId="53" borderId="29" applyNumberFormat="0" applyProtection="0">
      <alignment horizontal="left" vertical="top" indent="1"/>
    </xf>
    <xf numFmtId="0" fontId="63" fillId="53" borderId="29" applyNumberFormat="0" applyProtection="0">
      <alignment horizontal="left" vertical="top" indent="1"/>
    </xf>
    <xf numFmtId="214" fontId="63" fillId="53" borderId="29" applyNumberFormat="0" applyProtection="0">
      <alignment horizontal="left" vertical="top" indent="1"/>
    </xf>
    <xf numFmtId="214" fontId="63" fillId="53" borderId="29" applyNumberFormat="0" applyProtection="0">
      <alignment horizontal="left" vertical="top" indent="1"/>
    </xf>
    <xf numFmtId="214"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2" fontId="31" fillId="53" borderId="29" applyNumberFormat="0" applyProtection="0">
      <alignment horizontal="left" vertical="top" indent="1"/>
    </xf>
    <xf numFmtId="211" fontId="31" fillId="53" borderId="29" applyNumberFormat="0" applyProtection="0">
      <alignment horizontal="left" vertical="top" indent="1"/>
    </xf>
    <xf numFmtId="214"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3" fontId="31" fillId="53" borderId="29" applyNumberFormat="0" applyProtection="0">
      <alignment horizontal="left" vertical="top" indent="1"/>
    </xf>
    <xf numFmtId="0" fontId="31" fillId="53" borderId="29" applyNumberFormat="0" applyProtection="0">
      <alignment horizontal="left" vertical="top" indent="1"/>
    </xf>
    <xf numFmtId="214"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2" fontId="31" fillId="53" borderId="29" applyNumberFormat="0" applyProtection="0">
      <alignment horizontal="left" vertical="top" indent="1"/>
    </xf>
    <xf numFmtId="212" fontId="31" fillId="53" borderId="29" applyNumberFormat="0" applyProtection="0">
      <alignment horizontal="left" vertical="top" indent="1"/>
    </xf>
    <xf numFmtId="214" fontId="63" fillId="53" borderId="29" applyNumberFormat="0" applyProtection="0">
      <alignment horizontal="left" vertical="top" indent="1"/>
    </xf>
    <xf numFmtId="211"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1"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1" fontId="31" fillId="53" borderId="29" applyNumberFormat="0" applyProtection="0">
      <alignment horizontal="left" vertical="top" indent="1"/>
    </xf>
    <xf numFmtId="211" fontId="31" fillId="53" borderId="29" applyNumberFormat="0" applyProtection="0">
      <alignment horizontal="left" vertical="top" indent="1"/>
    </xf>
    <xf numFmtId="0" fontId="63" fillId="53" borderId="29" applyNumberFormat="0" applyProtection="0">
      <alignment horizontal="left" vertical="top" indent="1"/>
    </xf>
    <xf numFmtId="214"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2" fontId="31" fillId="53" borderId="29" applyNumberFormat="0" applyProtection="0">
      <alignment horizontal="left" vertical="top" indent="1"/>
    </xf>
    <xf numFmtId="211" fontId="31" fillId="53" borderId="29" applyNumberFormat="0" applyProtection="0">
      <alignment horizontal="left" vertical="top" indent="1"/>
    </xf>
    <xf numFmtId="214"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0" fontId="63" fillId="53" borderId="29" applyNumberFormat="0" applyProtection="0">
      <alignment horizontal="left" vertical="top" indent="1"/>
    </xf>
    <xf numFmtId="213" fontId="31" fillId="53" borderId="29" applyNumberFormat="0" applyProtection="0">
      <alignment horizontal="left" vertical="top" indent="1"/>
    </xf>
    <xf numFmtId="214" fontId="31" fillId="53" borderId="29" applyNumberFormat="0" applyProtection="0">
      <alignment horizontal="left" vertical="top" indent="1"/>
    </xf>
    <xf numFmtId="214" fontId="31" fillId="53" borderId="29" applyNumberFormat="0" applyProtection="0">
      <alignment horizontal="left" vertical="top" indent="1"/>
    </xf>
    <xf numFmtId="212"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2"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3" fontId="31" fillId="53" borderId="29" applyNumberFormat="0" applyProtection="0">
      <alignment horizontal="left" vertical="top" indent="1"/>
    </xf>
    <xf numFmtId="213"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3" fontId="31" fillId="53" borderId="29" applyNumberFormat="0" applyProtection="0">
      <alignment horizontal="left" vertical="top" indent="1"/>
    </xf>
    <xf numFmtId="213" fontId="31" fillId="53" borderId="29" applyNumberFormat="0" applyProtection="0">
      <alignment horizontal="left" vertical="top" indent="1"/>
    </xf>
    <xf numFmtId="0" fontId="31" fillId="53" borderId="29" applyNumberFormat="0" applyProtection="0">
      <alignment horizontal="left" vertical="top" indent="1"/>
    </xf>
    <xf numFmtId="213"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3" fontId="31" fillId="53" borderId="29" applyNumberFormat="0" applyProtection="0">
      <alignment horizontal="left" vertical="top" indent="1"/>
    </xf>
    <xf numFmtId="212"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212" fontId="31" fillId="53" borderId="29" applyNumberFormat="0" applyProtection="0">
      <alignment horizontal="left" vertical="top" indent="1"/>
    </xf>
    <xf numFmtId="211" fontId="31" fillId="53" borderId="29" applyNumberFormat="0" applyProtection="0">
      <alignment horizontal="left" vertical="top" indent="1"/>
    </xf>
    <xf numFmtId="211" fontId="31" fillId="53" borderId="29" applyNumberFormat="0" applyProtection="0">
      <alignment horizontal="left" vertical="top" indent="1"/>
    </xf>
    <xf numFmtId="0" fontId="31" fillId="53" borderId="29" applyNumberFormat="0" applyProtection="0">
      <alignment horizontal="left" vertical="top" indent="1"/>
    </xf>
    <xf numFmtId="0" fontId="31" fillId="53" borderId="29" applyNumberFormat="0" applyProtection="0">
      <alignment horizontal="left" vertical="top" indent="1"/>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32" fillId="0" borderId="36" applyNumberFormat="0" applyProtection="0">
      <alignment horizontal="right" vertical="center"/>
    </xf>
    <xf numFmtId="4" fontId="31" fillId="127" borderId="29" applyNumberFormat="0" applyProtection="0">
      <alignment horizontal="right" vertical="center"/>
    </xf>
    <xf numFmtId="4" fontId="31"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60" fillId="126" borderId="36"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59" fillId="127" borderId="29" applyNumberFormat="0" applyProtection="0">
      <alignment horizontal="right" vertical="center"/>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2" fillId="153" borderId="78"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4" fontId="32" fillId="66" borderId="36" applyNumberFormat="0" applyProtection="0">
      <alignment horizontal="left" vertical="center" indent="1"/>
    </xf>
    <xf numFmtId="4" fontId="31" fillId="125" borderId="29" applyNumberFormat="0" applyProtection="0">
      <alignment horizontal="left" vertical="center" indent="1"/>
    </xf>
    <xf numFmtId="4" fontId="31" fillId="125" borderId="29" applyNumberFormat="0" applyProtection="0">
      <alignment horizontal="left" vertical="center"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1" fontId="31" fillId="125" borderId="29" applyNumberFormat="0" applyProtection="0">
      <alignment horizontal="left" vertical="top" indent="1"/>
    </xf>
    <xf numFmtId="211" fontId="31" fillId="125" borderId="29" applyNumberFormat="0" applyProtection="0">
      <alignment horizontal="left" vertical="top" indent="1"/>
    </xf>
    <xf numFmtId="217" fontId="31" fillId="125" borderId="29" applyNumberFormat="0" applyProtection="0">
      <alignment horizontal="left" vertical="top" indent="1"/>
    </xf>
    <xf numFmtId="210" fontId="31" fillId="125" borderId="29" applyNumberFormat="0" applyProtection="0">
      <alignment horizontal="left" vertical="top" indent="1"/>
    </xf>
    <xf numFmtId="0" fontId="31" fillId="125" borderId="29" applyNumberFormat="0" applyProtection="0">
      <alignment horizontal="left" vertical="top" indent="1"/>
    </xf>
    <xf numFmtId="217" fontId="31" fillId="125" borderId="29" applyNumberFormat="0" applyProtection="0">
      <alignment horizontal="left" vertical="top" indent="1"/>
    </xf>
    <xf numFmtId="210" fontId="31" fillId="125" borderId="29" applyNumberFormat="0" applyProtection="0">
      <alignment horizontal="left" vertical="top" indent="1"/>
    </xf>
    <xf numFmtId="0" fontId="31" fillId="125" borderId="29" applyNumberFormat="0" applyProtection="0">
      <alignment horizontal="left" vertical="top" indent="1"/>
    </xf>
    <xf numFmtId="0" fontId="63" fillId="125" borderId="29" applyNumberFormat="0" applyProtection="0">
      <alignment horizontal="left" vertical="top" indent="1"/>
    </xf>
    <xf numFmtId="214" fontId="63" fillId="125" borderId="29" applyNumberFormat="0" applyProtection="0">
      <alignment horizontal="left" vertical="top" indent="1"/>
    </xf>
    <xf numFmtId="214"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2" fontId="31" fillId="125" borderId="29" applyNumberFormat="0" applyProtection="0">
      <alignment horizontal="left" vertical="top" indent="1"/>
    </xf>
    <xf numFmtId="211" fontId="31" fillId="125" borderId="29" applyNumberFormat="0" applyProtection="0">
      <alignment horizontal="left" vertical="top" indent="1"/>
    </xf>
    <xf numFmtId="214"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3" fontId="31" fillId="125" borderId="29" applyNumberFormat="0" applyProtection="0">
      <alignment horizontal="left" vertical="top" indent="1"/>
    </xf>
    <xf numFmtId="0" fontId="31" fillId="125" borderId="29" applyNumberFormat="0" applyProtection="0">
      <alignment horizontal="left" vertical="top" indent="1"/>
    </xf>
    <xf numFmtId="214"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2" fontId="31" fillId="125" borderId="29" applyNumberFormat="0" applyProtection="0">
      <alignment horizontal="left" vertical="top" indent="1"/>
    </xf>
    <xf numFmtId="212" fontId="31" fillId="125" borderId="29" applyNumberFormat="0" applyProtection="0">
      <alignment horizontal="left" vertical="top" indent="1"/>
    </xf>
    <xf numFmtId="214" fontId="63" fillId="125" borderId="29" applyNumberFormat="0" applyProtection="0">
      <alignment horizontal="left" vertical="top" indent="1"/>
    </xf>
    <xf numFmtId="211"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1"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1" fontId="31" fillId="125" borderId="29" applyNumberFormat="0" applyProtection="0">
      <alignment horizontal="left" vertical="top" indent="1"/>
    </xf>
    <xf numFmtId="211"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2" fontId="31" fillId="125" borderId="29" applyNumberFormat="0" applyProtection="0">
      <alignment horizontal="left" vertical="top" indent="1"/>
    </xf>
    <xf numFmtId="211" fontId="31" fillId="125" borderId="29" applyNumberFormat="0" applyProtection="0">
      <alignment horizontal="left" vertical="top" indent="1"/>
    </xf>
    <xf numFmtId="214"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0" fontId="63" fillId="125" borderId="29" applyNumberFormat="0" applyProtection="0">
      <alignment horizontal="left" vertical="top" indent="1"/>
    </xf>
    <xf numFmtId="213" fontId="31" fillId="125" borderId="29" applyNumberFormat="0" applyProtection="0">
      <alignment horizontal="left" vertical="top" indent="1"/>
    </xf>
    <xf numFmtId="214" fontId="31" fillId="125" borderId="29" applyNumberFormat="0" applyProtection="0">
      <alignment horizontal="left" vertical="top" indent="1"/>
    </xf>
    <xf numFmtId="214" fontId="31" fillId="125" borderId="29" applyNumberFormat="0" applyProtection="0">
      <alignment horizontal="left" vertical="top" indent="1"/>
    </xf>
    <xf numFmtId="212"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2"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3" fontId="31" fillId="125" borderId="29" applyNumberFormat="0" applyProtection="0">
      <alignment horizontal="left" vertical="top" indent="1"/>
    </xf>
    <xf numFmtId="213"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3" fontId="31" fillId="125" borderId="29" applyNumberFormat="0" applyProtection="0">
      <alignment horizontal="left" vertical="top" indent="1"/>
    </xf>
    <xf numFmtId="213" fontId="31" fillId="125" borderId="29" applyNumberFormat="0" applyProtection="0">
      <alignment horizontal="left" vertical="top" indent="1"/>
    </xf>
    <xf numFmtId="0" fontId="31" fillId="125" borderId="29" applyNumberFormat="0" applyProtection="0">
      <alignment horizontal="left" vertical="top" indent="1"/>
    </xf>
    <xf numFmtId="213"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3" fontId="31" fillId="125" borderId="29" applyNumberFormat="0" applyProtection="0">
      <alignment horizontal="left" vertical="top" indent="1"/>
    </xf>
    <xf numFmtId="212"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212" fontId="31" fillId="125" borderId="29" applyNumberFormat="0" applyProtection="0">
      <alignment horizontal="left" vertical="top" indent="1"/>
    </xf>
    <xf numFmtId="211" fontId="31" fillId="125" borderId="29" applyNumberFormat="0" applyProtection="0">
      <alignment horizontal="left" vertical="top" indent="1"/>
    </xf>
    <xf numFmtId="211" fontId="31" fillId="125" borderId="29" applyNumberFormat="0" applyProtection="0">
      <alignment horizontal="left" vertical="top" indent="1"/>
    </xf>
    <xf numFmtId="0" fontId="31" fillId="125" borderId="29" applyNumberFormat="0" applyProtection="0">
      <alignment horizontal="left" vertical="top" indent="1"/>
    </xf>
    <xf numFmtId="0" fontId="31" fillId="125" borderId="29" applyNumberFormat="0" applyProtection="0">
      <alignment horizontal="left" vertical="top" indent="1"/>
    </xf>
    <xf numFmtId="4" fontId="164" fillId="132" borderId="0"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164" fillId="132" borderId="0"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65" fillId="132" borderId="33" applyNumberFormat="0" applyProtection="0">
      <alignment horizontal="left" vertical="center" indent="1"/>
    </xf>
    <xf numFmtId="4" fontId="164" fillId="132" borderId="0" applyNumberFormat="0" applyProtection="0">
      <alignment horizontal="left" vertical="center" indent="1"/>
    </xf>
    <xf numFmtId="4" fontId="65" fillId="132" borderId="33" applyNumberFormat="0" applyProtection="0">
      <alignment horizontal="left" vertical="center" indent="1"/>
    </xf>
    <xf numFmtId="4" fontId="164" fillId="132" borderId="0" applyNumberFormat="0" applyProtection="0">
      <alignment horizontal="left" vertical="center" indent="1"/>
    </xf>
    <xf numFmtId="4" fontId="164" fillId="132" borderId="0" applyNumberFormat="0" applyProtection="0">
      <alignment horizontal="left" vertical="center" indent="1"/>
    </xf>
    <xf numFmtId="4" fontId="164" fillId="132" borderId="0" applyNumberFormat="0" applyProtection="0">
      <alignment horizontal="left" vertical="center" indent="1"/>
    </xf>
    <xf numFmtId="214" fontId="32" fillId="133" borderId="25"/>
    <xf numFmtId="0" fontId="32" fillId="133" borderId="25"/>
    <xf numFmtId="212" fontId="32" fillId="133" borderId="25"/>
    <xf numFmtId="214" fontId="32" fillId="133" borderId="25"/>
    <xf numFmtId="0" fontId="32" fillId="133" borderId="25"/>
    <xf numFmtId="0" fontId="32" fillId="133" borderId="25"/>
    <xf numFmtId="211" fontId="32" fillId="133" borderId="25"/>
    <xf numFmtId="0" fontId="32" fillId="133" borderId="25"/>
    <xf numFmtId="212" fontId="32" fillId="133" borderId="25"/>
    <xf numFmtId="211" fontId="32" fillId="133" borderId="25"/>
    <xf numFmtId="0" fontId="32" fillId="133" borderId="25"/>
    <xf numFmtId="4" fontId="36" fillId="127" borderId="29" applyNumberFormat="0" applyProtection="0">
      <alignment horizontal="right" vertical="center"/>
    </xf>
    <xf numFmtId="4" fontId="36" fillId="127" borderId="29"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66" fillId="131" borderId="36"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4" fontId="36" fillId="127" borderId="29" applyNumberFormat="0" applyProtection="0">
      <alignment horizontal="right" vertical="center"/>
    </xf>
    <xf numFmtId="214" fontId="67" fillId="0" borderId="0" applyNumberFormat="0" applyFill="0" applyBorder="0" applyAlignment="0" applyProtection="0"/>
    <xf numFmtId="214" fontId="67" fillId="0" borderId="0" applyNumberFormat="0" applyFill="0" applyBorder="0" applyAlignment="0" applyProtection="0"/>
    <xf numFmtId="211" fontId="67" fillId="0" borderId="0" applyNumberFormat="0" applyFill="0" applyBorder="0" applyAlignment="0" applyProtection="0"/>
    <xf numFmtId="211" fontId="67" fillId="0" borderId="0" applyNumberFormat="0" applyFill="0" applyBorder="0" applyAlignment="0" applyProtection="0"/>
    <xf numFmtId="210" fontId="67" fillId="0" borderId="0" applyNumberFormat="0" applyFill="0" applyBorder="0" applyAlignment="0" applyProtection="0"/>
    <xf numFmtId="214" fontId="67" fillId="0" borderId="0" applyNumberFormat="0" applyFill="0" applyBorder="0" applyAlignment="0" applyProtection="0"/>
    <xf numFmtId="211" fontId="67" fillId="0" borderId="0" applyNumberFormat="0" applyFill="0" applyBorder="0" applyAlignment="0" applyProtection="0"/>
    <xf numFmtId="0" fontId="67" fillId="0" borderId="0" applyNumberFormat="0" applyFill="0" applyBorder="0" applyAlignment="0" applyProtection="0"/>
    <xf numFmtId="213" fontId="67" fillId="0" borderId="0" applyNumberFormat="0" applyFill="0" applyBorder="0" applyAlignment="0" applyProtection="0"/>
    <xf numFmtId="213" fontId="67" fillId="0" borderId="0" applyNumberFormat="0" applyFill="0" applyBorder="0" applyAlignment="0" applyProtection="0"/>
    <xf numFmtId="212" fontId="67" fillId="0" borderId="0" applyNumberFormat="0" applyFill="0" applyBorder="0" applyAlignment="0" applyProtection="0"/>
    <xf numFmtId="211" fontId="67" fillId="0" borderId="0" applyNumberFormat="0" applyFill="0" applyBorder="0" applyAlignment="0" applyProtection="0"/>
    <xf numFmtId="0" fontId="67" fillId="0" borderId="0" applyNumberFormat="0" applyFill="0" applyBorder="0" applyAlignment="0" applyProtection="0"/>
    <xf numFmtId="210" fontId="67" fillId="0" borderId="0" applyNumberFormat="0" applyFill="0" applyBorder="0" applyAlignment="0" applyProtection="0"/>
    <xf numFmtId="0" fontId="165" fillId="0" borderId="0" applyNumberFormat="0" applyFill="0" applyBorder="0" applyProtection="0">
      <alignment vertical="center"/>
    </xf>
    <xf numFmtId="214" fontId="165" fillId="0" borderId="0" applyNumberFormat="0" applyFill="0" applyBorder="0" applyProtection="0">
      <alignment vertical="center"/>
    </xf>
    <xf numFmtId="214" fontId="165" fillId="0" borderId="0" applyNumberFormat="0" applyFill="0" applyBorder="0" applyProtection="0">
      <alignment vertical="center"/>
    </xf>
    <xf numFmtId="0" fontId="28" fillId="126" borderId="79" applyNumberFormat="0" applyProtection="0">
      <alignment horizontal="center" vertical="center"/>
    </xf>
    <xf numFmtId="0" fontId="28" fillId="126" borderId="79" applyNumberFormat="0" applyProtection="0">
      <alignment horizontal="center" vertical="center"/>
    </xf>
    <xf numFmtId="214" fontId="165" fillId="0" borderId="0" applyNumberFormat="0" applyFill="0" applyBorder="0" applyProtection="0">
      <alignment vertical="center"/>
    </xf>
    <xf numFmtId="0" fontId="28" fillId="126" borderId="79" applyNumberFormat="0" applyProtection="0">
      <alignment horizontal="center" vertical="center"/>
    </xf>
    <xf numFmtId="0" fontId="28" fillId="126" borderId="79" applyNumberFormat="0" applyProtection="0">
      <alignment horizontal="center" vertical="center"/>
    </xf>
    <xf numFmtId="0" fontId="28" fillId="126" borderId="79" applyNumberFormat="0" applyProtection="0">
      <alignment horizontal="center" vertical="center"/>
    </xf>
    <xf numFmtId="0" fontId="166" fillId="0" borderId="0" applyNumberFormat="0" applyFill="0" applyBorder="0" applyProtection="0">
      <alignment horizontal="center" wrapText="1"/>
    </xf>
    <xf numFmtId="0" fontId="166" fillId="0" borderId="0" applyNumberFormat="0" applyFill="0" applyBorder="0" applyProtection="0">
      <alignment horizontal="center" wrapText="1"/>
    </xf>
    <xf numFmtId="214" fontId="166" fillId="0" borderId="0" applyNumberFormat="0" applyFill="0" applyBorder="0" applyProtection="0">
      <alignment horizontal="center" wrapText="1"/>
    </xf>
    <xf numFmtId="214" fontId="166" fillId="0" borderId="0" applyNumberFormat="0" applyFill="0" applyBorder="0" applyProtection="0">
      <alignment horizontal="center" wrapText="1"/>
    </xf>
    <xf numFmtId="0" fontId="28" fillId="126" borderId="13" applyNumberFormat="0" applyFont="0" applyProtection="0">
      <alignment horizontal="center" vertical="center"/>
    </xf>
    <xf numFmtId="214" fontId="166" fillId="0" borderId="0" applyNumberFormat="0" applyFill="0" applyBorder="0" applyProtection="0">
      <alignment horizontal="center" wrapText="1"/>
    </xf>
    <xf numFmtId="0" fontId="28" fillId="126" borderId="13" applyNumberFormat="0" applyFont="0" applyProtection="0">
      <alignment horizontal="center" vertical="center"/>
    </xf>
    <xf numFmtId="214" fontId="166" fillId="0" borderId="0" applyNumberFormat="0" applyFill="0" applyBorder="0" applyProtection="0">
      <alignment horizontal="center" wrapText="1"/>
    </xf>
    <xf numFmtId="214" fontId="166" fillId="0" borderId="0" applyNumberFormat="0" applyFill="0" applyBorder="0" applyProtection="0">
      <alignment horizontal="center" wrapText="1"/>
    </xf>
    <xf numFmtId="0" fontId="28" fillId="126" borderId="13" applyNumberFormat="0" applyFont="0" applyProtection="0">
      <alignment horizontal="center" vertical="center"/>
    </xf>
    <xf numFmtId="214" fontId="166" fillId="0" borderId="0" applyNumberFormat="0" applyFill="0" applyBorder="0" applyProtection="0">
      <alignment horizontal="center" wrapText="1"/>
    </xf>
    <xf numFmtId="0" fontId="28" fillId="126" borderId="13" applyNumberFormat="0" applyFont="0" applyProtection="0">
      <alignment horizontal="center" vertical="center"/>
    </xf>
    <xf numFmtId="0" fontId="167" fillId="0" borderId="0" applyNumberFormat="0" applyFill="0" applyBorder="0" applyAlignment="0" applyProtection="0"/>
    <xf numFmtId="0" fontId="167" fillId="0" borderId="0" applyNumberFormat="0" applyFill="0" applyBorder="0" applyAlignment="0" applyProtection="0"/>
    <xf numFmtId="214" fontId="167" fillId="0" borderId="0" applyNumberFormat="0" applyFill="0" applyBorder="0" applyAlignment="0" applyProtection="0"/>
    <xf numFmtId="214" fontId="167" fillId="0" borderId="0" applyNumberFormat="0" applyFill="0" applyBorder="0" applyAlignment="0" applyProtection="0"/>
    <xf numFmtId="6" fontId="28" fillId="126" borderId="80" applyProtection="0">
      <alignment horizontal="center" wrapText="1"/>
    </xf>
    <xf numFmtId="214" fontId="167" fillId="0" borderId="0" applyNumberFormat="0" applyFill="0" applyBorder="0" applyAlignment="0" applyProtection="0"/>
    <xf numFmtId="6" fontId="28" fillId="126" borderId="80" applyProtection="0">
      <alignment horizontal="center" wrapText="1"/>
    </xf>
    <xf numFmtId="214" fontId="167" fillId="0" borderId="0" applyNumberFormat="0" applyFill="0" applyBorder="0" applyAlignment="0" applyProtection="0"/>
    <xf numFmtId="214" fontId="167" fillId="0" borderId="0" applyNumberFormat="0" applyFill="0" applyBorder="0" applyAlignment="0" applyProtection="0"/>
    <xf numFmtId="6" fontId="28" fillId="126" borderId="80" applyProtection="0">
      <alignment horizontal="center" wrapText="1"/>
    </xf>
    <xf numFmtId="214" fontId="167" fillId="0" borderId="0" applyNumberFormat="0" applyFill="0" applyBorder="0" applyAlignment="0" applyProtection="0"/>
    <xf numFmtId="6" fontId="28" fillId="126" borderId="80" applyProtection="0">
      <alignment horizontal="center" wrapText="1"/>
    </xf>
    <xf numFmtId="0" fontId="168" fillId="0" borderId="67"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214" fontId="169" fillId="0" borderId="0" applyNumberFormat="0" applyFill="0" applyBorder="0" applyAlignment="0" applyProtection="0"/>
    <xf numFmtId="214" fontId="169" fillId="0" borderId="0" applyNumberFormat="0" applyFill="0" applyBorder="0" applyAlignment="0" applyProtection="0"/>
    <xf numFmtId="214" fontId="169" fillId="0" borderId="0" applyNumberFormat="0" applyFill="0" applyBorder="0" applyAlignment="0" applyProtection="0"/>
    <xf numFmtId="6" fontId="19" fillId="154" borderId="80" applyProtection="0">
      <alignment horizontal="center" wrapText="1"/>
    </xf>
    <xf numFmtId="214" fontId="169" fillId="0" borderId="0" applyNumberFormat="0" applyFill="0" applyBorder="0" applyAlignment="0" applyProtection="0"/>
    <xf numFmtId="214" fontId="169" fillId="0" borderId="0" applyNumberFormat="0" applyFill="0" applyBorder="0" applyAlignment="0" applyProtection="0"/>
    <xf numFmtId="6" fontId="19" fillId="154" borderId="80" applyProtection="0">
      <alignment horizontal="center" wrapText="1"/>
    </xf>
    <xf numFmtId="214" fontId="169" fillId="0" borderId="0" applyNumberFormat="0" applyFill="0" applyBorder="0" applyAlignment="0" applyProtection="0"/>
    <xf numFmtId="6" fontId="19" fillId="154" borderId="80" applyProtection="0">
      <alignment horizontal="center" wrapText="1"/>
    </xf>
    <xf numFmtId="0" fontId="168" fillId="0" borderId="67" applyNumberFormat="0" applyFill="0" applyProtection="0">
      <alignment horizontal="right" wrapText="1"/>
    </xf>
    <xf numFmtId="0" fontId="166" fillId="0" borderId="0" applyNumberFormat="0" applyFill="0" applyBorder="0" applyAlignment="0" applyProtection="0"/>
    <xf numFmtId="0" fontId="166" fillId="0" borderId="0" applyNumberFormat="0" applyFill="0" applyBorder="0" applyAlignment="0" applyProtection="0"/>
    <xf numFmtId="214" fontId="166" fillId="0" borderId="0" applyNumberFormat="0" applyFill="0" applyBorder="0" applyAlignment="0" applyProtection="0"/>
    <xf numFmtId="214" fontId="166" fillId="0" borderId="0" applyNumberFormat="0" applyFill="0" applyBorder="0" applyAlignment="0" applyProtection="0"/>
    <xf numFmtId="4" fontId="28" fillId="126" borderId="80" applyProtection="0">
      <alignment horizontal="center" wrapText="1"/>
    </xf>
    <xf numFmtId="214" fontId="166" fillId="0" borderId="0" applyNumberFormat="0" applyFill="0" applyBorder="0" applyAlignment="0" applyProtection="0"/>
    <xf numFmtId="4" fontId="28" fillId="126" borderId="80" applyProtection="0">
      <alignment horizontal="center" wrapText="1"/>
    </xf>
    <xf numFmtId="214" fontId="166" fillId="0" borderId="0" applyNumberFormat="0" applyFill="0" applyBorder="0" applyAlignment="0" applyProtection="0"/>
    <xf numFmtId="214" fontId="166" fillId="0" borderId="0" applyNumberFormat="0" applyFill="0" applyBorder="0" applyAlignment="0" applyProtection="0"/>
    <xf numFmtId="4" fontId="28" fillId="126" borderId="80" applyProtection="0">
      <alignment horizontal="center" wrapText="1"/>
    </xf>
    <xf numFmtId="214" fontId="166" fillId="0" borderId="0" applyNumberFormat="0" applyFill="0" applyBorder="0" applyAlignment="0" applyProtection="0"/>
    <xf numFmtId="4" fontId="28" fillId="126" borderId="80" applyProtection="0">
      <alignment horizontal="center" wrapText="1"/>
    </xf>
    <xf numFmtId="0" fontId="168" fillId="0" borderId="67" applyNumberFormat="0" applyFill="0" applyProtection="0">
      <alignment horizontal="left" wrapText="1"/>
    </xf>
    <xf numFmtId="0" fontId="73" fillId="0" borderId="0" applyNumberFormat="0" applyFont="0" applyFill="0" applyBorder="0" applyAlignment="0" applyProtection="0"/>
    <xf numFmtId="214" fontId="73" fillId="0" borderId="0" applyNumberFormat="0" applyFont="0" applyFill="0" applyBorder="0" applyAlignment="0" applyProtection="0"/>
    <xf numFmtId="214" fontId="73" fillId="0" borderId="0" applyNumberFormat="0" applyFont="0" applyFill="0" applyBorder="0" applyAlignment="0" applyProtection="0"/>
    <xf numFmtId="0" fontId="73" fillId="0" borderId="0" applyNumberFormat="0" applyFont="0" applyFill="0" applyBorder="0" applyAlignment="0" applyProtection="0"/>
    <xf numFmtId="221" fontId="28" fillId="126" borderId="80" applyProtection="0">
      <alignment horizontal="center"/>
    </xf>
    <xf numFmtId="211" fontId="73" fillId="0" borderId="0" applyNumberFormat="0" applyFont="0" applyFill="0" applyBorder="0" applyAlignment="0" applyProtection="0"/>
    <xf numFmtId="214" fontId="73" fillId="0" borderId="0" applyNumberFormat="0" applyFont="0" applyFill="0" applyBorder="0" applyAlignment="0" applyProtection="0"/>
    <xf numFmtId="0" fontId="73" fillId="0" borderId="0" applyNumberFormat="0" applyFont="0" applyFill="0" applyBorder="0" applyAlignment="0" applyProtection="0"/>
    <xf numFmtId="211" fontId="73" fillId="0" borderId="0" applyNumberFormat="0" applyFont="0" applyFill="0" applyBorder="0" applyAlignment="0" applyProtection="0"/>
    <xf numFmtId="221" fontId="28" fillId="126" borderId="80" applyProtection="0">
      <alignment horizontal="center"/>
    </xf>
    <xf numFmtId="0" fontId="73" fillId="0" borderId="0" applyNumberFormat="0" applyFont="0" applyFill="0" applyBorder="0" applyAlignment="0" applyProtection="0"/>
    <xf numFmtId="214" fontId="73" fillId="0" borderId="0" applyNumberFormat="0" applyFont="0" applyFill="0" applyBorder="0" applyAlignment="0" applyProtection="0"/>
    <xf numFmtId="214" fontId="73" fillId="0" borderId="0" applyNumberFormat="0" applyFont="0" applyFill="0" applyBorder="0" applyAlignment="0" applyProtection="0"/>
    <xf numFmtId="212" fontId="73" fillId="0" borderId="0" applyNumberFormat="0" applyFont="0" applyFill="0" applyBorder="0" applyAlignment="0" applyProtection="0"/>
    <xf numFmtId="221" fontId="28" fillId="126" borderId="80" applyProtection="0">
      <alignment horizontal="center"/>
    </xf>
    <xf numFmtId="213" fontId="73" fillId="0" borderId="0" applyNumberFormat="0" applyFont="0" applyFill="0" applyBorder="0" applyAlignment="0" applyProtection="0"/>
    <xf numFmtId="214" fontId="73" fillId="0" borderId="0" applyNumberFormat="0" applyFont="0" applyFill="0" applyBorder="0" applyAlignment="0" applyProtection="0"/>
    <xf numFmtId="221" fontId="28" fillId="126" borderId="80" applyProtection="0">
      <alignment horizontal="center"/>
    </xf>
    <xf numFmtId="212" fontId="73" fillId="0" borderId="0" applyNumberFormat="0" applyFont="0" applyFill="0" applyBorder="0" applyAlignment="0" applyProtection="0"/>
    <xf numFmtId="0" fontId="73" fillId="0" borderId="0" applyNumberFormat="0" applyFont="0" applyFill="0" applyBorder="0" applyAlignment="0" applyProtection="0"/>
    <xf numFmtId="221" fontId="28" fillId="126" borderId="80" applyProtection="0">
      <alignment horizontal="center"/>
    </xf>
    <xf numFmtId="210" fontId="73" fillId="0" borderId="0" applyNumberFormat="0" applyFont="0" applyFill="0" applyBorder="0" applyAlignment="0" applyProtection="0"/>
    <xf numFmtId="0" fontId="73" fillId="0" borderId="0" applyNumberFormat="0" applyFont="0" applyFill="0" applyBorder="0" applyAlignment="0" applyProtection="0"/>
    <xf numFmtId="207" fontId="166" fillId="0" borderId="0" applyFill="0" applyBorder="0" applyProtection="0">
      <alignment horizontal="center"/>
    </xf>
    <xf numFmtId="207" fontId="166" fillId="0" borderId="0" applyFill="0" applyBorder="0" applyProtection="0">
      <alignment horizontal="center"/>
    </xf>
    <xf numFmtId="206" fontId="28" fillId="126" borderId="80" applyProtection="0">
      <alignment horizontal="center"/>
    </xf>
    <xf numFmtId="206" fontId="28" fillId="126" borderId="80" applyProtection="0">
      <alignment horizontal="center"/>
    </xf>
    <xf numFmtId="206" fontId="28" fillId="126" borderId="80" applyProtection="0">
      <alignment horizontal="center"/>
    </xf>
    <xf numFmtId="206" fontId="28" fillId="126" borderId="80" applyProtection="0">
      <alignment horizontal="center"/>
    </xf>
    <xf numFmtId="222" fontId="73" fillId="0" borderId="0" applyFont="0" applyFill="0" applyBorder="0" applyAlignment="0" applyProtection="0"/>
    <xf numFmtId="207" fontId="169" fillId="0" borderId="0" applyFill="0" applyBorder="0" applyProtection="0">
      <alignment horizontal="center"/>
    </xf>
    <xf numFmtId="4" fontId="19" fillId="154" borderId="80" applyProtection="0">
      <alignment horizontal="center" wrapText="1"/>
    </xf>
    <xf numFmtId="4" fontId="19" fillId="154" borderId="80" applyProtection="0">
      <alignment horizontal="center" wrapText="1"/>
    </xf>
    <xf numFmtId="4" fontId="19" fillId="154" borderId="80" applyProtection="0">
      <alignment horizontal="center" wrapText="1"/>
    </xf>
    <xf numFmtId="0" fontId="73" fillId="0" borderId="0" applyNumberFormat="0" applyFont="0" applyFill="0" applyBorder="0" applyAlignment="0" applyProtection="0"/>
    <xf numFmtId="223" fontId="166" fillId="0" borderId="0" applyFill="0" applyBorder="0" applyProtection="0">
      <alignment horizontal="center"/>
    </xf>
    <xf numFmtId="223" fontId="166" fillId="0" borderId="0" applyFill="0" applyBorder="0" applyProtection="0">
      <alignment horizontal="center"/>
    </xf>
    <xf numFmtId="4" fontId="19" fillId="154" borderId="80" applyProtection="0">
      <alignment horizontal="center" wrapText="1"/>
    </xf>
    <xf numFmtId="4" fontId="19" fillId="154" borderId="80" applyProtection="0">
      <alignment horizontal="center" wrapText="1"/>
    </xf>
    <xf numFmtId="4" fontId="19" fillId="154" borderId="80" applyProtection="0">
      <alignment horizontal="center" wrapText="1"/>
    </xf>
    <xf numFmtId="0" fontId="73" fillId="0" borderId="0" applyNumberFormat="0" applyFont="0" applyFill="0" applyBorder="0" applyProtection="0">
      <alignment horizontal="center"/>
    </xf>
    <xf numFmtId="223" fontId="169" fillId="0" borderId="0" applyFill="0" applyBorder="0" applyProtection="0">
      <alignment horizontal="center"/>
    </xf>
    <xf numFmtId="223" fontId="169" fillId="0" borderId="0" applyFill="0" applyBorder="0" applyProtection="0">
      <alignment horizontal="center"/>
    </xf>
    <xf numFmtId="206" fontId="19" fillId="154" borderId="80" applyProtection="0">
      <alignment horizontal="center" wrapText="1"/>
    </xf>
    <xf numFmtId="206" fontId="19" fillId="154" borderId="80" applyProtection="0">
      <alignment horizontal="center" wrapText="1"/>
    </xf>
    <xf numFmtId="206" fontId="19" fillId="154" borderId="80" applyProtection="0">
      <alignment horizontal="center" wrapText="1"/>
    </xf>
    <xf numFmtId="224" fontId="73" fillId="0" borderId="0" applyFont="0" applyFill="0" applyBorder="0" applyAlignment="0" applyProtection="0"/>
    <xf numFmtId="0" fontId="169" fillId="0" borderId="0" applyNumberFormat="0" applyFill="0" applyBorder="0" applyProtection="0">
      <alignment wrapText="1"/>
    </xf>
    <xf numFmtId="0" fontId="169" fillId="0" borderId="0" applyNumberFormat="0" applyFill="0" applyBorder="0" applyProtection="0">
      <alignment wrapText="1"/>
    </xf>
    <xf numFmtId="214" fontId="169" fillId="0" borderId="0" applyNumberFormat="0" applyFill="0" applyBorder="0" applyProtection="0">
      <alignment wrapText="1"/>
    </xf>
    <xf numFmtId="214" fontId="169" fillId="0" borderId="0" applyNumberFormat="0" applyFill="0" applyBorder="0" applyProtection="0">
      <alignment wrapText="1"/>
    </xf>
    <xf numFmtId="214" fontId="169" fillId="0" borderId="0" applyNumberFormat="0" applyFill="0" applyBorder="0" applyProtection="0">
      <alignment wrapText="1"/>
    </xf>
    <xf numFmtId="0" fontId="19" fillId="126" borderId="80" applyNumberFormat="0" applyProtection="0">
      <alignment horizontal="left" vertical="center"/>
    </xf>
    <xf numFmtId="214" fontId="169" fillId="0" borderId="0" applyNumberFormat="0" applyFill="0" applyBorder="0" applyProtection="0">
      <alignment wrapText="1"/>
    </xf>
    <xf numFmtId="214" fontId="169" fillId="0" borderId="0" applyNumberFormat="0" applyFill="0" applyBorder="0" applyProtection="0">
      <alignment wrapText="1"/>
    </xf>
    <xf numFmtId="0" fontId="19" fillId="126" borderId="80" applyNumberFormat="0" applyProtection="0">
      <alignment horizontal="left" vertical="center"/>
    </xf>
    <xf numFmtId="214" fontId="169" fillId="0" borderId="0" applyNumberFormat="0" applyFill="0" applyBorder="0" applyProtection="0">
      <alignment wrapText="1"/>
    </xf>
    <xf numFmtId="0" fontId="19" fillId="126" borderId="80" applyNumberFormat="0" applyProtection="0">
      <alignment horizontal="left" vertical="center"/>
    </xf>
    <xf numFmtId="0" fontId="19" fillId="126" borderId="80" applyNumberFormat="0" applyProtection="0">
      <alignment horizontal="left" vertical="center"/>
    </xf>
    <xf numFmtId="0" fontId="169" fillId="0" borderId="25" applyNumberFormat="0" applyFill="0" applyProtection="0">
      <alignment wrapText="1"/>
    </xf>
    <xf numFmtId="0" fontId="169" fillId="0" borderId="25" applyNumberFormat="0" applyFill="0" applyProtection="0">
      <alignment wrapText="1"/>
    </xf>
    <xf numFmtId="214" fontId="169" fillId="0" borderId="25" applyNumberFormat="0" applyFill="0" applyProtection="0">
      <alignment wrapText="1"/>
    </xf>
    <xf numFmtId="214" fontId="169" fillId="0" borderId="25" applyNumberFormat="0" applyFill="0" applyProtection="0">
      <alignment wrapText="1"/>
    </xf>
    <xf numFmtId="214" fontId="169" fillId="0" borderId="25" applyNumberFormat="0" applyFill="0" applyProtection="0">
      <alignment wrapText="1"/>
    </xf>
    <xf numFmtId="0" fontId="19" fillId="154" borderId="80" applyNumberFormat="0" applyProtection="0">
      <alignment horizontal="center" vertical="center" wrapText="1"/>
    </xf>
    <xf numFmtId="214" fontId="169" fillId="0" borderId="25" applyNumberFormat="0" applyFill="0" applyProtection="0">
      <alignment wrapText="1"/>
    </xf>
    <xf numFmtId="214" fontId="169" fillId="0" borderId="25" applyNumberFormat="0" applyFill="0" applyProtection="0">
      <alignment wrapText="1"/>
    </xf>
    <xf numFmtId="0" fontId="19" fillId="154" borderId="80" applyNumberFormat="0" applyProtection="0">
      <alignment horizontal="center" vertical="center" wrapText="1"/>
    </xf>
    <xf numFmtId="214" fontId="169" fillId="0" borderId="25" applyNumberFormat="0" applyFill="0" applyProtection="0">
      <alignment wrapText="1"/>
    </xf>
    <xf numFmtId="0" fontId="19" fillId="154" borderId="80" applyNumberFormat="0" applyProtection="0">
      <alignment horizontal="center" vertical="center" wrapText="1"/>
    </xf>
    <xf numFmtId="0" fontId="19" fillId="154" borderId="80" applyNumberFormat="0" applyProtection="0">
      <alignment horizontal="center" vertical="center" wrapText="1"/>
    </xf>
    <xf numFmtId="0" fontId="169" fillId="0" borderId="0" applyNumberFormat="0" applyFill="0" applyBorder="0" applyAlignment="0" applyProtection="0"/>
    <xf numFmtId="0" fontId="169" fillId="0" borderId="0" applyNumberFormat="0" applyFill="0" applyBorder="0" applyAlignment="0" applyProtection="0"/>
    <xf numFmtId="214" fontId="169" fillId="0" borderId="0" applyNumberFormat="0" applyFill="0" applyBorder="0" applyAlignment="0" applyProtection="0"/>
    <xf numFmtId="214" fontId="169" fillId="0" borderId="0" applyNumberFormat="0" applyFill="0" applyBorder="0" applyAlignment="0" applyProtection="0"/>
    <xf numFmtId="0" fontId="28" fillId="126" borderId="80" applyNumberFormat="0" applyProtection="0">
      <alignment horizontal="left"/>
    </xf>
    <xf numFmtId="214" fontId="169" fillId="0" borderId="0" applyNumberFormat="0" applyFill="0" applyBorder="0" applyAlignment="0" applyProtection="0"/>
    <xf numFmtId="0" fontId="28" fillId="126" borderId="80" applyNumberFormat="0" applyProtection="0">
      <alignment horizontal="left"/>
    </xf>
    <xf numFmtId="214" fontId="169" fillId="0" borderId="0" applyNumberFormat="0" applyFill="0" applyBorder="0" applyAlignment="0" applyProtection="0"/>
    <xf numFmtId="214" fontId="169" fillId="0" borderId="0" applyNumberFormat="0" applyFill="0" applyBorder="0" applyAlignment="0" applyProtection="0"/>
    <xf numFmtId="0" fontId="28" fillId="126" borderId="80" applyNumberFormat="0" applyProtection="0">
      <alignment horizontal="left"/>
    </xf>
    <xf numFmtId="214" fontId="169" fillId="0" borderId="0" applyNumberFormat="0" applyFill="0" applyBorder="0" applyAlignment="0" applyProtection="0"/>
    <xf numFmtId="0" fontId="28" fillId="126" borderId="80" applyNumberFormat="0" applyProtection="0">
      <alignment horizontal="left"/>
    </xf>
    <xf numFmtId="8" fontId="26" fillId="0" borderId="0" applyFill="0" applyBorder="0" applyProtection="0">
      <alignment horizontal="right"/>
    </xf>
    <xf numFmtId="0" fontId="28" fillId="0" borderId="81" applyNumberFormat="0" applyFont="0" applyFill="0" applyAlignment="0" applyProtection="0"/>
    <xf numFmtId="0"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 fontId="28" fillId="126" borderId="80" applyProtection="0">
      <alignment horizontal="center" wrapText="1"/>
    </xf>
    <xf numFmtId="214"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 fontId="28" fillId="126" borderId="80" applyProtection="0">
      <alignment horizontal="center" wrapText="1"/>
    </xf>
    <xf numFmtId="0"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 fontId="28" fillId="126" borderId="80" applyProtection="0">
      <alignment horizontal="center" wrapText="1"/>
    </xf>
    <xf numFmtId="214" fontId="28" fillId="0" borderId="81" applyNumberFormat="0" applyFont="0" applyFill="0" applyAlignment="0" applyProtection="0"/>
    <xf numFmtId="214" fontId="28" fillId="0" borderId="81" applyNumberFormat="0" applyFont="0" applyFill="0" applyAlignment="0" applyProtection="0"/>
    <xf numFmtId="214" fontId="28" fillId="0" borderId="81" applyNumberFormat="0" applyFont="0" applyFill="0" applyAlignment="0" applyProtection="0"/>
    <xf numFmtId="2" fontId="28" fillId="126" borderId="80" applyProtection="0">
      <alignment horizontal="center" wrapText="1"/>
    </xf>
    <xf numFmtId="0" fontId="28" fillId="0" borderId="81" applyNumberFormat="0" applyFont="0" applyFill="0" applyAlignment="0" applyProtection="0"/>
    <xf numFmtId="2" fontId="28" fillId="126" borderId="80" applyProtection="0">
      <alignment horizontal="center" wrapText="1"/>
    </xf>
    <xf numFmtId="0" fontId="28" fillId="0" borderId="21" applyNumberFormat="0" applyFont="0" applyFill="0" applyAlignment="0" applyProtection="0"/>
    <xf numFmtId="214" fontId="28" fillId="0" borderId="21" applyNumberFormat="0" applyFont="0" applyFill="0" applyAlignment="0" applyProtection="0"/>
    <xf numFmtId="214" fontId="28" fillId="0" borderId="21" applyNumberFormat="0" applyFont="0" applyFill="0" applyAlignment="0" applyProtection="0"/>
    <xf numFmtId="0" fontId="28" fillId="126" borderId="80" applyNumberFormat="0" applyProtection="0">
      <alignment horizontal="left" wrapText="1"/>
    </xf>
    <xf numFmtId="214" fontId="28" fillId="0" borderId="21" applyNumberFormat="0" applyFont="0" applyFill="0" applyAlignment="0" applyProtection="0"/>
    <xf numFmtId="0" fontId="28" fillId="126" borderId="80" applyNumberFormat="0" applyProtection="0">
      <alignment horizontal="left" wrapText="1"/>
    </xf>
    <xf numFmtId="214" fontId="28" fillId="0" borderId="21" applyNumberFormat="0" applyFont="0" applyFill="0" applyAlignment="0" applyProtection="0"/>
    <xf numFmtId="214" fontId="28" fillId="0" borderId="21" applyNumberFormat="0" applyFont="0" applyFill="0" applyAlignment="0" applyProtection="0"/>
    <xf numFmtId="0" fontId="28" fillId="126" borderId="80" applyNumberFormat="0" applyProtection="0">
      <alignment horizontal="left" wrapText="1"/>
    </xf>
    <xf numFmtId="214" fontId="28" fillId="0" borderId="21" applyNumberFormat="0" applyFont="0" applyFill="0" applyAlignment="0" applyProtection="0"/>
    <xf numFmtId="0" fontId="28" fillId="126" borderId="80" applyNumberFormat="0" applyProtection="0">
      <alignment horizontal="left" wrapText="1"/>
    </xf>
    <xf numFmtId="0" fontId="28" fillId="126" borderId="80" applyNumberFormat="0" applyProtection="0">
      <alignment horizontal="left" wrapText="1"/>
    </xf>
    <xf numFmtId="0" fontId="28" fillId="0" borderId="68" applyNumberFormat="0" applyFont="0" applyFill="0" applyAlignment="0" applyProtection="0"/>
    <xf numFmtId="214" fontId="28" fillId="0" borderId="68" applyNumberFormat="0" applyFont="0" applyFill="0" applyAlignment="0" applyProtection="0"/>
    <xf numFmtId="214" fontId="28" fillId="0" borderId="68" applyNumberFormat="0" applyFont="0" applyFill="0" applyAlignment="0" applyProtection="0"/>
    <xf numFmtId="214" fontId="28" fillId="0" borderId="68" applyNumberFormat="0" applyFont="0" applyFill="0" applyAlignment="0" applyProtection="0"/>
    <xf numFmtId="0" fontId="19" fillId="126" borderId="80" applyNumberFormat="0" applyProtection="0">
      <alignment horizontal="left" wrapText="1"/>
    </xf>
    <xf numFmtId="214" fontId="28" fillId="0" borderId="68" applyNumberFormat="0" applyFont="0" applyFill="0" applyAlignment="0" applyProtection="0"/>
    <xf numFmtId="214" fontId="28" fillId="0" borderId="68" applyNumberFormat="0" applyFont="0" applyFill="0" applyAlignment="0" applyProtection="0"/>
    <xf numFmtId="0" fontId="19" fillId="126" borderId="80" applyNumberFormat="0" applyProtection="0">
      <alignment horizontal="left" wrapText="1"/>
    </xf>
    <xf numFmtId="214" fontId="28" fillId="0" borderId="68" applyNumberFormat="0" applyFont="0" applyFill="0" applyAlignment="0" applyProtection="0"/>
    <xf numFmtId="0" fontId="19" fillId="126" borderId="80" applyNumberFormat="0" applyProtection="0">
      <alignment horizontal="left" wrapText="1"/>
    </xf>
    <xf numFmtId="0" fontId="19" fillId="126" borderId="80" applyNumberFormat="0" applyProtection="0">
      <alignment horizontal="left" wrapText="1"/>
    </xf>
    <xf numFmtId="0" fontId="28" fillId="0" borderId="73" applyNumberFormat="0" applyFont="0" applyFill="0" applyAlignment="0" applyProtection="0"/>
    <xf numFmtId="0" fontId="28" fillId="0" borderId="73" applyNumberFormat="0" applyFont="0" applyFill="0" applyAlignment="0" applyProtection="0"/>
    <xf numFmtId="214" fontId="28" fillId="0" borderId="73" applyNumberFormat="0" applyFont="0" applyFill="0" applyAlignment="0" applyProtection="0"/>
    <xf numFmtId="214" fontId="28" fillId="0" borderId="73" applyNumberFormat="0" applyFont="0" applyFill="0" applyAlignment="0" applyProtection="0"/>
    <xf numFmtId="214" fontId="28" fillId="0" borderId="73" applyNumberFormat="0" applyFont="0" applyFill="0" applyAlignment="0" applyProtection="0"/>
    <xf numFmtId="0" fontId="19" fillId="155" borderId="80" applyNumberFormat="0" applyProtection="0">
      <alignment horizontal="right" vertical="center" wrapText="1"/>
    </xf>
    <xf numFmtId="214" fontId="28" fillId="0" borderId="73" applyNumberFormat="0" applyFont="0" applyFill="0" applyAlignment="0" applyProtection="0"/>
    <xf numFmtId="214" fontId="28" fillId="0" borderId="73" applyNumberFormat="0" applyFont="0" applyFill="0" applyAlignment="0" applyProtection="0"/>
    <xf numFmtId="0" fontId="19" fillId="155" borderId="80" applyNumberFormat="0" applyProtection="0">
      <alignment horizontal="right" vertical="center" wrapText="1"/>
    </xf>
    <xf numFmtId="214" fontId="28" fillId="0" borderId="73" applyNumberFormat="0" applyFont="0" applyFill="0" applyAlignment="0" applyProtection="0"/>
    <xf numFmtId="0" fontId="19" fillId="155" borderId="80" applyNumberFormat="0" applyProtection="0">
      <alignment horizontal="right" vertical="center" wrapText="1"/>
    </xf>
    <xf numFmtId="0" fontId="19" fillId="155" borderId="80" applyNumberFormat="0" applyProtection="0">
      <alignment horizontal="right" vertical="center" wrapText="1"/>
    </xf>
    <xf numFmtId="0" fontId="28" fillId="0" borderId="23" applyNumberFormat="0" applyFont="0" applyFill="0" applyAlignment="0" applyProtection="0"/>
    <xf numFmtId="0" fontId="28" fillId="0" borderId="23" applyNumberFormat="0" applyFont="0" applyFill="0" applyAlignment="0" applyProtection="0"/>
    <xf numFmtId="214" fontId="28" fillId="0" borderId="23" applyNumberFormat="0" applyFont="0" applyFill="0" applyAlignment="0" applyProtection="0"/>
    <xf numFmtId="214" fontId="28" fillId="0" borderId="23" applyNumberFormat="0" applyFont="0" applyFill="0" applyAlignment="0" applyProtection="0"/>
    <xf numFmtId="6" fontId="28" fillId="126" borderId="80" applyProtection="0">
      <alignment horizontal="center" wrapText="1"/>
    </xf>
    <xf numFmtId="214" fontId="28" fillId="0" borderId="23" applyNumberFormat="0" applyFont="0" applyFill="0" applyAlignment="0" applyProtection="0"/>
    <xf numFmtId="6" fontId="28" fillId="126" borderId="80" applyProtection="0">
      <alignment horizontal="center" wrapText="1"/>
    </xf>
    <xf numFmtId="214" fontId="28" fillId="0" borderId="23" applyNumberFormat="0" applyFont="0" applyFill="0" applyAlignment="0" applyProtection="0"/>
    <xf numFmtId="214" fontId="28" fillId="0" borderId="23" applyNumberFormat="0" applyFont="0" applyFill="0" applyAlignment="0" applyProtection="0"/>
    <xf numFmtId="6" fontId="28" fillId="126" borderId="80" applyProtection="0">
      <alignment horizontal="center" wrapText="1"/>
    </xf>
    <xf numFmtId="214" fontId="28" fillId="0" borderId="23" applyNumberFormat="0" applyFont="0" applyFill="0" applyAlignment="0" applyProtection="0"/>
    <xf numFmtId="6" fontId="28" fillId="126" borderId="80" applyProtection="0">
      <alignment horizontal="center" wrapText="1"/>
    </xf>
    <xf numFmtId="6" fontId="28" fillId="126" borderId="80" applyProtection="0">
      <alignment horizontal="center" wrapText="1"/>
    </xf>
    <xf numFmtId="0" fontId="28" fillId="0" borderId="69" applyNumberFormat="0" applyFont="0" applyFill="0" applyAlignment="0" applyProtection="0"/>
    <xf numFmtId="0" fontId="28" fillId="0" borderId="69" applyNumberFormat="0" applyFont="0" applyFill="0" applyAlignment="0" applyProtection="0"/>
    <xf numFmtId="214" fontId="28" fillId="0" borderId="69" applyNumberFormat="0" applyFont="0" applyFill="0" applyAlignment="0" applyProtection="0"/>
    <xf numFmtId="214" fontId="28" fillId="0" borderId="69" applyNumberFormat="0" applyFont="0" applyFill="0" applyAlignment="0" applyProtection="0"/>
    <xf numFmtId="4" fontId="28" fillId="126" borderId="80" applyProtection="0">
      <alignment horizontal="center" wrapText="1"/>
    </xf>
    <xf numFmtId="214" fontId="28" fillId="0" borderId="69" applyNumberFormat="0" applyFont="0" applyFill="0" applyAlignment="0" applyProtection="0"/>
    <xf numFmtId="4" fontId="28" fillId="126" borderId="80" applyProtection="0">
      <alignment horizontal="center" wrapText="1"/>
    </xf>
    <xf numFmtId="214" fontId="28" fillId="0" borderId="69" applyNumberFormat="0" applyFont="0" applyFill="0" applyAlignment="0" applyProtection="0"/>
    <xf numFmtId="214" fontId="28" fillId="0" borderId="69" applyNumberFormat="0" applyFont="0" applyFill="0" applyAlignment="0" applyProtection="0"/>
    <xf numFmtId="4" fontId="28" fillId="126" borderId="80" applyProtection="0">
      <alignment horizontal="center" wrapText="1"/>
    </xf>
    <xf numFmtId="214" fontId="28" fillId="0" borderId="69" applyNumberFormat="0" applyFont="0" applyFill="0" applyAlignment="0" applyProtection="0"/>
    <xf numFmtId="4" fontId="28" fillId="126" borderId="80" applyProtection="0">
      <alignment horizontal="center" wrapText="1"/>
    </xf>
    <xf numFmtId="4" fontId="28" fillId="126" borderId="80" applyProtection="0">
      <alignment horizontal="center" wrapText="1"/>
    </xf>
    <xf numFmtId="0" fontId="28" fillId="0" borderId="24" applyNumberFormat="0" applyFont="0" applyFill="0" applyAlignment="0" applyProtection="0"/>
    <xf numFmtId="0"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10" fontId="28" fillId="126" borderId="80" applyProtection="0">
      <alignment horizontal="center" wrapText="1"/>
    </xf>
    <xf numFmtId="214"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10" fontId="28" fillId="126" borderId="80" applyProtection="0">
      <alignment horizontal="center" wrapText="1"/>
    </xf>
    <xf numFmtId="0"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10" fontId="28" fillId="126" borderId="80" applyProtection="0">
      <alignment horizontal="center" wrapText="1"/>
    </xf>
    <xf numFmtId="214" fontId="28" fillId="0" borderId="24" applyNumberFormat="0" applyFont="0" applyFill="0" applyAlignment="0" applyProtection="0"/>
    <xf numFmtId="214" fontId="28" fillId="0" borderId="24" applyNumberFormat="0" applyFont="0" applyFill="0" applyAlignment="0" applyProtection="0"/>
    <xf numFmtId="214" fontId="28" fillId="0" borderId="24" applyNumberFormat="0" applyFont="0" applyFill="0" applyAlignment="0" applyProtection="0"/>
    <xf numFmtId="10" fontId="28" fillId="126" borderId="80" applyProtection="0">
      <alignment horizontal="center" wrapText="1"/>
    </xf>
    <xf numFmtId="0" fontId="28" fillId="0" borderId="24" applyNumberFormat="0" applyFont="0" applyFill="0" applyAlignment="0" applyProtection="0"/>
    <xf numFmtId="10" fontId="28" fillId="126" borderId="80" applyProtection="0">
      <alignment horizontal="center" wrapText="1"/>
    </xf>
    <xf numFmtId="0" fontId="28" fillId="0" borderId="82" applyNumberFormat="0" applyFont="0" applyFill="0" applyAlignment="0" applyProtection="0"/>
    <xf numFmtId="0"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0"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214" fontId="28" fillId="0" borderId="82" applyNumberFormat="0" applyFont="0" applyFill="0" applyAlignment="0" applyProtection="0"/>
    <xf numFmtId="0" fontId="28" fillId="0" borderId="82" applyNumberFormat="0" applyFont="0" applyFill="0" applyAlignment="0" applyProtection="0"/>
    <xf numFmtId="0" fontId="50" fillId="0" borderId="0" applyNumberFormat="0" applyFill="0" applyBorder="0" applyAlignment="0" applyProtection="0"/>
    <xf numFmtId="210" fontId="50" fillId="0" borderId="0" applyNumberFormat="0" applyFill="0" applyBorder="0" applyAlignment="0" applyProtection="0"/>
    <xf numFmtId="214" fontId="50" fillId="0" borderId="0" applyNumberFormat="0" applyFill="0" applyBorder="0" applyAlignment="0" applyProtection="0"/>
    <xf numFmtId="214" fontId="50" fillId="0" borderId="0" applyNumberFormat="0" applyFill="0" applyBorder="0" applyAlignment="0" applyProtection="0"/>
    <xf numFmtId="211" fontId="50" fillId="0" borderId="0" applyNumberFormat="0" applyFill="0" applyBorder="0" applyAlignment="0" applyProtection="0"/>
    <xf numFmtId="0" fontId="50" fillId="0" borderId="0" applyNumberFormat="0" applyFill="0" applyBorder="0" applyAlignment="0" applyProtection="0"/>
    <xf numFmtId="211" fontId="50" fillId="0" borderId="0" applyNumberFormat="0" applyFill="0" applyBorder="0" applyAlignment="0" applyProtection="0"/>
    <xf numFmtId="0" fontId="50" fillId="0" borderId="0" applyNumberFormat="0" applyFill="0" applyBorder="0" applyAlignment="0" applyProtection="0"/>
    <xf numFmtId="210" fontId="50" fillId="0" borderId="0" applyNumberFormat="0" applyFill="0" applyBorder="0" applyAlignment="0" applyProtection="0"/>
    <xf numFmtId="214" fontId="50" fillId="0" borderId="0" applyNumberFormat="0" applyFill="0" applyBorder="0" applyAlignment="0" applyProtection="0"/>
    <xf numFmtId="211" fontId="2" fillId="0" borderId="0" applyNumberFormat="0" applyFill="0" applyBorder="0" applyAlignment="0" applyProtection="0"/>
    <xf numFmtId="211" fontId="2" fillId="0" borderId="0" applyNumberFormat="0" applyFill="0" applyBorder="0" applyAlignment="0" applyProtection="0"/>
    <xf numFmtId="0" fontId="67" fillId="0" borderId="0" applyNumberFormat="0" applyFill="0" applyBorder="0" applyAlignment="0" applyProtection="0"/>
    <xf numFmtId="0" fontId="2" fillId="0" borderId="0" applyNumberFormat="0" applyFill="0" applyBorder="0" applyAlignment="0" applyProtection="0"/>
    <xf numFmtId="0" fontId="50" fillId="0" borderId="0" applyNumberFormat="0" applyFill="0" applyBorder="0" applyAlignment="0" applyProtection="0"/>
    <xf numFmtId="212" fontId="2" fillId="0" borderId="0" applyNumberFormat="0" applyFill="0" applyBorder="0" applyAlignment="0" applyProtection="0"/>
    <xf numFmtId="213" fontId="2" fillId="0" borderId="0" applyNumberFormat="0" applyFill="0" applyBorder="0" applyAlignment="0" applyProtection="0"/>
    <xf numFmtId="0" fontId="67" fillId="0" borderId="0" applyNumberFormat="0" applyFill="0" applyBorder="0" applyAlignment="0" applyProtection="0"/>
    <xf numFmtId="212" fontId="50" fillId="0" borderId="0" applyNumberFormat="0" applyFill="0" applyBorder="0" applyAlignment="0" applyProtection="0"/>
    <xf numFmtId="213" fontId="50" fillId="0" borderId="0" applyNumberFormat="0" applyFill="0" applyBorder="0" applyAlignment="0" applyProtection="0"/>
    <xf numFmtId="213" fontId="67" fillId="0" borderId="0" applyNumberFormat="0" applyFill="0" applyBorder="0" applyAlignment="0" applyProtection="0"/>
    <xf numFmtId="212" fontId="67" fillId="0" borderId="0" applyNumberFormat="0" applyFill="0" applyBorder="0" applyAlignment="0" applyProtection="0"/>
    <xf numFmtId="213" fontId="2" fillId="0" borderId="0" applyNumberFormat="0" applyFill="0" applyBorder="0" applyAlignment="0" applyProtection="0"/>
    <xf numFmtId="212" fontId="67" fillId="0" borderId="0" applyNumberFormat="0" applyFill="0" applyBorder="0" applyAlignment="0" applyProtection="0"/>
    <xf numFmtId="213" fontId="67" fillId="0" borderId="0" applyNumberFormat="0" applyFill="0" applyBorder="0" applyAlignment="0" applyProtection="0"/>
    <xf numFmtId="213" fontId="67" fillId="0" borderId="0" applyNumberFormat="0" applyFill="0" applyBorder="0" applyAlignment="0" applyProtection="0"/>
    <xf numFmtId="214" fontId="67" fillId="0" borderId="0" applyNumberFormat="0" applyFill="0" applyBorder="0" applyAlignment="0" applyProtection="0"/>
    <xf numFmtId="214" fontId="67" fillId="0" borderId="0" applyNumberFormat="0" applyFill="0" applyBorder="0" applyAlignment="0" applyProtection="0"/>
    <xf numFmtId="211" fontId="50" fillId="0" borderId="0" applyNumberFormat="0" applyFill="0" applyBorder="0" applyAlignment="0" applyProtection="0"/>
    <xf numFmtId="0" fontId="67" fillId="0" borderId="0" applyNumberFormat="0" applyFill="0" applyBorder="0" applyAlignment="0" applyProtection="0"/>
    <xf numFmtId="214" fontId="67" fillId="0" borderId="0" applyNumberFormat="0" applyFill="0" applyBorder="0" applyAlignment="0" applyProtection="0"/>
    <xf numFmtId="0" fontId="50" fillId="0" borderId="0" applyNumberFormat="0" applyFill="0" applyBorder="0" applyAlignment="0" applyProtection="0"/>
    <xf numFmtId="0" fontId="67" fillId="0" borderId="0" applyNumberFormat="0" applyFill="0" applyBorder="0" applyAlignment="0" applyProtection="0"/>
    <xf numFmtId="0" fontId="50" fillId="0" borderId="0" applyNumberFormat="0" applyFill="0" applyBorder="0" applyAlignment="0" applyProtection="0"/>
    <xf numFmtId="211" fontId="67" fillId="0" borderId="0" applyNumberFormat="0" applyFill="0" applyBorder="0" applyAlignment="0" applyProtection="0"/>
    <xf numFmtId="211" fontId="67" fillId="0" borderId="0" applyNumberFormat="0" applyFill="0" applyBorder="0" applyAlignment="0" applyProtection="0"/>
    <xf numFmtId="0" fontId="2" fillId="0" borderId="0" applyNumberFormat="0" applyFill="0" applyBorder="0" applyAlignment="0" applyProtection="0"/>
    <xf numFmtId="0" fontId="67" fillId="0" borderId="0" applyNumberFormat="0" applyFill="0" applyBorder="0" applyAlignment="0" applyProtection="0"/>
    <xf numFmtId="211" fontId="67" fillId="0" borderId="0" applyNumberFormat="0" applyFill="0" applyBorder="0" applyAlignment="0" applyProtection="0"/>
    <xf numFmtId="211" fontId="67" fillId="0" borderId="0" applyNumberFormat="0" applyFill="0" applyBorder="0" applyAlignment="0" applyProtection="0"/>
    <xf numFmtId="0" fontId="170" fillId="0" borderId="0" applyNumberFormat="0" applyFill="0" applyBorder="0" applyAlignment="0" applyProtection="0"/>
    <xf numFmtId="210" fontId="67" fillId="0" borderId="0" applyNumberFormat="0" applyFill="0" applyBorder="0" applyAlignment="0" applyProtection="0"/>
    <xf numFmtId="211" fontId="67" fillId="0" borderId="0" applyNumberFormat="0" applyFill="0" applyBorder="0" applyAlignment="0" applyProtection="0"/>
    <xf numFmtId="0" fontId="2"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210" fontId="51" fillId="0" borderId="58" applyNumberFormat="0" applyFill="0" applyAlignment="0" applyProtection="0"/>
    <xf numFmtId="0" fontId="51" fillId="0" borderId="58" applyNumberFormat="0" applyFill="0" applyAlignment="0" applyProtection="0"/>
    <xf numFmtId="210" fontId="51" fillId="0" borderId="58" applyNumberFormat="0" applyFill="0" applyAlignment="0" applyProtection="0"/>
    <xf numFmtId="0" fontId="51" fillId="0" borderId="59" applyNumberFormat="0" applyFill="0" applyAlignment="0" applyProtection="0"/>
    <xf numFmtId="214" fontId="51" fillId="0" borderId="58" applyNumberFormat="0" applyFill="0" applyAlignment="0" applyProtection="0"/>
    <xf numFmtId="211" fontId="51" fillId="0" borderId="58"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2"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3" fontId="51" fillId="0" borderId="59" applyNumberFormat="0" applyFill="0" applyAlignment="0" applyProtection="0"/>
    <xf numFmtId="0" fontId="51" fillId="0" borderId="58" applyNumberFormat="0" applyFill="0" applyAlignment="0" applyProtection="0"/>
    <xf numFmtId="214" fontId="51" fillId="0" borderId="58" applyNumberFormat="0" applyFill="0" applyAlignment="0" applyProtection="0"/>
    <xf numFmtId="212" fontId="171" fillId="0" borderId="9"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211"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211" fontId="51" fillId="0" borderId="58" applyNumberFormat="0" applyFill="0" applyAlignment="0" applyProtection="0"/>
    <xf numFmtId="0" fontId="28" fillId="0" borderId="6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211" fontId="51" fillId="0" borderId="58" applyNumberFormat="0" applyFill="0" applyAlignment="0" applyProtection="0"/>
    <xf numFmtId="211" fontId="51" fillId="0" borderId="58" applyNumberFormat="0" applyFill="0" applyAlignment="0" applyProtection="0"/>
    <xf numFmtId="211" fontId="171" fillId="0" borderId="9" applyNumberFormat="0" applyFill="0" applyAlignment="0" applyProtection="0"/>
    <xf numFmtId="212" fontId="51" fillId="0" borderId="59" applyNumberFormat="0" applyFill="0" applyAlignment="0" applyProtection="0"/>
    <xf numFmtId="211" fontId="171" fillId="0" borderId="9"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213" fontId="51" fillId="0" borderId="59" applyNumberFormat="0" applyFill="0" applyAlignment="0" applyProtection="0"/>
    <xf numFmtId="0" fontId="16" fillId="0" borderId="9" applyNumberFormat="0" applyFill="0" applyAlignment="0" applyProtection="0"/>
    <xf numFmtId="214" fontId="51" fillId="0" borderId="58" applyNumberFormat="0" applyFill="0" applyAlignment="0" applyProtection="0"/>
    <xf numFmtId="0" fontId="51" fillId="0" borderId="58" applyNumberFormat="0" applyFill="0" applyAlignment="0" applyProtection="0"/>
    <xf numFmtId="212" fontId="171" fillId="0" borderId="9"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171" fillId="0" borderId="9" applyNumberFormat="0" applyFill="0" applyAlignment="0" applyProtection="0"/>
    <xf numFmtId="0" fontId="51" fillId="0" borderId="58" applyNumberFormat="0" applyFill="0" applyAlignment="0" applyProtection="0"/>
    <xf numFmtId="213" fontId="51" fillId="0" borderId="58" applyNumberFormat="0" applyFill="0" applyAlignment="0" applyProtection="0"/>
    <xf numFmtId="212" fontId="51" fillId="0" borderId="58" applyNumberFormat="0" applyFill="0" applyAlignment="0" applyProtection="0"/>
    <xf numFmtId="212" fontId="51" fillId="0" borderId="58"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3" fontId="51" fillId="0" borderId="58" applyNumberFormat="0" applyFill="0" applyAlignment="0" applyProtection="0"/>
    <xf numFmtId="213" fontId="171" fillId="0" borderId="9" applyNumberFormat="0" applyFill="0" applyAlignment="0" applyProtection="0"/>
    <xf numFmtId="212" fontId="171" fillId="0" borderId="9" applyNumberFormat="0" applyFill="0" applyAlignment="0" applyProtection="0"/>
    <xf numFmtId="213" fontId="16" fillId="0" borderId="9" applyNumberFormat="0" applyFill="0" applyAlignment="0" applyProtection="0"/>
    <xf numFmtId="212" fontId="51" fillId="0" borderId="59" applyNumberFormat="0" applyFill="0" applyAlignment="0" applyProtection="0"/>
    <xf numFmtId="212" fontId="51" fillId="0" borderId="59" applyNumberFormat="0" applyFill="0" applyAlignment="0" applyProtection="0"/>
    <xf numFmtId="213" fontId="51" fillId="0" borderId="59" applyNumberFormat="0" applyFill="0" applyAlignment="0" applyProtection="0"/>
    <xf numFmtId="213" fontId="51" fillId="0" borderId="59" applyNumberFormat="0" applyFill="0" applyAlignment="0" applyProtection="0"/>
    <xf numFmtId="213" fontId="51" fillId="0" borderId="59" applyNumberFormat="0" applyFill="0" applyAlignment="0" applyProtection="0"/>
    <xf numFmtId="213"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4" fontId="28" fillId="0" borderId="60" applyNumberFormat="0" applyFill="0" applyBorder="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1" fontId="51" fillId="0" borderId="58" applyNumberFormat="0" applyFill="0" applyAlignment="0" applyProtection="0"/>
    <xf numFmtId="214" fontId="28" fillId="0" borderId="60" applyNumberFormat="0" applyFill="0" applyBorder="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1" fontId="51" fillId="0" borderId="58" applyNumberFormat="0" applyFill="0" applyAlignment="0" applyProtection="0"/>
    <xf numFmtId="211" fontId="51" fillId="0" borderId="58" applyNumberFormat="0" applyFill="0" applyAlignment="0" applyProtection="0"/>
    <xf numFmtId="0" fontId="28" fillId="0" borderId="60" applyNumberFormat="0" applyFill="0" applyBorder="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1" fontId="51" fillId="0" borderId="58" applyNumberFormat="0" applyFill="0" applyAlignment="0" applyProtection="0"/>
    <xf numFmtId="211" fontId="51" fillId="0" borderId="58" applyNumberFormat="0" applyFill="0" applyAlignment="0" applyProtection="0"/>
    <xf numFmtId="214" fontId="28" fillId="0" borderId="60" applyNumberFormat="0" applyFill="0" applyBorder="0" applyAlignment="0" applyProtection="0"/>
    <xf numFmtId="212" fontId="51" fillId="0" borderId="59" applyNumberFormat="0" applyFill="0" applyAlignment="0" applyProtection="0"/>
    <xf numFmtId="212"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3" fontId="51" fillId="0" borderId="59" applyNumberFormat="0" applyFill="0" applyAlignment="0" applyProtection="0"/>
    <xf numFmtId="171" fontId="28" fillId="0" borderId="31">
      <protection locked="0"/>
    </xf>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2" fontId="171" fillId="0" borderId="9" applyNumberFormat="0" applyFill="0" applyAlignment="0" applyProtection="0"/>
    <xf numFmtId="0" fontId="51" fillId="0" borderId="59" applyNumberFormat="0" applyFill="0" applyAlignment="0" applyProtection="0"/>
    <xf numFmtId="0" fontId="171" fillId="0" borderId="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171" fontId="28" fillId="0" borderId="31">
      <protection locked="0"/>
    </xf>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8" applyNumberFormat="0" applyFill="0" applyAlignment="0" applyProtection="0"/>
    <xf numFmtId="214" fontId="28" fillId="0" borderId="60" applyNumberFormat="0" applyFill="0" applyBorder="0" applyAlignment="0" applyProtection="0"/>
    <xf numFmtId="214" fontId="28" fillId="0" borderId="60" applyNumberFormat="0" applyFill="0" applyBorder="0" applyAlignment="0" applyProtection="0"/>
    <xf numFmtId="212" fontId="51" fillId="0" borderId="59" applyNumberFormat="0" applyFill="0" applyAlignment="0" applyProtection="0"/>
    <xf numFmtId="211" fontId="51" fillId="0" borderId="59" applyNumberFormat="0" applyFill="0" applyAlignment="0" applyProtection="0"/>
    <xf numFmtId="214" fontId="28" fillId="0" borderId="60" applyNumberFormat="0" applyFill="0" applyBorder="0" applyAlignment="0" applyProtection="0"/>
    <xf numFmtId="211" fontId="51" fillId="0" borderId="59" applyNumberFormat="0" applyFill="0" applyAlignment="0" applyProtection="0"/>
    <xf numFmtId="211"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0" fontId="51" fillId="0" borderId="59" applyNumberFormat="0" applyFill="0" applyAlignment="0" applyProtection="0"/>
    <xf numFmtId="211" fontId="51" fillId="0" borderId="59" applyNumberFormat="0" applyFill="0" applyAlignment="0" applyProtection="0"/>
    <xf numFmtId="211" fontId="51" fillId="0" borderId="59" applyNumberFormat="0" applyFill="0" applyAlignment="0" applyProtection="0"/>
    <xf numFmtId="213" fontId="51" fillId="0" borderId="59" applyNumberFormat="0" applyFill="0" applyAlignment="0" applyProtection="0"/>
    <xf numFmtId="0" fontId="51" fillId="0" borderId="59" applyNumberFormat="0" applyFill="0" applyAlignment="0" applyProtection="0"/>
    <xf numFmtId="171" fontId="28" fillId="0" borderId="31">
      <protection locked="0"/>
    </xf>
    <xf numFmtId="211" fontId="51" fillId="0" borderId="59" applyNumberFormat="0" applyFill="0" applyAlignment="0" applyProtection="0"/>
    <xf numFmtId="211" fontId="51" fillId="0" borderId="59" applyNumberFormat="0" applyFill="0" applyAlignment="0" applyProtection="0"/>
    <xf numFmtId="0" fontId="28" fillId="0" borderId="60" applyNumberFormat="0" applyFill="0" applyBorder="0" applyAlignment="0" applyProtection="0"/>
    <xf numFmtId="0" fontId="16" fillId="0" borderId="9" applyNumberFormat="0" applyFill="0" applyAlignment="0" applyProtection="0"/>
    <xf numFmtId="211" fontId="51" fillId="0" borderId="59" applyNumberFormat="0" applyFill="0" applyAlignment="0" applyProtection="0"/>
    <xf numFmtId="211" fontId="51" fillId="0" borderId="59" applyNumberFormat="0" applyFill="0" applyAlignment="0" applyProtection="0"/>
    <xf numFmtId="213" fontId="51" fillId="0" borderId="59" applyNumberFormat="0" applyFill="0" applyAlignment="0" applyProtection="0"/>
    <xf numFmtId="210" fontId="51" fillId="0" borderId="59" applyNumberFormat="0" applyFill="0" applyAlignment="0" applyProtection="0"/>
    <xf numFmtId="214" fontId="28" fillId="0" borderId="60" applyNumberFormat="0" applyFill="0" applyBorder="0" applyAlignment="0" applyProtection="0"/>
    <xf numFmtId="214" fontId="28" fillId="0" borderId="60" applyNumberFormat="0" applyFill="0" applyBorder="0" applyAlignment="0" applyProtection="0"/>
    <xf numFmtId="0" fontId="51" fillId="0" borderId="83" applyNumberFormat="0" applyFill="0" applyAlignment="0" applyProtection="0"/>
    <xf numFmtId="211" fontId="51" fillId="0" borderId="59" applyNumberFormat="0" applyFill="0" applyAlignment="0" applyProtection="0"/>
    <xf numFmtId="214" fontId="28" fillId="0" borderId="60" applyNumberFormat="0" applyFill="0" applyBorder="0" applyAlignment="0" applyProtection="0"/>
    <xf numFmtId="0" fontId="51" fillId="0" borderId="83" applyNumberFormat="0" applyFill="0" applyAlignment="0" applyProtection="0"/>
    <xf numFmtId="0" fontId="51" fillId="0" borderId="83" applyNumberFormat="0" applyFill="0" applyAlignment="0" applyProtection="0"/>
    <xf numFmtId="171" fontId="28" fillId="0" borderId="31">
      <protection locked="0"/>
    </xf>
    <xf numFmtId="0" fontId="51" fillId="0" borderId="83" applyNumberFormat="0" applyFill="0" applyAlignment="0" applyProtection="0"/>
    <xf numFmtId="0" fontId="51" fillId="0" borderId="83" applyNumberFormat="0" applyFill="0" applyAlignment="0" applyProtection="0"/>
    <xf numFmtId="211" fontId="51" fillId="0" borderId="59" applyNumberFormat="0" applyFill="0" applyAlignment="0" applyProtection="0"/>
    <xf numFmtId="211" fontId="51" fillId="0" borderId="59" applyNumberFormat="0" applyFill="0" applyAlignment="0" applyProtection="0"/>
    <xf numFmtId="211" fontId="51" fillId="0" borderId="59" applyNumberFormat="0" applyFill="0" applyAlignment="0" applyProtection="0"/>
    <xf numFmtId="0" fontId="172" fillId="0" borderId="9" applyNumberFormat="0" applyFill="0" applyAlignment="0" applyProtection="0"/>
    <xf numFmtId="0" fontId="51" fillId="0" borderId="59" applyNumberFormat="0" applyFill="0" applyAlignment="0" applyProtection="0"/>
    <xf numFmtId="171" fontId="28" fillId="0" borderId="31">
      <protection locked="0"/>
    </xf>
    <xf numFmtId="37" fontId="32" fillId="0" borderId="0"/>
    <xf numFmtId="0" fontId="52" fillId="0" borderId="0" applyNumberFormat="0" applyFill="0" applyBorder="0" applyAlignment="0" applyProtection="0"/>
    <xf numFmtId="210" fontId="52" fillId="0" borderId="0" applyNumberFormat="0" applyFill="0" applyBorder="0" applyAlignment="0" applyProtection="0"/>
    <xf numFmtId="214" fontId="52" fillId="0" borderId="0" applyNumberFormat="0" applyFill="0" applyBorder="0" applyAlignment="0" applyProtection="0"/>
    <xf numFmtId="211" fontId="52" fillId="0" borderId="0" applyNumberFormat="0" applyFill="0" applyBorder="0" applyAlignment="0" applyProtection="0"/>
    <xf numFmtId="0" fontId="52" fillId="0" borderId="0" applyNumberFormat="0" applyFill="0" applyBorder="0" applyAlignment="0" applyProtection="0"/>
    <xf numFmtId="212" fontId="124" fillId="0" borderId="0" applyNumberFormat="0" applyFill="0" applyBorder="0" applyAlignment="0" applyProtection="0"/>
    <xf numFmtId="211" fontId="52" fillId="0" borderId="0" applyNumberFormat="0" applyFill="0" applyBorder="0" applyAlignment="0" applyProtection="0"/>
    <xf numFmtId="0" fontId="52" fillId="0" borderId="0" applyNumberFormat="0" applyFill="0" applyBorder="0" applyAlignment="0" applyProtection="0"/>
    <xf numFmtId="210" fontId="52" fillId="0" borderId="0" applyNumberFormat="0" applyFill="0" applyBorder="0" applyAlignment="0" applyProtection="0"/>
    <xf numFmtId="214" fontId="52" fillId="0" borderId="0" applyNumberFormat="0" applyFill="0" applyBorder="0" applyAlignment="0" applyProtection="0"/>
    <xf numFmtId="211" fontId="124" fillId="0" borderId="0" applyNumberFormat="0" applyFill="0" applyBorder="0" applyAlignment="0" applyProtection="0"/>
    <xf numFmtId="211" fontId="124" fillId="0" borderId="0" applyNumberFormat="0" applyFill="0" applyBorder="0" applyAlignment="0" applyProtection="0"/>
    <xf numFmtId="0" fontId="14" fillId="0" borderId="0" applyNumberFormat="0" applyFill="0" applyBorder="0" applyAlignment="0" applyProtection="0"/>
    <xf numFmtId="0" fontId="52" fillId="0" borderId="0" applyNumberFormat="0" applyFill="0" applyBorder="0" applyAlignment="0" applyProtection="0"/>
    <xf numFmtId="212" fontId="124" fillId="0" borderId="0" applyNumberFormat="0" applyFill="0" applyBorder="0" applyAlignment="0" applyProtection="0"/>
    <xf numFmtId="0" fontId="124" fillId="0" borderId="0" applyNumberFormat="0" applyFill="0" applyBorder="0" applyAlignment="0" applyProtection="0"/>
    <xf numFmtId="213" fontId="52" fillId="0" borderId="0" applyNumberFormat="0" applyFill="0" applyBorder="0" applyAlignment="0" applyProtection="0"/>
    <xf numFmtId="212" fontId="52" fillId="0" borderId="0" applyNumberFormat="0" applyFill="0" applyBorder="0" applyAlignment="0" applyProtection="0"/>
    <xf numFmtId="213" fontId="124" fillId="0" borderId="0" applyNumberFormat="0" applyFill="0" applyBorder="0" applyAlignment="0" applyProtection="0"/>
    <xf numFmtId="212" fontId="124" fillId="0" borderId="0" applyNumberFormat="0" applyFill="0" applyBorder="0" applyAlignment="0" applyProtection="0"/>
    <xf numFmtId="213" fontId="14" fillId="0" borderId="0" applyNumberFormat="0" applyFill="0" applyBorder="0" applyAlignment="0" applyProtection="0"/>
    <xf numFmtId="212" fontId="52" fillId="0" borderId="0" applyNumberFormat="0" applyFill="0" applyBorder="0" applyAlignment="0" applyProtection="0"/>
    <xf numFmtId="213" fontId="52" fillId="0" borderId="0" applyNumberFormat="0" applyFill="0" applyBorder="0" applyAlignment="0" applyProtection="0"/>
    <xf numFmtId="213" fontId="52" fillId="0" borderId="0" applyNumberFormat="0" applyFill="0" applyBorder="0" applyAlignment="0" applyProtection="0"/>
    <xf numFmtId="0" fontId="68" fillId="0" borderId="0" applyNumberFormat="0" applyFill="0" applyBorder="0" applyAlignment="0" applyProtection="0"/>
    <xf numFmtId="212" fontId="124" fillId="0" borderId="0" applyNumberFormat="0" applyFill="0" applyBorder="0" applyAlignment="0" applyProtection="0"/>
    <xf numFmtId="211" fontId="52" fillId="0" borderId="0" applyNumberFormat="0" applyFill="0" applyBorder="0" applyAlignment="0" applyProtection="0"/>
    <xf numFmtId="0" fontId="52" fillId="0" borderId="0" applyNumberFormat="0" applyFill="0" applyBorder="0" applyAlignment="0" applyProtection="0"/>
    <xf numFmtId="211" fontId="52" fillId="0" borderId="0" applyNumberFormat="0" applyFill="0" applyBorder="0" applyAlignment="0" applyProtection="0"/>
    <xf numFmtId="0" fontId="124" fillId="0" borderId="0" applyNumberFormat="0" applyFill="0" applyBorder="0" applyAlignment="0" applyProtection="0"/>
    <xf numFmtId="212" fontId="52" fillId="0" borderId="0" applyNumberFormat="0" applyFill="0" applyBorder="0" applyAlignment="0" applyProtection="0"/>
    <xf numFmtId="213" fontId="52" fillId="0" borderId="0" applyNumberFormat="0" applyFill="0" applyBorder="0" applyAlignment="0" applyProtection="0"/>
    <xf numFmtId="212" fontId="124"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11" fontId="52" fillId="0" borderId="0" applyNumberFormat="0" applyFill="0" applyBorder="0" applyAlignment="0" applyProtection="0"/>
    <xf numFmtId="211" fontId="52" fillId="0" borderId="0" applyNumberFormat="0" applyFill="0" applyBorder="0" applyAlignment="0" applyProtection="0"/>
    <xf numFmtId="0" fontId="14" fillId="0" borderId="0" applyNumberFormat="0" applyFill="0" applyBorder="0" applyAlignment="0" applyProtection="0"/>
    <xf numFmtId="210" fontId="52" fillId="0" borderId="0" applyNumberFormat="0" applyFill="0" applyBorder="0" applyAlignment="0" applyProtection="0"/>
    <xf numFmtId="211"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14" fontId="75" fillId="0" borderId="0"/>
    <xf numFmtId="214" fontId="75" fillId="0" borderId="0"/>
    <xf numFmtId="211" fontId="75" fillId="0" borderId="0"/>
    <xf numFmtId="0" fontId="75" fillId="0" borderId="0"/>
    <xf numFmtId="214" fontId="75" fillId="0" borderId="0"/>
    <xf numFmtId="213" fontId="75" fillId="0" borderId="0"/>
    <xf numFmtId="210" fontId="75" fillId="0" borderId="0"/>
    <xf numFmtId="43" fontId="18" fillId="0" borderId="0" applyFont="0" applyFill="0" applyBorder="0" applyAlignment="0" applyProtection="0"/>
    <xf numFmtId="44" fontId="123" fillId="0" borderId="0" applyFont="0" applyFill="0" applyBorder="0" applyAlignment="0" applyProtection="0"/>
    <xf numFmtId="0" fontId="1" fillId="0" borderId="0"/>
    <xf numFmtId="43" fontId="123"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9" fontId="28" fillId="95" borderId="34">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17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10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24" fillId="0" borderId="2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44" fontId="123" fillId="0" borderId="0" applyFont="0" applyFill="0" applyBorder="0" applyAlignment="0" applyProtection="0"/>
    <xf numFmtId="0" fontId="123" fillId="0" borderId="0"/>
    <xf numFmtId="49" fontId="28" fillId="0" borderId="27"/>
    <xf numFmtId="0" fontId="78" fillId="62" borderId="27" applyNumberFormat="0" applyFont="0" applyBorder="0" applyAlignment="0" applyProtection="0">
      <protection hidden="1"/>
    </xf>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0" fontId="79" fillId="55" borderId="87" applyNumberFormat="0" applyAlignment="0" applyProtection="0"/>
    <xf numFmtId="49" fontId="28" fillId="0" borderId="27"/>
    <xf numFmtId="43" fontId="2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4" fontId="111" fillId="0" borderId="0">
      <alignment horizontal="right"/>
      <protection locked="0"/>
    </xf>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10" fontId="32" fillId="104" borderId="88" applyNumberFormat="0" applyBorder="0" applyAlignment="0" applyProtection="0"/>
    <xf numFmtId="0" fontId="46" fillId="57" borderId="87" applyNumberFormat="0" applyAlignment="0" applyProtection="0"/>
    <xf numFmtId="0" fontId="46" fillId="57" borderId="87" applyNumberFormat="0" applyAlignment="0" applyProtection="0"/>
    <xf numFmtId="0" fontId="46" fillId="57" borderId="87" applyNumberFormat="0" applyAlignment="0" applyProtection="0"/>
    <xf numFmtId="0" fontId="46" fillId="57" borderId="87" applyNumberFormat="0" applyAlignment="0" applyProtection="0"/>
    <xf numFmtId="0" fontId="28" fillId="0" borderId="27"/>
    <xf numFmtId="0" fontId="18" fillId="0" borderId="0"/>
    <xf numFmtId="0" fontId="18" fillId="0" borderId="0"/>
    <xf numFmtId="0" fontId="18" fillId="0" borderId="0"/>
    <xf numFmtId="0" fontId="20" fillId="0" borderId="0"/>
    <xf numFmtId="0" fontId="31" fillId="0" borderId="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8" fillId="53" borderId="87"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8" fillId="53" borderId="87"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8" fillId="53" borderId="87"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0" fontId="49" fillId="55" borderId="89" applyNumberFormat="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84" fillId="0" borderId="27" applyNumberFormat="0" applyFill="0" applyBorder="0" applyAlignment="0" applyProtection="0">
      <protection hidden="1"/>
    </xf>
    <xf numFmtId="4" fontId="32" fillId="105" borderId="90" applyNumberFormat="0" applyProtection="0">
      <alignment vertical="center"/>
    </xf>
    <xf numFmtId="4" fontId="32" fillId="105" borderId="90" applyNumberFormat="0" applyProtection="0">
      <alignment vertical="center"/>
    </xf>
    <xf numFmtId="4" fontId="32" fillId="66" borderId="90" applyNumberFormat="0" applyProtection="0">
      <alignment horizontal="left" vertical="center" indent="1"/>
    </xf>
    <xf numFmtId="4" fontId="25" fillId="40" borderId="91" applyNumberFormat="0" applyProtection="0">
      <alignment horizontal="left" vertical="center"/>
    </xf>
    <xf numFmtId="4" fontId="32" fillId="50" borderId="90" applyNumberFormat="0" applyProtection="0">
      <alignment horizontal="right" vertical="center"/>
    </xf>
    <xf numFmtId="4" fontId="32" fillId="50" borderId="90" applyNumberFormat="0" applyProtection="0">
      <alignment horizontal="right" vertical="center"/>
    </xf>
    <xf numFmtId="4" fontId="32" fillId="114" borderId="90" applyNumberFormat="0" applyProtection="0">
      <alignment horizontal="right" vertical="center"/>
    </xf>
    <xf numFmtId="4" fontId="32" fillId="114" borderId="90" applyNumberFormat="0" applyProtection="0">
      <alignment horizontal="right" vertical="center"/>
    </xf>
    <xf numFmtId="4" fontId="32" fillId="76" borderId="92" applyNumberFormat="0" applyProtection="0">
      <alignment horizontal="right" vertical="center"/>
    </xf>
    <xf numFmtId="4" fontId="32" fillId="76" borderId="92" applyNumberFormat="0" applyProtection="0">
      <alignment horizontal="right" vertical="center"/>
    </xf>
    <xf numFmtId="4" fontId="32" fillId="63" borderId="90" applyNumberFormat="0" applyProtection="0">
      <alignment horizontal="right" vertical="center"/>
    </xf>
    <xf numFmtId="4" fontId="32" fillId="63" borderId="90" applyNumberFormat="0" applyProtection="0">
      <alignment horizontal="right" vertical="center"/>
    </xf>
    <xf numFmtId="4" fontId="32" fillId="67" borderId="90" applyNumberFormat="0" applyProtection="0">
      <alignment horizontal="right" vertical="center"/>
    </xf>
    <xf numFmtId="4" fontId="32" fillId="67" borderId="90" applyNumberFormat="0" applyProtection="0">
      <alignment horizontal="right" vertical="center"/>
    </xf>
    <xf numFmtId="4" fontId="32" fillId="90" borderId="90" applyNumberFormat="0" applyProtection="0">
      <alignment horizontal="right" vertical="center"/>
    </xf>
    <xf numFmtId="4" fontId="32" fillId="90" borderId="90" applyNumberFormat="0" applyProtection="0">
      <alignment horizontal="right" vertical="center"/>
    </xf>
    <xf numFmtId="4" fontId="32" fillId="61" borderId="90" applyNumberFormat="0" applyProtection="0">
      <alignment horizontal="right" vertical="center"/>
    </xf>
    <xf numFmtId="4" fontId="32" fillId="61" borderId="90" applyNumberFormat="0" applyProtection="0">
      <alignment horizontal="right" vertical="center"/>
    </xf>
    <xf numFmtId="4" fontId="32" fillId="103" borderId="90" applyNumberFormat="0" applyProtection="0">
      <alignment horizontal="right" vertical="center"/>
    </xf>
    <xf numFmtId="4" fontId="32" fillId="103" borderId="90" applyNumberFormat="0" applyProtection="0">
      <alignment horizontal="right" vertical="center"/>
    </xf>
    <xf numFmtId="4" fontId="32" fillId="60" borderId="90" applyNumberFormat="0" applyProtection="0">
      <alignment horizontal="right" vertical="center"/>
    </xf>
    <xf numFmtId="4" fontId="32" fillId="60" borderId="90" applyNumberFormat="0" applyProtection="0">
      <alignment horizontal="right" vertical="center"/>
    </xf>
    <xf numFmtId="4" fontId="24" fillId="0" borderId="91" applyNumberFormat="0" applyProtection="0">
      <alignment horizontal="left" vertical="center" indent="1"/>
    </xf>
    <xf numFmtId="4" fontId="24" fillId="122" borderId="89" applyNumberFormat="0" applyProtection="0">
      <alignment horizontal="left" vertical="center" indent="1"/>
    </xf>
    <xf numFmtId="4" fontId="24" fillId="122" borderId="89" applyNumberFormat="0" applyProtection="0">
      <alignment horizontal="left" vertical="center" indent="1"/>
    </xf>
    <xf numFmtId="4" fontId="32" fillId="125" borderId="90" applyNumberFormat="0" applyProtection="0">
      <alignment horizontal="right" vertical="center"/>
    </xf>
    <xf numFmtId="4" fontId="32" fillId="125" borderId="90" applyNumberFormat="0" applyProtection="0">
      <alignment horizontal="right" vertical="center"/>
    </xf>
    <xf numFmtId="0" fontId="28" fillId="124" borderId="93" applyNumberFormat="0" applyProtection="0">
      <alignment horizontal="left" vertical="top" indent="1"/>
    </xf>
    <xf numFmtId="0" fontId="28" fillId="130" borderId="93" applyNumberFormat="0" applyProtection="0">
      <alignment horizontal="left" vertical="top" indent="1"/>
    </xf>
    <xf numFmtId="0" fontId="28" fillId="95" borderId="93" applyNumberFormat="0" applyProtection="0">
      <alignment horizontal="left" vertical="top" indent="1"/>
    </xf>
    <xf numFmtId="0" fontId="28" fillId="48" borderId="93" applyNumberFormat="0" applyProtection="0">
      <alignment horizontal="left" vertical="top" indent="1"/>
    </xf>
    <xf numFmtId="0" fontId="28" fillId="131" borderId="91" applyNumberFormat="0">
      <protection locked="0"/>
    </xf>
    <xf numFmtId="0" fontId="28" fillId="131" borderId="91" applyNumberFormat="0">
      <protection locked="0"/>
    </xf>
    <xf numFmtId="4" fontId="59" fillId="104" borderId="93" applyNumberFormat="0" applyProtection="0">
      <alignment vertical="center"/>
    </xf>
    <xf numFmtId="4" fontId="59" fillId="104" borderId="93" applyNumberFormat="0" applyProtection="0">
      <alignment vertical="center"/>
    </xf>
    <xf numFmtId="4" fontId="59" fillId="104" borderId="93" applyNumberFormat="0" applyProtection="0">
      <alignment vertical="center"/>
    </xf>
    <xf numFmtId="4" fontId="60" fillId="104" borderId="88" applyNumberFormat="0" applyProtection="0">
      <alignment vertical="center"/>
    </xf>
    <xf numFmtId="4" fontId="60" fillId="104" borderId="88" applyNumberFormat="0" applyProtection="0">
      <alignment vertical="center"/>
    </xf>
    <xf numFmtId="187" fontId="101" fillId="0" borderId="94">
      <alignment horizontal="center"/>
    </xf>
    <xf numFmtId="49" fontId="28" fillId="0" borderId="27"/>
    <xf numFmtId="171" fontId="28" fillId="0" borderId="31">
      <protection locked="0"/>
    </xf>
    <xf numFmtId="171" fontId="28" fillId="0" borderId="31">
      <protection locked="0"/>
    </xf>
    <xf numFmtId="3" fontId="74" fillId="0" borderId="48" applyProtection="0"/>
    <xf numFmtId="0" fontId="28" fillId="0" borderId="27" applyNumberFormat="0" applyAlignment="0"/>
    <xf numFmtId="0" fontId="28" fillId="0" borderId="95" applyNumberFormat="0" applyAlignment="0">
      <alignment horizontal="center"/>
    </xf>
    <xf numFmtId="0" fontId="28" fillId="0" borderId="95"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135" borderId="88" applyNumberFormat="0" applyAlignment="0">
      <alignment horizontal="center"/>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1" fontId="19" fillId="95" borderId="88" applyNumberFormat="0" applyAlignment="0">
      <alignment horizontal="left"/>
    </xf>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9" fillId="95" borderId="88" applyNumberFormat="0" applyAlignment="0"/>
    <xf numFmtId="0" fontId="173" fillId="0" borderId="0" applyNumberFormat="0" applyFill="0" applyBorder="0" applyAlignment="0" applyProtection="0"/>
    <xf numFmtId="0" fontId="173" fillId="0" borderId="0" applyNumberFormat="0" applyFill="0" applyBorder="0" applyAlignment="0" applyProtection="0"/>
    <xf numFmtId="167" fontId="28" fillId="0" borderId="0" applyFont="0" applyFill="0" applyBorder="0" applyAlignment="0" applyProtection="0"/>
    <xf numFmtId="44" fontId="18"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9" fillId="49" borderId="0" applyNumberFormat="0" applyBorder="0" applyAlignment="0" applyProtection="0"/>
    <xf numFmtId="0" fontId="1" fillId="1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29" fillId="51" borderId="0" applyNumberFormat="0" applyBorder="0" applyAlignment="0" applyProtection="0"/>
    <xf numFmtId="0" fontId="1" fillId="1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9" fillId="53" borderId="0" applyNumberFormat="0" applyBorder="0" applyAlignment="0" applyProtection="0"/>
    <xf numFmtId="0" fontId="1" fillId="1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9" fillId="55"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9" fillId="50" borderId="0" applyNumberFormat="0" applyBorder="0" applyAlignment="0" applyProtection="0"/>
    <xf numFmtId="0" fontId="1" fillId="3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9" fillId="59" borderId="0" applyNumberFormat="0" applyBorder="0" applyAlignment="0" applyProtection="0"/>
    <xf numFmtId="0" fontId="1" fillId="1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5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9"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9"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9"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9"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9" fillId="61" borderId="0" applyNumberFormat="0" applyBorder="0" applyAlignment="0" applyProtection="0"/>
    <xf numFmtId="0" fontId="1" fillId="19"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29" fillId="62" borderId="0" applyNumberFormat="0" applyBorder="0" applyAlignment="0" applyProtection="0"/>
    <xf numFmtId="0" fontId="1" fillId="2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9" fillId="59" borderId="0" applyNumberFormat="0" applyBorder="0" applyAlignment="0" applyProtection="0"/>
    <xf numFmtId="0" fontId="1" fillId="2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9" fillId="57" borderId="0" applyNumberFormat="0" applyBorder="0" applyAlignment="0" applyProtection="0"/>
    <xf numFmtId="0" fontId="1" fillId="3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7" fillId="64" borderId="0" applyNumberFormat="0" applyBorder="0" applyAlignment="0" applyProtection="0"/>
    <xf numFmtId="0" fontId="121" fillId="89" borderId="0" applyNumberFormat="0" applyBorder="0" applyAlignment="0" applyProtection="0"/>
    <xf numFmtId="0" fontId="17" fillId="56" borderId="0" applyNumberFormat="0" applyBorder="0" applyAlignment="0" applyProtection="0"/>
    <xf numFmtId="0" fontId="17" fillId="12" borderId="0" applyNumberFormat="0" applyBorder="0" applyAlignment="0" applyProtection="0"/>
    <xf numFmtId="0" fontId="37" fillId="51" borderId="0" applyNumberFormat="0" applyBorder="0" applyAlignment="0" applyProtection="0"/>
    <xf numFmtId="0" fontId="121" fillId="51" borderId="0" applyNumberFormat="0" applyBorder="0" applyAlignment="0" applyProtection="0"/>
    <xf numFmtId="0" fontId="17" fillId="90" borderId="0" applyNumberFormat="0" applyBorder="0" applyAlignment="0" applyProtection="0"/>
    <xf numFmtId="0" fontId="17" fillId="16" borderId="0" applyNumberFormat="0" applyBorder="0" applyAlignment="0" applyProtection="0"/>
    <xf numFmtId="0" fontId="37" fillId="60" borderId="0" applyNumberFormat="0" applyBorder="0" applyAlignment="0" applyProtection="0"/>
    <xf numFmtId="0" fontId="121" fillId="61" borderId="0" applyNumberFormat="0" applyBorder="0" applyAlignment="0" applyProtection="0"/>
    <xf numFmtId="0" fontId="17" fillId="63" borderId="0" applyNumberFormat="0" applyBorder="0" applyAlignment="0" applyProtection="0"/>
    <xf numFmtId="0" fontId="17" fillId="20" borderId="0" applyNumberFormat="0" applyBorder="0" applyAlignment="0" applyProtection="0"/>
    <xf numFmtId="0" fontId="37" fillId="65" borderId="0" applyNumberFormat="0" applyBorder="0" applyAlignment="0" applyProtection="0"/>
    <xf numFmtId="0" fontId="121" fillId="62" borderId="0" applyNumberFormat="0" applyBorder="0" applyAlignment="0" applyProtection="0"/>
    <xf numFmtId="0" fontId="17" fillId="50" borderId="0" applyNumberFormat="0" applyBorder="0" applyAlignment="0" applyProtection="0"/>
    <xf numFmtId="0" fontId="17" fillId="24" borderId="0" applyNumberFormat="0" applyBorder="0" applyAlignment="0" applyProtection="0"/>
    <xf numFmtId="0" fontId="37" fillId="66" borderId="0" applyNumberFormat="0" applyBorder="0" applyAlignment="0" applyProtection="0"/>
    <xf numFmtId="0" fontId="121" fillId="89" borderId="0" applyNumberFormat="0" applyBorder="0" applyAlignment="0" applyProtection="0"/>
    <xf numFmtId="0" fontId="17" fillId="56" borderId="0" applyNumberFormat="0" applyBorder="0" applyAlignment="0" applyProtection="0"/>
    <xf numFmtId="0" fontId="17" fillId="28" borderId="0" applyNumberFormat="0" applyBorder="0" applyAlignment="0" applyProtection="0"/>
    <xf numFmtId="0" fontId="37" fillId="67" borderId="0" applyNumberFormat="0" applyBorder="0" applyAlignment="0" applyProtection="0"/>
    <xf numFmtId="0" fontId="121" fillId="57" borderId="0" applyNumberFormat="0" applyBorder="0" applyAlignment="0" applyProtection="0"/>
    <xf numFmtId="0" fontId="17" fillId="51" borderId="0" applyNumberFormat="0" applyBorder="0" applyAlignment="0" applyProtection="0"/>
    <xf numFmtId="0" fontId="17" fillId="32" borderId="0" applyNumberFormat="0" applyBorder="0" applyAlignment="0" applyProtection="0"/>
    <xf numFmtId="216" fontId="130" fillId="95" borderId="34">
      <alignment horizontal="center" vertical="center"/>
    </xf>
    <xf numFmtId="187" fontId="174" fillId="0" borderId="0"/>
    <xf numFmtId="187" fontId="174" fillId="0" borderId="0"/>
    <xf numFmtId="187" fontId="174" fillId="0" borderId="0"/>
    <xf numFmtId="187" fontId="174" fillId="0" borderId="0"/>
    <xf numFmtId="0" fontId="131" fillId="80" borderId="0" applyNumberFormat="0" applyBorder="0" applyAlignment="0" applyProtection="0"/>
    <xf numFmtId="0" fontId="7" fillId="3" borderId="0" applyNumberFormat="0" applyBorder="0" applyAlignment="0" applyProtection="0"/>
    <xf numFmtId="0" fontId="38" fillId="50" borderId="0" applyNumberFormat="0" applyBorder="0" applyAlignment="0" applyProtection="0"/>
    <xf numFmtId="0" fontId="39" fillId="62" borderId="87" applyNumberFormat="0" applyAlignment="0" applyProtection="0"/>
    <xf numFmtId="0" fontId="79" fillId="151" borderId="87" applyNumberFormat="0" applyAlignment="0" applyProtection="0"/>
    <xf numFmtId="0" fontId="11" fillId="6" borderId="4" applyNumberFormat="0" applyAlignment="0" applyProtection="0"/>
    <xf numFmtId="0" fontId="40" fillId="81" borderId="37" applyNumberFormat="0" applyAlignment="0" applyProtection="0"/>
    <xf numFmtId="0" fontId="13" fillId="7" borderId="7" applyNumberFormat="0" applyAlignment="0" applyProtection="0"/>
    <xf numFmtId="0" fontId="40" fillId="59" borderId="37" applyNumberFormat="0" applyAlignment="0" applyProtection="0"/>
    <xf numFmtId="41" fontId="18" fillId="0" borderId="0" applyFont="0" applyFill="0" applyBorder="0" applyAlignment="0" applyProtection="0"/>
    <xf numFmtId="41" fontId="161" fillId="0" borderId="0" applyFont="0" applyFill="0" applyBorder="0" applyAlignment="0" applyProtection="0"/>
    <xf numFmtId="38"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167"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167"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167" fontId="28" fillId="0" borderId="0" applyFont="0" applyFill="0" applyBorder="0" applyAlignment="0" applyProtection="0"/>
    <xf numFmtId="43" fontId="1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5"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25"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202"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1" fillId="0" borderId="0" applyFont="0" applyFill="0" applyBorder="0" applyAlignment="0" applyProtection="0"/>
    <xf numFmtId="202"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202"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202" fontId="2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0" fillId="0" borderId="0" applyFont="0" applyFill="0" applyBorder="0" applyAlignment="0" applyProtection="0"/>
    <xf numFmtId="0" fontId="139" fillId="0" borderId="0" applyNumberFormat="0" applyFill="0" applyBorder="0" applyAlignment="0" applyProtection="0"/>
    <xf numFmtId="0" fontId="15" fillId="0" borderId="0" applyNumberFormat="0" applyFill="0" applyBorder="0" applyAlignment="0" applyProtection="0"/>
    <xf numFmtId="0" fontId="41" fillId="0" borderId="0" applyNumberFormat="0" applyFill="0" applyBorder="0" applyAlignment="0" applyProtection="0"/>
    <xf numFmtId="2" fontId="28" fillId="0" borderId="0" applyFont="0" applyFill="0" applyBorder="0" applyAlignment="0" applyProtection="0"/>
    <xf numFmtId="0" fontId="42" fillId="52" borderId="0" applyNumberFormat="0" applyBorder="0" applyAlignment="0" applyProtection="0"/>
    <xf numFmtId="0" fontId="42" fillId="152" borderId="0" applyNumberFormat="0" applyBorder="0" applyAlignment="0" applyProtection="0"/>
    <xf numFmtId="0" fontId="6" fillId="56" borderId="0" applyNumberFormat="0" applyBorder="0" applyAlignment="0" applyProtection="0"/>
    <xf numFmtId="0" fontId="6" fillId="2" borderId="0" applyNumberFormat="0" applyBorder="0" applyAlignment="0" applyProtection="0"/>
    <xf numFmtId="0" fontId="43" fillId="0" borderId="39" applyNumberFormat="0" applyFill="0" applyAlignment="0" applyProtection="0"/>
    <xf numFmtId="0" fontId="113" fillId="0" borderId="0" applyNumberFormat="0" applyFont="0" applyFill="0" applyBorder="0" applyProtection="0"/>
    <xf numFmtId="0" fontId="175" fillId="0" borderId="98" applyNumberFormat="0" applyFill="0" applyAlignment="0" applyProtection="0"/>
    <xf numFmtId="0" fontId="3" fillId="0" borderId="1" applyNumberFormat="0" applyFill="0" applyAlignment="0" applyProtection="0"/>
    <xf numFmtId="0" fontId="44" fillId="0" borderId="42" applyNumberFormat="0" applyFill="0" applyAlignment="0" applyProtection="0"/>
    <xf numFmtId="0" fontId="34" fillId="0" borderId="0" applyNumberFormat="0" applyFont="0" applyFill="0" applyBorder="0" applyProtection="0"/>
    <xf numFmtId="0" fontId="176" fillId="0" borderId="99" applyNumberFormat="0" applyFill="0" applyAlignment="0" applyProtection="0"/>
    <xf numFmtId="0" fontId="4" fillId="0" borderId="2" applyNumberFormat="0" applyFill="0" applyAlignment="0" applyProtection="0"/>
    <xf numFmtId="0" fontId="45" fillId="0" borderId="45" applyNumberFormat="0" applyFill="0" applyAlignment="0" applyProtection="0"/>
    <xf numFmtId="0" fontId="57" fillId="0" borderId="75" applyNumberFormat="0" applyFill="0" applyAlignment="0" applyProtection="0"/>
    <xf numFmtId="0" fontId="177" fillId="0" borderId="100" applyNumberFormat="0" applyFill="0" applyAlignment="0" applyProtection="0"/>
    <xf numFmtId="0" fontId="5" fillId="0" borderId="3" applyNumberFormat="0" applyFill="0" applyAlignment="0" applyProtection="0"/>
    <xf numFmtId="0" fontId="45" fillId="0" borderId="0" applyNumberFormat="0" applyFill="0" applyBorder="0" applyAlignment="0" applyProtection="0"/>
    <xf numFmtId="0" fontId="177" fillId="0" borderId="0" applyNumberFormat="0" applyFill="0" applyBorder="0" applyAlignment="0" applyProtection="0"/>
    <xf numFmtId="0" fontId="5" fillId="0" borderId="0" applyNumberFormat="0" applyFill="0" applyBorder="0" applyAlignment="0" applyProtection="0"/>
    <xf numFmtId="0" fontId="47" fillId="0" borderId="49" applyNumberFormat="0" applyFill="0" applyAlignment="0" applyProtection="0"/>
    <xf numFmtId="0" fontId="178" fillId="0" borderId="101" applyNumberFormat="0" applyFill="0" applyAlignment="0" applyProtection="0"/>
    <xf numFmtId="0" fontId="12" fillId="0" borderId="6" applyNumberFormat="0" applyFill="0" applyAlignment="0" applyProtection="0"/>
    <xf numFmtId="0" fontId="48" fillId="92" borderId="0" applyNumberFormat="0" applyBorder="0" applyAlignment="0" applyProtection="0"/>
    <xf numFmtId="0" fontId="8" fillId="4" borderId="0" applyNumberFormat="0" applyBorder="0" applyAlignment="0" applyProtection="0"/>
    <xf numFmtId="0" fontId="48" fillId="105" borderId="0" applyNumberFormat="0" applyBorder="0" applyAlignment="0" applyProtection="0"/>
    <xf numFmtId="219" fontId="1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9" fillId="0" borderId="0"/>
    <xf numFmtId="0" fontId="28" fillId="0" borderId="0"/>
    <xf numFmtId="225"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0" fillId="0" borderId="0"/>
    <xf numFmtId="0" fontId="1" fillId="0" borderId="0"/>
    <xf numFmtId="0" fontId="1" fillId="0" borderId="0"/>
    <xf numFmtId="0" fontId="28" fillId="0" borderId="0"/>
    <xf numFmtId="0" fontId="1" fillId="0" borderId="0"/>
    <xf numFmtId="0" fontId="1"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32" fillId="106"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8" borderId="8" applyNumberFormat="0" applyFont="0" applyAlignment="0" applyProtection="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29"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1" fillId="8" borderId="8" applyNumberFormat="0" applyFont="0" applyAlignment="0" applyProtection="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9"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9" fillId="8" borderId="8" applyNumberFormat="0" applyFont="0" applyAlignment="0" applyProtection="0"/>
    <xf numFmtId="0" fontId="28" fillId="0" borderId="0"/>
    <xf numFmtId="0" fontId="49" fillId="151" borderId="89" applyNumberFormat="0" applyAlignment="0" applyProtection="0"/>
    <xf numFmtId="0" fontId="28" fillId="0" borderId="0"/>
    <xf numFmtId="0" fontId="28" fillId="0" borderId="0"/>
    <xf numFmtId="0" fontId="28" fillId="0" borderId="0"/>
    <xf numFmtId="0" fontId="28" fillId="0" borderId="0"/>
    <xf numFmtId="0" fontId="10" fillId="6" borderId="5" applyNumberFormat="0" applyAlignment="0" applyProtection="0"/>
    <xf numFmtId="0" fontId="28" fillId="0" borderId="0"/>
    <xf numFmtId="10" fontId="28" fillId="0" borderId="0" applyFont="0" applyFill="0" applyBorder="0" applyAlignment="0" applyProtection="0"/>
    <xf numFmtId="0" fontId="28" fillId="0" borderId="0"/>
    <xf numFmtId="10" fontId="28"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9" fontId="18" fillId="0" borderId="0" applyFont="0" applyFill="0" applyBorder="0" applyAlignment="0" applyProtection="0"/>
    <xf numFmtId="0" fontId="28" fillId="0" borderId="0"/>
    <xf numFmtId="9" fontId="1" fillId="0" borderId="0" applyFont="0" applyFill="0" applyBorder="0" applyAlignment="0" applyProtection="0"/>
    <xf numFmtId="0" fontId="28" fillId="0" borderId="0"/>
    <xf numFmtId="9" fontId="18" fillId="0" borderId="0" applyFont="0" applyFill="0" applyBorder="0" applyAlignment="0" applyProtection="0"/>
    <xf numFmtId="0" fontId="28" fillId="0" borderId="0"/>
    <xf numFmtId="9" fontId="18" fillId="0" borderId="0" applyFont="0" applyFill="0" applyBorder="0" applyAlignment="0" applyProtection="0"/>
    <xf numFmtId="0" fontId="28" fillId="0" borderId="0"/>
    <xf numFmtId="9" fontId="28" fillId="0" borderId="0" applyFont="0" applyFill="0" applyBorder="0" applyAlignment="0" applyProtection="0"/>
    <xf numFmtId="9" fontId="18" fillId="0" borderId="0" applyFont="0" applyFill="0" applyBorder="0" applyAlignment="0" applyProtection="0"/>
    <xf numFmtId="0" fontId="28" fillId="0" borderId="0"/>
    <xf numFmtId="9" fontId="1"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9" fontId="29" fillId="0" borderId="0" applyFont="0" applyFill="0" applyBorder="0" applyAlignment="0" applyProtection="0"/>
    <xf numFmtId="9" fontId="1"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18" fillId="0" borderId="0" applyFont="0" applyFill="0" applyBorder="0" applyAlignment="0" applyProtection="0"/>
    <xf numFmtId="0" fontId="28" fillId="0" borderId="0"/>
    <xf numFmtId="0" fontId="28" fillId="0" borderId="0"/>
    <xf numFmtId="9" fontId="1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1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9" fontId="20"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0"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9" fontId="1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0" fontId="28"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8" fillId="0" borderId="0" applyFont="0" applyFill="0" applyBorder="0" applyAlignment="0" applyProtection="0"/>
    <xf numFmtId="0" fontId="28" fillId="0" borderId="0"/>
    <xf numFmtId="9" fontId="28" fillId="0" borderId="0" applyFont="0" applyFill="0" applyBorder="0" applyAlignment="0" applyProtection="0"/>
    <xf numFmtId="9" fontId="18" fillId="0" borderId="0" applyFont="0" applyFill="0" applyBorder="0" applyAlignment="0" applyProtection="0"/>
    <xf numFmtId="0" fontId="28" fillId="0" borderId="0"/>
    <xf numFmtId="9" fontId="18" fillId="0" borderId="0" applyFont="0" applyFill="0" applyBorder="0" applyAlignment="0" applyProtection="0"/>
    <xf numFmtId="0" fontId="28" fillId="0" borderId="0"/>
    <xf numFmtId="9" fontId="29" fillId="0" borderId="0" applyFont="0" applyFill="0" applyBorder="0" applyAlignment="0" applyProtection="0"/>
    <xf numFmtId="0" fontId="28" fillId="0" borderId="0"/>
    <xf numFmtId="0" fontId="28" fillId="0" borderId="0"/>
    <xf numFmtId="0" fontId="28" fillId="0" borderId="0"/>
    <xf numFmtId="9" fontId="29" fillId="0" borderId="0" applyFont="0" applyFill="0" applyBorder="0" applyAlignment="0" applyProtection="0"/>
    <xf numFmtId="9" fontId="20"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9" fontId="29" fillId="0" borderId="0" applyFont="0" applyFill="0" applyBorder="0" applyAlignment="0" applyProtection="0"/>
    <xf numFmtId="9" fontId="28" fillId="0" borderId="0" applyFont="0" applyFill="0" applyBorder="0" applyAlignment="0" applyProtection="0"/>
    <xf numFmtId="0" fontId="28" fillId="0" borderId="0"/>
    <xf numFmtId="9" fontId="32"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0" fillId="0" borderId="0" applyFont="0" applyFill="0" applyBorder="0" applyAlignment="0" applyProtection="0"/>
    <xf numFmtId="0" fontId="28" fillId="0" borderId="0"/>
    <xf numFmtId="9" fontId="29" fillId="0" borderId="0" applyFont="0" applyFill="0" applyBorder="0" applyAlignment="0" applyProtection="0"/>
    <xf numFmtId="0" fontId="28" fillId="0" borderId="0"/>
    <xf numFmtId="0" fontId="28" fillId="0" borderId="0"/>
    <xf numFmtId="9" fontId="29"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9" fontId="28" fillId="0" borderId="0" applyFont="0" applyFill="0" applyBorder="0" applyAlignment="0" applyProtection="0"/>
    <xf numFmtId="168" fontId="63" fillId="0" borderId="0" applyProtection="0"/>
    <xf numFmtId="0" fontId="28" fillId="0" borderId="0"/>
    <xf numFmtId="0" fontId="28" fillId="0" borderId="0"/>
    <xf numFmtId="0" fontId="28" fillId="0" borderId="0"/>
    <xf numFmtId="0" fontId="28" fillId="0" borderId="0"/>
    <xf numFmtId="0" fontId="28" fillId="0" borderId="0"/>
    <xf numFmtId="0" fontId="28" fillId="0" borderId="0"/>
    <xf numFmtId="4" fontId="86" fillId="108" borderId="42">
      <alignment vertical="center"/>
    </xf>
    <xf numFmtId="0" fontId="28" fillId="0" borderId="0"/>
    <xf numFmtId="0" fontId="28" fillId="0" borderId="0"/>
    <xf numFmtId="4" fontId="87" fillId="108" borderId="42">
      <alignment vertical="center"/>
    </xf>
    <xf numFmtId="0" fontId="28" fillId="0" borderId="0"/>
    <xf numFmtId="0" fontId="28" fillId="0" borderId="0"/>
    <xf numFmtId="4" fontId="86" fillId="109" borderId="42">
      <alignment vertical="center"/>
    </xf>
    <xf numFmtId="0" fontId="28" fillId="0" borderId="0"/>
    <xf numFmtId="0" fontId="28" fillId="0" borderId="0"/>
    <xf numFmtId="4" fontId="87" fillId="109" borderId="42">
      <alignment vertical="center"/>
    </xf>
    <xf numFmtId="0" fontId="28" fillId="0" borderId="0"/>
    <xf numFmtId="0" fontId="28" fillId="0" borderId="0"/>
    <xf numFmtId="0" fontId="28" fillId="110" borderId="89" applyNumberFormat="0" applyProtection="0">
      <alignment horizontal="left" vertical="center" indent="1"/>
    </xf>
    <xf numFmtId="0" fontId="28" fillId="0" borderId="0"/>
    <xf numFmtId="4" fontId="24" fillId="122" borderId="89" applyNumberFormat="0" applyProtection="0">
      <alignment horizontal="left" vertical="center" indent="1"/>
    </xf>
    <xf numFmtId="0" fontId="28" fillId="0" borderId="0"/>
    <xf numFmtId="4" fontId="24" fillId="122" borderId="89" applyNumberFormat="0" applyProtection="0">
      <alignment horizontal="left" vertical="center" indent="1"/>
    </xf>
    <xf numFmtId="0" fontId="28" fillId="0" borderId="0"/>
    <xf numFmtId="4" fontId="31" fillId="45" borderId="102" applyNumberFormat="0" applyProtection="0">
      <alignment horizontal="left" vertical="center" indent="1"/>
    </xf>
    <xf numFmtId="4" fontId="31" fillId="127" borderId="0" applyNumberFormat="0" applyProtection="0">
      <alignment horizontal="left" vertical="center" indent="1"/>
    </xf>
    <xf numFmtId="0" fontId="28" fillId="0" borderId="0"/>
    <xf numFmtId="4" fontId="62" fillId="89" borderId="0" applyNumberFormat="0" applyProtection="0">
      <alignment horizontal="left" vertical="center" indent="1"/>
    </xf>
    <xf numFmtId="0" fontId="28" fillId="0" borderId="0"/>
    <xf numFmtId="4" fontId="89" fillId="126" borderId="53">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131" borderId="97" applyNumberFormat="0">
      <protection locked="0"/>
    </xf>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4" fontId="90" fillId="108" borderId="53">
      <alignment vertical="center"/>
    </xf>
    <xf numFmtId="0" fontId="28" fillId="0" borderId="0"/>
    <xf numFmtId="0" fontId="28" fillId="0" borderId="0"/>
    <xf numFmtId="4" fontId="91" fillId="108" borderId="53">
      <alignment vertical="center"/>
    </xf>
    <xf numFmtId="0" fontId="28" fillId="0" borderId="0"/>
    <xf numFmtId="0" fontId="28" fillId="0" borderId="0"/>
    <xf numFmtId="4" fontId="90" fillId="109" borderId="53">
      <alignment vertical="center"/>
    </xf>
    <xf numFmtId="0" fontId="28" fillId="0" borderId="0"/>
    <xf numFmtId="0" fontId="28" fillId="0" borderId="0"/>
    <xf numFmtId="4" fontId="91" fillId="109" borderId="53">
      <alignment vertical="center"/>
    </xf>
    <xf numFmtId="0" fontId="28" fillId="0" borderId="0"/>
    <xf numFmtId="0" fontId="28" fillId="0" borderId="0"/>
    <xf numFmtId="4" fontId="92" fillId="108" borderId="53">
      <alignment vertical="center"/>
    </xf>
    <xf numFmtId="0" fontId="28" fillId="0" borderId="0"/>
    <xf numFmtId="0" fontId="28" fillId="0" borderId="0"/>
    <xf numFmtId="4" fontId="93" fillId="108" borderId="53">
      <alignment vertical="center"/>
    </xf>
    <xf numFmtId="0" fontId="28" fillId="0" borderId="0"/>
    <xf numFmtId="0" fontId="28" fillId="0" borderId="0"/>
    <xf numFmtId="4" fontId="92" fillId="109" borderId="53">
      <alignment vertical="center"/>
    </xf>
    <xf numFmtId="0" fontId="28" fillId="0" borderId="0"/>
    <xf numFmtId="0" fontId="28" fillId="0" borderId="0"/>
    <xf numFmtId="4" fontId="93" fillId="115" borderId="53">
      <alignment vertical="center"/>
    </xf>
    <xf numFmtId="0" fontId="28" fillId="0" borderId="0"/>
    <xf numFmtId="0" fontId="28" fillId="0" borderId="0"/>
    <xf numFmtId="4" fontId="94" fillId="126" borderId="56">
      <alignment vertical="center"/>
    </xf>
    <xf numFmtId="0" fontId="28" fillId="0" borderId="0"/>
    <xf numFmtId="0" fontId="28" fillId="0" borderId="0"/>
    <xf numFmtId="4" fontId="95" fillId="126" borderId="56">
      <alignment vertical="center"/>
    </xf>
    <xf numFmtId="0" fontId="28" fillId="0" borderId="0"/>
    <xf numFmtId="0" fontId="28" fillId="0" borderId="0"/>
    <xf numFmtId="4" fontId="86" fillId="108" borderId="56">
      <alignment vertical="center"/>
    </xf>
    <xf numFmtId="0" fontId="28" fillId="0" borderId="0"/>
    <xf numFmtId="0" fontId="28" fillId="0" borderId="0"/>
    <xf numFmtId="4" fontId="87" fillId="108" borderId="56">
      <alignment vertical="center"/>
    </xf>
    <xf numFmtId="0" fontId="28" fillId="0" borderId="0"/>
    <xf numFmtId="0" fontId="28" fillId="0" borderId="0"/>
    <xf numFmtId="4" fontId="86" fillId="109" borderId="53">
      <alignment vertical="center"/>
    </xf>
    <xf numFmtId="0" fontId="28" fillId="0" borderId="0"/>
    <xf numFmtId="0" fontId="28" fillId="0" borderId="0"/>
    <xf numFmtId="4" fontId="87" fillId="109" borderId="53">
      <alignment vertical="center"/>
    </xf>
    <xf numFmtId="0" fontId="28" fillId="0" borderId="0"/>
    <xf numFmtId="0" fontId="28" fillId="0" borderId="0"/>
    <xf numFmtId="4" fontId="96" fillId="104" borderId="56">
      <alignment horizontal="left" vertical="center" indent="1"/>
    </xf>
    <xf numFmtId="0" fontId="28" fillId="0" borderId="0"/>
    <xf numFmtId="0" fontId="28" fillId="0" borderId="0"/>
    <xf numFmtId="0" fontId="64" fillId="0" borderId="0"/>
    <xf numFmtId="0" fontId="28" fillId="0" borderId="0"/>
    <xf numFmtId="4" fontId="164" fillId="132" borderId="0" applyNumberFormat="0" applyProtection="0">
      <alignment horizontal="left" vertical="center" indent="1"/>
    </xf>
    <xf numFmtId="0" fontId="28" fillId="0" borderId="0"/>
    <xf numFmtId="0" fontId="28" fillId="0" borderId="0"/>
    <xf numFmtId="0" fontId="32" fillId="133" borderId="97"/>
    <xf numFmtId="0" fontId="28" fillId="0" borderId="0"/>
    <xf numFmtId="0" fontId="179" fillId="0" borderId="103" applyNumberFormat="0" applyFont="0" applyFill="0" applyAlignment="0" applyProtection="0"/>
    <xf numFmtId="226" fontId="180" fillId="0" borderId="104" applyNumberFormat="0" applyProtection="0">
      <alignment horizontal="right" vertical="center"/>
    </xf>
    <xf numFmtId="226" fontId="181" fillId="0" borderId="105" applyNumberFormat="0" applyProtection="0">
      <alignment horizontal="right" vertical="center"/>
    </xf>
    <xf numFmtId="0" fontId="181" fillId="157" borderId="103" applyNumberFormat="0" applyAlignment="0" applyProtection="0">
      <alignment horizontal="left" vertical="center" indent="1"/>
    </xf>
    <xf numFmtId="0" fontId="182" fillId="158" borderId="105" applyNumberFormat="0" applyAlignment="0" applyProtection="0">
      <alignment horizontal="left" vertical="center" indent="1"/>
    </xf>
    <xf numFmtId="0" fontId="182" fillId="158" borderId="105" applyNumberFormat="0" applyAlignment="0" applyProtection="0">
      <alignment horizontal="left" vertical="center" indent="1"/>
    </xf>
    <xf numFmtId="0" fontId="183" fillId="0" borderId="106" applyNumberFormat="0" applyFill="0" applyBorder="0" applyAlignment="0" applyProtection="0"/>
    <xf numFmtId="0" fontId="183" fillId="158" borderId="105" applyNumberFormat="0" applyAlignment="0" applyProtection="0">
      <alignment horizontal="left" vertical="center" indent="1"/>
    </xf>
    <xf numFmtId="0" fontId="183" fillId="158" borderId="105" applyNumberFormat="0" applyAlignment="0" applyProtection="0">
      <alignment horizontal="left" vertical="center" indent="1"/>
    </xf>
    <xf numFmtId="226" fontId="184" fillId="159" borderId="104" applyNumberFormat="0" applyBorder="0" applyProtection="0">
      <alignment horizontal="right" vertical="center"/>
    </xf>
    <xf numFmtId="226" fontId="185" fillId="159" borderId="105" applyNumberFormat="0" applyBorder="0" applyProtection="0">
      <alignment horizontal="right" vertical="center"/>
    </xf>
    <xf numFmtId="0" fontId="183" fillId="160" borderId="105" applyNumberFormat="0" applyAlignment="0" applyProtection="0">
      <alignment horizontal="left" vertical="center" indent="1"/>
    </xf>
    <xf numFmtId="226" fontId="185" fillId="160" borderId="105" applyNumberFormat="0" applyProtection="0">
      <alignment horizontal="right" vertical="center"/>
    </xf>
    <xf numFmtId="0" fontId="186" fillId="0" borderId="106" applyNumberFormat="0" applyBorder="0" applyAlignment="0" applyProtection="0"/>
    <xf numFmtId="226" fontId="187" fillId="161" borderId="107" applyNumberFormat="0" applyBorder="0" applyAlignment="0" applyProtection="0">
      <alignment horizontal="right" vertical="center" indent="1"/>
    </xf>
    <xf numFmtId="226" fontId="188" fillId="162" borderId="107" applyNumberFormat="0" applyBorder="0" applyAlignment="0" applyProtection="0">
      <alignment horizontal="right" vertical="center" indent="1"/>
    </xf>
    <xf numFmtId="226" fontId="188" fillId="163" borderId="107" applyNumberFormat="0" applyBorder="0" applyAlignment="0" applyProtection="0">
      <alignment horizontal="right" vertical="center" indent="1"/>
    </xf>
    <xf numFmtId="226" fontId="189" fillId="164" borderId="107" applyNumberFormat="0" applyBorder="0" applyAlignment="0" applyProtection="0">
      <alignment horizontal="right" vertical="center" indent="1"/>
    </xf>
    <xf numFmtId="226" fontId="189" fillId="165" borderId="107" applyNumberFormat="0" applyBorder="0" applyAlignment="0" applyProtection="0">
      <alignment horizontal="right" vertical="center" indent="1"/>
    </xf>
    <xf numFmtId="226" fontId="189" fillId="166" borderId="107" applyNumberFormat="0" applyBorder="0" applyAlignment="0" applyProtection="0">
      <alignment horizontal="right" vertical="center" indent="1"/>
    </xf>
    <xf numFmtId="226" fontId="190" fillId="167" borderId="107" applyNumberFormat="0" applyBorder="0" applyAlignment="0" applyProtection="0">
      <alignment horizontal="right" vertical="center" indent="1"/>
    </xf>
    <xf numFmtId="226" fontId="190" fillId="168" borderId="107" applyNumberFormat="0" applyBorder="0" applyAlignment="0" applyProtection="0">
      <alignment horizontal="right" vertical="center" indent="1"/>
    </xf>
    <xf numFmtId="226" fontId="190" fillId="169" borderId="107" applyNumberFormat="0" applyBorder="0" applyAlignment="0" applyProtection="0">
      <alignment horizontal="right" vertical="center" indent="1"/>
    </xf>
    <xf numFmtId="0" fontId="182" fillId="170" borderId="103" applyNumberFormat="0" applyAlignment="0" applyProtection="0">
      <alignment horizontal="left" vertical="center" indent="1"/>
    </xf>
    <xf numFmtId="0" fontId="182" fillId="171" borderId="103" applyNumberFormat="0" applyAlignment="0" applyProtection="0">
      <alignment horizontal="left" vertical="center" indent="1"/>
    </xf>
    <xf numFmtId="0" fontId="182" fillId="172" borderId="103" applyNumberFormat="0" applyAlignment="0" applyProtection="0">
      <alignment horizontal="left" vertical="center" indent="1"/>
    </xf>
    <xf numFmtId="0" fontId="182" fillId="159" borderId="103" applyNumberFormat="0" applyAlignment="0" applyProtection="0">
      <alignment horizontal="left" vertical="center" indent="1"/>
    </xf>
    <xf numFmtId="0" fontId="182" fillId="160" borderId="105" applyNumberFormat="0" applyAlignment="0" applyProtection="0">
      <alignment horizontal="left" vertical="center" indent="1"/>
    </xf>
    <xf numFmtId="226" fontId="180" fillId="159" borderId="104" applyNumberFormat="0" applyBorder="0" applyProtection="0">
      <alignment horizontal="right" vertical="center"/>
    </xf>
    <xf numFmtId="226" fontId="181" fillId="159" borderId="105" applyNumberFormat="0" applyBorder="0" applyProtection="0">
      <alignment horizontal="right" vertical="center"/>
    </xf>
    <xf numFmtId="226" fontId="180" fillId="173" borderId="103" applyNumberFormat="0" applyAlignment="0" applyProtection="0">
      <alignment horizontal="left" vertical="center" indent="1"/>
    </xf>
    <xf numFmtId="0" fontId="181" fillId="157" borderId="105" applyNumberFormat="0" applyAlignment="0" applyProtection="0">
      <alignment horizontal="left" vertical="center" indent="1"/>
    </xf>
    <xf numFmtId="0" fontId="182" fillId="160" borderId="105" applyNumberFormat="0" applyAlignment="0" applyProtection="0">
      <alignment horizontal="left" vertical="center" indent="1"/>
    </xf>
    <xf numFmtId="226" fontId="181" fillId="160" borderId="105" applyNumberFormat="0" applyProtection="0">
      <alignment horizontal="right" vertical="center"/>
    </xf>
    <xf numFmtId="1" fontId="28" fillId="0" borderId="28" applyFill="0" applyBorder="0">
      <alignment horizontal="center"/>
    </xf>
    <xf numFmtId="0" fontId="28" fillId="0" borderId="0"/>
    <xf numFmtId="0" fontId="28" fillId="0" borderId="0"/>
    <xf numFmtId="0" fontId="97" fillId="134" borderId="0"/>
    <xf numFmtId="0" fontId="28" fillId="0" borderId="0"/>
    <xf numFmtId="0" fontId="28" fillId="0" borderId="0"/>
    <xf numFmtId="49" fontId="98" fillId="134" borderId="0"/>
    <xf numFmtId="0" fontId="28" fillId="0" borderId="0"/>
    <xf numFmtId="0" fontId="28" fillId="0" borderId="0"/>
    <xf numFmtId="49" fontId="99" fillId="134" borderId="57"/>
    <xf numFmtId="0" fontId="28" fillId="0" borderId="0"/>
    <xf numFmtId="0" fontId="28" fillId="0" borderId="0"/>
    <xf numFmtId="49" fontId="99" fillId="134" borderId="0"/>
    <xf numFmtId="0" fontId="28" fillId="0" borderId="0"/>
    <xf numFmtId="0" fontId="28" fillId="0" borderId="0"/>
    <xf numFmtId="0" fontId="97" fillId="126" borderId="57">
      <protection locked="0"/>
    </xf>
    <xf numFmtId="0" fontId="28" fillId="0" borderId="0"/>
    <xf numFmtId="0" fontId="28" fillId="0" borderId="0"/>
    <xf numFmtId="0" fontId="97" fillId="134" borderId="0"/>
    <xf numFmtId="0" fontId="28" fillId="0" borderId="0"/>
    <xf numFmtId="0" fontId="28" fillId="0" borderId="0"/>
    <xf numFmtId="0" fontId="100" fillId="135" borderId="0"/>
    <xf numFmtId="0" fontId="28" fillId="0" borderId="0"/>
    <xf numFmtId="0" fontId="28" fillId="0" borderId="0"/>
    <xf numFmtId="0" fontId="100" fillId="121" borderId="0"/>
    <xf numFmtId="0" fontId="28" fillId="0" borderId="0"/>
    <xf numFmtId="0" fontId="28" fillId="0" borderId="0"/>
    <xf numFmtId="0" fontId="100" fillId="116" borderId="0"/>
    <xf numFmtId="0" fontId="28" fillId="0" borderId="0"/>
    <xf numFmtId="0" fontId="28" fillId="0" borderId="0"/>
    <xf numFmtId="0" fontId="28" fillId="0" borderId="0"/>
    <xf numFmtId="0" fontId="77" fillId="0" borderId="0"/>
    <xf numFmtId="0" fontId="28" fillId="0" borderId="0"/>
    <xf numFmtId="0" fontId="28" fillId="0" borderId="0"/>
    <xf numFmtId="0" fontId="28" fillId="0" borderId="0"/>
    <xf numFmtId="0" fontId="28" fillId="0" borderId="0"/>
    <xf numFmtId="207" fontId="169" fillId="0" borderId="0" applyFill="0" applyBorder="0" applyProtection="0">
      <alignment horizontal="center"/>
    </xf>
    <xf numFmtId="0" fontId="28" fillId="0" borderId="0"/>
    <xf numFmtId="41" fontId="18" fillId="0" borderId="0" applyFont="0" applyFill="0" applyBorder="0" applyAlignment="0" applyProtection="0"/>
    <xf numFmtId="0" fontId="28" fillId="0" borderId="0"/>
    <xf numFmtId="0" fontId="28" fillId="0" borderId="0"/>
    <xf numFmtId="0" fontId="28" fillId="0" borderId="21" applyNumberFormat="0" applyFont="0" applyFill="0" applyAlignment="0" applyProtection="0"/>
    <xf numFmtId="0" fontId="28" fillId="0" borderId="0"/>
    <xf numFmtId="0" fontId="28" fillId="0" borderId="108" applyNumberFormat="0" applyFont="0" applyFill="0" applyAlignment="0" applyProtection="0"/>
    <xf numFmtId="0" fontId="28" fillId="0" borderId="0"/>
    <xf numFmtId="49" fontId="34" fillId="0" borderId="0" applyFont="0" applyFill="0" applyBorder="0" applyAlignment="0" applyProtection="0"/>
    <xf numFmtId="0" fontId="28" fillId="0" borderId="0"/>
    <xf numFmtId="0" fontId="28" fillId="0" borderId="0"/>
    <xf numFmtId="193" fontId="34" fillId="0" borderId="0" applyFont="0" applyFill="0" applyBorder="0" applyAlignment="0" applyProtection="0"/>
    <xf numFmtId="0" fontId="28" fillId="0" borderId="0"/>
    <xf numFmtId="0" fontId="28" fillId="0" borderId="0"/>
    <xf numFmtId="194" fontId="18" fillId="0" borderId="0" applyFont="0" applyFill="0" applyBorder="0" applyAlignment="0" applyProtection="0"/>
    <xf numFmtId="0" fontId="28" fillId="0" borderId="0"/>
    <xf numFmtId="0" fontId="28" fillId="0" borderId="0"/>
    <xf numFmtId="0" fontId="28" fillId="0" borderId="0"/>
    <xf numFmtId="0" fontId="67"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67" fillId="0" borderId="0" applyNumberFormat="0" applyFill="0" applyBorder="0" applyAlignment="0" applyProtection="0"/>
    <xf numFmtId="0" fontId="28" fillId="0" borderId="0"/>
    <xf numFmtId="0" fontId="28" fillId="0" borderId="0"/>
    <xf numFmtId="0" fontId="28" fillId="0" borderId="0"/>
    <xf numFmtId="0" fontId="28" fillId="0" borderId="0"/>
    <xf numFmtId="0" fontId="2" fillId="0" borderId="0" applyNumberFormat="0" applyFill="0" applyBorder="0" applyAlignment="0" applyProtection="0"/>
    <xf numFmtId="0" fontId="28" fillId="0" borderId="0"/>
    <xf numFmtId="0" fontId="28" fillId="0" borderId="0"/>
    <xf numFmtId="0" fontId="28" fillId="0" borderId="60" applyNumberFormat="0" applyFill="0" applyBorder="0" applyAlignment="0" applyProtection="0"/>
    <xf numFmtId="0" fontId="28" fillId="0" borderId="0"/>
    <xf numFmtId="0" fontId="28" fillId="0" borderId="0"/>
    <xf numFmtId="0" fontId="28" fillId="0" borderId="0"/>
    <xf numFmtId="0" fontId="16" fillId="0" borderId="9" applyNumberFormat="0" applyFill="0" applyAlignment="0" applyProtection="0"/>
    <xf numFmtId="0" fontId="28" fillId="0" borderId="0"/>
    <xf numFmtId="37" fontId="32" fillId="39" borderId="0" applyNumberFormat="0" applyBorder="0" applyAlignment="0" applyProtection="0"/>
    <xf numFmtId="0" fontId="28" fillId="0" borderId="0"/>
    <xf numFmtId="0" fontId="28" fillId="0" borderId="0"/>
    <xf numFmtId="0" fontId="28" fillId="0" borderId="0"/>
    <xf numFmtId="37" fontId="32" fillId="39" borderId="0" applyNumberFormat="0" applyBorder="0" applyAlignment="0" applyProtection="0"/>
    <xf numFmtId="0" fontId="28" fillId="0" borderId="0"/>
    <xf numFmtId="0" fontId="28" fillId="0" borderId="0"/>
    <xf numFmtId="37" fontId="32" fillId="0" borderId="0"/>
    <xf numFmtId="0" fontId="28" fillId="0" borderId="0"/>
    <xf numFmtId="3" fontId="74" fillId="0" borderId="109" applyProtection="0"/>
    <xf numFmtId="0" fontId="28" fillId="0" borderId="0"/>
    <xf numFmtId="174" fontId="102" fillId="0" borderId="0" applyFont="0" applyFill="0" applyBorder="0" applyAlignment="0" applyProtection="0"/>
    <xf numFmtId="0" fontId="28" fillId="0" borderId="0"/>
    <xf numFmtId="0" fontId="28" fillId="0" borderId="0"/>
    <xf numFmtId="195" fontId="81" fillId="0" borderId="0" applyFont="0" applyFill="0" applyBorder="0" applyAlignment="0" applyProtection="0"/>
    <xf numFmtId="0" fontId="28" fillId="0" borderId="0"/>
    <xf numFmtId="0" fontId="28" fillId="0" borderId="0"/>
    <xf numFmtId="196" fontId="81" fillId="0" borderId="0" applyFont="0" applyFill="0" applyBorder="0" applyAlignment="0" applyProtection="0"/>
    <xf numFmtId="0" fontId="28" fillId="0" borderId="0"/>
    <xf numFmtId="0" fontId="28" fillId="0" borderId="0"/>
    <xf numFmtId="197" fontId="81" fillId="0" borderId="0" applyFont="0" applyFill="0" applyBorder="0" applyAlignment="0" applyProtection="0"/>
    <xf numFmtId="0" fontId="28" fillId="0" borderId="0"/>
    <xf numFmtId="0" fontId="28" fillId="0" borderId="0"/>
    <xf numFmtId="0" fontId="28" fillId="0" borderId="0"/>
    <xf numFmtId="0" fontId="52" fillId="0" borderId="0" applyNumberFormat="0" applyFill="0" applyBorder="0" applyAlignment="0" applyProtection="0"/>
    <xf numFmtId="0" fontId="28" fillId="0" borderId="0"/>
    <xf numFmtId="0" fontId="28" fillId="0" borderId="0"/>
    <xf numFmtId="0" fontId="52" fillId="0" borderId="0" applyNumberFormat="0" applyFill="0" applyBorder="0" applyAlignment="0" applyProtection="0"/>
    <xf numFmtId="0" fontId="28" fillId="0" borderId="0"/>
    <xf numFmtId="0" fontId="28" fillId="0" borderId="0"/>
    <xf numFmtId="0" fontId="52"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4" fillId="0" borderId="0" applyNumberFormat="0" applyFill="0" applyBorder="0" applyAlignment="0" applyProtection="0"/>
    <xf numFmtId="0" fontId="28" fillId="0" borderId="0"/>
    <xf numFmtId="1" fontId="28" fillId="0" borderId="0" applyFont="0" applyFill="0" applyBorder="0">
      <alignment horizontal="center"/>
    </xf>
    <xf numFmtId="0" fontId="28" fillId="0" borderId="0"/>
    <xf numFmtId="0" fontId="28" fillId="0" borderId="0"/>
    <xf numFmtId="0" fontId="28" fillId="0" borderId="110">
      <alignment horizontal="center"/>
    </xf>
    <xf numFmtId="0" fontId="33" fillId="0" borderId="0" applyFill="0" applyBorder="0" applyAlignment="0" applyProtection="0"/>
    <xf numFmtId="0" fontId="28" fillId="0" borderId="0"/>
    <xf numFmtId="0" fontId="28" fillId="0" borderId="0"/>
    <xf numFmtId="0" fontId="1" fillId="0" borderId="0"/>
    <xf numFmtId="43" fontId="1" fillId="0" borderId="0" applyFont="0" applyFill="0" applyBorder="0" applyAlignment="0" applyProtection="0"/>
    <xf numFmtId="214" fontId="40" fillId="59" borderId="37" applyNumberFormat="0" applyAlignment="0" applyProtection="0"/>
    <xf numFmtId="214" fontId="40" fillId="59" borderId="37" applyNumberFormat="0" applyAlignment="0" applyProtection="0"/>
    <xf numFmtId="0" fontId="40" fillId="88" borderId="37" applyNumberFormat="0" applyAlignment="0" applyProtection="0"/>
    <xf numFmtId="211" fontId="40" fillId="81" borderId="37" applyNumberFormat="0" applyAlignment="0" applyProtection="0"/>
    <xf numFmtId="211" fontId="40" fillId="81" borderId="37" applyNumberFormat="0" applyAlignment="0" applyProtection="0"/>
    <xf numFmtId="211" fontId="40" fillId="81" borderId="37" applyNumberFormat="0" applyAlignment="0" applyProtection="0"/>
    <xf numFmtId="0" fontId="136" fillId="7" borderId="7" applyNumberFormat="0" applyAlignment="0" applyProtection="0"/>
    <xf numFmtId="0" fontId="34" fillId="0" borderId="85">
      <alignment horizontal="left" vertical="center"/>
    </xf>
    <xf numFmtId="9"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28" fillId="0" borderId="0" applyFont="0" applyFill="0" applyBorder="0" applyAlignment="0" applyProtection="0"/>
    <xf numFmtId="171" fontId="28" fillId="0" borderId="0">
      <protection locked="0"/>
    </xf>
    <xf numFmtId="171" fontId="28" fillId="0" borderId="0">
      <protection locked="0"/>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8" fillId="0" borderId="0"/>
    <xf numFmtId="0" fontId="28" fillId="0" borderId="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3" fillId="0" borderId="0" applyFont="0" applyFill="0" applyBorder="0" applyAlignment="0" applyProtection="0"/>
    <xf numFmtId="4" fontId="23" fillId="38" borderId="91" applyNumberFormat="0" applyProtection="0">
      <alignment horizontal="right" vertical="center" wrapText="1"/>
    </xf>
    <xf numFmtId="0" fontId="24" fillId="39" borderId="140" applyNumberFormat="0" applyProtection="0">
      <alignment horizontal="left" vertical="top" indent="1"/>
    </xf>
    <xf numFmtId="4" fontId="25" fillId="40" borderId="141" applyNumberFormat="0" applyProtection="0">
      <alignment horizontal="left" vertical="center"/>
    </xf>
    <xf numFmtId="4" fontId="62" fillId="124" borderId="0" applyNumberFormat="0" applyProtection="0">
      <alignment horizontal="left" vertical="center" indent="1"/>
    </xf>
    <xf numFmtId="4" fontId="62" fillId="124" borderId="0" applyNumberFormat="0" applyProtection="0">
      <alignment horizontal="left" vertical="center" indent="1"/>
    </xf>
    <xf numFmtId="4" fontId="62" fillId="124"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4" fontId="25" fillId="0" borderId="0" applyNumberFormat="0" applyProtection="0">
      <alignment horizontal="left" vertical="center" indent="1"/>
    </xf>
    <xf numFmtId="0" fontId="26" fillId="41" borderId="141" applyNumberFormat="0" applyProtection="0">
      <alignment horizontal="left" vertical="center" indent="2"/>
    </xf>
    <xf numFmtId="0" fontId="26" fillId="42" borderId="141" applyNumberFormat="0" applyProtection="0">
      <alignment horizontal="left" vertical="center" indent="2"/>
    </xf>
    <xf numFmtId="4" fontId="27" fillId="43" borderId="141" applyNumberFormat="0" applyProtection="0">
      <alignment horizontal="right" vertical="center" wrapText="1"/>
    </xf>
    <xf numFmtId="0" fontId="25" fillId="44" borderId="141" applyNumberFormat="0" applyProtection="0">
      <alignment horizontal="center" vertical="top"/>
    </xf>
    <xf numFmtId="0" fontId="230" fillId="0" borderId="0" applyNumberFormat="0" applyFill="0" applyBorder="0" applyAlignment="0" applyProtection="0"/>
    <xf numFmtId="0" fontId="173" fillId="0" borderId="0" applyNumberFormat="0" applyFill="0" applyBorder="0" applyAlignment="0" applyProtection="0"/>
    <xf numFmtId="0" fontId="230" fillId="0" borderId="0" applyNumberFormat="0" applyFill="0" applyBorder="0" applyAlignment="0" applyProtection="0"/>
    <xf numFmtId="0" fontId="173" fillId="0" borderId="0" applyNumberFormat="0" applyFill="0" applyBorder="0" applyAlignment="0" applyProtection="0"/>
    <xf numFmtId="0" fontId="230" fillId="0" borderId="0" applyNumberFormat="0" applyFill="0" applyBorder="0" applyAlignment="0" applyProtection="0"/>
    <xf numFmtId="0" fontId="173" fillId="0" borderId="0" applyNumberFormat="0" applyFill="0" applyBorder="0" applyAlignment="0" applyProtection="0"/>
    <xf numFmtId="0" fontId="230" fillId="0" borderId="0" applyNumberFormat="0" applyFill="0" applyBorder="0" applyAlignment="0" applyProtection="0"/>
    <xf numFmtId="0" fontId="173" fillId="0" borderId="0" applyNumberFormat="0" applyFill="0" applyBorder="0" applyAlignment="0" applyProtection="0"/>
    <xf numFmtId="0" fontId="230" fillId="0" borderId="0" applyNumberFormat="0" applyFill="0" applyBorder="0" applyAlignment="0" applyProtection="0"/>
    <xf numFmtId="0" fontId="173" fillId="0" borderId="0" applyNumberFormat="0" applyFill="0" applyBorder="0" applyAlignment="0" applyProtection="0"/>
  </cellStyleXfs>
  <cellXfs count="867">
    <xf numFmtId="0" fontId="0" fillId="0" borderId="0" xfId="0"/>
    <xf numFmtId="0" fontId="0" fillId="0" borderId="0" xfId="0" applyAlignment="1">
      <alignment horizontal="center" vertical="center"/>
    </xf>
    <xf numFmtId="0" fontId="14" fillId="0" borderId="0" xfId="0" applyFont="1" applyAlignment="1">
      <alignment vertical="center"/>
    </xf>
    <xf numFmtId="0" fontId="0" fillId="0" borderId="0" xfId="0"/>
    <xf numFmtId="0" fontId="0" fillId="0" borderId="0" xfId="0" applyBorder="1" applyAlignment="1">
      <alignment horizontal="left" vertical="center"/>
    </xf>
    <xf numFmtId="0" fontId="0" fillId="0" borderId="0" xfId="0" applyBorder="1" applyAlignment="1">
      <alignment horizontal="center" vertical="center"/>
    </xf>
    <xf numFmtId="0" fontId="0" fillId="0" borderId="14" xfId="0"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wrapText="1"/>
    </xf>
    <xf numFmtId="9" fontId="0" fillId="0" borderId="14" xfId="0" applyNumberFormat="1" applyBorder="1" applyAlignment="1">
      <alignment horizontal="center" vertical="center" wrapText="1"/>
    </xf>
    <xf numFmtId="9" fontId="0" fillId="0" borderId="16" xfId="0" applyNumberFormat="1" applyBorder="1" applyAlignment="1">
      <alignment horizontal="center" vertical="center" wrapText="1"/>
    </xf>
    <xf numFmtId="0" fontId="0" fillId="0" borderId="13" xfId="0" applyBorder="1" applyAlignment="1">
      <alignment horizontal="center" vertical="center"/>
    </xf>
    <xf numFmtId="9" fontId="0" fillId="0" borderId="13"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63" xfId="0" applyBorder="1" applyAlignment="1">
      <alignment horizontal="center" vertical="center"/>
    </xf>
    <xf numFmtId="0" fontId="0" fillId="0" borderId="66" xfId="0" applyBorder="1" applyAlignment="1">
      <alignment horizontal="center" vertical="center"/>
    </xf>
    <xf numFmtId="0" fontId="0" fillId="0" borderId="0" xfId="0"/>
    <xf numFmtId="6" fontId="0" fillId="0" borderId="0" xfId="0" applyNumberFormat="1"/>
    <xf numFmtId="6" fontId="0" fillId="0" borderId="28" xfId="0" applyNumberFormat="1" applyBorder="1"/>
    <xf numFmtId="0" fontId="0" fillId="0" borderId="0" xfId="0" applyAlignment="1">
      <alignment horizontal="right"/>
    </xf>
    <xf numFmtId="6" fontId="0" fillId="0" borderId="28" xfId="0" applyNumberFormat="1" applyBorder="1" applyAlignment="1">
      <alignment horizontal="right" vertical="center"/>
    </xf>
    <xf numFmtId="6" fontId="0" fillId="0" borderId="0" xfId="0" applyNumberFormat="1" applyAlignment="1">
      <alignment horizontal="right"/>
    </xf>
    <xf numFmtId="0" fontId="0" fillId="0" borderId="20" xfId="0" applyBorder="1" applyAlignment="1">
      <alignment horizontal="center" vertical="center"/>
    </xf>
    <xf numFmtId="0" fontId="0" fillId="0" borderId="0" xfId="0" applyBorder="1" applyAlignment="1">
      <alignment horizontal="center"/>
    </xf>
    <xf numFmtId="0" fontId="0" fillId="0" borderId="12" xfId="0" applyBorder="1" applyAlignment="1">
      <alignment horizontal="center"/>
    </xf>
    <xf numFmtId="0" fontId="0" fillId="0" borderId="0" xfId="0" applyBorder="1"/>
    <xf numFmtId="0" fontId="0" fillId="0" borderId="18" xfId="0" applyBorder="1" applyAlignment="1">
      <alignment horizontal="center" vertical="center"/>
    </xf>
    <xf numFmtId="0" fontId="0" fillId="0" borderId="19" xfId="0" applyBorder="1" applyAlignment="1">
      <alignment horizontal="center" vertical="center"/>
    </xf>
    <xf numFmtId="0" fontId="191" fillId="0" borderId="0" xfId="0" applyFont="1" applyAlignment="1">
      <alignment horizontal="center" vertical="center"/>
    </xf>
    <xf numFmtId="0" fontId="28" fillId="0" borderId="0" xfId="1530" applyAlignment="1">
      <alignment vertical="center"/>
    </xf>
    <xf numFmtId="0" fontId="28" fillId="0" borderId="0" xfId="1530"/>
    <xf numFmtId="0" fontId="0" fillId="0" borderId="0" xfId="0" applyAlignment="1">
      <alignment vertical="center"/>
    </xf>
    <xf numFmtId="0" fontId="0" fillId="0" borderId="97" xfId="0" applyBorder="1"/>
    <xf numFmtId="0" fontId="0" fillId="0" borderId="97" xfId="0" applyBorder="1" applyAlignment="1">
      <alignment horizontal="center" vertical="center"/>
    </xf>
    <xf numFmtId="0" fontId="0" fillId="0" borderId="86" xfId="0" applyBorder="1" applyAlignment="1">
      <alignment horizontal="center" vertical="center"/>
    </xf>
    <xf numFmtId="0" fontId="0" fillId="0" borderId="95" xfId="0" applyBorder="1"/>
    <xf numFmtId="6" fontId="0" fillId="0" borderId="95" xfId="0" applyNumberFormat="1" applyBorder="1"/>
    <xf numFmtId="0" fontId="0" fillId="0" borderId="110" xfId="0" applyBorder="1"/>
    <xf numFmtId="6" fontId="0" fillId="0" borderId="110" xfId="0" applyNumberFormat="1" applyBorder="1"/>
    <xf numFmtId="0" fontId="0" fillId="0" borderId="110" xfId="0" applyBorder="1" applyAlignment="1">
      <alignment horizontal="right" vertical="center"/>
    </xf>
    <xf numFmtId="0" fontId="0" fillId="0" borderId="28" xfId="0" applyBorder="1"/>
    <xf numFmtId="0" fontId="0" fillId="34" borderId="97" xfId="0" applyFill="1" applyBorder="1" applyAlignment="1">
      <alignment horizontal="center" vertical="center" wrapText="1"/>
    </xf>
    <xf numFmtId="6" fontId="0" fillId="34" borderId="97" xfId="0" applyNumberFormat="1" applyFill="1" applyBorder="1" applyAlignment="1">
      <alignment horizontal="center" vertical="center"/>
    </xf>
    <xf numFmtId="0" fontId="0" fillId="35" borderId="84" xfId="0" applyFill="1" applyBorder="1" applyAlignment="1">
      <alignment wrapText="1"/>
    </xf>
    <xf numFmtId="6" fontId="0" fillId="35" borderId="85" xfId="0" applyNumberFormat="1" applyFill="1" applyBorder="1" applyAlignment="1">
      <alignment horizontal="center" vertical="center"/>
    </xf>
    <xf numFmtId="0" fontId="0" fillId="37" borderId="97" xfId="0" applyFill="1" applyBorder="1" applyAlignment="1">
      <alignment horizontal="center" vertical="center"/>
    </xf>
    <xf numFmtId="6" fontId="0" fillId="37" borderId="97" xfId="0" applyNumberFormat="1" applyFill="1" applyBorder="1" applyAlignment="1">
      <alignment horizontal="center" vertical="center"/>
    </xf>
    <xf numFmtId="6" fontId="0" fillId="35" borderId="86" xfId="0" applyNumberFormat="1" applyFill="1" applyBorder="1" applyAlignment="1">
      <alignment horizontal="center" vertical="center"/>
    </xf>
    <xf numFmtId="0" fontId="0" fillId="0" borderId="110" xfId="0" applyBorder="1" applyAlignment="1">
      <alignment wrapText="1"/>
    </xf>
    <xf numFmtId="6" fontId="0" fillId="0" borderId="110" xfId="0" applyNumberFormat="1" applyBorder="1" applyAlignment="1">
      <alignment horizontal="right" vertical="center"/>
    </xf>
    <xf numFmtId="0" fontId="0" fillId="33" borderId="97" xfId="0" applyFill="1" applyBorder="1" applyAlignment="1">
      <alignment horizontal="center" vertical="center" wrapText="1"/>
    </xf>
    <xf numFmtId="6" fontId="0" fillId="33" borderId="97" xfId="0" applyNumberFormat="1" applyFill="1" applyBorder="1" applyAlignment="1">
      <alignment horizontal="center" vertical="center"/>
    </xf>
    <xf numFmtId="0" fontId="0" fillId="146" borderId="84" xfId="0" applyFill="1" applyBorder="1" applyAlignment="1">
      <alignment horizontal="center" vertical="center"/>
    </xf>
    <xf numFmtId="6" fontId="0" fillId="146" borderId="97" xfId="0" applyNumberFormat="1" applyFill="1" applyBorder="1" applyAlignment="1">
      <alignment horizontal="center" vertical="center"/>
    </xf>
    <xf numFmtId="6" fontId="0" fillId="146" borderId="85" xfId="0" applyNumberFormat="1" applyFill="1" applyBorder="1" applyAlignment="1">
      <alignment horizontal="center" vertical="center"/>
    </xf>
    <xf numFmtId="6" fontId="0" fillId="146" borderId="86" xfId="0" applyNumberFormat="1" applyFill="1" applyBorder="1" applyAlignment="1">
      <alignment horizontal="center" vertical="center"/>
    </xf>
    <xf numFmtId="6" fontId="0" fillId="143" borderId="97" xfId="0" applyNumberFormat="1" applyFill="1" applyBorder="1" applyAlignment="1">
      <alignment vertical="center"/>
    </xf>
    <xf numFmtId="6" fontId="0" fillId="143" borderId="97" xfId="0" applyNumberFormat="1" applyFill="1" applyBorder="1" applyAlignment="1">
      <alignment horizontal="center" vertical="center"/>
    </xf>
    <xf numFmtId="0" fontId="16" fillId="0" borderId="84" xfId="0" applyFont="1" applyBorder="1" applyAlignment="1">
      <alignment horizontal="center" vertical="center"/>
    </xf>
    <xf numFmtId="6" fontId="16" fillId="0" borderId="97" xfId="0" applyNumberFormat="1" applyFont="1" applyBorder="1" applyAlignment="1">
      <alignment horizontal="center" vertical="center"/>
    </xf>
    <xf numFmtId="6" fontId="16" fillId="0" borderId="85" xfId="0" applyNumberFormat="1" applyFont="1" applyBorder="1" applyAlignment="1">
      <alignment horizontal="center" vertical="center"/>
    </xf>
    <xf numFmtId="6" fontId="16" fillId="0" borderId="86" xfId="0" applyNumberFormat="1" applyFont="1" applyBorder="1" applyAlignment="1">
      <alignment horizontal="center" vertical="center"/>
    </xf>
    <xf numFmtId="0" fontId="0" fillId="0" borderId="0" xfId="0" applyFill="1" applyBorder="1"/>
    <xf numFmtId="0" fontId="0" fillId="0" borderId="2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xf>
    <xf numFmtId="0" fontId="0" fillId="0" borderId="19" xfId="0" applyBorder="1" applyAlignment="1">
      <alignment horizontal="center"/>
    </xf>
    <xf numFmtId="2" fontId="0" fillId="0" borderId="0" xfId="0" applyNumberFormat="1"/>
    <xf numFmtId="0" fontId="16" fillId="35" borderId="112" xfId="0" applyFont="1" applyFill="1" applyBorder="1" applyAlignment="1">
      <alignment vertical="center"/>
    </xf>
    <xf numFmtId="0" fontId="16" fillId="35" borderId="113" xfId="0" applyFont="1" applyFill="1" applyBorder="1" applyAlignment="1">
      <alignment vertical="center"/>
    </xf>
    <xf numFmtId="0" fontId="16" fillId="35" borderId="114" xfId="0" applyFont="1" applyFill="1" applyBorder="1" applyAlignment="1">
      <alignment vertical="center"/>
    </xf>
    <xf numFmtId="0" fontId="16" fillId="0" borderId="21" xfId="0" applyFont="1" applyBorder="1" applyAlignment="1">
      <alignment vertical="center"/>
    </xf>
    <xf numFmtId="0" fontId="0" fillId="0" borderId="62" xfId="0" applyBorder="1" applyAlignment="1">
      <alignment vertical="center" wrapText="1"/>
    </xf>
    <xf numFmtId="0" fontId="0" fillId="0" borderId="14" xfId="0" applyBorder="1" applyAlignment="1">
      <alignment vertical="center" wrapText="1"/>
    </xf>
    <xf numFmtId="0" fontId="0" fillId="0" borderId="0" xfId="0" applyFill="1" applyBorder="1" applyAlignment="1">
      <alignment horizontal="left" vertical="center"/>
    </xf>
    <xf numFmtId="0" fontId="0" fillId="0" borderId="111" xfId="0" applyBorder="1" applyAlignment="1">
      <alignment horizontal="center" vertical="center"/>
    </xf>
    <xf numFmtId="0" fontId="0" fillId="0" borderId="120" xfId="0" applyBorder="1" applyAlignment="1">
      <alignment horizontal="center" vertical="center"/>
    </xf>
    <xf numFmtId="0" fontId="193" fillId="0" borderId="0" xfId="0" applyFont="1"/>
    <xf numFmtId="6" fontId="0" fillId="142" borderId="0" xfId="0" applyNumberFormat="1" applyFill="1"/>
    <xf numFmtId="6" fontId="16" fillId="142" borderId="97" xfId="0" applyNumberFormat="1" applyFont="1" applyFill="1" applyBorder="1" applyAlignment="1">
      <alignment horizontal="center" vertical="center"/>
    </xf>
    <xf numFmtId="164" fontId="0" fillId="0" borderId="0" xfId="49" applyNumberFormat="1" applyFont="1"/>
    <xf numFmtId="164" fontId="0" fillId="142" borderId="10" xfId="49" applyNumberFormat="1" applyFont="1" applyFill="1" applyBorder="1" applyAlignment="1">
      <alignment vertical="center"/>
    </xf>
    <xf numFmtId="164" fontId="0" fillId="142" borderId="11" xfId="49" applyNumberFormat="1" applyFont="1" applyFill="1" applyBorder="1" applyAlignment="1">
      <alignment vertical="center"/>
    </xf>
    <xf numFmtId="164" fontId="0" fillId="142" borderId="116" xfId="49" applyNumberFormat="1" applyFont="1" applyFill="1" applyBorder="1" applyAlignment="1">
      <alignment vertical="center"/>
    </xf>
    <xf numFmtId="164" fontId="0" fillId="142" borderId="118" xfId="49" applyNumberFormat="1" applyFont="1" applyFill="1" applyBorder="1" applyAlignment="1">
      <alignment vertical="center"/>
    </xf>
    <xf numFmtId="164" fontId="0" fillId="142" borderId="117" xfId="49" applyNumberFormat="1" applyFont="1" applyFill="1" applyBorder="1" applyAlignment="1">
      <alignment vertical="center"/>
    </xf>
    <xf numFmtId="164" fontId="0" fillId="142" borderId="119" xfId="49" applyNumberFormat="1" applyFont="1" applyFill="1" applyBorder="1" applyAlignment="1">
      <alignment vertical="center"/>
    </xf>
    <xf numFmtId="164" fontId="0" fillId="0" borderId="0" xfId="49" applyNumberFormat="1" applyFont="1" applyBorder="1" applyAlignment="1">
      <alignment horizontal="center" vertical="center"/>
    </xf>
    <xf numFmtId="164" fontId="0" fillId="0" borderId="18" xfId="49" applyNumberFormat="1" applyFont="1" applyBorder="1" applyAlignment="1">
      <alignment horizontal="center" vertical="center"/>
    </xf>
    <xf numFmtId="164" fontId="0" fillId="0" borderId="62" xfId="49" applyNumberFormat="1" applyFont="1" applyBorder="1" applyAlignment="1">
      <alignment horizontal="center" vertical="center"/>
    </xf>
    <xf numFmtId="164" fontId="0" fillId="0" borderId="115" xfId="49" applyNumberFormat="1" applyFont="1" applyBorder="1" applyAlignment="1">
      <alignment horizontal="center" vertical="center"/>
    </xf>
    <xf numFmtId="227" fontId="0" fillId="142" borderId="17" xfId="0" applyNumberFormat="1" applyFill="1" applyBorder="1"/>
    <xf numFmtId="227" fontId="0" fillId="142" borderId="62" xfId="0" applyNumberFormat="1" applyFill="1" applyBorder="1"/>
    <xf numFmtId="0" fontId="14" fillId="0" borderId="0" xfId="0" applyFont="1" applyBorder="1" applyAlignment="1">
      <alignment horizontal="left" vertical="center"/>
    </xf>
    <xf numFmtId="164" fontId="0" fillId="0" borderId="64" xfId="49" applyNumberFormat="1" applyFont="1" applyBorder="1"/>
    <xf numFmtId="164" fontId="0" fillId="0" borderId="0" xfId="49" applyNumberFormat="1" applyFont="1" applyBorder="1"/>
    <xf numFmtId="164" fontId="0" fillId="156" borderId="66" xfId="49" applyNumberFormat="1" applyFont="1" applyFill="1" applyBorder="1" applyAlignment="1">
      <alignment horizontal="center" vertical="center"/>
    </xf>
    <xf numFmtId="164" fontId="0" fillId="0" borderId="17" xfId="49" applyNumberFormat="1" applyFont="1" applyBorder="1"/>
    <xf numFmtId="164" fontId="0" fillId="0" borderId="62" xfId="49" applyNumberFormat="1" applyFont="1" applyBorder="1"/>
    <xf numFmtId="164" fontId="0" fillId="156" borderId="12" xfId="49" applyNumberFormat="1" applyFont="1" applyFill="1" applyBorder="1" applyAlignment="1">
      <alignment horizontal="center" vertical="center"/>
    </xf>
    <xf numFmtId="164" fontId="0" fillId="0" borderId="12" xfId="49" applyNumberFormat="1" applyFont="1" applyBorder="1"/>
    <xf numFmtId="164" fontId="0" fillId="144" borderId="20" xfId="49" applyNumberFormat="1" applyFont="1" applyFill="1" applyBorder="1"/>
    <xf numFmtId="164" fontId="0" fillId="144" borderId="13" xfId="49" applyNumberFormat="1" applyFont="1" applyFill="1" applyBorder="1"/>
    <xf numFmtId="165" fontId="0" fillId="147" borderId="20" xfId="61219" applyNumberFormat="1" applyFont="1" applyFill="1" applyBorder="1"/>
    <xf numFmtId="165" fontId="0" fillId="147" borderId="18" xfId="61219" applyNumberFormat="1" applyFont="1" applyFill="1" applyBorder="1"/>
    <xf numFmtId="165" fontId="0" fillId="147" borderId="115" xfId="61219" applyNumberFormat="1" applyFont="1" applyFill="1" applyBorder="1"/>
    <xf numFmtId="0" fontId="14" fillId="0" borderId="0" xfId="0" applyFont="1"/>
    <xf numFmtId="0" fontId="0" fillId="0" borderId="16" xfId="0" applyBorder="1" applyAlignment="1">
      <alignment horizontal="center" vertical="center"/>
    </xf>
    <xf numFmtId="0" fontId="0" fillId="0" borderId="96" xfId="0" applyBorder="1" applyAlignment="1">
      <alignment horizontal="center" vertical="center"/>
    </xf>
    <xf numFmtId="0" fontId="0" fillId="0" borderId="0" xfId="0" applyAlignment="1">
      <alignment horizontal="center" vertical="center"/>
    </xf>
    <xf numFmtId="0" fontId="0" fillId="0" borderId="64" xfId="0" applyBorder="1" applyAlignment="1">
      <alignment horizontal="center" vertical="center" wrapText="1"/>
    </xf>
    <xf numFmtId="0" fontId="0" fillId="0" borderId="61" xfId="0" applyBorder="1" applyAlignment="1">
      <alignment horizontal="center" vertical="center" wrapText="1"/>
    </xf>
    <xf numFmtId="0" fontId="0" fillId="0" borderId="65" xfId="0" applyBorder="1" applyAlignment="1">
      <alignment horizontal="center" vertical="center" wrapText="1"/>
    </xf>
    <xf numFmtId="165" fontId="0" fillId="0" borderId="17" xfId="61219" applyNumberFormat="1" applyFont="1" applyBorder="1"/>
    <xf numFmtId="165" fontId="0" fillId="0" borderId="0" xfId="61219" applyNumberFormat="1" applyFont="1" applyBorder="1"/>
    <xf numFmtId="165" fontId="0" fillId="0" borderId="66" xfId="61219" applyNumberFormat="1" applyFont="1" applyBorder="1"/>
    <xf numFmtId="165" fontId="0" fillId="0" borderId="121" xfId="61219" applyNumberFormat="1" applyFont="1" applyBorder="1"/>
    <xf numFmtId="165" fontId="0" fillId="0" borderId="122" xfId="61219" applyNumberFormat="1" applyFont="1" applyBorder="1"/>
    <xf numFmtId="165" fontId="0" fillId="0" borderId="123" xfId="61219" applyNumberFormat="1" applyFont="1" applyBorder="1"/>
    <xf numFmtId="0" fontId="0" fillId="0" borderId="121"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horizontal="center" vertical="center"/>
    </xf>
    <xf numFmtId="165" fontId="0" fillId="0" borderId="0" xfId="0" applyNumberFormat="1"/>
    <xf numFmtId="165" fontId="0" fillId="0" borderId="18" xfId="61219" applyNumberFormat="1" applyFont="1" applyBorder="1"/>
    <xf numFmtId="165" fontId="0" fillId="0" borderId="115" xfId="61219" applyNumberFormat="1" applyFont="1" applyBorder="1"/>
    <xf numFmtId="0" fontId="0" fillId="0" borderId="20" xfId="0" applyBorder="1"/>
    <xf numFmtId="0" fontId="0" fillId="0" borderId="18" xfId="0" applyBorder="1"/>
    <xf numFmtId="0" fontId="0" fillId="0" borderId="115" xfId="0" applyBorder="1"/>
    <xf numFmtId="0" fontId="0" fillId="0" borderId="16" xfId="0" applyBorder="1" applyAlignment="1">
      <alignment horizontal="center" vertical="center"/>
    </xf>
    <xf numFmtId="0" fontId="0" fillId="0" borderId="96" xfId="0" applyBorder="1" applyAlignment="1">
      <alignment horizontal="center" vertical="center"/>
    </xf>
    <xf numFmtId="0" fontId="0" fillId="0" borderId="61" xfId="0" applyBorder="1"/>
    <xf numFmtId="6" fontId="0" fillId="0" borderId="0" xfId="0" applyNumberFormat="1" applyBorder="1"/>
    <xf numFmtId="6" fontId="0" fillId="0" borderId="66" xfId="0" applyNumberFormat="1" applyBorder="1"/>
    <xf numFmtId="0" fontId="0" fillId="0" borderId="122" xfId="0" applyBorder="1"/>
    <xf numFmtId="6" fontId="0" fillId="0" borderId="122" xfId="0" applyNumberFormat="1" applyBorder="1"/>
    <xf numFmtId="6" fontId="0" fillId="0" borderId="123" xfId="0" applyNumberFormat="1" applyBorder="1"/>
    <xf numFmtId="6" fontId="0" fillId="0" borderId="16" xfId="0" applyNumberFormat="1" applyBorder="1" applyAlignment="1">
      <alignment vertical="center"/>
    </xf>
    <xf numFmtId="6" fontId="0" fillId="0" borderId="16" xfId="0" applyNumberFormat="1" applyBorder="1" applyAlignment="1">
      <alignment horizontal="center" vertical="center"/>
    </xf>
    <xf numFmtId="0" fontId="0" fillId="0" borderId="64" xfId="0" applyBorder="1"/>
    <xf numFmtId="6" fontId="0" fillId="0" borderId="14" xfId="0" applyNumberFormat="1" applyFill="1" applyBorder="1" applyAlignment="1">
      <alignment vertical="center"/>
    </xf>
    <xf numFmtId="6" fontId="0" fillId="0" borderId="16" xfId="0" applyNumberFormat="1" applyFill="1" applyBorder="1" applyAlignment="1">
      <alignment vertical="center"/>
    </xf>
    <xf numFmtId="6" fontId="0" fillId="0" borderId="96" xfId="0" applyNumberFormat="1" applyFill="1" applyBorder="1" applyAlignment="1">
      <alignment vertical="center"/>
    </xf>
    <xf numFmtId="0" fontId="0" fillId="0" borderId="16" xfId="0" applyFill="1" applyBorder="1" applyAlignment="1">
      <alignment vertical="center"/>
    </xf>
    <xf numFmtId="6" fontId="0" fillId="0" borderId="14" xfId="0" applyNumberFormat="1" applyFill="1" applyBorder="1" applyAlignment="1">
      <alignment horizontal="center" vertical="center"/>
    </xf>
    <xf numFmtId="6" fontId="0" fillId="0" borderId="96" xfId="0" applyNumberFormat="1" applyFill="1" applyBorder="1" applyAlignment="1">
      <alignment horizontal="center" vertical="center"/>
    </xf>
    <xf numFmtId="6" fontId="0" fillId="0" borderId="16" xfId="0" applyNumberFormat="1" applyFill="1" applyBorder="1" applyAlignment="1">
      <alignment horizontal="center" vertical="center"/>
    </xf>
    <xf numFmtId="0" fontId="0" fillId="176" borderId="123" xfId="0" applyFill="1" applyBorder="1" applyAlignment="1">
      <alignment horizontal="center" vertical="center"/>
    </xf>
    <xf numFmtId="0" fontId="0" fillId="176" borderId="122" xfId="0" applyFill="1" applyBorder="1" applyAlignment="1">
      <alignment horizontal="center" vertical="center"/>
    </xf>
    <xf numFmtId="0" fontId="0" fillId="177" borderId="121" xfId="0" applyFill="1" applyBorder="1" applyAlignment="1">
      <alignment horizontal="center" vertical="center"/>
    </xf>
    <xf numFmtId="0" fontId="0" fillId="177" borderId="122" xfId="0" applyFill="1" applyBorder="1" applyAlignment="1">
      <alignment horizontal="center" vertical="center"/>
    </xf>
    <xf numFmtId="0" fontId="0" fillId="178" borderId="115" xfId="0" applyFill="1" applyBorder="1" applyAlignment="1">
      <alignment horizontal="center" vertical="center"/>
    </xf>
    <xf numFmtId="0" fontId="0" fillId="175" borderId="115" xfId="0" applyFill="1" applyBorder="1" applyAlignment="1">
      <alignment horizontal="center" vertical="center"/>
    </xf>
    <xf numFmtId="0" fontId="0" fillId="0" borderId="64" xfId="0" applyBorder="1" applyAlignment="1">
      <alignment horizontal="center" vertical="center"/>
    </xf>
    <xf numFmtId="0" fontId="0" fillId="0" borderId="17" xfId="0" applyBorder="1" applyAlignment="1">
      <alignment horizontal="center" vertical="center"/>
    </xf>
    <xf numFmtId="165" fontId="0" fillId="0" borderId="66" xfId="0" applyNumberFormat="1" applyFill="1" applyBorder="1"/>
    <xf numFmtId="165" fontId="0" fillId="0" borderId="123" xfId="0" applyNumberFormat="1" applyFill="1" applyBorder="1"/>
    <xf numFmtId="165" fontId="0" fillId="0" borderId="0" xfId="0" applyNumberFormat="1" applyFill="1" applyBorder="1"/>
    <xf numFmtId="165" fontId="0" fillId="0" borderId="122" xfId="0" applyNumberFormat="1" applyFill="1" applyBorder="1"/>
    <xf numFmtId="165" fontId="0" fillId="0" borderId="66" xfId="0" applyNumberFormat="1" applyBorder="1"/>
    <xf numFmtId="165" fontId="0" fillId="0" borderId="123" xfId="0" applyNumberFormat="1" applyBorder="1"/>
    <xf numFmtId="165" fontId="0" fillId="0" borderId="17" xfId="0" applyNumberFormat="1" applyFill="1" applyBorder="1"/>
    <xf numFmtId="165" fontId="0" fillId="0" borderId="121" xfId="0" applyNumberFormat="1" applyFill="1" applyBorder="1"/>
    <xf numFmtId="0" fontId="0" fillId="0" borderId="0" xfId="0" applyAlignment="1">
      <alignment horizontal="right" vertical="center"/>
    </xf>
    <xf numFmtId="0" fontId="196" fillId="0" borderId="61" xfId="0" applyFont="1" applyBorder="1" applyAlignment="1">
      <alignment horizontal="center" vertical="center"/>
    </xf>
    <xf numFmtId="0" fontId="0" fillId="0" borderId="65" xfId="0" applyBorder="1"/>
    <xf numFmtId="0" fontId="0" fillId="0" borderId="0" xfId="0" applyBorder="1" applyAlignment="1">
      <alignment horizontal="center" vertical="center" wrapText="1"/>
    </xf>
    <xf numFmtId="0" fontId="0" fillId="142" borderId="66" xfId="0" applyFill="1" applyBorder="1" applyAlignment="1">
      <alignment horizontal="center" vertical="center" wrapText="1"/>
    </xf>
    <xf numFmtId="0" fontId="0" fillId="0" borderId="0" xfId="0" applyFill="1"/>
    <xf numFmtId="6" fontId="0" fillId="0" borderId="0" xfId="0" applyNumberFormat="1" applyBorder="1" applyAlignment="1">
      <alignment horizontal="right" vertical="center"/>
    </xf>
    <xf numFmtId="6" fontId="0" fillId="0" borderId="66" xfId="0" applyNumberFormat="1" applyBorder="1" applyAlignment="1">
      <alignment horizontal="right" vertical="center"/>
    </xf>
    <xf numFmtId="165" fontId="0" fillId="0" borderId="0" xfId="0" applyNumberFormat="1" applyFill="1"/>
    <xf numFmtId="6" fontId="197" fillId="0" borderId="0" xfId="0" applyNumberFormat="1" applyFont="1" applyFill="1"/>
    <xf numFmtId="6" fontId="0" fillId="0" borderId="0" xfId="0" applyNumberFormat="1" applyFill="1"/>
    <xf numFmtId="0" fontId="0" fillId="179" borderId="0" xfId="0" applyFill="1" applyBorder="1" applyAlignment="1">
      <alignment horizontal="center" vertical="center"/>
    </xf>
    <xf numFmtId="228" fontId="0" fillId="179" borderId="0" xfId="0" applyNumberFormat="1" applyFill="1" applyBorder="1" applyAlignment="1">
      <alignment horizontal="center" vertical="center"/>
    </xf>
    <xf numFmtId="0" fontId="0" fillId="0" borderId="0" xfId="0" applyBorder="1" applyAlignment="1">
      <alignment horizontal="right" vertical="center"/>
    </xf>
    <xf numFmtId="0" fontId="0" fillId="0" borderId="122" xfId="0" applyBorder="1" applyAlignment="1">
      <alignment horizontal="left"/>
    </xf>
    <xf numFmtId="0" fontId="0" fillId="0" borderId="122" xfId="0" applyBorder="1" applyAlignment="1">
      <alignment horizontal="right" vertical="center"/>
    </xf>
    <xf numFmtId="228" fontId="0" fillId="0" borderId="122" xfId="0" applyNumberFormat="1" applyBorder="1"/>
    <xf numFmtId="0" fontId="0" fillId="0" borderId="0" xfId="0" applyFill="1" applyAlignment="1">
      <alignment horizontal="center" vertical="center"/>
    </xf>
    <xf numFmtId="0" fontId="0" fillId="0" borderId="0" xfId="0" applyAlignment="1">
      <alignment horizontal="left"/>
    </xf>
    <xf numFmtId="228" fontId="0" fillId="0" borderId="0" xfId="0" applyNumberFormat="1"/>
    <xf numFmtId="0" fontId="197" fillId="0" borderId="0" xfId="0" applyFont="1" applyFill="1"/>
    <xf numFmtId="228" fontId="0" fillId="0" borderId="0" xfId="0" applyNumberFormat="1" applyBorder="1"/>
    <xf numFmtId="0" fontId="0" fillId="0" borderId="96" xfId="0" applyBorder="1"/>
    <xf numFmtId="8" fontId="0" fillId="0" borderId="0" xfId="0" applyNumberFormat="1" applyBorder="1" applyAlignment="1">
      <alignment horizontal="right" vertical="center"/>
    </xf>
    <xf numFmtId="8" fontId="0" fillId="0" borderId="0" xfId="0" applyNumberFormat="1" applyFill="1"/>
    <xf numFmtId="6" fontId="0" fillId="0" borderId="0" xfId="0" applyNumberFormat="1" applyFill="1" applyBorder="1" applyAlignment="1">
      <alignment horizontal="right" vertical="center"/>
    </xf>
    <xf numFmtId="165" fontId="197" fillId="0" borderId="0" xfId="61219" applyNumberFormat="1" applyFont="1" applyFill="1"/>
    <xf numFmtId="1" fontId="197" fillId="0" borderId="0" xfId="0" applyNumberFormat="1" applyFont="1" applyFill="1"/>
    <xf numFmtId="0" fontId="0" fillId="0" borderId="124" xfId="0" applyBorder="1" applyAlignment="1">
      <alignment horizontal="center" vertical="center" wrapText="1"/>
    </xf>
    <xf numFmtId="0" fontId="0" fillId="0" borderId="124" xfId="0" applyBorder="1" applyAlignment="1">
      <alignment horizontal="center" vertical="center"/>
    </xf>
    <xf numFmtId="0" fontId="1" fillId="0" borderId="64" xfId="0" applyFont="1" applyBorder="1" applyAlignment="1">
      <alignment vertical="center" wrapText="1"/>
    </xf>
    <xf numFmtId="6" fontId="1" fillId="0" borderId="20" xfId="0" applyNumberFormat="1" applyFont="1" applyBorder="1" applyAlignment="1">
      <alignment vertical="center" wrapText="1"/>
    </xf>
    <xf numFmtId="6" fontId="1" fillId="0" borderId="61" xfId="0" applyNumberFormat="1" applyFont="1" applyBorder="1" applyAlignment="1">
      <alignment vertical="center" wrapText="1"/>
    </xf>
    <xf numFmtId="6" fontId="1" fillId="0" borderId="65" xfId="0" applyNumberFormat="1" applyFont="1" applyBorder="1" applyAlignment="1">
      <alignment vertical="center" wrapText="1"/>
    </xf>
    <xf numFmtId="0" fontId="1" fillId="0" borderId="17" xfId="0" applyFont="1" applyBorder="1" applyAlignment="1">
      <alignment vertical="center" wrapText="1"/>
    </xf>
    <xf numFmtId="6" fontId="1" fillId="0" borderId="18" xfId="0" applyNumberFormat="1" applyFont="1" applyBorder="1" applyAlignment="1">
      <alignment vertical="center" wrapText="1"/>
    </xf>
    <xf numFmtId="6" fontId="1" fillId="0" borderId="0" xfId="0" applyNumberFormat="1" applyFont="1" applyBorder="1" applyAlignment="1">
      <alignment vertical="center" wrapText="1"/>
    </xf>
    <xf numFmtId="6" fontId="1" fillId="0" borderId="66" xfId="0" applyNumberFormat="1" applyFont="1" applyBorder="1" applyAlignment="1">
      <alignment vertical="center" wrapText="1"/>
    </xf>
    <xf numFmtId="0" fontId="1" fillId="0" borderId="121" xfId="0" applyFont="1" applyBorder="1" applyAlignment="1">
      <alignment vertical="center" wrapText="1"/>
    </xf>
    <xf numFmtId="6" fontId="1" fillId="0" borderId="115" xfId="0" applyNumberFormat="1" applyFont="1" applyBorder="1" applyAlignment="1">
      <alignment vertical="center" wrapText="1"/>
    </xf>
    <xf numFmtId="6" fontId="1" fillId="0" borderId="122" xfId="0" applyNumberFormat="1" applyFont="1" applyBorder="1" applyAlignment="1">
      <alignment vertical="center" wrapText="1"/>
    </xf>
    <xf numFmtId="6" fontId="1" fillId="0" borderId="123" xfId="0" applyNumberFormat="1" applyFont="1" applyBorder="1" applyAlignment="1">
      <alignment vertical="center" wrapText="1"/>
    </xf>
    <xf numFmtId="0" fontId="0" fillId="0" borderId="0" xfId="0" applyFont="1" applyFill="1" applyBorder="1" applyAlignment="1">
      <alignment vertical="center" wrapText="1"/>
    </xf>
    <xf numFmtId="0" fontId="0" fillId="0" borderId="91" xfId="0" applyBorder="1"/>
    <xf numFmtId="0" fontId="0" fillId="0" borderId="91" xfId="0" applyBorder="1" applyAlignment="1">
      <alignment horizontal="center" vertical="center"/>
    </xf>
    <xf numFmtId="165" fontId="0" fillId="0" borderId="91" xfId="61219" applyNumberFormat="1" applyFont="1" applyBorder="1"/>
    <xf numFmtId="0" fontId="0" fillId="34" borderId="91" xfId="0" applyFill="1" applyBorder="1" applyAlignment="1">
      <alignment horizontal="center" vertical="center" wrapText="1"/>
    </xf>
    <xf numFmtId="6" fontId="0" fillId="34" borderId="91" xfId="0" applyNumberFormat="1" applyFill="1" applyBorder="1" applyAlignment="1">
      <alignment horizontal="center" vertical="center"/>
    </xf>
    <xf numFmtId="0" fontId="0" fillId="37" borderId="91" xfId="0" applyFill="1" applyBorder="1" applyAlignment="1">
      <alignment horizontal="center" vertical="center"/>
    </xf>
    <xf numFmtId="6" fontId="0" fillId="37" borderId="91" xfId="0" applyNumberFormat="1" applyFill="1" applyBorder="1" applyAlignment="1">
      <alignment horizontal="center" vertical="center"/>
    </xf>
    <xf numFmtId="10" fontId="0" fillId="0" borderId="28" xfId="0" applyNumberFormat="1" applyBorder="1"/>
    <xf numFmtId="0" fontId="0" fillId="33" borderId="91" xfId="0" applyFill="1" applyBorder="1" applyAlignment="1">
      <alignment horizontal="center" vertical="center" wrapText="1"/>
    </xf>
    <xf numFmtId="6" fontId="0" fillId="33" borderId="91" xfId="0" applyNumberFormat="1" applyFill="1" applyBorder="1" applyAlignment="1">
      <alignment horizontal="center" vertical="center"/>
    </xf>
    <xf numFmtId="6" fontId="0" fillId="146" borderId="91" xfId="0" applyNumberFormat="1" applyFill="1" applyBorder="1" applyAlignment="1">
      <alignment horizontal="center" vertical="center"/>
    </xf>
    <xf numFmtId="6" fontId="0" fillId="143" borderId="91" xfId="0" applyNumberFormat="1" applyFill="1" applyBorder="1" applyAlignment="1">
      <alignment vertical="center"/>
    </xf>
    <xf numFmtId="6" fontId="0" fillId="143" borderId="91" xfId="0" applyNumberFormat="1" applyFill="1" applyBorder="1" applyAlignment="1">
      <alignment horizontal="center" vertical="center"/>
    </xf>
    <xf numFmtId="6" fontId="16" fillId="0" borderId="91" xfId="0" applyNumberFormat="1" applyFont="1" applyBorder="1" applyAlignment="1">
      <alignment horizontal="center" vertical="center"/>
    </xf>
    <xf numFmtId="0" fontId="16" fillId="0" borderId="0" xfId="0" applyFont="1" applyBorder="1" applyAlignment="1">
      <alignment horizontal="center" vertical="center"/>
    </xf>
    <xf numFmtId="6" fontId="16" fillId="0" borderId="0" xfId="0" applyNumberFormat="1" applyFont="1" applyBorder="1" applyAlignment="1">
      <alignment horizontal="center" vertical="center"/>
    </xf>
    <xf numFmtId="0" fontId="16" fillId="0" borderId="0" xfId="0" applyFont="1" applyFill="1" applyBorder="1" applyAlignment="1">
      <alignment horizontal="center" vertical="center"/>
    </xf>
    <xf numFmtId="6" fontId="198" fillId="0" borderId="0" xfId="0" applyNumberFormat="1" applyFont="1" applyBorder="1" applyAlignment="1">
      <alignment horizontal="center" vertical="center"/>
    </xf>
    <xf numFmtId="6" fontId="0" fillId="0" borderId="0" xfId="0" applyNumberFormat="1" applyAlignment="1">
      <alignment horizontal="right" vertical="center"/>
    </xf>
    <xf numFmtId="0" fontId="0" fillId="0" borderId="0" xfId="0" applyFill="1" applyBorder="1" applyAlignment="1">
      <alignment horizontal="center" vertical="center" wrapText="1"/>
    </xf>
    <xf numFmtId="228" fontId="0" fillId="179" borderId="0" xfId="0" applyNumberFormat="1" applyFill="1" applyBorder="1" applyAlignment="1">
      <alignment horizontal="center" vertical="center"/>
    </xf>
    <xf numFmtId="0" fontId="122" fillId="0" borderId="0" xfId="0" applyFont="1" applyBorder="1" applyAlignment="1">
      <alignment horizontal="left" vertical="center" wrapText="1"/>
    </xf>
    <xf numFmtId="0" fontId="201" fillId="0" borderId="0" xfId="0" applyFont="1" applyFill="1" applyAlignment="1">
      <alignment vertical="top" wrapText="1"/>
    </xf>
    <xf numFmtId="0" fontId="202" fillId="0" borderId="0" xfId="0" applyFont="1" applyFill="1" applyAlignment="1"/>
    <xf numFmtId="0" fontId="202" fillId="0" borderId="0" xfId="0" applyFont="1" applyFill="1"/>
    <xf numFmtId="0" fontId="202" fillId="0" borderId="0" xfId="0" applyFont="1"/>
    <xf numFmtId="165" fontId="203" fillId="0" borderId="0" xfId="61219" applyNumberFormat="1" applyFont="1" applyFill="1" applyBorder="1" applyAlignment="1">
      <alignment horizontal="left" vertical="center" wrapText="1"/>
    </xf>
    <xf numFmtId="0" fontId="204" fillId="0" borderId="0" xfId="61356" applyFont="1" applyFill="1" applyBorder="1" applyAlignment="1">
      <alignment horizontal="center" vertical="center"/>
    </xf>
    <xf numFmtId="229" fontId="204" fillId="0" borderId="0" xfId="58188" applyNumberFormat="1" applyFont="1" applyFill="1"/>
    <xf numFmtId="0" fontId="205" fillId="0" borderId="21" xfId="0" applyFont="1" applyFill="1" applyBorder="1" applyAlignment="1">
      <alignment horizontal="left" vertical="center" wrapText="1"/>
    </xf>
    <xf numFmtId="0" fontId="205" fillId="0" borderId="21" xfId="0" applyFont="1" applyFill="1" applyBorder="1" applyAlignment="1">
      <alignment horizontal="left" vertical="center"/>
    </xf>
    <xf numFmtId="0" fontId="206" fillId="0" borderId="0" xfId="0" applyFont="1" applyFill="1" applyBorder="1" applyAlignment="1">
      <alignment horizontal="right" vertical="center"/>
    </xf>
    <xf numFmtId="0" fontId="0" fillId="0" borderId="0" xfId="0" applyFont="1"/>
    <xf numFmtId="0" fontId="211" fillId="182" borderId="91" xfId="1530" applyFont="1" applyFill="1" applyBorder="1" applyAlignment="1">
      <alignment horizontal="center" vertical="center" wrapText="1"/>
    </xf>
    <xf numFmtId="165" fontId="199" fillId="33" borderId="137" xfId="61219" applyNumberFormat="1" applyFont="1" applyFill="1" applyBorder="1" applyAlignment="1">
      <alignment vertical="center"/>
    </xf>
    <xf numFmtId="165" fontId="199" fillId="185" borderId="137" xfId="58188" applyNumberFormat="1" applyFont="1" applyFill="1" applyBorder="1" applyAlignment="1">
      <alignment vertical="center"/>
    </xf>
    <xf numFmtId="165" fontId="199" fillId="181" borderId="137" xfId="58188" applyNumberFormat="1" applyFont="1" applyFill="1" applyBorder="1" applyAlignment="1">
      <alignment horizontal="right" vertical="center"/>
    </xf>
    <xf numFmtId="229" fontId="199" fillId="181" borderId="137" xfId="58188" applyNumberFormat="1" applyFont="1" applyFill="1" applyBorder="1" applyAlignment="1">
      <alignment horizontal="right" vertical="center"/>
    </xf>
    <xf numFmtId="165" fontId="199" fillId="181" borderId="137" xfId="61356" applyNumberFormat="1" applyFont="1" applyFill="1" applyBorder="1" applyAlignment="1">
      <alignment horizontal="right" vertical="center"/>
    </xf>
    <xf numFmtId="165" fontId="199" fillId="33" borderId="138" xfId="61219" applyNumberFormat="1" applyFont="1" applyFill="1" applyBorder="1" applyAlignment="1">
      <alignment vertical="center"/>
    </xf>
    <xf numFmtId="165" fontId="199" fillId="36" borderId="138" xfId="61219" applyNumberFormat="1" applyFont="1" applyFill="1" applyBorder="1" applyAlignment="1">
      <alignment vertical="center"/>
    </xf>
    <xf numFmtId="165" fontId="199" fillId="185" borderId="138" xfId="58188" applyNumberFormat="1" applyFont="1" applyFill="1" applyBorder="1" applyAlignment="1">
      <alignment vertical="center"/>
    </xf>
    <xf numFmtId="165" fontId="199" fillId="185" borderId="138" xfId="58188" applyNumberFormat="1" applyFont="1" applyFill="1" applyBorder="1" applyAlignment="1" applyProtection="1">
      <alignment vertical="center"/>
    </xf>
    <xf numFmtId="165" fontId="213" fillId="33" borderId="138" xfId="61219" applyNumberFormat="1" applyFont="1" applyFill="1" applyBorder="1" applyAlignment="1">
      <alignment vertical="center"/>
    </xf>
    <xf numFmtId="165" fontId="213" fillId="36" borderId="138" xfId="61219" applyNumberFormat="1" applyFont="1" applyFill="1" applyBorder="1" applyAlignment="1">
      <alignment vertical="center"/>
    </xf>
    <xf numFmtId="165" fontId="213" fillId="185" borderId="138" xfId="58188" applyNumberFormat="1" applyFont="1" applyFill="1" applyBorder="1" applyAlignment="1">
      <alignment vertical="center"/>
    </xf>
    <xf numFmtId="165" fontId="213" fillId="185" borderId="138" xfId="58188" applyNumberFormat="1" applyFont="1" applyFill="1" applyBorder="1" applyAlignment="1" applyProtection="1">
      <alignment vertical="center"/>
    </xf>
    <xf numFmtId="0" fontId="16" fillId="185" borderId="94" xfId="0" applyFont="1" applyFill="1" applyBorder="1" applyAlignment="1">
      <alignment horizontal="left" vertical="center"/>
    </xf>
    <xf numFmtId="0" fontId="16" fillId="185" borderId="108" xfId="0" applyFont="1" applyFill="1" applyBorder="1" applyAlignment="1">
      <alignment horizontal="left" vertical="center"/>
    </xf>
    <xf numFmtId="0" fontId="16" fillId="185" borderId="23" xfId="0" applyFont="1" applyFill="1" applyBorder="1" applyAlignment="1">
      <alignment horizontal="left" vertical="center"/>
    </xf>
    <xf numFmtId="229" fontId="220" fillId="0" borderId="0" xfId="58188" applyNumberFormat="1" applyFont="1"/>
    <xf numFmtId="167" fontId="220" fillId="0" borderId="0" xfId="58188" applyFont="1"/>
    <xf numFmtId="0" fontId="220" fillId="0" borderId="0" xfId="61356" applyFont="1"/>
    <xf numFmtId="165" fontId="220" fillId="0" borderId="0" xfId="58188" applyNumberFormat="1" applyFont="1"/>
    <xf numFmtId="37" fontId="220" fillId="0" borderId="0" xfId="58188" applyNumberFormat="1" applyFont="1"/>
    <xf numFmtId="0" fontId="0" fillId="186" borderId="0" xfId="0" applyFill="1" applyBorder="1" applyAlignment="1">
      <alignment horizontal="left" vertical="center"/>
    </xf>
    <xf numFmtId="0" fontId="0" fillId="186" borderId="122" xfId="0" applyFill="1" applyBorder="1" applyAlignment="1">
      <alignment horizontal="left"/>
    </xf>
    <xf numFmtId="165" fontId="0" fillId="0" borderId="0" xfId="61219" applyNumberFormat="1" applyFont="1"/>
    <xf numFmtId="165" fontId="0" fillId="0" borderId="0" xfId="0" applyNumberFormat="1" applyFont="1"/>
    <xf numFmtId="0" fontId="0" fillId="0" borderId="0" xfId="0" applyFont="1" applyAlignment="1">
      <alignment horizontal="center"/>
    </xf>
    <xf numFmtId="0" fontId="211" fillId="176" borderId="91" xfId="1530" applyFont="1" applyFill="1" applyBorder="1" applyAlignment="1">
      <alignment horizontal="center" vertical="center" wrapText="1"/>
    </xf>
    <xf numFmtId="9" fontId="0" fillId="0" borderId="0" xfId="61228" applyFont="1"/>
    <xf numFmtId="165" fontId="199" fillId="0" borderId="0" xfId="61219" applyNumberFormat="1" applyFont="1"/>
    <xf numFmtId="8" fontId="197" fillId="0" borderId="0" xfId="0" applyNumberFormat="1" applyFont="1" applyFill="1"/>
    <xf numFmtId="8" fontId="0" fillId="0" borderId="0" xfId="0" applyNumberFormat="1"/>
    <xf numFmtId="0" fontId="0" fillId="0" borderId="0" xfId="0" applyAlignment="1">
      <alignment wrapText="1"/>
    </xf>
    <xf numFmtId="0" fontId="0" fillId="176" borderId="0" xfId="0" applyFill="1" applyAlignment="1">
      <alignment wrapText="1"/>
    </xf>
    <xf numFmtId="0" fontId="0" fillId="0" borderId="0" xfId="0" applyAlignment="1"/>
    <xf numFmtId="0" fontId="0" fillId="187" borderId="0" xfId="0" applyFill="1" applyAlignment="1"/>
    <xf numFmtId="0" fontId="0" fillId="187" borderId="0" xfId="0" applyFill="1"/>
    <xf numFmtId="165" fontId="199" fillId="177" borderId="137" xfId="58188" applyNumberFormat="1" applyFont="1" applyFill="1" applyBorder="1" applyAlignment="1">
      <alignment vertical="center"/>
    </xf>
    <xf numFmtId="0" fontId="0" fillId="177" borderId="0" xfId="0" applyFill="1" applyAlignment="1">
      <alignment wrapText="1"/>
    </xf>
    <xf numFmtId="0" fontId="0" fillId="177" borderId="0" xfId="0" applyFill="1" applyAlignment="1"/>
    <xf numFmtId="165" fontId="199" fillId="188" borderId="137" xfId="58188" applyNumberFormat="1" applyFont="1" applyFill="1" applyBorder="1" applyAlignment="1">
      <alignment vertical="center"/>
    </xf>
    <xf numFmtId="9" fontId="0" fillId="0" borderId="28" xfId="61228" applyFont="1" applyBorder="1"/>
    <xf numFmtId="9" fontId="0" fillId="0" borderId="86" xfId="61228" applyFont="1" applyBorder="1" applyAlignment="1">
      <alignment horizontal="center" vertical="center"/>
    </xf>
    <xf numFmtId="6" fontId="0" fillId="0" borderId="122" xfId="0" applyNumberFormat="1" applyBorder="1" applyAlignment="1">
      <alignment horizontal="right" vertical="center"/>
    </xf>
    <xf numFmtId="6" fontId="0" fillId="0" borderId="0" xfId="0" applyNumberFormat="1" applyBorder="1" applyAlignment="1">
      <alignment vertical="center"/>
    </xf>
    <xf numFmtId="6" fontId="0" fillId="0" borderId="122" xfId="0" applyNumberFormat="1" applyBorder="1" applyAlignment="1">
      <alignment vertical="center"/>
    </xf>
    <xf numFmtId="228" fontId="0" fillId="179" borderId="0" xfId="0" applyNumberFormat="1" applyFill="1" applyBorder="1" applyAlignment="1">
      <alignment horizontal="center" vertical="center" wrapText="1"/>
    </xf>
    <xf numFmtId="0" fontId="16" fillId="185" borderId="108" xfId="0" applyFont="1" applyFill="1" applyBorder="1" applyAlignment="1">
      <alignment horizontal="center" vertical="center"/>
    </xf>
    <xf numFmtId="0" fontId="16" fillId="185" borderId="23" xfId="0" applyFont="1" applyFill="1" applyBorder="1" applyAlignment="1">
      <alignment horizontal="center" vertical="center"/>
    </xf>
    <xf numFmtId="0" fontId="0" fillId="0" borderId="84" xfId="0" applyFont="1" applyBorder="1"/>
    <xf numFmtId="0" fontId="0" fillId="0" borderId="86" xfId="0" applyFont="1" applyBorder="1"/>
    <xf numFmtId="6" fontId="16" fillId="185" borderId="82" xfId="0" applyNumberFormat="1" applyFont="1" applyFill="1" applyBorder="1" applyAlignment="1">
      <alignment horizontal="right" vertical="center"/>
    </xf>
    <xf numFmtId="6" fontId="16" fillId="185" borderId="73" xfId="0" applyNumberFormat="1" applyFont="1" applyFill="1" applyBorder="1" applyAlignment="1">
      <alignment horizontal="right" vertical="center"/>
    </xf>
    <xf numFmtId="6" fontId="16" fillId="185" borderId="69" xfId="0" applyNumberFormat="1" applyFont="1" applyFill="1" applyBorder="1" applyAlignment="1">
      <alignment horizontal="right" vertical="center"/>
    </xf>
    <xf numFmtId="0" fontId="16" fillId="0" borderId="141" xfId="0" applyFont="1" applyFill="1" applyBorder="1" applyAlignment="1">
      <alignment horizontal="center" vertical="center"/>
    </xf>
    <xf numFmtId="6" fontId="14" fillId="0" borderId="66" xfId="0" applyNumberFormat="1" applyFont="1" applyBorder="1" applyAlignment="1">
      <alignment horizontal="center" vertical="center"/>
    </xf>
    <xf numFmtId="165" fontId="199" fillId="144" borderId="137" xfId="58188" applyNumberFormat="1" applyFont="1" applyFill="1" applyBorder="1" applyAlignment="1">
      <alignment vertical="center"/>
    </xf>
    <xf numFmtId="165" fontId="199" fillId="189" borderId="137" xfId="58188" applyNumberFormat="1" applyFont="1" applyFill="1" applyBorder="1" applyAlignment="1">
      <alignment vertical="center"/>
    </xf>
    <xf numFmtId="49" fontId="199" fillId="0" borderId="137" xfId="58188" applyNumberFormat="1" applyFont="1" applyFill="1" applyBorder="1" applyAlignment="1">
      <alignment vertical="center"/>
    </xf>
    <xf numFmtId="49" fontId="199" fillId="0" borderId="138" xfId="58188" applyNumberFormat="1" applyFont="1" applyFill="1" applyBorder="1" applyAlignment="1">
      <alignment vertical="center"/>
    </xf>
    <xf numFmtId="174" fontId="199" fillId="0" borderId="138" xfId="61357" applyNumberFormat="1" applyFont="1" applyFill="1" applyBorder="1" applyAlignment="1">
      <alignment horizontal="left" vertical="center"/>
    </xf>
    <xf numFmtId="0" fontId="199" fillId="0" borderId="138" xfId="58188" applyNumberFormat="1" applyFont="1" applyFill="1" applyBorder="1" applyAlignment="1">
      <alignment vertical="center"/>
    </xf>
    <xf numFmtId="165" fontId="199" fillId="0" borderId="137" xfId="61219" applyNumberFormat="1" applyFont="1" applyFill="1" applyBorder="1" applyAlignment="1">
      <alignment vertical="center"/>
    </xf>
    <xf numFmtId="165" fontId="199" fillId="0" borderId="138" xfId="61219" applyNumberFormat="1" applyFont="1" applyFill="1" applyBorder="1" applyAlignment="1">
      <alignment vertical="center"/>
    </xf>
    <xf numFmtId="165" fontId="199" fillId="0" borderId="137" xfId="58188" applyNumberFormat="1" applyFont="1" applyFill="1" applyBorder="1" applyAlignment="1">
      <alignment vertical="center"/>
    </xf>
    <xf numFmtId="165" fontId="199" fillId="0" borderId="138" xfId="58188" applyNumberFormat="1" applyFont="1" applyFill="1" applyBorder="1" applyAlignment="1">
      <alignment vertical="center"/>
    </xf>
    <xf numFmtId="165" fontId="199" fillId="36" borderId="137" xfId="58188" applyNumberFormat="1" applyFont="1" applyFill="1" applyBorder="1" applyAlignment="1" applyProtection="1">
      <alignment vertical="center"/>
    </xf>
    <xf numFmtId="165" fontId="199" fillId="36" borderId="138" xfId="58188" applyNumberFormat="1" applyFont="1" applyFill="1" applyBorder="1" applyAlignment="1" applyProtection="1">
      <alignment vertical="center"/>
    </xf>
    <xf numFmtId="0" fontId="0" fillId="36" borderId="0" xfId="0" applyFont="1" applyFill="1"/>
    <xf numFmtId="0" fontId="0" fillId="145" borderId="0" xfId="0" applyFill="1" applyBorder="1" applyAlignment="1">
      <alignment horizontal="center" vertical="center"/>
    </xf>
    <xf numFmtId="0" fontId="0" fillId="145" borderId="0" xfId="0" applyFill="1" applyBorder="1" applyAlignment="1">
      <alignment horizontal="center" vertical="center" wrapText="1"/>
    </xf>
    <xf numFmtId="0" fontId="205" fillId="0" borderId="0" xfId="0" applyFont="1" applyBorder="1" applyAlignment="1">
      <alignment horizontal="left" vertical="center" wrapText="1"/>
    </xf>
    <xf numFmtId="0" fontId="199" fillId="185" borderId="0" xfId="61356" applyFont="1" applyFill="1" applyBorder="1" applyAlignment="1">
      <alignment horizontal="center" vertical="center"/>
    </xf>
    <xf numFmtId="0" fontId="199" fillId="0" borderId="0" xfId="61356" applyFont="1"/>
    <xf numFmtId="0" fontId="205" fillId="0" borderId="122" xfId="0" applyFont="1" applyBorder="1" applyAlignment="1">
      <alignment horizontal="left" vertical="center" wrapText="1"/>
    </xf>
    <xf numFmtId="0" fontId="199" fillId="0" borderId="0" xfId="61356" applyFont="1" applyBorder="1" applyAlignment="1">
      <alignment horizontal="center" vertical="center"/>
    </xf>
    <xf numFmtId="164" fontId="199" fillId="177" borderId="96" xfId="42" applyNumberFormat="1" applyFont="1" applyFill="1" applyBorder="1" applyAlignment="1" applyProtection="1">
      <alignment horizontal="center" vertical="center" wrapText="1"/>
      <protection locked="0"/>
    </xf>
    <xf numFmtId="0" fontId="199" fillId="147" borderId="145" xfId="1530" applyFont="1" applyFill="1" applyBorder="1" applyAlignment="1">
      <alignment horizontal="center" vertical="center" wrapText="1"/>
    </xf>
    <xf numFmtId="0" fontId="199" fillId="33" borderId="145" xfId="1530" applyFont="1" applyFill="1" applyBorder="1" applyAlignment="1">
      <alignment horizontal="center" vertical="center" wrapText="1"/>
    </xf>
    <xf numFmtId="0" fontId="199" fillId="33" borderId="95" xfId="1530" applyFont="1" applyFill="1" applyBorder="1" applyAlignment="1">
      <alignment horizontal="center" vertical="center" wrapText="1"/>
    </xf>
    <xf numFmtId="0" fontId="199" fillId="178" borderId="145" xfId="1530" applyFont="1" applyFill="1" applyBorder="1" applyAlignment="1">
      <alignment horizontal="center" vertical="center" wrapText="1"/>
    </xf>
    <xf numFmtId="0" fontId="199" fillId="178" borderId="95" xfId="1530" applyFont="1" applyFill="1" applyBorder="1" applyAlignment="1">
      <alignment horizontal="center" vertical="center" wrapText="1"/>
    </xf>
    <xf numFmtId="0" fontId="199" fillId="36" borderId="145" xfId="1530" applyFont="1" applyFill="1" applyBorder="1" applyAlignment="1">
      <alignment horizontal="center" vertical="center" wrapText="1"/>
    </xf>
    <xf numFmtId="0" fontId="199" fillId="190" borderId="145" xfId="1530" applyFont="1" applyFill="1" applyBorder="1" applyAlignment="1">
      <alignment horizontal="center" vertical="center" wrapText="1"/>
    </xf>
    <xf numFmtId="0" fontId="123" fillId="0" borderId="126" xfId="0" applyFont="1" applyBorder="1"/>
    <xf numFmtId="49" fontId="199" fillId="0" borderId="126" xfId="58188" applyNumberFormat="1" applyFont="1" applyBorder="1"/>
    <xf numFmtId="49" fontId="199" fillId="0" borderId="127" xfId="58188" applyNumberFormat="1" applyFont="1" applyBorder="1"/>
    <xf numFmtId="164" fontId="123" fillId="0" borderId="126" xfId="49" applyNumberFormat="1" applyFont="1" applyBorder="1"/>
    <xf numFmtId="164" fontId="123" fillId="0" borderId="141" xfId="49" applyNumberFormat="1" applyFont="1" applyBorder="1"/>
    <xf numFmtId="164" fontId="123" fillId="0" borderId="141" xfId="0" applyNumberFormat="1" applyFont="1" applyFill="1" applyBorder="1"/>
    <xf numFmtId="164" fontId="123" fillId="0" borderId="126" xfId="0" applyNumberFormat="1" applyFont="1" applyBorder="1"/>
    <xf numFmtId="164" fontId="123" fillId="0" borderId="141" xfId="49" applyNumberFormat="1" applyFont="1" applyFill="1" applyBorder="1"/>
    <xf numFmtId="164" fontId="123" fillId="0" borderId="11" xfId="49" applyNumberFormat="1" applyFont="1" applyBorder="1"/>
    <xf numFmtId="0" fontId="123" fillId="0" borderId="141" xfId="0" applyFont="1" applyBorder="1"/>
    <xf numFmtId="49" fontId="199" fillId="0" borderId="141" xfId="58188" applyNumberFormat="1" applyFont="1" applyBorder="1"/>
    <xf numFmtId="49" fontId="199" fillId="0" borderId="84" xfId="58188" applyNumberFormat="1" applyFont="1" applyBorder="1"/>
    <xf numFmtId="164" fontId="123" fillId="0" borderId="141" xfId="0" applyNumberFormat="1" applyFont="1" applyBorder="1"/>
    <xf numFmtId="164" fontId="123" fillId="0" borderId="146" xfId="49" applyNumberFormat="1" applyFont="1" applyBorder="1"/>
    <xf numFmtId="164" fontId="123" fillId="35" borderId="141" xfId="49" applyNumberFormat="1" applyFont="1" applyFill="1" applyBorder="1"/>
    <xf numFmtId="164" fontId="199" fillId="0" borderId="141" xfId="49" applyNumberFormat="1" applyFont="1" applyBorder="1"/>
    <xf numFmtId="164" fontId="199" fillId="0" borderId="146" xfId="49" applyNumberFormat="1" applyFont="1" applyBorder="1"/>
    <xf numFmtId="0" fontId="123" fillId="0" borderId="141" xfId="0" applyFont="1" applyFill="1" applyBorder="1"/>
    <xf numFmtId="49" fontId="199" fillId="0" borderId="141" xfId="58188" applyNumberFormat="1" applyFont="1" applyFill="1" applyBorder="1"/>
    <xf numFmtId="49" fontId="199" fillId="0" borderId="84" xfId="58188" applyNumberFormat="1" applyFont="1" applyFill="1" applyBorder="1"/>
    <xf numFmtId="164" fontId="199" fillId="0" borderId="141" xfId="49" applyNumberFormat="1" applyFont="1" applyFill="1" applyBorder="1"/>
    <xf numFmtId="164" fontId="123" fillId="0" borderId="146" xfId="49" applyNumberFormat="1" applyFont="1" applyFill="1" applyBorder="1"/>
    <xf numFmtId="0" fontId="199" fillId="0" borderId="0" xfId="61356" applyFont="1" applyFill="1"/>
    <xf numFmtId="44" fontId="123" fillId="0" borderId="141" xfId="49" applyFont="1" applyFill="1" applyBorder="1"/>
    <xf numFmtId="164" fontId="123" fillId="0" borderId="95" xfId="0" applyNumberFormat="1" applyFont="1" applyBorder="1"/>
    <xf numFmtId="164" fontId="123" fillId="0" borderId="95" xfId="49" applyNumberFormat="1" applyFont="1" applyBorder="1"/>
    <xf numFmtId="164" fontId="123" fillId="0" borderId="95" xfId="0" applyNumberFormat="1" applyFont="1" applyFill="1" applyBorder="1"/>
    <xf numFmtId="164" fontId="123" fillId="0" borderId="95" xfId="49" applyNumberFormat="1" applyFont="1" applyFill="1" applyBorder="1"/>
    <xf numFmtId="164" fontId="123" fillId="0" borderId="131" xfId="49" applyNumberFormat="1" applyFont="1" applyBorder="1"/>
    <xf numFmtId="49" fontId="200" fillId="0" borderId="129" xfId="58188" applyNumberFormat="1" applyFont="1" applyBorder="1"/>
    <xf numFmtId="49" fontId="200" fillId="0" borderId="139" xfId="58188" applyNumberFormat="1" applyFont="1" applyBorder="1" applyAlignment="1">
      <alignment horizontal="right"/>
    </xf>
    <xf numFmtId="49" fontId="200" fillId="0" borderId="147" xfId="58188" applyNumberFormat="1" applyFont="1" applyBorder="1"/>
    <xf numFmtId="164" fontId="123" fillId="0" borderId="145" xfId="49" applyNumberFormat="1" applyFont="1" applyBorder="1"/>
    <xf numFmtId="164" fontId="199" fillId="0" borderId="0" xfId="61356" applyNumberFormat="1" applyFont="1"/>
    <xf numFmtId="49" fontId="199" fillId="35" borderId="126" xfId="58188" applyNumberFormat="1" applyFont="1" applyFill="1" applyBorder="1"/>
    <xf numFmtId="49" fontId="199" fillId="35" borderId="110" xfId="58188" applyNumberFormat="1" applyFont="1" applyFill="1" applyBorder="1"/>
    <xf numFmtId="49" fontId="199" fillId="156" borderId="110" xfId="58188" applyNumberFormat="1" applyFont="1" applyFill="1" applyBorder="1"/>
    <xf numFmtId="164" fontId="199" fillId="156" borderId="110" xfId="49" applyNumberFormat="1" applyFont="1" applyFill="1" applyBorder="1"/>
    <xf numFmtId="49" fontId="199" fillId="0" borderId="148" xfId="58188" applyNumberFormat="1" applyFont="1" applyBorder="1"/>
    <xf numFmtId="49" fontId="199" fillId="156" borderId="148" xfId="58188" applyNumberFormat="1" applyFont="1" applyFill="1" applyBorder="1"/>
    <xf numFmtId="164" fontId="199" fillId="156" borderId="148" xfId="49" applyNumberFormat="1" applyFont="1" applyFill="1" applyBorder="1"/>
    <xf numFmtId="49" fontId="200" fillId="0" borderId="149" xfId="58188" applyNumberFormat="1" applyFont="1" applyBorder="1"/>
    <xf numFmtId="49" fontId="200" fillId="0" borderId="149" xfId="58188" applyNumberFormat="1" applyFont="1" applyBorder="1" applyAlignment="1">
      <alignment horizontal="right"/>
    </xf>
    <xf numFmtId="164" fontId="200" fillId="0" borderId="149" xfId="49" applyNumberFormat="1" applyFont="1" applyBorder="1"/>
    <xf numFmtId="49" fontId="199" fillId="35" borderId="141" xfId="58188" applyNumberFormat="1" applyFont="1" applyFill="1" applyBorder="1"/>
    <xf numFmtId="49" fontId="199" fillId="156" borderId="141" xfId="58188" applyNumberFormat="1" applyFont="1" applyFill="1" applyBorder="1"/>
    <xf numFmtId="164" fontId="0" fillId="156" borderId="141" xfId="49" applyNumberFormat="1" applyFont="1" applyFill="1" applyBorder="1"/>
    <xf numFmtId="0" fontId="199" fillId="35" borderId="0" xfId="61356" applyFont="1" applyFill="1"/>
    <xf numFmtId="164" fontId="199" fillId="35" borderId="0" xfId="61356" applyNumberFormat="1" applyFont="1" applyFill="1"/>
    <xf numFmtId="49" fontId="199" fillId="180" borderId="126" xfId="58188" applyNumberFormat="1" applyFont="1" applyFill="1" applyBorder="1"/>
    <xf numFmtId="164" fontId="199" fillId="180" borderId="150" xfId="49" applyNumberFormat="1" applyFont="1" applyFill="1" applyBorder="1"/>
    <xf numFmtId="44" fontId="199" fillId="180" borderId="126" xfId="49" applyFont="1" applyFill="1" applyBorder="1"/>
    <xf numFmtId="164" fontId="199" fillId="180" borderId="126" xfId="49" applyNumberFormat="1" applyFont="1" applyFill="1" applyBorder="1"/>
    <xf numFmtId="49" fontId="199" fillId="180" borderId="141" xfId="58188" applyNumberFormat="1" applyFont="1" applyFill="1" applyBorder="1"/>
    <xf numFmtId="164" fontId="199" fillId="180" borderId="129" xfId="49" applyNumberFormat="1" applyFont="1" applyFill="1" applyBorder="1"/>
    <xf numFmtId="44" fontId="199" fillId="180" borderId="141" xfId="49" applyFont="1" applyFill="1" applyBorder="1"/>
    <xf numFmtId="164" fontId="199" fillId="180" borderId="141" xfId="49" applyNumberFormat="1" applyFont="1" applyFill="1" applyBorder="1"/>
    <xf numFmtId="0" fontId="123" fillId="0" borderId="0" xfId="0" applyFont="1"/>
    <xf numFmtId="0" fontId="123" fillId="35" borderId="0" xfId="0" applyFont="1" applyFill="1"/>
    <xf numFmtId="165" fontId="199" fillId="0" borderId="0" xfId="58188" applyNumberFormat="1" applyFont="1"/>
    <xf numFmtId="229" fontId="199" fillId="0" borderId="0" xfId="58188" applyNumberFormat="1" applyFont="1"/>
    <xf numFmtId="37" fontId="199" fillId="0" borderId="0" xfId="58188" applyNumberFormat="1" applyFont="1"/>
    <xf numFmtId="167" fontId="199" fillId="0" borderId="0" xfId="58188" applyFont="1"/>
    <xf numFmtId="6" fontId="123" fillId="35" borderId="0" xfId="0" applyNumberFormat="1" applyFont="1" applyFill="1"/>
    <xf numFmtId="0" fontId="0" fillId="176" borderId="0" xfId="0" applyFill="1" applyBorder="1" applyAlignment="1">
      <alignment horizontal="center" vertical="center" wrapText="1"/>
    </xf>
    <xf numFmtId="165" fontId="0" fillId="0" borderId="0" xfId="61219" applyNumberFormat="1" applyFont="1" applyFill="1"/>
    <xf numFmtId="165" fontId="123" fillId="35" borderId="0" xfId="61219" applyNumberFormat="1" applyFont="1" applyFill="1"/>
    <xf numFmtId="165" fontId="123" fillId="35" borderId="0" xfId="0" applyNumberFormat="1" applyFont="1" applyFill="1" applyAlignment="1">
      <alignment vertical="center"/>
    </xf>
    <xf numFmtId="9" fontId="123" fillId="35" borderId="0" xfId="61228" applyFont="1" applyFill="1"/>
    <xf numFmtId="6" fontId="0" fillId="176" borderId="0" xfId="0" applyNumberFormat="1" applyFill="1"/>
    <xf numFmtId="6" fontId="0" fillId="0" borderId="123" xfId="0" applyNumberFormat="1" applyBorder="1" applyAlignment="1">
      <alignment horizontal="right" vertical="center"/>
    </xf>
    <xf numFmtId="6" fontId="14" fillId="0" borderId="66" xfId="0" applyNumberFormat="1" applyFont="1" applyBorder="1" applyAlignment="1">
      <alignment horizontal="right" vertical="center"/>
    </xf>
    <xf numFmtId="165" fontId="208" fillId="0" borderId="0" xfId="61219" applyNumberFormat="1" applyFont="1" applyFill="1"/>
    <xf numFmtId="0" fontId="0" fillId="186" borderId="0" xfId="0" applyFill="1" applyBorder="1" applyAlignment="1">
      <alignment horizontal="left"/>
    </xf>
    <xf numFmtId="0" fontId="196" fillId="0" borderId="64" xfId="0" applyFont="1" applyBorder="1" applyAlignment="1">
      <alignment vertical="center"/>
    </xf>
    <xf numFmtId="0" fontId="223" fillId="0" borderId="0" xfId="0" applyFont="1"/>
    <xf numFmtId="165" fontId="220" fillId="0" borderId="141" xfId="58188" applyNumberFormat="1" applyFont="1" applyBorder="1"/>
    <xf numFmtId="165" fontId="220" fillId="183" borderId="141" xfId="58188" applyNumberFormat="1" applyFont="1" applyFill="1" applyBorder="1"/>
    <xf numFmtId="164" fontId="28" fillId="0" borderId="141" xfId="11855" applyNumberFormat="1" applyFont="1" applyFill="1" applyBorder="1" applyAlignment="1">
      <alignment horizontal="center"/>
    </xf>
    <xf numFmtId="165" fontId="125" fillId="156" borderId="141" xfId="58188" applyNumberFormat="1" applyFont="1" applyFill="1" applyBorder="1" applyProtection="1"/>
    <xf numFmtId="165" fontId="125" fillId="156" borderId="151" xfId="58188" applyNumberFormat="1" applyFont="1" applyFill="1" applyBorder="1" applyProtection="1"/>
    <xf numFmtId="165" fontId="125" fillId="0" borderId="146" xfId="58188" applyNumberFormat="1" applyFont="1" applyBorder="1"/>
    <xf numFmtId="165" fontId="125" fillId="0" borderId="141" xfId="58188" applyNumberFormat="1" applyFont="1" applyBorder="1"/>
    <xf numFmtId="165" fontId="125" fillId="0" borderId="152" xfId="58188" applyNumberFormat="1" applyFont="1" applyBorder="1"/>
    <xf numFmtId="165" fontId="125" fillId="0" borderId="153" xfId="58188" applyNumberFormat="1" applyFont="1" applyBorder="1"/>
    <xf numFmtId="49" fontId="125" fillId="0" borderId="153" xfId="58188" applyNumberFormat="1" applyFont="1" applyBorder="1"/>
    <xf numFmtId="164" fontId="19" fillId="0" borderId="141" xfId="11855" applyNumberFormat="1" applyFont="1" applyFill="1" applyBorder="1" applyAlignment="1">
      <alignment horizontal="center"/>
    </xf>
    <xf numFmtId="49" fontId="220" fillId="0" borderId="141" xfId="58188" applyNumberFormat="1" applyFont="1" applyBorder="1"/>
    <xf numFmtId="165" fontId="28" fillId="0" borderId="141" xfId="47244" applyNumberFormat="1" applyFont="1" applyFill="1" applyBorder="1" applyAlignment="1">
      <alignment horizontal="center"/>
    </xf>
    <xf numFmtId="49" fontId="125" fillId="0" borderId="141" xfId="58188" applyNumberFormat="1" applyFont="1" applyBorder="1"/>
    <xf numFmtId="165" fontId="125" fillId="0" borderId="152" xfId="58188" applyNumberFormat="1" applyFont="1" applyFill="1" applyBorder="1"/>
    <xf numFmtId="49" fontId="125" fillId="0" borderId="153" xfId="58188" applyNumberFormat="1" applyFont="1" applyFill="1" applyBorder="1"/>
    <xf numFmtId="49" fontId="125" fillId="0" borderId="141" xfId="58188" applyNumberFormat="1" applyFont="1" applyFill="1" applyBorder="1"/>
    <xf numFmtId="49" fontId="220" fillId="0" borderId="141" xfId="58188" applyNumberFormat="1" applyFont="1" applyFill="1" applyBorder="1"/>
    <xf numFmtId="165" fontId="28" fillId="0" borderId="153" xfId="47244" applyNumberFormat="1" applyFont="1" applyFill="1" applyBorder="1" applyAlignment="1">
      <alignment horizontal="center"/>
    </xf>
    <xf numFmtId="0" fontId="28" fillId="0" borderId="141" xfId="61357" applyFont="1" applyFill="1" applyBorder="1" applyAlignment="1">
      <alignment horizontal="right"/>
    </xf>
    <xf numFmtId="165" fontId="28" fillId="156" borderId="141" xfId="58188" applyNumberFormat="1" applyFont="1" applyFill="1" applyBorder="1" applyProtection="1"/>
    <xf numFmtId="165" fontId="19" fillId="156" borderId="151" xfId="58188" applyNumberFormat="1" applyFont="1" applyFill="1" applyBorder="1" applyProtection="1"/>
    <xf numFmtId="165" fontId="28" fillId="0" borderId="146" xfId="58188" applyNumberFormat="1" applyFont="1" applyBorder="1"/>
    <xf numFmtId="165" fontId="28" fillId="0" borderId="141" xfId="58188" applyNumberFormat="1" applyFont="1" applyBorder="1"/>
    <xf numFmtId="165" fontId="28" fillId="0" borderId="152" xfId="58188" applyNumberFormat="1" applyFont="1" applyBorder="1"/>
    <xf numFmtId="164" fontId="19" fillId="0" borderId="153" xfId="49" applyNumberFormat="1" applyFont="1" applyBorder="1"/>
    <xf numFmtId="165" fontId="28" fillId="0" borderId="152" xfId="58188" applyNumberFormat="1" applyFont="1" applyFill="1" applyBorder="1"/>
    <xf numFmtId="165" fontId="19" fillId="0" borderId="153" xfId="47244" applyNumberFormat="1" applyFont="1" applyFill="1" applyBorder="1" applyAlignment="1">
      <alignment horizontal="center"/>
    </xf>
    <xf numFmtId="165" fontId="19" fillId="0" borderId="141" xfId="47244" applyNumberFormat="1" applyFont="1" applyFill="1" applyBorder="1" applyAlignment="1">
      <alignment horizontal="center"/>
    </xf>
    <xf numFmtId="0" fontId="19" fillId="180" borderId="141" xfId="61357" applyFont="1" applyFill="1" applyBorder="1" applyAlignment="1">
      <alignment wrapText="1"/>
    </xf>
    <xf numFmtId="0" fontId="19" fillId="0" borderId="0" xfId="1581" applyFont="1" applyFill="1" applyBorder="1" applyAlignment="1">
      <alignment horizontal="left"/>
    </xf>
    <xf numFmtId="165" fontId="28" fillId="156" borderId="151" xfId="58188" applyNumberFormat="1" applyFont="1" applyFill="1" applyBorder="1" applyProtection="1"/>
    <xf numFmtId="165" fontId="28" fillId="0" borderId="153" xfId="58188" applyNumberFormat="1" applyFont="1" applyBorder="1"/>
    <xf numFmtId="49" fontId="200" fillId="35" borderId="141" xfId="58188" applyNumberFormat="1" applyFont="1" applyFill="1" applyBorder="1"/>
    <xf numFmtId="0" fontId="19" fillId="0" borderId="141" xfId="61357" applyFont="1" applyFill="1" applyBorder="1"/>
    <xf numFmtId="0" fontId="19" fillId="0" borderId="141" xfId="61357" applyFont="1" applyFill="1" applyBorder="1" applyAlignment="1">
      <alignment horizontal="left" wrapText="1"/>
    </xf>
    <xf numFmtId="164" fontId="19" fillId="0" borderId="0" xfId="49" applyNumberFormat="1" applyFont="1" applyFill="1" applyBorder="1" applyAlignment="1">
      <alignment horizontal="center" vertical="center"/>
    </xf>
    <xf numFmtId="165" fontId="19" fillId="0" borderId="0" xfId="47244" applyNumberFormat="1" applyFont="1" applyFill="1" applyBorder="1" applyAlignment="1">
      <alignment horizontal="center" vertical="center"/>
    </xf>
    <xf numFmtId="0" fontId="19" fillId="0" borderId="141" xfId="61357" applyFont="1" applyFill="1" applyBorder="1" applyAlignment="1">
      <alignment horizontal="right" vertical="center"/>
    </xf>
    <xf numFmtId="0" fontId="19" fillId="0" borderId="0" xfId="61357" applyFont="1" applyFill="1" applyBorder="1"/>
    <xf numFmtId="228" fontId="28" fillId="0" borderId="141" xfId="61357" applyNumberFormat="1" applyFont="1" applyFill="1" applyBorder="1"/>
    <xf numFmtId="164" fontId="19" fillId="0" borderId="66" xfId="11855" applyNumberFormat="1" applyFont="1" applyFill="1" applyBorder="1" applyAlignment="1">
      <alignment horizontal="center" vertical="center"/>
    </xf>
    <xf numFmtId="164" fontId="19" fillId="0" borderId="0" xfId="11855" applyNumberFormat="1" applyFont="1" applyFill="1" applyBorder="1" applyAlignment="1">
      <alignment horizontal="center" vertical="center"/>
    </xf>
    <xf numFmtId="164" fontId="19" fillId="0" borderId="17" xfId="11855" applyNumberFormat="1" applyFont="1" applyFill="1" applyBorder="1" applyAlignment="1">
      <alignment horizontal="center" vertical="center"/>
    </xf>
    <xf numFmtId="0" fontId="19" fillId="0" borderId="0" xfId="61357" applyFont="1" applyFill="1" applyBorder="1" applyAlignment="1">
      <alignment horizontal="right" vertical="center" wrapText="1"/>
    </xf>
    <xf numFmtId="165" fontId="19" fillId="156" borderId="141" xfId="58188" applyNumberFormat="1" applyFont="1" applyFill="1" applyBorder="1" applyProtection="1"/>
    <xf numFmtId="0" fontId="28" fillId="0" borderId="141" xfId="61357" applyFont="1" applyFill="1" applyBorder="1" applyAlignment="1">
      <alignment horizontal="left" wrapText="1" indent="1"/>
    </xf>
    <xf numFmtId="164" fontId="19" fillId="0" borderId="146" xfId="11855" applyNumberFormat="1" applyFont="1" applyFill="1" applyBorder="1"/>
    <xf numFmtId="164" fontId="19" fillId="0" borderId="141" xfId="11855" applyNumberFormat="1" applyFont="1" applyFill="1" applyBorder="1"/>
    <xf numFmtId="164" fontId="19" fillId="0" borderId="152" xfId="11855" applyNumberFormat="1" applyFont="1" applyFill="1" applyBorder="1"/>
    <xf numFmtId="164" fontId="19" fillId="0" borderId="153" xfId="11855" applyNumberFormat="1" applyFont="1" applyFill="1" applyBorder="1"/>
    <xf numFmtId="164" fontId="19" fillId="0" borderId="146" xfId="11855" applyNumberFormat="1" applyFont="1" applyFill="1" applyBorder="1" applyAlignment="1">
      <alignment horizontal="center" vertical="center"/>
    </xf>
    <xf numFmtId="164" fontId="19" fillId="0" borderId="141" xfId="11855" applyNumberFormat="1" applyFont="1" applyFill="1" applyBorder="1" applyAlignment="1">
      <alignment horizontal="center" vertical="center"/>
    </xf>
    <xf numFmtId="164" fontId="19" fillId="0" borderId="152" xfId="11855" applyNumberFormat="1" applyFont="1" applyFill="1" applyBorder="1" applyAlignment="1">
      <alignment horizontal="center" vertical="center"/>
    </xf>
    <xf numFmtId="165" fontId="19" fillId="0" borderId="153" xfId="47244" applyNumberFormat="1" applyFont="1" applyFill="1" applyBorder="1" applyAlignment="1">
      <alignment horizontal="center" vertical="center"/>
    </xf>
    <xf numFmtId="0" fontId="19" fillId="0" borderId="141" xfId="61357" applyFont="1" applyFill="1" applyBorder="1" applyAlignment="1">
      <alignment horizontal="right" vertical="center" wrapText="1"/>
    </xf>
    <xf numFmtId="0" fontId="28" fillId="0" borderId="141" xfId="61357" applyFont="1" applyFill="1" applyBorder="1" applyAlignment="1">
      <alignment horizontal="left" wrapText="1"/>
    </xf>
    <xf numFmtId="0" fontId="28" fillId="0" borderId="141" xfId="61357" applyFont="1" applyFill="1" applyBorder="1" applyAlignment="1">
      <alignment horizontal="left" indent="1"/>
    </xf>
    <xf numFmtId="174" fontId="28" fillId="0" borderId="141" xfId="61357" applyNumberFormat="1" applyFont="1" applyFill="1" applyBorder="1" applyAlignment="1">
      <alignment horizontal="left" wrapText="1" indent="1"/>
    </xf>
    <xf numFmtId="174" fontId="28" fillId="0" borderId="141" xfId="61357" applyNumberFormat="1" applyFont="1" applyFill="1" applyBorder="1" applyAlignment="1">
      <alignment horizontal="left" indent="1"/>
    </xf>
    <xf numFmtId="164" fontId="28" fillId="0" borderId="153" xfId="11855" applyNumberFormat="1" applyFont="1" applyFill="1" applyBorder="1" applyAlignment="1">
      <alignment horizontal="center"/>
    </xf>
    <xf numFmtId="165" fontId="30" fillId="0" borderId="0" xfId="47244" applyNumberFormat="1" applyFont="1" applyFill="1" applyBorder="1"/>
    <xf numFmtId="0" fontId="209" fillId="0" borderId="0" xfId="61356" applyFont="1"/>
    <xf numFmtId="0" fontId="211" fillId="190" borderId="141" xfId="1530" applyFont="1" applyFill="1" applyBorder="1" applyAlignment="1">
      <alignment horizontal="center" vertical="center" wrapText="1"/>
    </xf>
    <xf numFmtId="0" fontId="211" fillId="36" borderId="95" xfId="1530" applyFont="1" applyFill="1" applyBorder="1" applyAlignment="1">
      <alignment horizontal="center" vertical="center" wrapText="1"/>
    </xf>
    <xf numFmtId="0" fontId="211" fillId="178" borderId="95" xfId="1530" applyFont="1" applyFill="1" applyBorder="1" applyAlignment="1">
      <alignment horizontal="center" vertical="center" wrapText="1"/>
    </xf>
    <xf numFmtId="0" fontId="211" fillId="33" borderId="95" xfId="1530" applyFont="1" applyFill="1" applyBorder="1" applyAlignment="1">
      <alignment horizontal="center" vertical="center" wrapText="1"/>
    </xf>
    <xf numFmtId="0" fontId="211" fillId="147" borderId="95" xfId="1530" applyFont="1" applyFill="1" applyBorder="1" applyAlignment="1">
      <alignment horizontal="center" vertical="center" wrapText="1"/>
    </xf>
    <xf numFmtId="0" fontId="122" fillId="0" borderId="122" xfId="0" applyFont="1" applyBorder="1" applyAlignment="1">
      <alignment horizontal="left" vertical="center" wrapText="1"/>
    </xf>
    <xf numFmtId="22" fontId="224" fillId="0" borderId="0" xfId="0" applyNumberFormat="1" applyFont="1" applyBorder="1" applyAlignment="1">
      <alignment horizontal="left" vertical="center" wrapText="1"/>
    </xf>
    <xf numFmtId="0" fontId="0" fillId="0" borderId="0" xfId="0" applyFont="1" applyFill="1"/>
    <xf numFmtId="9" fontId="0" fillId="0" borderId="0" xfId="61228" applyFont="1" applyFill="1"/>
    <xf numFmtId="230" fontId="0" fillId="0" borderId="0" xfId="61219" applyNumberFormat="1" applyFont="1"/>
    <xf numFmtId="43" fontId="0" fillId="0" borderId="0" xfId="0" applyNumberFormat="1"/>
    <xf numFmtId="0" fontId="211" fillId="147" borderId="117" xfId="1530" applyFont="1" applyFill="1" applyBorder="1" applyAlignment="1">
      <alignment horizontal="center" vertical="center" wrapText="1"/>
    </xf>
    <xf numFmtId="0" fontId="211" fillId="147" borderId="145" xfId="1530" applyFont="1" applyFill="1" applyBorder="1" applyAlignment="1">
      <alignment horizontal="center" vertical="center" wrapText="1"/>
    </xf>
    <xf numFmtId="0" fontId="211" fillId="33" borderId="145" xfId="1530" applyFont="1" applyFill="1" applyBorder="1" applyAlignment="1">
      <alignment horizontal="center" vertical="center" wrapText="1"/>
    </xf>
    <xf numFmtId="0" fontId="211" fillId="178" borderId="145" xfId="1530" applyFont="1" applyFill="1" applyBorder="1" applyAlignment="1">
      <alignment horizontal="center" vertical="center" wrapText="1"/>
    </xf>
    <xf numFmtId="0" fontId="211" fillId="36" borderId="145" xfId="1530" applyFont="1" applyFill="1" applyBorder="1" applyAlignment="1">
      <alignment horizontal="center" vertical="center" wrapText="1"/>
    </xf>
    <xf numFmtId="0" fontId="211" fillId="190" borderId="145" xfId="1530" applyFont="1" applyFill="1" applyBorder="1" applyAlignment="1">
      <alignment horizontal="center" vertical="center" wrapText="1"/>
    </xf>
    <xf numFmtId="0" fontId="211" fillId="190" borderId="119" xfId="1530" applyFont="1" applyFill="1" applyBorder="1" applyAlignment="1">
      <alignment horizontal="center" vertical="center" wrapText="1"/>
    </xf>
    <xf numFmtId="165" fontId="220" fillId="0" borderId="153" xfId="58188" applyNumberFormat="1" applyFont="1" applyBorder="1"/>
    <xf numFmtId="0" fontId="225" fillId="0" borderId="141" xfId="0" applyFont="1" applyBorder="1" applyAlignment="1">
      <alignment horizontal="center"/>
    </xf>
    <xf numFmtId="0" fontId="225" fillId="0" borderId="141" xfId="0" applyFont="1" applyBorder="1" applyAlignment="1">
      <alignment horizontal="left" indent="1"/>
    </xf>
    <xf numFmtId="164" fontId="220" fillId="0" borderId="141" xfId="84" applyNumberFormat="1" applyFont="1" applyBorder="1"/>
    <xf numFmtId="164" fontId="220" fillId="0" borderId="141" xfId="49" applyNumberFormat="1" applyFont="1" applyBorder="1"/>
    <xf numFmtId="165" fontId="220" fillId="156" borderId="141" xfId="58188" applyNumberFormat="1" applyFont="1" applyFill="1" applyBorder="1" applyProtection="1"/>
    <xf numFmtId="164" fontId="220" fillId="0" borderId="141" xfId="84" applyNumberFormat="1" applyFont="1" applyFill="1" applyBorder="1"/>
    <xf numFmtId="164" fontId="220" fillId="0" borderId="95" xfId="84" applyNumberFormat="1" applyFont="1" applyBorder="1"/>
    <xf numFmtId="0" fontId="225" fillId="0" borderId="141" xfId="0" applyFont="1" applyBorder="1"/>
    <xf numFmtId="164" fontId="220" fillId="0" borderId="141" xfId="49" applyNumberFormat="1" applyFont="1" applyFill="1" applyBorder="1"/>
    <xf numFmtId="49" fontId="220" fillId="0" borderId="129" xfId="58188" applyNumberFormat="1" applyFont="1" applyBorder="1"/>
    <xf numFmtId="49" fontId="220" fillId="0" borderId="95" xfId="58188" applyNumberFormat="1" applyFont="1" applyBorder="1"/>
    <xf numFmtId="49" fontId="220" fillId="0" borderId="145" xfId="58188" applyNumberFormat="1" applyFont="1" applyBorder="1"/>
    <xf numFmtId="164" fontId="220" fillId="0" borderId="145" xfId="49" applyNumberFormat="1" applyFont="1" applyBorder="1"/>
    <xf numFmtId="165" fontId="220" fillId="0" borderId="129" xfId="58188" applyNumberFormat="1" applyFont="1" applyBorder="1"/>
    <xf numFmtId="165" fontId="220" fillId="156" borderId="129" xfId="58188" applyNumberFormat="1" applyFont="1" applyFill="1" applyBorder="1" applyProtection="1"/>
    <xf numFmtId="165" fontId="220" fillId="183" borderId="129" xfId="58188" applyNumberFormat="1" applyFont="1" applyFill="1" applyBorder="1"/>
    <xf numFmtId="165" fontId="220" fillId="0" borderId="139" xfId="58188" applyNumberFormat="1" applyFont="1" applyBorder="1"/>
    <xf numFmtId="49" fontId="219" fillId="0" borderId="129" xfId="58188" applyNumberFormat="1" applyFont="1" applyBorder="1"/>
    <xf numFmtId="49" fontId="220" fillId="0" borderId="124" xfId="58188" applyNumberFormat="1" applyFont="1" applyBorder="1"/>
    <xf numFmtId="49" fontId="219" fillId="0" borderId="147" xfId="58188" applyNumberFormat="1" applyFont="1" applyBorder="1"/>
    <xf numFmtId="49" fontId="219" fillId="0" borderId="139" xfId="58188" applyNumberFormat="1" applyFont="1" applyBorder="1"/>
    <xf numFmtId="49" fontId="220" fillId="0" borderId="156" xfId="58188" applyNumberFormat="1" applyFont="1" applyBorder="1"/>
    <xf numFmtId="165" fontId="219" fillId="0" borderId="129" xfId="58188" applyNumberFormat="1" applyFont="1" applyBorder="1"/>
    <xf numFmtId="165" fontId="219" fillId="156" borderId="129" xfId="58188" applyNumberFormat="1" applyFont="1" applyFill="1" applyBorder="1" applyProtection="1"/>
    <xf numFmtId="165" fontId="219" fillId="183" borderId="129" xfId="58188" applyNumberFormat="1" applyFont="1" applyFill="1" applyBorder="1"/>
    <xf numFmtId="165" fontId="219" fillId="0" borderId="139" xfId="58188" applyNumberFormat="1" applyFont="1" applyBorder="1"/>
    <xf numFmtId="49" fontId="220" fillId="35" borderId="110" xfId="58188" applyNumberFormat="1" applyFont="1" applyFill="1" applyBorder="1" applyAlignment="1">
      <alignment horizontal="right"/>
    </xf>
    <xf numFmtId="49" fontId="220" fillId="156" borderId="110" xfId="58188" applyNumberFormat="1" applyFont="1" applyFill="1" applyBorder="1"/>
    <xf numFmtId="164" fontId="220" fillId="156" borderId="110" xfId="49" applyNumberFormat="1" applyFont="1" applyFill="1" applyBorder="1"/>
    <xf numFmtId="164" fontId="220" fillId="156" borderId="110" xfId="49" applyNumberFormat="1" applyFont="1" applyFill="1" applyBorder="1" applyAlignment="1">
      <alignment horizontal="right"/>
    </xf>
    <xf numFmtId="165" fontId="220" fillId="156" borderId="110" xfId="58188" applyNumberFormat="1" applyFont="1" applyFill="1" applyBorder="1"/>
    <xf numFmtId="165" fontId="220" fillId="0" borderId="110" xfId="58188" applyNumberFormat="1" applyFont="1" applyBorder="1"/>
    <xf numFmtId="165" fontId="220" fillId="0" borderId="108" xfId="58188" applyNumberFormat="1" applyFont="1" applyBorder="1"/>
    <xf numFmtId="49" fontId="220" fillId="0" borderId="148" xfId="58188" applyNumberFormat="1" applyFont="1" applyBorder="1" applyAlignment="1">
      <alignment horizontal="right"/>
    </xf>
    <xf numFmtId="49" fontId="220" fillId="156" borderId="148" xfId="58188" applyNumberFormat="1" applyFont="1" applyFill="1" applyBorder="1"/>
    <xf numFmtId="164" fontId="220" fillId="156" borderId="148" xfId="49" applyNumberFormat="1" applyFont="1" applyFill="1" applyBorder="1"/>
    <xf numFmtId="164" fontId="220" fillId="156" borderId="148" xfId="49" applyNumberFormat="1" applyFont="1" applyFill="1" applyBorder="1" applyAlignment="1">
      <alignment horizontal="right"/>
    </xf>
    <xf numFmtId="165" fontId="220" fillId="156" borderId="148" xfId="58188" applyNumberFormat="1" applyFont="1" applyFill="1" applyBorder="1"/>
    <xf numFmtId="165" fontId="220" fillId="0" borderId="148" xfId="58188" applyNumberFormat="1" applyFont="1" applyBorder="1"/>
    <xf numFmtId="165" fontId="220" fillId="0" borderId="157" xfId="58188" applyNumberFormat="1" applyFont="1" applyBorder="1"/>
    <xf numFmtId="49" fontId="219" fillId="0" borderId="158" xfId="58188" applyNumberFormat="1" applyFont="1" applyBorder="1"/>
    <xf numFmtId="49" fontId="200" fillId="0" borderId="158" xfId="58188" applyNumberFormat="1" applyFont="1" applyBorder="1" applyAlignment="1">
      <alignment horizontal="right"/>
    </xf>
    <xf numFmtId="164" fontId="219" fillId="0" borderId="129" xfId="49" applyNumberFormat="1" applyFont="1" applyBorder="1"/>
    <xf numFmtId="165" fontId="219" fillId="0" borderId="158" xfId="58188" applyNumberFormat="1" applyFont="1" applyBorder="1"/>
    <xf numFmtId="165" fontId="219" fillId="0" borderId="159" xfId="58188" applyNumberFormat="1" applyFont="1" applyBorder="1"/>
    <xf numFmtId="49" fontId="220" fillId="35" borderId="141" xfId="58188" applyNumberFormat="1" applyFont="1" applyFill="1" applyBorder="1"/>
    <xf numFmtId="49" fontId="220" fillId="156" borderId="141" xfId="58188" applyNumberFormat="1" applyFont="1" applyFill="1" applyBorder="1"/>
    <xf numFmtId="165" fontId="220" fillId="156" borderId="141" xfId="58188" applyNumberFormat="1" applyFont="1" applyFill="1" applyBorder="1"/>
    <xf numFmtId="165" fontId="220" fillId="35" borderId="141" xfId="58188" applyNumberFormat="1" applyFont="1" applyFill="1" applyBorder="1"/>
    <xf numFmtId="165" fontId="220" fillId="35" borderId="153" xfId="58188" applyNumberFormat="1" applyFont="1" applyFill="1" applyBorder="1"/>
    <xf numFmtId="0" fontId="220" fillId="35" borderId="0" xfId="61356" applyFont="1" applyFill="1"/>
    <xf numFmtId="49" fontId="220" fillId="180" borderId="126" xfId="58188" applyNumberFormat="1" applyFont="1" applyFill="1" applyBorder="1" applyAlignment="1">
      <alignment horizontal="right"/>
    </xf>
    <xf numFmtId="49" fontId="220" fillId="180" borderId="126" xfId="58188" applyNumberFormat="1" applyFont="1" applyFill="1" applyBorder="1"/>
    <xf numFmtId="164" fontId="220" fillId="180" borderId="126" xfId="49" applyNumberFormat="1" applyFont="1" applyFill="1" applyBorder="1"/>
    <xf numFmtId="165" fontId="220" fillId="180" borderId="126" xfId="58188" applyNumberFormat="1" applyFont="1" applyFill="1" applyBorder="1"/>
    <xf numFmtId="165" fontId="220" fillId="180" borderId="127" xfId="58188" applyNumberFormat="1" applyFont="1" applyFill="1" applyBorder="1"/>
    <xf numFmtId="49" fontId="220" fillId="180" borderId="145" xfId="58188" applyNumberFormat="1" applyFont="1" applyFill="1" applyBorder="1"/>
    <xf numFmtId="49" fontId="199" fillId="180" borderId="145" xfId="58188" applyNumberFormat="1" applyFont="1" applyFill="1" applyBorder="1"/>
    <xf numFmtId="164" fontId="220" fillId="180" borderId="145" xfId="49" applyNumberFormat="1" applyFont="1" applyFill="1" applyBorder="1"/>
    <xf numFmtId="165" fontId="220" fillId="180" borderId="145" xfId="58188" applyNumberFormat="1" applyFont="1" applyFill="1" applyBorder="1"/>
    <xf numFmtId="165" fontId="220" fillId="180" borderId="160" xfId="58188" applyNumberFormat="1" applyFont="1" applyFill="1" applyBorder="1"/>
    <xf numFmtId="0" fontId="0" fillId="35" borderId="0" xfId="0" applyFill="1"/>
    <xf numFmtId="164" fontId="0" fillId="35" borderId="0" xfId="0" applyNumberFormat="1" applyFill="1"/>
    <xf numFmtId="164" fontId="0" fillId="35" borderId="0" xfId="61228" applyNumberFormat="1" applyFont="1" applyFill="1"/>
    <xf numFmtId="10" fontId="220" fillId="0" borderId="0" xfId="61228" applyNumberFormat="1" applyFont="1"/>
    <xf numFmtId="9" fontId="220" fillId="0" borderId="0" xfId="61228" applyFont="1"/>
    <xf numFmtId="0" fontId="0" fillId="0" borderId="0" xfId="0" applyFill="1" applyBorder="1" applyAlignment="1"/>
    <xf numFmtId="165" fontId="220" fillId="0" borderId="0" xfId="58188" applyNumberFormat="1" applyFont="1" applyAlignment="1">
      <alignment horizontal="right"/>
    </xf>
    <xf numFmtId="0" fontId="220" fillId="0" borderId="0" xfId="61356" applyFont="1" applyAlignment="1">
      <alignment horizontal="right"/>
    </xf>
    <xf numFmtId="165" fontId="220" fillId="0" borderId="0" xfId="61356" applyNumberFormat="1" applyFont="1"/>
    <xf numFmtId="165" fontId="228" fillId="0" borderId="0" xfId="58188" applyNumberFormat="1" applyFont="1" applyAlignment="1">
      <alignment horizontal="right"/>
    </xf>
    <xf numFmtId="165" fontId="228" fillId="0" borderId="0" xfId="58188" applyNumberFormat="1" applyFont="1"/>
    <xf numFmtId="0" fontId="208" fillId="0" borderId="0" xfId="0" applyFont="1"/>
    <xf numFmtId="6" fontId="208" fillId="0" borderId="123" xfId="0" applyNumberFormat="1" applyFont="1" applyBorder="1" applyAlignment="1">
      <alignment horizontal="right" vertical="center"/>
    </xf>
    <xf numFmtId="6" fontId="17" fillId="0" borderId="0" xfId="0" applyNumberFormat="1" applyFont="1" applyBorder="1" applyAlignment="1">
      <alignment horizontal="right" vertical="center"/>
    </xf>
    <xf numFmtId="6" fontId="17" fillId="0" borderId="0" xfId="0" applyNumberFormat="1" applyFont="1" applyBorder="1"/>
    <xf numFmtId="0" fontId="209" fillId="143" borderId="129" xfId="61356" applyFont="1" applyFill="1" applyBorder="1" applyAlignment="1">
      <alignment vertical="center" wrapText="1"/>
    </xf>
    <xf numFmtId="165" fontId="220" fillId="0" borderId="0" xfId="61219" applyNumberFormat="1" applyFont="1"/>
    <xf numFmtId="0" fontId="17" fillId="0" borderId="0" xfId="0" applyFont="1" applyFill="1"/>
    <xf numFmtId="0" fontId="17" fillId="0" borderId="0" xfId="0" applyFont="1" applyFill="1" applyAlignment="1">
      <alignment horizontal="center" vertical="center"/>
    </xf>
    <xf numFmtId="6" fontId="17" fillId="0" borderId="0" xfId="0" applyNumberFormat="1" applyFont="1" applyFill="1"/>
    <xf numFmtId="8" fontId="0" fillId="0" borderId="110" xfId="0" applyNumberFormat="1" applyFill="1" applyBorder="1"/>
    <xf numFmtId="0" fontId="0" fillId="0" borderId="0" xfId="0" applyFill="1" applyAlignment="1">
      <alignment horizontal="right" vertical="center"/>
    </xf>
    <xf numFmtId="0" fontId="0" fillId="0" borderId="0" xfId="0"/>
    <xf numFmtId="206" fontId="0" fillId="0" borderId="0" xfId="0" applyNumberFormat="1"/>
    <xf numFmtId="0" fontId="0" fillId="0" borderId="0" xfId="0" applyFill="1"/>
    <xf numFmtId="0" fontId="0" fillId="0" borderId="0" xfId="0" applyAlignment="1">
      <alignment horizontal="left" indent="1"/>
    </xf>
    <xf numFmtId="6" fontId="0" fillId="179" borderId="0" xfId="0" applyNumberFormat="1" applyFill="1" applyBorder="1" applyAlignment="1">
      <alignment vertical="center"/>
    </xf>
    <xf numFmtId="0" fontId="229" fillId="0" borderId="0" xfId="0" applyFont="1"/>
    <xf numFmtId="0" fontId="196" fillId="0" borderId="0" xfId="0" applyFont="1" applyBorder="1" applyAlignment="1">
      <alignment horizontal="center" vertical="center"/>
    </xf>
    <xf numFmtId="0" fontId="0" fillId="0" borderId="0" xfId="0" applyFill="1" applyAlignment="1">
      <alignment horizontal="center" vertical="center" wrapText="1"/>
    </xf>
    <xf numFmtId="206" fontId="0" fillId="0" borderId="0" xfId="0" applyNumberFormat="1" applyFill="1"/>
    <xf numFmtId="0" fontId="0" fillId="0" borderId="0" xfId="0" applyFill="1" applyAlignment="1"/>
    <xf numFmtId="0" fontId="0" fillId="0" borderId="0" xfId="0" applyFill="1" applyAlignment="1">
      <alignment wrapText="1"/>
    </xf>
    <xf numFmtId="166" fontId="0" fillId="0" borderId="0" xfId="0" applyNumberFormat="1" applyFill="1"/>
    <xf numFmtId="0" fontId="199" fillId="185" borderId="122" xfId="61356" applyFont="1" applyFill="1" applyBorder="1" applyAlignment="1">
      <alignment vertical="center"/>
    </xf>
    <xf numFmtId="0" fontId="199" fillId="0" borderId="137" xfId="58188" applyNumberFormat="1" applyFont="1" applyFill="1" applyBorder="1" applyAlignment="1">
      <alignment vertical="center"/>
    </xf>
    <xf numFmtId="49" fontId="213" fillId="0" borderId="138" xfId="58188" applyNumberFormat="1" applyFont="1" applyFill="1" applyBorder="1" applyAlignment="1">
      <alignment vertical="center"/>
    </xf>
    <xf numFmtId="0" fontId="0" fillId="0" borderId="17" xfId="0" applyFill="1" applyBorder="1"/>
    <xf numFmtId="0" fontId="122" fillId="0" borderId="0" xfId="0" applyFont="1" applyBorder="1" applyAlignment="1">
      <alignment horizontal="left" vertical="center" wrapText="1"/>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left" vertical="center"/>
    </xf>
    <xf numFmtId="0" fontId="0" fillId="0" borderId="66" xfId="0" applyBorder="1" applyAlignment="1">
      <alignment horizontal="left" vertical="center"/>
    </xf>
    <xf numFmtId="0" fontId="0" fillId="0" borderId="62" xfId="0" applyBorder="1" applyAlignment="1">
      <alignment horizontal="left" vertical="center"/>
    </xf>
    <xf numFmtId="0" fontId="0" fillId="0" borderId="63" xfId="0" applyBorder="1" applyAlignment="1">
      <alignment horizontal="left"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wrapText="1"/>
    </xf>
    <xf numFmtId="0" fontId="0" fillId="0" borderId="16" xfId="0" applyBorder="1" applyAlignment="1">
      <alignment horizontal="center" vertical="center" wrapText="1"/>
    </xf>
    <xf numFmtId="0" fontId="0" fillId="0" borderId="96" xfId="0" applyBorder="1" applyAlignment="1">
      <alignment horizontal="center" vertical="center" wrapText="1"/>
    </xf>
    <xf numFmtId="0" fontId="0" fillId="0" borderId="96" xfId="0" applyBorder="1" applyAlignment="1">
      <alignment horizontal="center" vertical="center"/>
    </xf>
    <xf numFmtId="0" fontId="0" fillId="0" borderId="15" xfId="0" applyBorder="1" applyAlignment="1">
      <alignment horizontal="center" vertical="center"/>
    </xf>
    <xf numFmtId="0" fontId="0" fillId="147" borderId="14" xfId="0" applyFill="1" applyBorder="1" applyAlignment="1">
      <alignment horizontal="center" vertical="center" wrapText="1"/>
    </xf>
    <xf numFmtId="0" fontId="0" fillId="147" borderId="16" xfId="0" applyFill="1" applyBorder="1" applyAlignment="1">
      <alignment horizontal="center" vertical="center" wrapText="1"/>
    </xf>
    <xf numFmtId="164" fontId="0" fillId="147" borderId="64" xfId="0" applyNumberFormat="1" applyFill="1" applyBorder="1" applyAlignment="1">
      <alignment horizontal="center" vertical="center"/>
    </xf>
    <xf numFmtId="164" fontId="0" fillId="147" borderId="65" xfId="0" applyNumberFormat="1" applyFill="1" applyBorder="1" applyAlignment="1">
      <alignment horizontal="center" vertical="center"/>
    </xf>
    <xf numFmtId="164" fontId="0" fillId="147" borderId="17" xfId="0" applyNumberFormat="1" applyFill="1" applyBorder="1" applyAlignment="1">
      <alignment horizontal="center" vertical="center"/>
    </xf>
    <xf numFmtId="164" fontId="0" fillId="147" borderId="66" xfId="0" applyNumberFormat="1" applyFill="1" applyBorder="1" applyAlignment="1">
      <alignment horizontal="center" vertical="center"/>
    </xf>
    <xf numFmtId="164" fontId="0" fillId="147" borderId="62" xfId="0" applyNumberFormat="1" applyFill="1" applyBorder="1" applyAlignment="1">
      <alignment horizontal="center" vertical="center"/>
    </xf>
    <xf numFmtId="164" fontId="0" fillId="147" borderId="63" xfId="0" applyNumberFormat="1" applyFill="1" applyBorder="1" applyAlignment="1">
      <alignment horizontal="center" vertical="center"/>
    </xf>
    <xf numFmtId="0" fontId="0" fillId="144" borderId="14" xfId="0" applyFill="1" applyBorder="1" applyAlignment="1">
      <alignment horizontal="left" vertical="center"/>
    </xf>
    <xf numFmtId="0" fontId="0" fillId="144" borderId="16" xfId="0" applyFill="1" applyBorder="1" applyAlignment="1">
      <alignment horizontal="left" vertical="center"/>
    </xf>
    <xf numFmtId="0" fontId="0" fillId="174" borderId="64" xfId="0" applyFill="1" applyBorder="1" applyAlignment="1">
      <alignment horizontal="center" vertical="center"/>
    </xf>
    <xf numFmtId="0" fontId="0" fillId="174" borderId="61" xfId="0" applyFill="1" applyBorder="1" applyAlignment="1">
      <alignment horizontal="center" vertical="center"/>
    </xf>
    <xf numFmtId="0" fontId="0" fillId="174" borderId="65" xfId="0" applyFill="1" applyBorder="1" applyAlignment="1">
      <alignment horizontal="center" vertical="center"/>
    </xf>
    <xf numFmtId="0" fontId="0" fillId="174" borderId="62" xfId="0" applyFill="1" applyBorder="1" applyAlignment="1">
      <alignment horizontal="center" vertical="center"/>
    </xf>
    <xf numFmtId="0" fontId="0" fillId="174" borderId="12" xfId="0" applyFill="1" applyBorder="1" applyAlignment="1">
      <alignment horizontal="center" vertical="center"/>
    </xf>
    <xf numFmtId="0" fontId="0" fillId="174" borderId="63" xfId="0" applyFill="1" applyBorder="1" applyAlignment="1">
      <alignment horizontal="center" vertical="center"/>
    </xf>
    <xf numFmtId="0" fontId="0" fillId="145" borderId="64" xfId="0" applyFill="1" applyBorder="1" applyAlignment="1">
      <alignment horizontal="center" vertical="center" wrapText="1"/>
    </xf>
    <xf numFmtId="0" fontId="0" fillId="145" borderId="61" xfId="0" applyFill="1" applyBorder="1" applyAlignment="1">
      <alignment horizontal="center" vertical="center"/>
    </xf>
    <xf numFmtId="0" fontId="0" fillId="145" borderId="65" xfId="0" applyFill="1" applyBorder="1" applyAlignment="1">
      <alignment horizontal="center" vertical="center"/>
    </xf>
    <xf numFmtId="0" fontId="0" fillId="145" borderId="62" xfId="0" applyFill="1" applyBorder="1" applyAlignment="1">
      <alignment horizontal="center" vertical="center"/>
    </xf>
    <xf numFmtId="0" fontId="0" fillId="145" borderId="12" xfId="0" applyFill="1" applyBorder="1" applyAlignment="1">
      <alignment horizontal="center" vertical="center"/>
    </xf>
    <xf numFmtId="0" fontId="0" fillId="145" borderId="63" xfId="0" applyFill="1" applyBorder="1" applyAlignment="1">
      <alignment horizontal="center" vertical="center"/>
    </xf>
    <xf numFmtId="0" fontId="16" fillId="34" borderId="84" xfId="0" applyFont="1" applyFill="1" applyBorder="1" applyAlignment="1">
      <alignment horizontal="center" vertical="center"/>
    </xf>
    <xf numFmtId="0" fontId="16" fillId="34" borderId="85" xfId="0" applyFont="1" applyFill="1" applyBorder="1" applyAlignment="1">
      <alignment horizontal="center" vertical="center"/>
    </xf>
    <xf numFmtId="0" fontId="16" fillId="34" borderId="86" xfId="0" applyFont="1" applyFill="1" applyBorder="1" applyAlignment="1">
      <alignment horizontal="center" vertical="center"/>
    </xf>
    <xf numFmtId="0" fontId="16" fillId="37" borderId="84" xfId="0" applyFont="1" applyFill="1" applyBorder="1" applyAlignment="1">
      <alignment horizontal="center" vertical="center"/>
    </xf>
    <xf numFmtId="0" fontId="16" fillId="37" borderId="85" xfId="0" applyFont="1" applyFill="1" applyBorder="1" applyAlignment="1">
      <alignment horizontal="center" vertical="center"/>
    </xf>
    <xf numFmtId="0" fontId="16" fillId="37" borderId="86" xfId="0" applyFont="1" applyFill="1" applyBorder="1" applyAlignment="1">
      <alignment horizontal="center" vertical="center"/>
    </xf>
    <xf numFmtId="0" fontId="16" fillId="33" borderId="84" xfId="0" applyFont="1" applyFill="1" applyBorder="1" applyAlignment="1">
      <alignment horizontal="center" vertical="center"/>
    </xf>
    <xf numFmtId="0" fontId="16" fillId="33" borderId="85" xfId="0" applyFont="1" applyFill="1" applyBorder="1" applyAlignment="1">
      <alignment horizontal="center" vertical="center"/>
    </xf>
    <xf numFmtId="0" fontId="16" fillId="33" borderId="86" xfId="0" applyFont="1" applyFill="1" applyBorder="1" applyAlignment="1">
      <alignment horizontal="center" vertical="center"/>
    </xf>
    <xf numFmtId="6" fontId="16" fillId="36" borderId="84" xfId="0" applyNumberFormat="1" applyFont="1" applyFill="1" applyBorder="1" applyAlignment="1">
      <alignment horizontal="center" vertical="center"/>
    </xf>
    <xf numFmtId="6" fontId="16" fillId="36" borderId="85" xfId="0" applyNumberFormat="1" applyFont="1" applyFill="1" applyBorder="1" applyAlignment="1">
      <alignment horizontal="center" vertical="center"/>
    </xf>
    <xf numFmtId="6" fontId="16" fillId="36" borderId="86" xfId="0" applyNumberFormat="1" applyFont="1" applyFill="1" applyBorder="1" applyAlignment="1">
      <alignment horizontal="center" vertical="center"/>
    </xf>
    <xf numFmtId="0" fontId="0" fillId="0" borderId="0" xfId="0" applyAlignment="1">
      <alignment horizontal="left" vertical="center" wrapText="1"/>
    </xf>
    <xf numFmtId="0" fontId="0" fillId="0" borderId="21" xfId="0" applyFont="1" applyFill="1" applyBorder="1" applyAlignment="1">
      <alignment horizontal="center" vertical="center" wrapText="1"/>
    </xf>
    <xf numFmtId="0" fontId="0" fillId="142" borderId="66" xfId="0" applyFill="1" applyBorder="1" applyAlignment="1">
      <alignment horizontal="center" vertical="center" wrapText="1"/>
    </xf>
    <xf numFmtId="228" fontId="0" fillId="179" borderId="0" xfId="0" applyNumberFormat="1" applyFill="1" applyBorder="1" applyAlignment="1">
      <alignment horizontal="center" vertical="center" wrapText="1"/>
    </xf>
    <xf numFmtId="0" fontId="0" fillId="176" borderId="0" xfId="0" applyFill="1" applyBorder="1" applyAlignment="1">
      <alignment horizontal="center" vertical="center" wrapText="1"/>
    </xf>
    <xf numFmtId="0" fontId="0" fillId="0" borderId="61" xfId="0" applyBorder="1" applyAlignment="1">
      <alignment horizontal="center" vertical="center"/>
    </xf>
    <xf numFmtId="0" fontId="0" fillId="0" borderId="61" xfId="0" applyBorder="1" applyAlignment="1">
      <alignment horizontal="center" vertical="center" wrapText="1"/>
    </xf>
    <xf numFmtId="0" fontId="0" fillId="179" borderId="0" xfId="0" applyFill="1" applyBorder="1" applyAlignment="1">
      <alignment horizontal="center" vertical="center"/>
    </xf>
    <xf numFmtId="0" fontId="196" fillId="0" borderId="64" xfId="0" applyFont="1" applyBorder="1" applyAlignment="1">
      <alignment horizontal="center" vertical="center"/>
    </xf>
    <xf numFmtId="0" fontId="196" fillId="0" borderId="17" xfId="0" applyFont="1" applyBorder="1" applyAlignment="1">
      <alignment horizontal="center" vertical="center"/>
    </xf>
    <xf numFmtId="0" fontId="196" fillId="0" borderId="121" xfId="0" applyFont="1" applyBorder="1" applyAlignment="1">
      <alignment horizontal="center" vertical="center"/>
    </xf>
    <xf numFmtId="0" fontId="196" fillId="0" borderId="61" xfId="0" applyFont="1" applyBorder="1" applyAlignment="1">
      <alignment horizontal="center" vertical="center"/>
    </xf>
    <xf numFmtId="0" fontId="196" fillId="0" borderId="0" xfId="0" applyFont="1" applyBorder="1" applyAlignment="1">
      <alignment horizontal="center" vertical="center"/>
    </xf>
    <xf numFmtId="0" fontId="196" fillId="0" borderId="122" xfId="0" applyFont="1" applyBorder="1" applyAlignment="1">
      <alignment horizontal="left" vertical="center" wrapText="1"/>
    </xf>
    <xf numFmtId="0" fontId="196" fillId="0" borderId="61" xfId="0" applyFont="1" applyFill="1" applyBorder="1" applyAlignment="1">
      <alignment horizontal="center" vertical="center"/>
    </xf>
    <xf numFmtId="0" fontId="196" fillId="0" borderId="0" xfId="0" applyFont="1" applyFill="1" applyBorder="1" applyAlignment="1">
      <alignment horizontal="center" vertical="center"/>
    </xf>
    <xf numFmtId="0" fontId="196" fillId="0" borderId="122" xfId="0" applyFont="1" applyFill="1" applyBorder="1" applyAlignment="1">
      <alignment horizontal="center" vertical="center"/>
    </xf>
    <xf numFmtId="0" fontId="199" fillId="180" borderId="28" xfId="58189" applyNumberFormat="1" applyFont="1" applyFill="1" applyBorder="1" applyAlignment="1" applyProtection="1">
      <alignment horizontal="center" vertical="center" wrapText="1"/>
      <protection locked="0"/>
    </xf>
    <xf numFmtId="0" fontId="199" fillId="180" borderId="91" xfId="58189" applyNumberFormat="1" applyFont="1" applyFill="1" applyBorder="1" applyAlignment="1" applyProtection="1">
      <alignment horizontal="center" vertical="center" wrapText="1"/>
      <protection locked="0"/>
    </xf>
    <xf numFmtId="165" fontId="209" fillId="184" borderId="28" xfId="61219" applyNumberFormat="1" applyFont="1" applyFill="1" applyBorder="1" applyAlignment="1">
      <alignment horizontal="center" vertical="center" wrapText="1"/>
    </xf>
    <xf numFmtId="165" fontId="209" fillId="184" borderId="91" xfId="61219" applyNumberFormat="1" applyFont="1" applyFill="1" applyBorder="1" applyAlignment="1">
      <alignment horizontal="center" vertical="center" wrapText="1"/>
    </xf>
    <xf numFmtId="165" fontId="209" fillId="180" borderId="91" xfId="61219" applyNumberFormat="1" applyFont="1" applyFill="1" applyBorder="1" applyAlignment="1">
      <alignment horizontal="center" vertical="center" wrapText="1"/>
    </xf>
    <xf numFmtId="0" fontId="212" fillId="34" borderId="91" xfId="0" applyFont="1" applyFill="1" applyBorder="1" applyAlignment="1">
      <alignment horizontal="center" vertical="center" wrapText="1"/>
    </xf>
    <xf numFmtId="0" fontId="209" fillId="182" borderId="91" xfId="61356" applyFont="1" applyFill="1" applyBorder="1" applyAlignment="1">
      <alignment horizontal="center" vertical="center" wrapText="1"/>
    </xf>
    <xf numFmtId="0" fontId="199" fillId="177" borderId="95" xfId="61356" applyFont="1" applyFill="1" applyBorder="1" applyAlignment="1">
      <alignment horizontal="center" vertical="center"/>
    </xf>
    <xf numFmtId="0" fontId="199" fillId="177" borderId="110" xfId="61356" applyFont="1" applyFill="1" applyBorder="1" applyAlignment="1">
      <alignment horizontal="center" vertical="center"/>
    </xf>
    <xf numFmtId="0" fontId="199" fillId="177" borderId="28" xfId="61356" applyFont="1" applyFill="1" applyBorder="1" applyAlignment="1">
      <alignment horizontal="center" vertical="center"/>
    </xf>
    <xf numFmtId="0" fontId="199" fillId="188" borderId="95" xfId="61356" applyFont="1" applyFill="1" applyBorder="1" applyAlignment="1">
      <alignment horizontal="center" vertical="center"/>
    </xf>
    <xf numFmtId="0" fontId="199" fillId="188" borderId="110" xfId="61356" applyFont="1" applyFill="1" applyBorder="1" applyAlignment="1">
      <alignment horizontal="center" vertical="center"/>
    </xf>
    <xf numFmtId="0" fontId="199" fillId="188" borderId="28" xfId="61356" applyFont="1" applyFill="1" applyBorder="1" applyAlignment="1">
      <alignment horizontal="center" vertical="center"/>
    </xf>
    <xf numFmtId="164" fontId="209" fillId="180" borderId="28" xfId="58189" applyNumberFormat="1" applyFont="1" applyFill="1" applyBorder="1" applyAlignment="1" applyProtection="1">
      <alignment horizontal="center" vertical="center" wrapText="1"/>
      <protection locked="0"/>
    </xf>
    <xf numFmtId="164" fontId="209" fillId="180" borderId="91" xfId="58189" applyNumberFormat="1" applyFont="1" applyFill="1" applyBorder="1" applyAlignment="1" applyProtection="1">
      <alignment horizontal="center" vertical="center" wrapText="1"/>
      <protection locked="0"/>
    </xf>
    <xf numFmtId="164" fontId="209" fillId="180" borderId="28" xfId="58189" applyNumberFormat="1" applyFont="1" applyFill="1" applyBorder="1" applyAlignment="1" applyProtection="1">
      <alignment horizontal="center" vertical="center"/>
      <protection locked="0"/>
    </xf>
    <xf numFmtId="164" fontId="209" fillId="180" borderId="91" xfId="58189" applyNumberFormat="1" applyFont="1" applyFill="1" applyBorder="1" applyAlignment="1" applyProtection="1">
      <alignment horizontal="center" vertical="center"/>
      <protection locked="0"/>
    </xf>
    <xf numFmtId="165" fontId="208" fillId="183" borderId="91" xfId="61219" applyNumberFormat="1" applyFont="1" applyFill="1" applyBorder="1" applyAlignment="1">
      <alignment horizontal="center" vertical="center" wrapText="1"/>
    </xf>
    <xf numFmtId="164" fontId="199" fillId="34" borderId="91" xfId="42" applyNumberFormat="1" applyFont="1" applyFill="1" applyBorder="1" applyAlignment="1" applyProtection="1">
      <alignment horizontal="center" vertical="center" wrapText="1"/>
      <protection locked="0"/>
    </xf>
    <xf numFmtId="164" fontId="199" fillId="34" borderId="91" xfId="42" applyNumberFormat="1" applyFont="1" applyFill="1" applyBorder="1" applyAlignment="1">
      <alignment horizontal="center" vertical="center" wrapText="1"/>
    </xf>
    <xf numFmtId="164" fontId="199" fillId="183" borderId="91" xfId="42" applyNumberFormat="1" applyFont="1" applyFill="1" applyBorder="1" applyAlignment="1">
      <alignment horizontal="center" wrapText="1"/>
    </xf>
    <xf numFmtId="0" fontId="199" fillId="183" borderId="91" xfId="61356" applyFont="1" applyFill="1" applyBorder="1" applyAlignment="1">
      <alignment horizontal="center" vertical="center"/>
    </xf>
    <xf numFmtId="0" fontId="209" fillId="176" borderId="91" xfId="61356" applyFont="1" applyFill="1" applyBorder="1" applyAlignment="1">
      <alignment horizontal="center" vertical="center" wrapText="1"/>
    </xf>
    <xf numFmtId="165" fontId="199" fillId="180" borderId="91" xfId="61219" applyNumberFormat="1" applyFont="1" applyFill="1" applyBorder="1" applyAlignment="1">
      <alignment horizontal="center" vertical="center" wrapText="1"/>
    </xf>
    <xf numFmtId="0" fontId="209" fillId="182" borderId="91" xfId="1530" applyFont="1" applyFill="1" applyBorder="1" applyAlignment="1">
      <alignment horizontal="center" vertical="center" wrapText="1"/>
    </xf>
    <xf numFmtId="0" fontId="199" fillId="182" borderId="91" xfId="1530" applyFont="1" applyFill="1" applyBorder="1" applyAlignment="1">
      <alignment horizontal="center" vertical="center" wrapText="1"/>
    </xf>
    <xf numFmtId="0" fontId="204" fillId="0" borderId="21" xfId="61356" applyFont="1" applyFill="1" applyBorder="1" applyAlignment="1">
      <alignment horizontal="center" vertical="center"/>
    </xf>
    <xf numFmtId="0" fontId="204" fillId="0" borderId="122" xfId="61356" applyFont="1" applyFill="1" applyBorder="1" applyAlignment="1">
      <alignment horizontal="center" vertical="center"/>
    </xf>
    <xf numFmtId="165" fontId="205" fillId="180" borderId="91" xfId="61219" applyNumberFormat="1" applyFont="1" applyFill="1" applyBorder="1" applyAlignment="1">
      <alignment horizontal="center" vertical="center" wrapText="1"/>
    </xf>
    <xf numFmtId="0" fontId="199" fillId="182" borderId="91" xfId="61356" applyFont="1" applyFill="1" applyBorder="1" applyAlignment="1">
      <alignment horizontal="center" vertical="center"/>
    </xf>
    <xf numFmtId="0" fontId="199" fillId="34" borderId="91" xfId="61356" applyFont="1" applyFill="1" applyBorder="1" applyAlignment="1">
      <alignment horizontal="center" vertical="center"/>
    </xf>
    <xf numFmtId="0" fontId="123" fillId="177" borderId="20" xfId="0" applyFont="1" applyFill="1" applyBorder="1" applyAlignment="1">
      <alignment horizontal="center" vertical="center" textRotation="90" wrapText="1"/>
    </xf>
    <xf numFmtId="0" fontId="123" fillId="177" borderId="115" xfId="0" applyFont="1" applyFill="1" applyBorder="1" applyAlignment="1">
      <alignment horizontal="center" vertical="center" textRotation="90" wrapText="1"/>
    </xf>
    <xf numFmtId="0" fontId="199" fillId="188" borderId="144" xfId="61356" applyFont="1" applyFill="1" applyBorder="1" applyAlignment="1">
      <alignment horizontal="center" vertical="center"/>
    </xf>
    <xf numFmtId="0" fontId="199" fillId="188" borderId="73" xfId="61356" applyFont="1" applyFill="1" applyBorder="1" applyAlignment="1">
      <alignment horizontal="center" vertical="center"/>
    </xf>
    <xf numFmtId="0" fontId="199" fillId="188" borderId="69" xfId="61356" applyFont="1" applyFill="1" applyBorder="1" applyAlignment="1">
      <alignment horizontal="center" vertical="center"/>
    </xf>
    <xf numFmtId="0" fontId="199" fillId="177" borderId="142" xfId="61356" applyFont="1" applyFill="1" applyBorder="1" applyAlignment="1">
      <alignment horizontal="center" vertical="center"/>
    </xf>
    <xf numFmtId="0" fontId="199" fillId="177" borderId="111" xfId="61356" applyFont="1" applyFill="1" applyBorder="1" applyAlignment="1">
      <alignment horizontal="center" vertical="center"/>
    </xf>
    <xf numFmtId="0" fontId="199" fillId="177" borderId="132" xfId="61356" applyFont="1" applyFill="1" applyBorder="1" applyAlignment="1">
      <alignment horizontal="center" vertical="center"/>
    </xf>
    <xf numFmtId="0" fontId="199" fillId="177" borderId="125" xfId="61356" applyFont="1" applyFill="1" applyBorder="1" applyAlignment="1">
      <alignment horizontal="center" vertical="center"/>
    </xf>
    <xf numFmtId="0" fontId="123" fillId="36" borderId="142" xfId="0" applyFont="1" applyFill="1" applyBorder="1" applyAlignment="1">
      <alignment horizontal="center" vertical="center" textRotation="90" wrapText="1"/>
    </xf>
    <xf numFmtId="0" fontId="123" fillId="36" borderId="129" xfId="0" applyFont="1" applyFill="1" applyBorder="1" applyAlignment="1">
      <alignment horizontal="center" vertical="center" textRotation="90" wrapText="1"/>
    </xf>
    <xf numFmtId="0" fontId="123" fillId="36" borderId="111" xfId="0" applyFont="1" applyFill="1" applyBorder="1" applyAlignment="1">
      <alignment horizontal="center" vertical="center" textRotation="90" wrapText="1"/>
    </xf>
    <xf numFmtId="0" fontId="123" fillId="36" borderId="128" xfId="0" applyFont="1" applyFill="1" applyBorder="1" applyAlignment="1">
      <alignment horizontal="center" vertical="center" textRotation="90" wrapText="1"/>
    </xf>
    <xf numFmtId="0" fontId="123" fillId="192" borderId="136" xfId="0" applyFont="1" applyFill="1" applyBorder="1" applyAlignment="1">
      <alignment horizontal="center" vertical="center" textRotation="90" wrapText="1"/>
    </xf>
    <xf numFmtId="0" fontId="123" fillId="192" borderId="130" xfId="0" applyFont="1" applyFill="1" applyBorder="1" applyAlignment="1">
      <alignment horizontal="center" vertical="center" textRotation="90" wrapText="1"/>
    </xf>
    <xf numFmtId="0" fontId="123" fillId="192" borderId="142" xfId="0" applyFont="1" applyFill="1" applyBorder="1" applyAlignment="1">
      <alignment horizontal="center" vertical="center" textRotation="90" wrapText="1"/>
    </xf>
    <xf numFmtId="0" fontId="123" fillId="192" borderId="129" xfId="0" applyFont="1" applyFill="1" applyBorder="1" applyAlignment="1">
      <alignment horizontal="center" vertical="center" textRotation="90" wrapText="1"/>
    </xf>
    <xf numFmtId="164" fontId="199" fillId="34" borderId="14" xfId="42" applyNumberFormat="1" applyFont="1" applyFill="1" applyBorder="1" applyAlignment="1">
      <alignment horizontal="center" vertical="center" wrapText="1"/>
    </xf>
    <xf numFmtId="164" fontId="199" fillId="34" borderId="96" xfId="42" applyNumberFormat="1" applyFont="1" applyFill="1" applyBorder="1" applyAlignment="1">
      <alignment horizontal="center" vertical="center" wrapText="1"/>
    </xf>
    <xf numFmtId="164" fontId="199" fillId="34" borderId="16" xfId="42" applyNumberFormat="1" applyFont="1" applyFill="1" applyBorder="1" applyAlignment="1">
      <alignment horizontal="center" vertical="center" wrapText="1"/>
    </xf>
    <xf numFmtId="0" fontId="199" fillId="33" borderId="84" xfId="1530" applyFont="1" applyFill="1" applyBorder="1" applyAlignment="1">
      <alignment horizontal="center" vertical="center" wrapText="1"/>
    </xf>
    <xf numFmtId="0" fontId="199" fillId="33" borderId="85" xfId="1530" applyFont="1" applyFill="1" applyBorder="1" applyAlignment="1">
      <alignment horizontal="center" vertical="center" wrapText="1"/>
    </xf>
    <xf numFmtId="0" fontId="199" fillId="33" borderId="86" xfId="1530" applyFont="1" applyFill="1" applyBorder="1" applyAlignment="1">
      <alignment horizontal="center" vertical="center" wrapText="1"/>
    </xf>
    <xf numFmtId="0" fontId="199" fillId="178" borderId="84" xfId="1530" applyFont="1" applyFill="1" applyBorder="1" applyAlignment="1">
      <alignment horizontal="center" vertical="center" wrapText="1"/>
    </xf>
    <xf numFmtId="0" fontId="199" fillId="178" borderId="85" xfId="1530" applyFont="1" applyFill="1" applyBorder="1" applyAlignment="1">
      <alignment horizontal="center" vertical="center" wrapText="1"/>
    </xf>
    <xf numFmtId="0" fontId="199" fillId="178" borderId="86" xfId="1530" applyFont="1" applyFill="1" applyBorder="1" applyAlignment="1">
      <alignment horizontal="center" vertical="center" wrapText="1"/>
    </xf>
    <xf numFmtId="0" fontId="199" fillId="144" borderId="142" xfId="61356" applyFont="1" applyFill="1" applyBorder="1" applyAlignment="1">
      <alignment horizontal="center" vertical="center" wrapText="1"/>
    </xf>
    <xf numFmtId="0" fontId="199" fillId="144" borderId="110" xfId="61356" applyFont="1" applyFill="1" applyBorder="1" applyAlignment="1">
      <alignment horizontal="center" vertical="center" wrapText="1"/>
    </xf>
    <xf numFmtId="0" fontId="199" fillId="144" borderId="129" xfId="61356" applyFont="1" applyFill="1" applyBorder="1" applyAlignment="1">
      <alignment horizontal="center" vertical="center" wrapText="1"/>
    </xf>
    <xf numFmtId="0" fontId="199" fillId="147" borderId="127" xfId="1530" applyFont="1" applyFill="1" applyBorder="1" applyAlignment="1">
      <alignment horizontal="center" vertical="center" wrapText="1"/>
    </xf>
    <xf numFmtId="0" fontId="199" fillId="147" borderId="135" xfId="1530" applyFont="1" applyFill="1" applyBorder="1" applyAlignment="1">
      <alignment horizontal="center" vertical="center" wrapText="1"/>
    </xf>
    <xf numFmtId="0" fontId="199" fillId="147" borderId="134" xfId="1530" applyFont="1" applyFill="1" applyBorder="1" applyAlignment="1">
      <alignment horizontal="center" vertical="center" wrapText="1"/>
    </xf>
    <xf numFmtId="0" fontId="199" fillId="177" borderId="14" xfId="0" applyFont="1" applyFill="1" applyBorder="1" applyAlignment="1">
      <alignment horizontal="center" vertical="center" wrapText="1"/>
    </xf>
    <xf numFmtId="0" fontId="199" fillId="177" borderId="16" xfId="0" applyFont="1" applyFill="1" applyBorder="1" applyAlignment="1">
      <alignment horizontal="center" vertical="center" wrapText="1"/>
    </xf>
    <xf numFmtId="0" fontId="199" fillId="0" borderId="14" xfId="61356" applyFont="1" applyBorder="1" applyAlignment="1">
      <alignment horizontal="center" vertical="center"/>
    </xf>
    <xf numFmtId="0" fontId="199" fillId="0" borderId="96" xfId="61356" applyFont="1" applyBorder="1" applyAlignment="1">
      <alignment horizontal="center" vertical="center"/>
    </xf>
    <xf numFmtId="0" fontId="199" fillId="0" borderId="16" xfId="61356" applyFont="1" applyBorder="1" applyAlignment="1">
      <alignment horizontal="center" vertical="center"/>
    </xf>
    <xf numFmtId="0" fontId="199" fillId="191" borderId="127" xfId="1530" applyFont="1" applyFill="1" applyBorder="1" applyAlignment="1">
      <alignment horizontal="center" vertical="center" wrapText="1"/>
    </xf>
    <xf numFmtId="0" fontId="199" fillId="191" borderId="135" xfId="1530" applyFont="1" applyFill="1" applyBorder="1" applyAlignment="1">
      <alignment horizontal="center" vertical="center" wrapText="1"/>
    </xf>
    <xf numFmtId="0" fontId="199" fillId="191" borderId="134" xfId="1530" applyFont="1" applyFill="1" applyBorder="1" applyAlignment="1">
      <alignment horizontal="center" vertical="center" wrapText="1"/>
    </xf>
    <xf numFmtId="0" fontId="199" fillId="36" borderId="143" xfId="61356" applyFont="1" applyFill="1" applyBorder="1" applyAlignment="1">
      <alignment horizontal="center" vertical="center" wrapText="1"/>
    </xf>
    <xf numFmtId="0" fontId="199" fillId="36" borderId="61" xfId="61356" applyFont="1" applyFill="1" applyBorder="1" applyAlignment="1">
      <alignment horizontal="center" vertical="center" wrapText="1"/>
    </xf>
    <xf numFmtId="0" fontId="199" fillId="36" borderId="144" xfId="61356" applyFont="1" applyFill="1" applyBorder="1" applyAlignment="1">
      <alignment horizontal="center" vertical="center" wrapText="1"/>
    </xf>
    <xf numFmtId="0" fontId="199" fillId="36" borderId="23" xfId="61356" applyFont="1" applyFill="1" applyBorder="1" applyAlignment="1">
      <alignment horizontal="center" vertical="center" wrapText="1"/>
    </xf>
    <xf numFmtId="0" fontId="199" fillId="36" borderId="21" xfId="61356" applyFont="1" applyFill="1" applyBorder="1" applyAlignment="1">
      <alignment horizontal="center" vertical="center" wrapText="1"/>
    </xf>
    <xf numFmtId="0" fontId="199" fillId="36" borderId="69" xfId="61356" applyFont="1" applyFill="1" applyBorder="1" applyAlignment="1">
      <alignment horizontal="center" vertical="center" wrapText="1"/>
    </xf>
    <xf numFmtId="0" fontId="199" fillId="143" borderId="142" xfId="61356" applyFont="1" applyFill="1" applyBorder="1" applyAlignment="1">
      <alignment horizontal="center" vertical="center" wrapText="1"/>
    </xf>
    <xf numFmtId="0" fontId="199" fillId="143" borderId="110" xfId="61356" applyFont="1" applyFill="1" applyBorder="1" applyAlignment="1">
      <alignment horizontal="center" vertical="center" wrapText="1"/>
    </xf>
    <xf numFmtId="0" fontId="199" fillId="143" borderId="129" xfId="61356" applyFont="1" applyFill="1" applyBorder="1" applyAlignment="1">
      <alignment horizontal="center" vertical="center" wrapText="1"/>
    </xf>
    <xf numFmtId="0" fontId="199" fillId="190" borderId="143" xfId="61356" applyFont="1" applyFill="1" applyBorder="1" applyAlignment="1">
      <alignment horizontal="center" vertical="center" wrapText="1"/>
    </xf>
    <xf numFmtId="0" fontId="199" fillId="190" borderId="61" xfId="61356" applyFont="1" applyFill="1" applyBorder="1" applyAlignment="1">
      <alignment horizontal="center" vertical="center" wrapText="1"/>
    </xf>
    <xf numFmtId="0" fontId="199" fillId="190" borderId="144" xfId="61356" applyFont="1" applyFill="1" applyBorder="1" applyAlignment="1">
      <alignment horizontal="center" vertical="center" wrapText="1"/>
    </xf>
    <xf numFmtId="0" fontId="199" fillId="190" borderId="23" xfId="61356" applyFont="1" applyFill="1" applyBorder="1" applyAlignment="1">
      <alignment horizontal="center" vertical="center" wrapText="1"/>
    </xf>
    <xf numFmtId="0" fontId="199" fillId="190" borderId="21" xfId="61356" applyFont="1" applyFill="1" applyBorder="1" applyAlignment="1">
      <alignment horizontal="center" vertical="center" wrapText="1"/>
    </xf>
    <xf numFmtId="0" fontId="199" fillId="190" borderId="69" xfId="61356" applyFont="1" applyFill="1" applyBorder="1" applyAlignment="1">
      <alignment horizontal="center" vertical="center" wrapText="1"/>
    </xf>
    <xf numFmtId="164" fontId="199" fillId="37" borderId="14" xfId="42" applyNumberFormat="1" applyFont="1" applyFill="1" applyBorder="1" applyAlignment="1" applyProtection="1">
      <alignment horizontal="center" vertical="center" wrapText="1"/>
      <protection locked="0"/>
    </xf>
    <xf numFmtId="164" fontId="199" fillId="37" borderId="96" xfId="42" applyNumberFormat="1" applyFont="1" applyFill="1" applyBorder="1" applyAlignment="1" applyProtection="1">
      <alignment horizontal="center" vertical="center" wrapText="1"/>
      <protection locked="0"/>
    </xf>
    <xf numFmtId="164" fontId="199" fillId="37" borderId="16" xfId="42" applyNumberFormat="1" applyFont="1" applyFill="1" applyBorder="1" applyAlignment="1" applyProtection="1">
      <alignment horizontal="center" vertical="center" wrapText="1"/>
      <protection locked="0"/>
    </xf>
    <xf numFmtId="164" fontId="199" fillId="36" borderId="14" xfId="42" applyNumberFormat="1" applyFont="1" applyFill="1" applyBorder="1" applyAlignment="1" applyProtection="1">
      <alignment horizontal="center" vertical="center" wrapText="1"/>
      <protection locked="0"/>
    </xf>
    <xf numFmtId="164" fontId="199" fillId="36" borderId="96" xfId="42" applyNumberFormat="1" applyFont="1" applyFill="1" applyBorder="1" applyAlignment="1" applyProtection="1">
      <alignment horizontal="center" vertical="center" wrapText="1"/>
      <protection locked="0"/>
    </xf>
    <xf numFmtId="164" fontId="199" fillId="36" borderId="16" xfId="42" applyNumberFormat="1" applyFont="1" applyFill="1" applyBorder="1" applyAlignment="1" applyProtection="1">
      <alignment horizontal="center" vertical="center" wrapText="1"/>
      <protection locked="0"/>
    </xf>
    <xf numFmtId="0" fontId="123" fillId="37" borderId="136" xfId="0" applyFont="1" applyFill="1" applyBorder="1" applyAlignment="1">
      <alignment horizontal="center" vertical="center" textRotation="90" wrapText="1"/>
    </xf>
    <xf numFmtId="0" fontId="123" fillId="37" borderId="130" xfId="0" applyFont="1" applyFill="1" applyBorder="1" applyAlignment="1">
      <alignment horizontal="center" vertical="center" textRotation="90" wrapText="1"/>
    </xf>
    <xf numFmtId="0" fontId="123" fillId="37" borderId="142" xfId="0" applyFont="1" applyFill="1" applyBorder="1" applyAlignment="1">
      <alignment horizontal="center" vertical="center" textRotation="90" wrapText="1"/>
    </xf>
    <xf numFmtId="0" fontId="123" fillId="37" borderId="129" xfId="0" applyFont="1" applyFill="1" applyBorder="1" applyAlignment="1">
      <alignment horizontal="center" vertical="center" textRotation="90" wrapText="1"/>
    </xf>
    <xf numFmtId="0" fontId="123" fillId="37" borderId="111" xfId="0" applyFont="1" applyFill="1" applyBorder="1" applyAlignment="1">
      <alignment horizontal="center" vertical="center" textRotation="90" wrapText="1"/>
    </xf>
    <xf numFmtId="0" fontId="123" fillId="37" borderId="128" xfId="0" applyFont="1" applyFill="1" applyBorder="1" applyAlignment="1">
      <alignment horizontal="center" vertical="center" textRotation="90" wrapText="1"/>
    </xf>
    <xf numFmtId="0" fontId="123" fillId="36" borderId="136" xfId="0" applyFont="1" applyFill="1" applyBorder="1" applyAlignment="1">
      <alignment horizontal="center" vertical="center" textRotation="90" wrapText="1"/>
    </xf>
    <xf numFmtId="0" fontId="123" fillId="36" borderId="130" xfId="0" applyFont="1" applyFill="1" applyBorder="1" applyAlignment="1">
      <alignment horizontal="center" vertical="center" textRotation="90" wrapText="1"/>
    </xf>
    <xf numFmtId="0" fontId="123" fillId="192" borderId="111" xfId="0" applyFont="1" applyFill="1" applyBorder="1" applyAlignment="1">
      <alignment horizontal="center" vertical="center" textRotation="90" wrapText="1"/>
    </xf>
    <xf numFmtId="0" fontId="123" fillId="192" borderId="128" xfId="0" applyFont="1" applyFill="1" applyBorder="1" applyAlignment="1">
      <alignment horizontal="center" vertical="center" textRotation="90" wrapText="1"/>
    </xf>
    <xf numFmtId="0" fontId="199" fillId="147" borderId="84" xfId="1530" applyFont="1" applyFill="1" applyBorder="1" applyAlignment="1">
      <alignment horizontal="center" vertical="center" wrapText="1"/>
    </xf>
    <xf numFmtId="0" fontId="199" fillId="147" borderId="85" xfId="1530" applyFont="1" applyFill="1" applyBorder="1" applyAlignment="1">
      <alignment horizontal="center" vertical="center" wrapText="1"/>
    </xf>
    <xf numFmtId="0" fontId="199" fillId="147" borderId="86" xfId="1530" applyFont="1" applyFill="1" applyBorder="1" applyAlignment="1">
      <alignment horizontal="center" vertical="center" wrapText="1"/>
    </xf>
    <xf numFmtId="164" fontId="199" fillId="180" borderId="28" xfId="58189" applyNumberFormat="1" applyFont="1" applyFill="1" applyBorder="1" applyAlignment="1" applyProtection="1">
      <alignment horizontal="center" vertical="center" wrapText="1"/>
      <protection locked="0"/>
    </xf>
    <xf numFmtId="164" fontId="199" fillId="180" borderId="91" xfId="58189" applyNumberFormat="1" applyFont="1" applyFill="1" applyBorder="1" applyAlignment="1" applyProtection="1">
      <alignment horizontal="center" vertical="center" wrapText="1"/>
      <protection locked="0"/>
    </xf>
    <xf numFmtId="0" fontId="205" fillId="0" borderId="0" xfId="0" applyFont="1" applyBorder="1" applyAlignment="1">
      <alignment horizontal="left" vertical="center" wrapText="1"/>
    </xf>
    <xf numFmtId="0" fontId="199" fillId="185" borderId="122" xfId="61356" applyFont="1" applyFill="1" applyBorder="1" applyAlignment="1">
      <alignment horizontal="center" vertical="center"/>
    </xf>
    <xf numFmtId="0" fontId="122" fillId="177" borderId="16" xfId="0" applyFont="1" applyFill="1" applyBorder="1" applyAlignment="1">
      <alignment horizontal="center" vertical="center" wrapText="1"/>
    </xf>
    <xf numFmtId="0" fontId="209" fillId="191" borderId="23" xfId="1530" applyFont="1" applyFill="1" applyBorder="1" applyAlignment="1">
      <alignment horizontal="center" vertical="center" wrapText="1"/>
    </xf>
    <xf numFmtId="0" fontId="209" fillId="191" borderId="21" xfId="1530" applyFont="1" applyFill="1" applyBorder="1" applyAlignment="1">
      <alignment horizontal="center" vertical="center" wrapText="1"/>
    </xf>
    <xf numFmtId="0" fontId="209" fillId="191" borderId="69" xfId="1530" applyFont="1" applyFill="1" applyBorder="1" applyAlignment="1">
      <alignment horizontal="center" vertical="center" wrapText="1"/>
    </xf>
    <xf numFmtId="0" fontId="199" fillId="147" borderId="141" xfId="1530" applyFont="1" applyFill="1" applyBorder="1" applyAlignment="1">
      <alignment horizontal="center" vertical="center" wrapText="1"/>
    </xf>
    <xf numFmtId="0" fontId="209" fillId="33" borderId="23" xfId="1530" applyFont="1" applyFill="1" applyBorder="1" applyAlignment="1">
      <alignment horizontal="center" vertical="center" wrapText="1"/>
    </xf>
    <xf numFmtId="0" fontId="209" fillId="33" borderId="21" xfId="1530" applyFont="1" applyFill="1" applyBorder="1" applyAlignment="1">
      <alignment horizontal="center" vertical="center" wrapText="1"/>
    </xf>
    <xf numFmtId="0" fontId="209" fillId="33" borderId="69" xfId="1530" applyFont="1" applyFill="1" applyBorder="1" applyAlignment="1">
      <alignment horizontal="center" vertical="center" wrapText="1"/>
    </xf>
    <xf numFmtId="0" fontId="209" fillId="178" borderId="23" xfId="1530" applyFont="1" applyFill="1" applyBorder="1" applyAlignment="1">
      <alignment horizontal="center" vertical="center" wrapText="1"/>
    </xf>
    <xf numFmtId="0" fontId="209" fillId="178" borderId="21" xfId="1530" applyFont="1" applyFill="1" applyBorder="1" applyAlignment="1">
      <alignment horizontal="center" vertical="center" wrapText="1"/>
    </xf>
    <xf numFmtId="0" fontId="209" fillId="178" borderId="69" xfId="1530" applyFont="1" applyFill="1" applyBorder="1" applyAlignment="1">
      <alignment horizontal="center" vertical="center" wrapText="1"/>
    </xf>
    <xf numFmtId="0" fontId="209" fillId="144" borderId="108" xfId="61356" applyFont="1" applyFill="1" applyBorder="1" applyAlignment="1">
      <alignment horizontal="center" vertical="center" wrapText="1"/>
    </xf>
    <xf numFmtId="0" fontId="209" fillId="144" borderId="23" xfId="61356" applyFont="1" applyFill="1" applyBorder="1" applyAlignment="1">
      <alignment horizontal="center" vertical="center" wrapText="1"/>
    </xf>
    <xf numFmtId="0" fontId="199" fillId="144" borderId="108" xfId="61356" applyFont="1" applyFill="1" applyBorder="1" applyAlignment="1">
      <alignment horizontal="center" vertical="center" wrapText="1"/>
    </xf>
    <xf numFmtId="0" fontId="209" fillId="147" borderId="23" xfId="1530" applyFont="1" applyFill="1" applyBorder="1" applyAlignment="1">
      <alignment horizontal="center" vertical="center" wrapText="1"/>
    </xf>
    <xf numFmtId="0" fontId="209" fillId="147" borderId="21" xfId="1530" applyFont="1" applyFill="1" applyBorder="1" applyAlignment="1">
      <alignment horizontal="center" vertical="center" wrapText="1"/>
    </xf>
    <xf numFmtId="0" fontId="209" fillId="147" borderId="69" xfId="1530" applyFont="1" applyFill="1" applyBorder="1" applyAlignment="1">
      <alignment horizontal="center" vertical="center" wrapText="1"/>
    </xf>
    <xf numFmtId="0" fontId="212" fillId="37" borderId="136" xfId="0" applyFont="1" applyFill="1" applyBorder="1" applyAlignment="1">
      <alignment horizontal="center" vertical="center" textRotation="90" wrapText="1"/>
    </xf>
    <xf numFmtId="0" fontId="212" fillId="37" borderId="130" xfId="0" applyFont="1" applyFill="1" applyBorder="1" applyAlignment="1">
      <alignment horizontal="center" vertical="center" textRotation="90" wrapText="1"/>
    </xf>
    <xf numFmtId="0" fontId="209" fillId="36" borderId="108" xfId="61356" applyFont="1" applyFill="1" applyBorder="1" applyAlignment="1">
      <alignment horizontal="center" vertical="center" wrapText="1"/>
    </xf>
    <xf numFmtId="0" fontId="209" fillId="36" borderId="0" xfId="61356" applyFont="1" applyFill="1" applyBorder="1" applyAlignment="1">
      <alignment horizontal="center" vertical="center" wrapText="1"/>
    </xf>
    <xf numFmtId="0" fontId="209" fillId="36" borderId="73" xfId="61356" applyFont="1" applyFill="1" applyBorder="1" applyAlignment="1">
      <alignment horizontal="center" vertical="center" wrapText="1"/>
    </xf>
    <xf numFmtId="0" fontId="209" fillId="36" borderId="23" xfId="61356" applyFont="1" applyFill="1" applyBorder="1" applyAlignment="1">
      <alignment horizontal="center" vertical="center" wrapText="1"/>
    </xf>
    <xf numFmtId="0" fontId="209" fillId="36" borderId="21" xfId="61356" applyFont="1" applyFill="1" applyBorder="1" applyAlignment="1">
      <alignment horizontal="center" vertical="center" wrapText="1"/>
    </xf>
    <xf numFmtId="0" fontId="209" fillId="36" borderId="69" xfId="61356" applyFont="1" applyFill="1" applyBorder="1" applyAlignment="1">
      <alignment horizontal="center" vertical="center" wrapText="1"/>
    </xf>
    <xf numFmtId="0" fontId="209" fillId="143" borderId="110" xfId="61356" applyFont="1" applyFill="1" applyBorder="1" applyAlignment="1">
      <alignment horizontal="center" vertical="center" wrapText="1"/>
    </xf>
    <xf numFmtId="0" fontId="209" fillId="143" borderId="28" xfId="61356" applyFont="1" applyFill="1" applyBorder="1" applyAlignment="1">
      <alignment horizontal="center" vertical="center" wrapText="1"/>
    </xf>
    <xf numFmtId="0" fontId="209" fillId="190" borderId="108" xfId="61356" applyFont="1" applyFill="1" applyBorder="1" applyAlignment="1">
      <alignment horizontal="center" vertical="center" wrapText="1"/>
    </xf>
    <xf numFmtId="0" fontId="209" fillId="190" borderId="0" xfId="61356" applyFont="1" applyFill="1" applyBorder="1" applyAlignment="1">
      <alignment horizontal="center" vertical="center" wrapText="1"/>
    </xf>
    <xf numFmtId="0" fontId="209" fillId="190" borderId="73" xfId="61356" applyFont="1" applyFill="1" applyBorder="1" applyAlignment="1">
      <alignment horizontal="center" vertical="center" wrapText="1"/>
    </xf>
    <xf numFmtId="0" fontId="209" fillId="190" borderId="23" xfId="61356" applyFont="1" applyFill="1" applyBorder="1" applyAlignment="1">
      <alignment horizontal="center" vertical="center" wrapText="1"/>
    </xf>
    <xf numFmtId="0" fontId="209" fillId="190" borderId="21" xfId="61356" applyFont="1" applyFill="1" applyBorder="1" applyAlignment="1">
      <alignment horizontal="center" vertical="center" wrapText="1"/>
    </xf>
    <xf numFmtId="0" fontId="209" fillId="190" borderId="69" xfId="61356" applyFont="1" applyFill="1" applyBorder="1" applyAlignment="1">
      <alignment horizontal="center" vertical="center" wrapText="1"/>
    </xf>
    <xf numFmtId="164" fontId="199" fillId="37" borderId="14" xfId="1271" applyNumberFormat="1" applyFont="1" applyFill="1" applyBorder="1" applyAlignment="1" applyProtection="1">
      <alignment horizontal="center" vertical="center" wrapText="1"/>
      <protection locked="0"/>
    </xf>
    <xf numFmtId="164" fontId="199" fillId="37" borderId="96" xfId="1271" applyNumberFormat="1" applyFont="1" applyFill="1" applyBorder="1" applyAlignment="1" applyProtection="1">
      <alignment horizontal="center" vertical="center" wrapText="1"/>
      <protection locked="0"/>
    </xf>
    <xf numFmtId="164" fontId="199" fillId="37" borderId="16" xfId="1271" applyNumberFormat="1" applyFont="1" applyFill="1" applyBorder="1" applyAlignment="1" applyProtection="1">
      <alignment horizontal="center" vertical="center" wrapText="1"/>
      <protection locked="0"/>
    </xf>
    <xf numFmtId="0" fontId="212" fillId="37" borderId="143" xfId="0" applyFont="1" applyFill="1" applyBorder="1" applyAlignment="1">
      <alignment horizontal="center" vertical="center" textRotation="90" wrapText="1"/>
    </xf>
    <xf numFmtId="0" fontId="212" fillId="37" borderId="139" xfId="0" applyFont="1" applyFill="1" applyBorder="1" applyAlignment="1">
      <alignment horizontal="center" vertical="center" textRotation="90" wrapText="1"/>
    </xf>
    <xf numFmtId="0" fontId="212" fillId="37" borderId="111" xfId="0" applyFont="1" applyFill="1" applyBorder="1" applyAlignment="1">
      <alignment horizontal="center" vertical="center" textRotation="90" wrapText="1"/>
    </xf>
    <xf numFmtId="0" fontId="212" fillId="37" borderId="128" xfId="0" applyFont="1" applyFill="1" applyBorder="1" applyAlignment="1">
      <alignment horizontal="center" vertical="center" textRotation="90" wrapText="1"/>
    </xf>
    <xf numFmtId="164" fontId="199" fillId="36" borderId="14" xfId="1271" applyNumberFormat="1" applyFont="1" applyFill="1" applyBorder="1" applyAlignment="1" applyProtection="1">
      <alignment horizontal="center" vertical="center" wrapText="1"/>
      <protection locked="0"/>
    </xf>
    <xf numFmtId="164" fontId="199" fillId="36" borderId="96" xfId="1271" applyNumberFormat="1" applyFont="1" applyFill="1" applyBorder="1" applyAlignment="1" applyProtection="1">
      <alignment horizontal="center" vertical="center" wrapText="1"/>
      <protection locked="0"/>
    </xf>
    <xf numFmtId="164" fontId="199" fillId="36" borderId="16" xfId="1271" applyNumberFormat="1" applyFont="1" applyFill="1" applyBorder="1" applyAlignment="1" applyProtection="1">
      <alignment horizontal="center" vertical="center" wrapText="1"/>
      <protection locked="0"/>
    </xf>
    <xf numFmtId="164" fontId="199" fillId="34" borderId="14" xfId="1271" applyNumberFormat="1" applyFont="1" applyFill="1" applyBorder="1" applyAlignment="1">
      <alignment horizontal="center" vertical="center" wrapText="1"/>
    </xf>
    <xf numFmtId="164" fontId="199" fillId="34" borderId="96" xfId="1271" applyNumberFormat="1" applyFont="1" applyFill="1" applyBorder="1" applyAlignment="1">
      <alignment horizontal="center" vertical="center" wrapText="1"/>
    </xf>
    <xf numFmtId="164" fontId="199" fillId="34" borderId="16" xfId="1271" applyNumberFormat="1" applyFont="1" applyFill="1" applyBorder="1" applyAlignment="1">
      <alignment horizontal="center" vertical="center" wrapText="1"/>
    </xf>
    <xf numFmtId="0" fontId="212" fillId="192" borderId="136" xfId="0" applyFont="1" applyFill="1" applyBorder="1" applyAlignment="1">
      <alignment horizontal="center" vertical="center" textRotation="90" wrapText="1"/>
    </xf>
    <xf numFmtId="0" fontId="212" fillId="192" borderId="130" xfId="0" applyFont="1" applyFill="1" applyBorder="1" applyAlignment="1">
      <alignment horizontal="center" vertical="center" textRotation="90" wrapText="1"/>
    </xf>
    <xf numFmtId="0" fontId="212" fillId="192" borderId="142" xfId="0" applyFont="1" applyFill="1" applyBorder="1" applyAlignment="1">
      <alignment horizontal="center" vertical="center" textRotation="90" wrapText="1"/>
    </xf>
    <xf numFmtId="0" fontId="212" fillId="192" borderId="129" xfId="0" applyFont="1" applyFill="1" applyBorder="1" applyAlignment="1">
      <alignment horizontal="center" vertical="center" textRotation="90" wrapText="1"/>
    </xf>
    <xf numFmtId="0" fontId="212" fillId="192" borderId="111" xfId="0" applyFont="1" applyFill="1" applyBorder="1" applyAlignment="1">
      <alignment horizontal="center" vertical="center" textRotation="90" wrapText="1"/>
    </xf>
    <xf numFmtId="0" fontId="212" fillId="192" borderId="128" xfId="0" applyFont="1" applyFill="1" applyBorder="1" applyAlignment="1">
      <alignment horizontal="center" vertical="center" textRotation="90" wrapText="1"/>
    </xf>
    <xf numFmtId="0" fontId="212" fillId="36" borderId="136" xfId="0" applyFont="1" applyFill="1" applyBorder="1" applyAlignment="1">
      <alignment horizontal="center" vertical="center" textRotation="90" wrapText="1"/>
    </xf>
    <xf numFmtId="0" fontId="212" fillId="36" borderId="130" xfId="0" applyFont="1" applyFill="1" applyBorder="1" applyAlignment="1">
      <alignment horizontal="center" vertical="center" textRotation="90" wrapText="1"/>
    </xf>
    <xf numFmtId="0" fontId="212" fillId="36" borderId="142" xfId="0" applyFont="1" applyFill="1" applyBorder="1" applyAlignment="1">
      <alignment horizontal="center" vertical="center" textRotation="90" wrapText="1"/>
    </xf>
    <xf numFmtId="0" fontId="212" fillId="36" borderId="129" xfId="0" applyFont="1" applyFill="1" applyBorder="1" applyAlignment="1">
      <alignment horizontal="center" vertical="center" textRotation="90" wrapText="1"/>
    </xf>
    <xf numFmtId="0" fontId="212" fillId="36" borderId="111" xfId="0" applyFont="1" applyFill="1" applyBorder="1" applyAlignment="1">
      <alignment horizontal="center" vertical="center" textRotation="90" wrapText="1"/>
    </xf>
    <xf numFmtId="0" fontId="212" fillId="36" borderId="128" xfId="0" applyFont="1" applyFill="1" applyBorder="1" applyAlignment="1">
      <alignment horizontal="center" vertical="center" textRotation="90" wrapText="1"/>
    </xf>
    <xf numFmtId="0" fontId="199" fillId="188" borderId="136" xfId="61356" applyFont="1" applyFill="1" applyBorder="1" applyAlignment="1">
      <alignment horizontal="center" vertical="center"/>
    </xf>
    <xf numFmtId="0" fontId="199" fillId="188" borderId="133" xfId="61356" applyFont="1" applyFill="1" applyBorder="1" applyAlignment="1">
      <alignment horizontal="center" vertical="center"/>
    </xf>
    <xf numFmtId="0" fontId="209" fillId="191" borderId="127" xfId="1530" applyFont="1" applyFill="1" applyBorder="1" applyAlignment="1">
      <alignment horizontal="center" vertical="center" wrapText="1"/>
    </xf>
    <xf numFmtId="0" fontId="209" fillId="191" borderId="135" xfId="1530" applyFont="1" applyFill="1" applyBorder="1" applyAlignment="1">
      <alignment horizontal="center" vertical="center" wrapText="1"/>
    </xf>
    <xf numFmtId="0" fontId="209" fillId="191" borderId="134" xfId="1530" applyFont="1" applyFill="1" applyBorder="1" applyAlignment="1">
      <alignment horizontal="center" vertical="center" wrapText="1"/>
    </xf>
    <xf numFmtId="0" fontId="209" fillId="36" borderId="143" xfId="61356" applyFont="1" applyFill="1" applyBorder="1" applyAlignment="1">
      <alignment horizontal="center" vertical="center" wrapText="1"/>
    </xf>
    <xf numFmtId="0" fontId="209" fillId="36" borderId="61" xfId="61356" applyFont="1" applyFill="1" applyBorder="1" applyAlignment="1">
      <alignment horizontal="center" vertical="center" wrapText="1"/>
    </xf>
    <xf numFmtId="0" fontId="209" fillId="36" borderId="144" xfId="61356" applyFont="1" applyFill="1" applyBorder="1" applyAlignment="1">
      <alignment horizontal="center" vertical="center" wrapText="1"/>
    </xf>
    <xf numFmtId="0" fontId="209" fillId="190" borderId="143" xfId="61356" applyFont="1" applyFill="1" applyBorder="1" applyAlignment="1">
      <alignment horizontal="center" vertical="center" wrapText="1"/>
    </xf>
    <xf numFmtId="0" fontId="209" fillId="190" borderId="61" xfId="61356" applyFont="1" applyFill="1" applyBorder="1" applyAlignment="1">
      <alignment horizontal="center" vertical="center" wrapText="1"/>
    </xf>
    <xf numFmtId="0" fontId="209" fillId="190" borderId="65" xfId="61356" applyFont="1" applyFill="1" applyBorder="1" applyAlignment="1">
      <alignment horizontal="center" vertical="center" wrapText="1"/>
    </xf>
    <xf numFmtId="0" fontId="209" fillId="190" borderId="155" xfId="61356" applyFont="1" applyFill="1" applyBorder="1" applyAlignment="1">
      <alignment horizontal="center" vertical="center" wrapText="1"/>
    </xf>
    <xf numFmtId="0" fontId="199" fillId="147" borderId="152" xfId="1530" applyFont="1" applyFill="1" applyBorder="1" applyAlignment="1">
      <alignment horizontal="center" vertical="center" wrapText="1"/>
    </xf>
    <xf numFmtId="0" fontId="209" fillId="144" borderId="143" xfId="61356" applyFont="1" applyFill="1" applyBorder="1" applyAlignment="1">
      <alignment horizontal="center" vertical="center" wrapText="1"/>
    </xf>
    <xf numFmtId="0" fontId="199" fillId="144" borderId="143" xfId="61356" applyFont="1" applyFill="1" applyBorder="1" applyAlignment="1">
      <alignment horizontal="center" vertical="center" wrapText="1"/>
    </xf>
    <xf numFmtId="0" fontId="209" fillId="144" borderId="139" xfId="61356" applyFont="1" applyFill="1" applyBorder="1" applyAlignment="1">
      <alignment horizontal="center" vertical="center" wrapText="1"/>
    </xf>
    <xf numFmtId="0" fontId="209" fillId="147" borderId="154" xfId="1530" applyFont="1" applyFill="1" applyBorder="1" applyAlignment="1">
      <alignment horizontal="center" vertical="center" wrapText="1"/>
    </xf>
    <xf numFmtId="0" fontId="209" fillId="147" borderId="135" xfId="1530" applyFont="1" applyFill="1" applyBorder="1" applyAlignment="1">
      <alignment horizontal="center" vertical="center" wrapText="1"/>
    </xf>
    <xf numFmtId="0" fontId="209" fillId="147" borderId="134" xfId="1530" applyFont="1" applyFill="1" applyBorder="1" applyAlignment="1">
      <alignment horizontal="center" vertical="center" wrapText="1"/>
    </xf>
    <xf numFmtId="0" fontId="212" fillId="192" borderId="143" xfId="0" applyFont="1" applyFill="1" applyBorder="1" applyAlignment="1">
      <alignment horizontal="center" vertical="center" textRotation="90" wrapText="1"/>
    </xf>
    <xf numFmtId="0" fontId="212" fillId="192" borderId="139" xfId="0" applyFont="1" applyFill="1" applyBorder="1" applyAlignment="1">
      <alignment horizontal="center" vertical="center" textRotation="90" wrapText="1"/>
    </xf>
    <xf numFmtId="0" fontId="209" fillId="143" borderId="142" xfId="61356" applyFont="1" applyFill="1" applyBorder="1" applyAlignment="1">
      <alignment horizontal="center" vertical="center" wrapText="1"/>
    </xf>
    <xf numFmtId="0" fontId="196" fillId="0" borderId="17" xfId="0" applyFont="1" applyFill="1" applyBorder="1" applyAlignment="1">
      <alignment horizontal="center" vertical="center"/>
    </xf>
    <xf numFmtId="0" fontId="196" fillId="0" borderId="121" xfId="0" applyFont="1" applyFill="1" applyBorder="1" applyAlignment="1">
      <alignment horizontal="center" vertical="center"/>
    </xf>
    <xf numFmtId="228" fontId="0" fillId="179" borderId="0" xfId="0" applyNumberFormat="1" applyFill="1" applyBorder="1" applyAlignment="1">
      <alignment horizontal="center" vertical="center"/>
    </xf>
    <xf numFmtId="228" fontId="0" fillId="179" borderId="66" xfId="0" applyNumberFormat="1" applyFill="1" applyBorder="1" applyAlignment="1">
      <alignment horizontal="center" vertical="center"/>
    </xf>
    <xf numFmtId="6" fontId="0" fillId="0" borderId="0" xfId="0" applyNumberFormat="1" applyBorder="1" applyAlignment="1">
      <alignment horizontal="center" vertical="center"/>
    </xf>
    <xf numFmtId="6" fontId="0" fillId="0" borderId="122" xfId="0" applyNumberFormat="1" applyBorder="1" applyAlignment="1">
      <alignment horizontal="center" vertical="center"/>
    </xf>
    <xf numFmtId="0" fontId="0" fillId="0" borderId="95" xfId="0" applyBorder="1" applyAlignment="1">
      <alignment horizontal="center" vertical="center"/>
    </xf>
    <xf numFmtId="0" fontId="0" fillId="0" borderId="28" xfId="0" applyBorder="1" applyAlignment="1">
      <alignment horizontal="center" vertical="center"/>
    </xf>
    <xf numFmtId="0" fontId="0" fillId="0" borderId="95" xfId="0" applyBorder="1" applyAlignment="1">
      <alignment horizontal="center" vertical="center" wrapText="1"/>
    </xf>
    <xf numFmtId="0" fontId="0" fillId="0" borderId="115" xfId="0" applyBorder="1" applyAlignment="1">
      <alignment horizontal="center" vertical="center"/>
    </xf>
    <xf numFmtId="0" fontId="0" fillId="0" borderId="122"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178" borderId="14" xfId="0" applyFill="1" applyBorder="1" applyAlignment="1">
      <alignment horizontal="center" vertical="center"/>
    </xf>
    <xf numFmtId="0" fontId="0" fillId="178" borderId="96" xfId="0" applyFill="1" applyBorder="1" applyAlignment="1">
      <alignment horizontal="center" vertical="center"/>
    </xf>
    <xf numFmtId="0" fontId="0" fillId="178" borderId="16" xfId="0" applyFill="1" applyBorder="1" applyAlignment="1">
      <alignment horizontal="center" vertical="center"/>
    </xf>
    <xf numFmtId="0" fontId="0" fillId="175" borderId="14" xfId="0" applyFill="1" applyBorder="1" applyAlignment="1">
      <alignment horizontal="center" vertical="center"/>
    </xf>
    <xf numFmtId="0" fontId="0" fillId="175" borderId="96" xfId="0" applyFill="1" applyBorder="1" applyAlignment="1">
      <alignment horizontal="center" vertical="center"/>
    </xf>
    <xf numFmtId="0" fontId="0" fillId="175" borderId="16" xfId="0" applyFill="1" applyBorder="1" applyAlignment="1">
      <alignment horizontal="center" vertical="center"/>
    </xf>
    <xf numFmtId="0" fontId="0" fillId="178" borderId="20" xfId="0" applyFill="1" applyBorder="1" applyAlignment="1">
      <alignment horizontal="center" vertical="center" wrapText="1"/>
    </xf>
    <xf numFmtId="0" fontId="0" fillId="178" borderId="18" xfId="0" applyFill="1" applyBorder="1" applyAlignment="1">
      <alignment horizontal="center" vertical="center" wrapText="1"/>
    </xf>
    <xf numFmtId="0" fontId="0" fillId="178" borderId="115" xfId="0" applyFill="1" applyBorder="1" applyAlignment="1">
      <alignment horizontal="center" vertical="center" wrapText="1"/>
    </xf>
    <xf numFmtId="0" fontId="0" fillId="175" borderId="0" xfId="0" applyFill="1" applyAlignment="1">
      <alignment horizontal="center" vertical="center"/>
    </xf>
    <xf numFmtId="165" fontId="0" fillId="0" borderId="65" xfId="0" applyNumberFormat="1" applyFill="1" applyBorder="1" applyAlignment="1">
      <alignment horizontal="center" vertical="center"/>
    </xf>
    <xf numFmtId="6" fontId="0" fillId="0" borderId="66" xfId="0" applyNumberFormat="1" applyFill="1" applyBorder="1" applyAlignment="1">
      <alignment horizontal="center" vertical="center"/>
    </xf>
    <xf numFmtId="165" fontId="0" fillId="0" borderId="66" xfId="0" applyNumberFormat="1" applyFill="1" applyBorder="1" applyAlignment="1">
      <alignment horizontal="center" vertical="center"/>
    </xf>
    <xf numFmtId="165" fontId="199" fillId="144" borderId="137" xfId="58188" applyNumberFormat="1" applyFont="1" applyFill="1" applyBorder="1" applyAlignment="1">
      <alignment horizontal="center" vertical="center"/>
    </xf>
    <xf numFmtId="165" fontId="0" fillId="0" borderId="0" xfId="61219" applyNumberFormat="1" applyFont="1" applyAlignment="1">
      <alignment wrapText="1"/>
    </xf>
    <xf numFmtId="6" fontId="0" fillId="0" borderId="0" xfId="0" applyNumberFormat="1" applyFill="1" applyBorder="1" applyAlignment="1">
      <alignment vertical="center"/>
    </xf>
    <xf numFmtId="6" fontId="0" fillId="0" borderId="66" xfId="0" applyNumberFormat="1" applyFill="1" applyBorder="1" applyAlignment="1">
      <alignment horizontal="right" vertical="center"/>
    </xf>
    <xf numFmtId="165" fontId="14" fillId="0" borderId="0" xfId="61219" applyNumberFormat="1" applyFont="1"/>
  </cellXfs>
  <cellStyles count="61400">
    <cellStyle name="%" xfId="275"/>
    <cellStyle name="*MB Hardwired" xfId="4611"/>
    <cellStyle name="*MB Input Table Calc" xfId="4612"/>
    <cellStyle name="*MB Normal" xfId="4613"/>
    <cellStyle name="*MB Normal 2" xfId="4902"/>
    <cellStyle name="*MB Placeholder" xfId="4614"/>
    <cellStyle name="_x0013_,î3_x0001_N@4" xfId="276"/>
    <cellStyle name=":¨áy¡’?(" xfId="277"/>
    <cellStyle name="?? [0]_??" xfId="278"/>
    <cellStyle name="?????_VERA" xfId="4615"/>
    <cellStyle name="??_?.????" xfId="279"/>
    <cellStyle name="_2530023 2Q05 Analysis" xfId="280"/>
    <cellStyle name="_August Expense Reports" xfId="281"/>
    <cellStyle name="_August Expense Reports_PwrGen" xfId="282"/>
    <cellStyle name="_IDSM Contracts- 10 15 10 tlc" xfId="283"/>
    <cellStyle name="_July YTD Staff Aug_all IDSM Manipulated" xfId="284"/>
    <cellStyle name="_July YTD Staff Aug_Teri" xfId="285"/>
    <cellStyle name="_Labor and OH from Pavel" xfId="286"/>
    <cellStyle name="_L-Other Non Current Liab" xfId="287"/>
    <cellStyle name="_Pavel_Staff Aug PCC charged 8.30" xfId="288"/>
    <cellStyle name="_Transfers - Adjustments" xfId="289"/>
    <cellStyle name="_Transfers - Adjustments_PwrGen" xfId="290"/>
    <cellStyle name="_x0010_“+ˆÉ•?pý¤" xfId="291"/>
    <cellStyle name="_x0010_“+ˆÉ•?pý¤ 2" xfId="4903"/>
    <cellStyle name="10 in (Normal)" xfId="292"/>
    <cellStyle name="20% - Accent1" xfId="19" builtinId="30" customBuiltin="1"/>
    <cellStyle name="20% - Accent1 10" xfId="47245"/>
    <cellStyle name="20% - Accent1 10 2" xfId="47246"/>
    <cellStyle name="20% - Accent1 10 2 2" xfId="58190"/>
    <cellStyle name="20% - Accent1 10 2 3" xfId="58191"/>
    <cellStyle name="20% - Accent1 10 3" xfId="47247"/>
    <cellStyle name="20% - Accent1 10 4" xfId="47248"/>
    <cellStyle name="20% - Accent1 10 4 2" xfId="58192"/>
    <cellStyle name="20% - Accent1 10 5" xfId="58193"/>
    <cellStyle name="20% - Accent1 11" xfId="47249"/>
    <cellStyle name="20% - Accent1 11 2" xfId="47250"/>
    <cellStyle name="20% - Accent1 11 3" xfId="47251"/>
    <cellStyle name="20% - Accent1 11 3 2" xfId="58194"/>
    <cellStyle name="20% - Accent1 12" xfId="47252"/>
    <cellStyle name="20% - Accent1 12 2" xfId="47253"/>
    <cellStyle name="20% - Accent1 12 3" xfId="47254"/>
    <cellStyle name="20% - Accent1 13" xfId="47255"/>
    <cellStyle name="20% - Accent1 13 2" xfId="47256"/>
    <cellStyle name="20% - Accent1 13 3" xfId="47257"/>
    <cellStyle name="20% - Accent1 14" xfId="47258"/>
    <cellStyle name="20% - Accent1 14 2" xfId="47259"/>
    <cellStyle name="20% - Accent1 14 3" xfId="47260"/>
    <cellStyle name="20% - Accent1 15" xfId="47261"/>
    <cellStyle name="20% - Accent1 15 2" xfId="47262"/>
    <cellStyle name="20% - Accent1 15 3" xfId="47263"/>
    <cellStyle name="20% - Accent1 16" xfId="47264"/>
    <cellStyle name="20% - Accent1 16 2" xfId="47265"/>
    <cellStyle name="20% - Accent1 16 3" xfId="47266"/>
    <cellStyle name="20% - Accent1 17" xfId="47267"/>
    <cellStyle name="20% - Accent1 17 2" xfId="47268"/>
    <cellStyle name="20% - Accent1 17 3" xfId="47269"/>
    <cellStyle name="20% - Accent1 18" xfId="47270"/>
    <cellStyle name="20% - Accent1 18 2" xfId="47271"/>
    <cellStyle name="20% - Accent1 18 3" xfId="47272"/>
    <cellStyle name="20% - Accent1 19" xfId="47273"/>
    <cellStyle name="20% - Accent1 19 2" xfId="47274"/>
    <cellStyle name="20% - Accent1 19 3" xfId="47275"/>
    <cellStyle name="20% - Accent1 2" xfId="68"/>
    <cellStyle name="20% - Accent1 2 10" xfId="5131"/>
    <cellStyle name="20% - Accent1 2 10 2" xfId="47276"/>
    <cellStyle name="20% - Accent1 2 10 3" xfId="47277"/>
    <cellStyle name="20% - Accent1 2 11" xfId="5132"/>
    <cellStyle name="20% - Accent1 2 11 2" xfId="47278"/>
    <cellStyle name="20% - Accent1 2 11 3" xfId="47279"/>
    <cellStyle name="20% - Accent1 2 12" xfId="47280"/>
    <cellStyle name="20% - Accent1 2 12 2" xfId="47281"/>
    <cellStyle name="20% - Accent1 2 12 3" xfId="47282"/>
    <cellStyle name="20% - Accent1 2 13" xfId="47283"/>
    <cellStyle name="20% - Accent1 2 14" xfId="47284"/>
    <cellStyle name="20% - Accent1 2 2" xfId="199"/>
    <cellStyle name="20% - Accent1 2 2 2" xfId="295"/>
    <cellStyle name="20% - Accent1 2 2 2 2" xfId="5133"/>
    <cellStyle name="20% - Accent1 2 2 2 3" xfId="5134"/>
    <cellStyle name="20% - Accent1 2 2 2 4" xfId="5135"/>
    <cellStyle name="20% - Accent1 2 2 3" xfId="5136"/>
    <cellStyle name="20% - Accent1 2 2 3 2" xfId="5137"/>
    <cellStyle name="20% - Accent1 2 2 3 3" xfId="47285"/>
    <cellStyle name="20% - Accent1 2 2 4" xfId="5138"/>
    <cellStyle name="20% - Accent1 2 2 4 2" xfId="47286"/>
    <cellStyle name="20% - Accent1 2 2 4 3" xfId="47287"/>
    <cellStyle name="20% - Accent1 2 2 5" xfId="5139"/>
    <cellStyle name="20% - Accent1 2 2 6" xfId="5140"/>
    <cellStyle name="20% - Accent1 2 2 7" xfId="47288"/>
    <cellStyle name="20% - Accent1 2 2 8" xfId="47289"/>
    <cellStyle name="20% - Accent1 2 2_Dec monthly report" xfId="4617"/>
    <cellStyle name="20% - Accent1 2 3" xfId="296"/>
    <cellStyle name="20% - Accent1 2 3 10" xfId="47290"/>
    <cellStyle name="20% - Accent1 2 3 11" xfId="47291"/>
    <cellStyle name="20% - Accent1 2 3 2" xfId="297"/>
    <cellStyle name="20% - Accent1 2 3 2 10" xfId="47292"/>
    <cellStyle name="20% - Accent1 2 3 2 2" xfId="4169"/>
    <cellStyle name="20% - Accent1 2 3 2 2 2" xfId="5141"/>
    <cellStyle name="20% - Accent1 2 3 2 2 2 2" xfId="5142"/>
    <cellStyle name="20% - Accent1 2 3 2 2 2 3" xfId="47293"/>
    <cellStyle name="20% - Accent1 2 3 2 2 3" xfId="5143"/>
    <cellStyle name="20% - Accent1 2 3 2 2 3 2" xfId="47294"/>
    <cellStyle name="20% - Accent1 2 3 2 2 3 3" xfId="47295"/>
    <cellStyle name="20% - Accent1 2 3 2 2 4" xfId="47296"/>
    <cellStyle name="20% - Accent1 2 3 2 2 5" xfId="47297"/>
    <cellStyle name="20% - Accent1 2 3 2 2 6" xfId="47298"/>
    <cellStyle name="20% - Accent1 2 3 2 2 7" xfId="47299"/>
    <cellStyle name="20% - Accent1 2 3 2 2 8" xfId="47300"/>
    <cellStyle name="20% - Accent1 2 3 2 3" xfId="5144"/>
    <cellStyle name="20% - Accent1 2 3 2 3 2" xfId="5145"/>
    <cellStyle name="20% - Accent1 2 3 2 3 2 2" xfId="58195"/>
    <cellStyle name="20% - Accent1 2 3 2 3 2 3" xfId="58196"/>
    <cellStyle name="20% - Accent1 2 3 2 3 3" xfId="47301"/>
    <cellStyle name="20% - Accent1 2 3 2 3 3 2" xfId="58197"/>
    <cellStyle name="20% - Accent1 2 3 2 3 4" xfId="47302"/>
    <cellStyle name="20% - Accent1 2 3 2 4" xfId="5146"/>
    <cellStyle name="20% - Accent1 2 3 2 4 2" xfId="47303"/>
    <cellStyle name="20% - Accent1 2 3 2 4 3" xfId="47304"/>
    <cellStyle name="20% - Accent1 2 3 2 5" xfId="47305"/>
    <cellStyle name="20% - Accent1 2 3 2 5 2" xfId="47306"/>
    <cellStyle name="20% - Accent1 2 3 2 5 3" xfId="47307"/>
    <cellStyle name="20% - Accent1 2 3 2 6" xfId="47308"/>
    <cellStyle name="20% - Accent1 2 3 2 6 2" xfId="58198"/>
    <cellStyle name="20% - Accent1 2 3 2 7" xfId="47309"/>
    <cellStyle name="20% - Accent1 2 3 2 8" xfId="47310"/>
    <cellStyle name="20% - Accent1 2 3 2 9" xfId="47311"/>
    <cellStyle name="20% - Accent1 2 3 3" xfId="4168"/>
    <cellStyle name="20% - Accent1 2 3 3 2" xfId="5147"/>
    <cellStyle name="20% - Accent1 2 3 3 2 2" xfId="47312"/>
    <cellStyle name="20% - Accent1 2 3 3 2 3" xfId="47313"/>
    <cellStyle name="20% - Accent1 2 3 3 3" xfId="5148"/>
    <cellStyle name="20% - Accent1 2 3 3 3 2" xfId="5149"/>
    <cellStyle name="20% - Accent1 2 3 3 3 3" xfId="47314"/>
    <cellStyle name="20% - Accent1 2 3 3 4" xfId="5150"/>
    <cellStyle name="20% - Accent1 2 3 3 5" xfId="47315"/>
    <cellStyle name="20% - Accent1 2 3 3 6" xfId="47316"/>
    <cellStyle name="20% - Accent1 2 3 3 7" xfId="47317"/>
    <cellStyle name="20% - Accent1 2 3 3 8" xfId="47318"/>
    <cellStyle name="20% - Accent1 2 3 4" xfId="5151"/>
    <cellStyle name="20% - Accent1 2 3 4 2" xfId="5152"/>
    <cellStyle name="20% - Accent1 2 3 4 2 2" xfId="5153"/>
    <cellStyle name="20% - Accent1 2 3 4 2 3" xfId="58199"/>
    <cellStyle name="20% - Accent1 2 3 4 3" xfId="5154"/>
    <cellStyle name="20% - Accent1 2 3 4 3 2" xfId="58200"/>
    <cellStyle name="20% - Accent1 2 3 4 4" xfId="47319"/>
    <cellStyle name="20% - Accent1 2 3 5" xfId="5155"/>
    <cellStyle name="20% - Accent1 2 3 5 2" xfId="47320"/>
    <cellStyle name="20% - Accent1 2 3 5 3" xfId="47321"/>
    <cellStyle name="20% - Accent1 2 3 6" xfId="47322"/>
    <cellStyle name="20% - Accent1 2 3 6 2" xfId="47323"/>
    <cellStyle name="20% - Accent1 2 3 6 3" xfId="47324"/>
    <cellStyle name="20% - Accent1 2 3 7" xfId="47325"/>
    <cellStyle name="20% - Accent1 2 3 7 2" xfId="58201"/>
    <cellStyle name="20% - Accent1 2 3 8" xfId="47326"/>
    <cellStyle name="20% - Accent1 2 3 9" xfId="47327"/>
    <cellStyle name="20% - Accent1 2 4" xfId="298"/>
    <cellStyle name="20% - Accent1 2 4 10" xfId="47328"/>
    <cellStyle name="20% - Accent1 2 4 11" xfId="47329"/>
    <cellStyle name="20% - Accent1 2 4 2" xfId="299"/>
    <cellStyle name="20% - Accent1 2 4 2 10" xfId="47330"/>
    <cellStyle name="20% - Accent1 2 4 2 2" xfId="4171"/>
    <cellStyle name="20% - Accent1 2 4 2 2 2" xfId="5156"/>
    <cellStyle name="20% - Accent1 2 4 2 2 2 2" xfId="47331"/>
    <cellStyle name="20% - Accent1 2 4 2 2 2 3" xfId="47332"/>
    <cellStyle name="20% - Accent1 2 4 2 2 3" xfId="47333"/>
    <cellStyle name="20% - Accent1 2 4 2 2 3 2" xfId="47334"/>
    <cellStyle name="20% - Accent1 2 4 2 2 3 3" xfId="47335"/>
    <cellStyle name="20% - Accent1 2 4 2 2 4" xfId="47336"/>
    <cellStyle name="20% - Accent1 2 4 2 2 5" xfId="47337"/>
    <cellStyle name="20% - Accent1 2 4 2 2 6" xfId="47338"/>
    <cellStyle name="20% - Accent1 2 4 2 2 7" xfId="47339"/>
    <cellStyle name="20% - Accent1 2 4 2 2 8" xfId="47340"/>
    <cellStyle name="20% - Accent1 2 4 2 3" xfId="5157"/>
    <cellStyle name="20% - Accent1 2 4 2 3 2" xfId="47341"/>
    <cellStyle name="20% - Accent1 2 4 2 3 2 2" xfId="58202"/>
    <cellStyle name="20% - Accent1 2 4 2 3 2 3" xfId="58203"/>
    <cellStyle name="20% - Accent1 2 4 2 3 3" xfId="47342"/>
    <cellStyle name="20% - Accent1 2 4 2 3 3 2" xfId="58204"/>
    <cellStyle name="20% - Accent1 2 4 2 3 4" xfId="47343"/>
    <cellStyle name="20% - Accent1 2 4 2 4" xfId="47344"/>
    <cellStyle name="20% - Accent1 2 4 2 4 2" xfId="47345"/>
    <cellStyle name="20% - Accent1 2 4 2 4 3" xfId="47346"/>
    <cellStyle name="20% - Accent1 2 4 2 5" xfId="47347"/>
    <cellStyle name="20% - Accent1 2 4 2 5 2" xfId="47348"/>
    <cellStyle name="20% - Accent1 2 4 2 5 3" xfId="47349"/>
    <cellStyle name="20% - Accent1 2 4 2 6" xfId="47350"/>
    <cellStyle name="20% - Accent1 2 4 2 6 2" xfId="58205"/>
    <cellStyle name="20% - Accent1 2 4 2 7" xfId="47351"/>
    <cellStyle name="20% - Accent1 2 4 2 8" xfId="47352"/>
    <cellStyle name="20% - Accent1 2 4 2 9" xfId="47353"/>
    <cellStyle name="20% - Accent1 2 4 3" xfId="4170"/>
    <cellStyle name="20% - Accent1 2 4 3 2" xfId="5158"/>
    <cellStyle name="20% - Accent1 2 4 3 2 2" xfId="47354"/>
    <cellStyle name="20% - Accent1 2 4 3 2 3" xfId="47355"/>
    <cellStyle name="20% - Accent1 2 4 3 3" xfId="47356"/>
    <cellStyle name="20% - Accent1 2 4 3 3 2" xfId="47357"/>
    <cellStyle name="20% - Accent1 2 4 3 3 3" xfId="47358"/>
    <cellStyle name="20% - Accent1 2 4 3 4" xfId="47359"/>
    <cellStyle name="20% - Accent1 2 4 3 5" xfId="47360"/>
    <cellStyle name="20% - Accent1 2 4 3 6" xfId="47361"/>
    <cellStyle name="20% - Accent1 2 4 3 7" xfId="47362"/>
    <cellStyle name="20% - Accent1 2 4 3 8" xfId="47363"/>
    <cellStyle name="20% - Accent1 2 4 4" xfId="5159"/>
    <cellStyle name="20% - Accent1 2 4 4 2" xfId="47364"/>
    <cellStyle name="20% - Accent1 2 4 4 2 2" xfId="58206"/>
    <cellStyle name="20% - Accent1 2 4 4 2 3" xfId="58207"/>
    <cellStyle name="20% - Accent1 2 4 4 3" xfId="47365"/>
    <cellStyle name="20% - Accent1 2 4 4 3 2" xfId="58208"/>
    <cellStyle name="20% - Accent1 2 4 4 4" xfId="47366"/>
    <cellStyle name="20% - Accent1 2 4 5" xfId="5160"/>
    <cellStyle name="20% - Accent1 2 4 5 2" xfId="47367"/>
    <cellStyle name="20% - Accent1 2 4 5 3" xfId="47368"/>
    <cellStyle name="20% - Accent1 2 4 6" xfId="47369"/>
    <cellStyle name="20% - Accent1 2 4 6 2" xfId="47370"/>
    <cellStyle name="20% - Accent1 2 4 6 3" xfId="47371"/>
    <cellStyle name="20% - Accent1 2 4 7" xfId="47372"/>
    <cellStyle name="20% - Accent1 2 4 7 2" xfId="58209"/>
    <cellStyle name="20% - Accent1 2 4 8" xfId="47373"/>
    <cellStyle name="20% - Accent1 2 4 9" xfId="47374"/>
    <cellStyle name="20% - Accent1 2 5" xfId="300"/>
    <cellStyle name="20% - Accent1 2 5 10" xfId="47375"/>
    <cellStyle name="20% - Accent1 2 5 11" xfId="47376"/>
    <cellStyle name="20% - Accent1 2 5 2" xfId="301"/>
    <cellStyle name="20% - Accent1 2 5 2 2" xfId="4173"/>
    <cellStyle name="20% - Accent1 2 5 2 2 2" xfId="5161"/>
    <cellStyle name="20% - Accent1 2 5 2 2 2 2" xfId="47377"/>
    <cellStyle name="20% - Accent1 2 5 2 2 2 3" xfId="47378"/>
    <cellStyle name="20% - Accent1 2 5 2 2 3" xfId="47379"/>
    <cellStyle name="20% - Accent1 2 5 2 2 3 2" xfId="47380"/>
    <cellStyle name="20% - Accent1 2 5 2 2 3 3" xfId="47381"/>
    <cellStyle name="20% - Accent1 2 5 2 2 4" xfId="47382"/>
    <cellStyle name="20% - Accent1 2 5 2 2 5" xfId="47383"/>
    <cellStyle name="20% - Accent1 2 5 2 2 6" xfId="47384"/>
    <cellStyle name="20% - Accent1 2 5 2 2 7" xfId="47385"/>
    <cellStyle name="20% - Accent1 2 5 2 2 8" xfId="47386"/>
    <cellStyle name="20% - Accent1 2 5 2 3" xfId="5162"/>
    <cellStyle name="20% - Accent1 2 5 2 3 2" xfId="47387"/>
    <cellStyle name="20% - Accent1 2 5 2 3 2 2" xfId="58210"/>
    <cellStyle name="20% - Accent1 2 5 2 3 2 3" xfId="58211"/>
    <cellStyle name="20% - Accent1 2 5 2 3 3" xfId="47388"/>
    <cellStyle name="20% - Accent1 2 5 2 3 3 2" xfId="58212"/>
    <cellStyle name="20% - Accent1 2 5 2 3 4" xfId="47389"/>
    <cellStyle name="20% - Accent1 2 5 2 4" xfId="47390"/>
    <cellStyle name="20% - Accent1 2 5 2 4 2" xfId="47391"/>
    <cellStyle name="20% - Accent1 2 5 2 4 3" xfId="47392"/>
    <cellStyle name="20% - Accent1 2 5 2 5" xfId="47393"/>
    <cellStyle name="20% - Accent1 2 5 2 6" xfId="47394"/>
    <cellStyle name="20% - Accent1 2 5 2 6 2" xfId="58213"/>
    <cellStyle name="20% - Accent1 2 5 2 7" xfId="47395"/>
    <cellStyle name="20% - Accent1 2 5 2 8" xfId="47396"/>
    <cellStyle name="20% - Accent1 2 5 2 9" xfId="47397"/>
    <cellStyle name="20% - Accent1 2 5 3" xfId="4172"/>
    <cellStyle name="20% - Accent1 2 5 3 2" xfId="5163"/>
    <cellStyle name="20% - Accent1 2 5 3 2 2" xfId="47398"/>
    <cellStyle name="20% - Accent1 2 5 3 2 3" xfId="47399"/>
    <cellStyle name="20% - Accent1 2 5 3 3" xfId="47400"/>
    <cellStyle name="20% - Accent1 2 5 3 3 2" xfId="47401"/>
    <cellStyle name="20% - Accent1 2 5 3 3 3" xfId="47402"/>
    <cellStyle name="20% - Accent1 2 5 3 4" xfId="47403"/>
    <cellStyle name="20% - Accent1 2 5 3 5" xfId="47404"/>
    <cellStyle name="20% - Accent1 2 5 3 6" xfId="47405"/>
    <cellStyle name="20% - Accent1 2 5 3 7" xfId="47406"/>
    <cellStyle name="20% - Accent1 2 5 3 8" xfId="47407"/>
    <cellStyle name="20% - Accent1 2 5 4" xfId="5164"/>
    <cellStyle name="20% - Accent1 2 5 4 2" xfId="47408"/>
    <cellStyle name="20% - Accent1 2 5 4 2 2" xfId="58214"/>
    <cellStyle name="20% - Accent1 2 5 4 2 3" xfId="58215"/>
    <cellStyle name="20% - Accent1 2 5 4 3" xfId="47409"/>
    <cellStyle name="20% - Accent1 2 5 4 3 2" xfId="58216"/>
    <cellStyle name="20% - Accent1 2 5 4 4" xfId="47410"/>
    <cellStyle name="20% - Accent1 2 5 5" xfId="5165"/>
    <cellStyle name="20% - Accent1 2 5 5 2" xfId="47411"/>
    <cellStyle name="20% - Accent1 2 5 5 3" xfId="47412"/>
    <cellStyle name="20% - Accent1 2 5 6" xfId="47413"/>
    <cellStyle name="20% - Accent1 2 5 6 2" xfId="47414"/>
    <cellStyle name="20% - Accent1 2 5 6 3" xfId="47415"/>
    <cellStyle name="20% - Accent1 2 5 7" xfId="47416"/>
    <cellStyle name="20% - Accent1 2 5 7 2" xfId="58217"/>
    <cellStyle name="20% - Accent1 2 5 8" xfId="47417"/>
    <cellStyle name="20% - Accent1 2 5 9" xfId="47418"/>
    <cellStyle name="20% - Accent1 2 6" xfId="302"/>
    <cellStyle name="20% - Accent1 2 6 10" xfId="47419"/>
    <cellStyle name="20% - Accent1 2 6 11" xfId="47420"/>
    <cellStyle name="20% - Accent1 2 6 2" xfId="303"/>
    <cellStyle name="20% - Accent1 2 6 2 2" xfId="4175"/>
    <cellStyle name="20% - Accent1 2 6 2 2 2" xfId="47421"/>
    <cellStyle name="20% - Accent1 2 6 2 2 2 2" xfId="47422"/>
    <cellStyle name="20% - Accent1 2 6 2 2 2 3" xfId="47423"/>
    <cellStyle name="20% - Accent1 2 6 2 2 3" xfId="47424"/>
    <cellStyle name="20% - Accent1 2 6 2 2 3 2" xfId="47425"/>
    <cellStyle name="20% - Accent1 2 6 2 2 3 3" xfId="47426"/>
    <cellStyle name="20% - Accent1 2 6 2 2 4" xfId="47427"/>
    <cellStyle name="20% - Accent1 2 6 2 2 5" xfId="47428"/>
    <cellStyle name="20% - Accent1 2 6 2 2 6" xfId="47429"/>
    <cellStyle name="20% - Accent1 2 6 2 2 7" xfId="47430"/>
    <cellStyle name="20% - Accent1 2 6 2 2 8" xfId="47431"/>
    <cellStyle name="20% - Accent1 2 6 2 3" xfId="47432"/>
    <cellStyle name="20% - Accent1 2 6 2 3 2" xfId="47433"/>
    <cellStyle name="20% - Accent1 2 6 2 3 2 2" xfId="58218"/>
    <cellStyle name="20% - Accent1 2 6 2 3 2 3" xfId="58219"/>
    <cellStyle name="20% - Accent1 2 6 2 3 3" xfId="47434"/>
    <cellStyle name="20% - Accent1 2 6 2 3 3 2" xfId="58220"/>
    <cellStyle name="20% - Accent1 2 6 2 3 4" xfId="47435"/>
    <cellStyle name="20% - Accent1 2 6 2 4" xfId="47436"/>
    <cellStyle name="20% - Accent1 2 6 2 4 2" xfId="47437"/>
    <cellStyle name="20% - Accent1 2 6 2 4 3" xfId="47438"/>
    <cellStyle name="20% - Accent1 2 6 2 5" xfId="47439"/>
    <cellStyle name="20% - Accent1 2 6 2 6" xfId="47440"/>
    <cellStyle name="20% - Accent1 2 6 2 6 2" xfId="58221"/>
    <cellStyle name="20% - Accent1 2 6 2 7" xfId="47441"/>
    <cellStyle name="20% - Accent1 2 6 2 8" xfId="47442"/>
    <cellStyle name="20% - Accent1 2 6 2 9" xfId="47443"/>
    <cellStyle name="20% - Accent1 2 6 3" xfId="4174"/>
    <cellStyle name="20% - Accent1 2 6 3 2" xfId="47444"/>
    <cellStyle name="20% - Accent1 2 6 3 2 2" xfId="47445"/>
    <cellStyle name="20% - Accent1 2 6 3 2 3" xfId="47446"/>
    <cellStyle name="20% - Accent1 2 6 3 3" xfId="47447"/>
    <cellStyle name="20% - Accent1 2 6 3 3 2" xfId="47448"/>
    <cellStyle name="20% - Accent1 2 6 3 3 3" xfId="47449"/>
    <cellStyle name="20% - Accent1 2 6 3 4" xfId="47450"/>
    <cellStyle name="20% - Accent1 2 6 3 5" xfId="47451"/>
    <cellStyle name="20% - Accent1 2 6 3 6" xfId="47452"/>
    <cellStyle name="20% - Accent1 2 6 3 7" xfId="47453"/>
    <cellStyle name="20% - Accent1 2 6 3 8" xfId="47454"/>
    <cellStyle name="20% - Accent1 2 6 4" xfId="47455"/>
    <cellStyle name="20% - Accent1 2 6 4 2" xfId="47456"/>
    <cellStyle name="20% - Accent1 2 6 4 2 2" xfId="58222"/>
    <cellStyle name="20% - Accent1 2 6 4 2 3" xfId="58223"/>
    <cellStyle name="20% - Accent1 2 6 4 3" xfId="47457"/>
    <cellStyle name="20% - Accent1 2 6 4 3 2" xfId="58224"/>
    <cellStyle name="20% - Accent1 2 6 4 4" xfId="47458"/>
    <cellStyle name="20% - Accent1 2 6 5" xfId="47459"/>
    <cellStyle name="20% - Accent1 2 6 5 2" xfId="47460"/>
    <cellStyle name="20% - Accent1 2 6 5 3" xfId="47461"/>
    <cellStyle name="20% - Accent1 2 6 6" xfId="47462"/>
    <cellStyle name="20% - Accent1 2 6 6 2" xfId="47463"/>
    <cellStyle name="20% - Accent1 2 6 6 3" xfId="47464"/>
    <cellStyle name="20% - Accent1 2 6 7" xfId="47465"/>
    <cellStyle name="20% - Accent1 2 6 7 2" xfId="58225"/>
    <cellStyle name="20% - Accent1 2 6 8" xfId="47466"/>
    <cellStyle name="20% - Accent1 2 6 9" xfId="47467"/>
    <cellStyle name="20% - Accent1 2 7" xfId="294"/>
    <cellStyle name="20% - Accent1 2 7 2" xfId="5166"/>
    <cellStyle name="20% - Accent1 2 7 2 2" xfId="5167"/>
    <cellStyle name="20% - Accent1 2 7 2 3" xfId="58226"/>
    <cellStyle name="20% - Accent1 2 7 3" xfId="5168"/>
    <cellStyle name="20% - Accent1 2 7 3 2" xfId="58227"/>
    <cellStyle name="20% - Accent1 2 7 4" xfId="58228"/>
    <cellStyle name="20% - Accent1 2 8" xfId="5169"/>
    <cellStyle name="20% - Accent1 2 8 2" xfId="47468"/>
    <cellStyle name="20% - Accent1 2 8 3" xfId="47469"/>
    <cellStyle name="20% - Accent1 2 9" xfId="5170"/>
    <cellStyle name="20% - Accent1 2 9 2" xfId="47470"/>
    <cellStyle name="20% - Accent1 2 9 3" xfId="47471"/>
    <cellStyle name="20% - Accent1 2_Dec monthly report" xfId="4616"/>
    <cellStyle name="20% - Accent1 20" xfId="47472"/>
    <cellStyle name="20% - Accent1 20 2" xfId="47473"/>
    <cellStyle name="20% - Accent1 20 3" xfId="47474"/>
    <cellStyle name="20% - Accent1 21" xfId="47475"/>
    <cellStyle name="20% - Accent1 21 2" xfId="47476"/>
    <cellStyle name="20% - Accent1 21 3" xfId="47477"/>
    <cellStyle name="20% - Accent1 22" xfId="47478"/>
    <cellStyle name="20% - Accent1 23" xfId="47479"/>
    <cellStyle name="20% - Accent1 24" xfId="47480"/>
    <cellStyle name="20% - Accent1 3" xfId="187"/>
    <cellStyle name="20% - Accent1 3 10" xfId="5171"/>
    <cellStyle name="20% - Accent1 3 11" xfId="5172"/>
    <cellStyle name="20% - Accent1 3 12" xfId="5173"/>
    <cellStyle name="20% - Accent1 3 13" xfId="5174"/>
    <cellStyle name="20% - Accent1 3 14" xfId="47481"/>
    <cellStyle name="20% - Accent1 3 2" xfId="200"/>
    <cellStyle name="20% - Accent1 3 2 2" xfId="306"/>
    <cellStyle name="20% - Accent1 3 2 2 10" xfId="47482"/>
    <cellStyle name="20% - Accent1 3 2 2 2" xfId="4177"/>
    <cellStyle name="20% - Accent1 3 2 2 2 2" xfId="5175"/>
    <cellStyle name="20% - Accent1 3 2 2 2 2 2" xfId="47483"/>
    <cellStyle name="20% - Accent1 3 2 2 2 2 3" xfId="47484"/>
    <cellStyle name="20% - Accent1 3 2 2 2 3" xfId="5176"/>
    <cellStyle name="20% - Accent1 3 2 2 2 3 2" xfId="47485"/>
    <cellStyle name="20% - Accent1 3 2 2 2 3 3" xfId="47486"/>
    <cellStyle name="20% - Accent1 3 2 2 2 4" xfId="47487"/>
    <cellStyle name="20% - Accent1 3 2 2 2 5" xfId="47488"/>
    <cellStyle name="20% - Accent1 3 2 2 2 6" xfId="47489"/>
    <cellStyle name="20% - Accent1 3 2 2 2 7" xfId="47490"/>
    <cellStyle name="20% - Accent1 3 2 2 2 8" xfId="47491"/>
    <cellStyle name="20% - Accent1 3 2 2 3" xfId="5177"/>
    <cellStyle name="20% - Accent1 3 2 2 3 2" xfId="5178"/>
    <cellStyle name="20% - Accent1 3 2 2 3 3" xfId="47492"/>
    <cellStyle name="20% - Accent1 3 2 2 4" xfId="5179"/>
    <cellStyle name="20% - Accent1 3 2 2 4 2" xfId="47493"/>
    <cellStyle name="20% - Accent1 3 2 2 4 3" xfId="47494"/>
    <cellStyle name="20% - Accent1 3 2 2 5" xfId="47495"/>
    <cellStyle name="20% - Accent1 3 2 2 5 2" xfId="47496"/>
    <cellStyle name="20% - Accent1 3 2 2 5 3" xfId="47497"/>
    <cellStyle name="20% - Accent1 3 2 2 6" xfId="47498"/>
    <cellStyle name="20% - Accent1 3 2 2 7" xfId="47499"/>
    <cellStyle name="20% - Accent1 3 2 2 8" xfId="47500"/>
    <cellStyle name="20% - Accent1 3 2 2 9" xfId="47501"/>
    <cellStyle name="20% - Accent1 3 2 3" xfId="305"/>
    <cellStyle name="20% - Accent1 3 2 3 2" xfId="5180"/>
    <cellStyle name="20% - Accent1 3 2 3 2 2" xfId="58229"/>
    <cellStyle name="20% - Accent1 3 2 3 2 3" xfId="58230"/>
    <cellStyle name="20% - Accent1 3 2 3 3" xfId="5181"/>
    <cellStyle name="20% - Accent1 3 2 3 3 2" xfId="58231"/>
    <cellStyle name="20% - Accent1 3 2 3 4" xfId="58232"/>
    <cellStyle name="20% - Accent1 3 2 4" xfId="5182"/>
    <cellStyle name="20% - Accent1 3 2 4 2" xfId="47502"/>
    <cellStyle name="20% - Accent1 3 2 4 3" xfId="47503"/>
    <cellStyle name="20% - Accent1 3 2 5" xfId="5183"/>
    <cellStyle name="20% - Accent1 3 2 5 2" xfId="47504"/>
    <cellStyle name="20% - Accent1 3 2 5 3" xfId="47505"/>
    <cellStyle name="20% - Accent1 3 2 6" xfId="5184"/>
    <cellStyle name="20% - Accent1 3 2 7" xfId="47506"/>
    <cellStyle name="20% - Accent1 3 2 8" xfId="47507"/>
    <cellStyle name="20% - Accent1 3 2 9" xfId="47508"/>
    <cellStyle name="20% - Accent1 3 3" xfId="4176"/>
    <cellStyle name="20% - Accent1 3 3 2" xfId="5185"/>
    <cellStyle name="20% - Accent1 3 3 2 2" xfId="5186"/>
    <cellStyle name="20% - Accent1 3 3 2 3" xfId="5187"/>
    <cellStyle name="20% - Accent1 3 3 2 3 2" xfId="58233"/>
    <cellStyle name="20% - Accent1 3 3 3" xfId="5188"/>
    <cellStyle name="20% - Accent1 3 3 3 2" xfId="47509"/>
    <cellStyle name="20% - Accent1 3 3 3 3" xfId="47510"/>
    <cellStyle name="20% - Accent1 3 3 4" xfId="5189"/>
    <cellStyle name="20% - Accent1 3 3 4 2" xfId="58234"/>
    <cellStyle name="20% - Accent1 3 3 5" xfId="47511"/>
    <cellStyle name="20% - Accent1 3 3 6" xfId="47512"/>
    <cellStyle name="20% - Accent1 3 3 7" xfId="47513"/>
    <cellStyle name="20% - Accent1 3 3 8" xfId="47514"/>
    <cellStyle name="20% - Accent1 3 4" xfId="304"/>
    <cellStyle name="20% - Accent1 3 4 2" xfId="5190"/>
    <cellStyle name="20% - Accent1 3 4 2 2" xfId="47515"/>
    <cellStyle name="20% - Accent1 3 4 2 3" xfId="47516"/>
    <cellStyle name="20% - Accent1 3 4 3" xfId="5191"/>
    <cellStyle name="20% - Accent1 3 4 3 2" xfId="47517"/>
    <cellStyle name="20% - Accent1 3 4 3 3" xfId="47518"/>
    <cellStyle name="20% - Accent1 3 4 4" xfId="47519"/>
    <cellStyle name="20% - Accent1 3 4 4 2" xfId="58235"/>
    <cellStyle name="20% - Accent1 3 4 5" xfId="47520"/>
    <cellStyle name="20% - Accent1 3 4 6" xfId="47521"/>
    <cellStyle name="20% - Accent1 3 4 7" xfId="47522"/>
    <cellStyle name="20% - Accent1 3 4 8" xfId="47523"/>
    <cellStyle name="20% - Accent1 3 5" xfId="5192"/>
    <cellStyle name="20% - Accent1 3 5 2" xfId="5193"/>
    <cellStyle name="20% - Accent1 3 5 2 2" xfId="5194"/>
    <cellStyle name="20% - Accent1 3 5 2 3" xfId="5195"/>
    <cellStyle name="20% - Accent1 3 5 3" xfId="5196"/>
    <cellStyle name="20% - Accent1 3 5 3 2" xfId="5197"/>
    <cellStyle name="20% - Accent1 3 5 4" xfId="5198"/>
    <cellStyle name="20% - Accent1 3 5 5" xfId="5199"/>
    <cellStyle name="20% - Accent1 3 5 6" xfId="5200"/>
    <cellStyle name="20% - Accent1 3 5 7" xfId="5201"/>
    <cellStyle name="20% - Accent1 3 5 8" xfId="5202"/>
    <cellStyle name="20% - Accent1 3 6" xfId="5203"/>
    <cellStyle name="20% - Accent1 3 6 2" xfId="5204"/>
    <cellStyle name="20% - Accent1 3 6 3" xfId="47524"/>
    <cellStyle name="20% - Accent1 3 7" xfId="5205"/>
    <cellStyle name="20% - Accent1 3 7 2" xfId="5206"/>
    <cellStyle name="20% - Accent1 3 7 3" xfId="5207"/>
    <cellStyle name="20% - Accent1 3 8" xfId="5208"/>
    <cellStyle name="20% - Accent1 3 8 2" xfId="5209"/>
    <cellStyle name="20% - Accent1 3 8 3" xfId="47525"/>
    <cellStyle name="20% - Accent1 3 9" xfId="5210"/>
    <cellStyle name="20% - Accent1 3 9 2" xfId="5211"/>
    <cellStyle name="20% - Accent1 3 9 3" xfId="47526"/>
    <cellStyle name="20% - Accent1 4" xfId="186"/>
    <cellStyle name="20% - Accent1 4 10" xfId="5212"/>
    <cellStyle name="20% - Accent1 4 11" xfId="5213"/>
    <cellStyle name="20% - Accent1 4 12" xfId="5214"/>
    <cellStyle name="20% - Accent1 4 13" xfId="47527"/>
    <cellStyle name="20% - Accent1 4 2" xfId="201"/>
    <cellStyle name="20% - Accent1 4 2 2" xfId="309"/>
    <cellStyle name="20% - Accent1 4 2 2 2" xfId="4179"/>
    <cellStyle name="20% - Accent1 4 2 2 2 2" xfId="47528"/>
    <cellStyle name="20% - Accent1 4 2 2 2 2 2" xfId="47529"/>
    <cellStyle name="20% - Accent1 4 2 2 2 2 3" xfId="47530"/>
    <cellStyle name="20% - Accent1 4 2 2 2 3" xfId="47531"/>
    <cellStyle name="20% - Accent1 4 2 2 2 3 2" xfId="47532"/>
    <cellStyle name="20% - Accent1 4 2 2 2 3 3" xfId="47533"/>
    <cellStyle name="20% - Accent1 4 2 2 2 4" xfId="47534"/>
    <cellStyle name="20% - Accent1 4 2 2 2 5" xfId="47535"/>
    <cellStyle name="20% - Accent1 4 2 2 2 6" xfId="47536"/>
    <cellStyle name="20% - Accent1 4 2 2 2 7" xfId="47537"/>
    <cellStyle name="20% - Accent1 4 2 2 2 8" xfId="47538"/>
    <cellStyle name="20% - Accent1 4 2 2 3" xfId="47539"/>
    <cellStyle name="20% - Accent1 4 2 2 3 2" xfId="47540"/>
    <cellStyle name="20% - Accent1 4 2 2 3 3" xfId="47541"/>
    <cellStyle name="20% - Accent1 4 2 2 4" xfId="47542"/>
    <cellStyle name="20% - Accent1 4 2 2 4 2" xfId="47543"/>
    <cellStyle name="20% - Accent1 4 2 2 4 3" xfId="47544"/>
    <cellStyle name="20% - Accent1 4 2 2 5" xfId="47545"/>
    <cellStyle name="20% - Accent1 4 2 2 5 2" xfId="58236"/>
    <cellStyle name="20% - Accent1 4 2 2 6" xfId="47546"/>
    <cellStyle name="20% - Accent1 4 2 2 7" xfId="47547"/>
    <cellStyle name="20% - Accent1 4 2 2 8" xfId="47548"/>
    <cellStyle name="20% - Accent1 4 2 2 9" xfId="47549"/>
    <cellStyle name="20% - Accent1 4 2 3" xfId="308"/>
    <cellStyle name="20% - Accent1 4 2 3 2" xfId="47550"/>
    <cellStyle name="20% - Accent1 4 2 3 2 2" xfId="58237"/>
    <cellStyle name="20% - Accent1 4 2 3 2 3" xfId="58238"/>
    <cellStyle name="20% - Accent1 4 2 3 3" xfId="58239"/>
    <cellStyle name="20% - Accent1 4 2 3 3 2" xfId="58240"/>
    <cellStyle name="20% - Accent1 4 2 3 4" xfId="58241"/>
    <cellStyle name="20% - Accent1 4 2 4" xfId="5215"/>
    <cellStyle name="20% - Accent1 4 2 4 2" xfId="47551"/>
    <cellStyle name="20% - Accent1 4 2 4 3" xfId="47552"/>
    <cellStyle name="20% - Accent1 4 2 5" xfId="47553"/>
    <cellStyle name="20% - Accent1 4 2 5 2" xfId="47554"/>
    <cellStyle name="20% - Accent1 4 2 5 3" xfId="47555"/>
    <cellStyle name="20% - Accent1 4 2 6" xfId="47556"/>
    <cellStyle name="20% - Accent1 4 2 7" xfId="47557"/>
    <cellStyle name="20% - Accent1 4 2 8" xfId="47558"/>
    <cellStyle name="20% - Accent1 4 2 9" xfId="47559"/>
    <cellStyle name="20% - Accent1 4 3" xfId="4178"/>
    <cellStyle name="20% - Accent1 4 3 2" xfId="5216"/>
    <cellStyle name="20% - Accent1 4 3 2 2" xfId="47560"/>
    <cellStyle name="20% - Accent1 4 3 2 3" xfId="47561"/>
    <cellStyle name="20% - Accent1 4 3 3" xfId="5217"/>
    <cellStyle name="20% - Accent1 4 3 3 2" xfId="47562"/>
    <cellStyle name="20% - Accent1 4 3 3 3" xfId="47563"/>
    <cellStyle name="20% - Accent1 4 3 4" xfId="47564"/>
    <cellStyle name="20% - Accent1 4 3 4 2" xfId="58242"/>
    <cellStyle name="20% - Accent1 4 3 5" xfId="47565"/>
    <cellStyle name="20% - Accent1 4 3 6" xfId="47566"/>
    <cellStyle name="20% - Accent1 4 3 7" xfId="47567"/>
    <cellStyle name="20% - Accent1 4 3 8" xfId="47568"/>
    <cellStyle name="20% - Accent1 4 4" xfId="307"/>
    <cellStyle name="20% - Accent1 4 4 2" xfId="5218"/>
    <cellStyle name="20% - Accent1 4 4 2 2" xfId="5219"/>
    <cellStyle name="20% - Accent1 4 4 2 3" xfId="5220"/>
    <cellStyle name="20% - Accent1 4 4 3" xfId="5221"/>
    <cellStyle name="20% - Accent1 4 4 3 2" xfId="5222"/>
    <cellStyle name="20% - Accent1 4 4 3 3" xfId="47569"/>
    <cellStyle name="20% - Accent1 4 4 4" xfId="5223"/>
    <cellStyle name="20% - Accent1 4 4 5" xfId="5224"/>
    <cellStyle name="20% - Accent1 4 4 6" xfId="5225"/>
    <cellStyle name="20% - Accent1 4 4 7" xfId="5226"/>
    <cellStyle name="20% - Accent1 4 4 8" xfId="5227"/>
    <cellStyle name="20% - Accent1 4 5" xfId="5228"/>
    <cellStyle name="20% - Accent1 4 5 2" xfId="5229"/>
    <cellStyle name="20% - Accent1 4 5 2 2" xfId="58243"/>
    <cellStyle name="20% - Accent1 4 5 2 3" xfId="58244"/>
    <cellStyle name="20% - Accent1 4 5 3" xfId="47570"/>
    <cellStyle name="20% - Accent1 4 5 3 2" xfId="58245"/>
    <cellStyle name="20% - Accent1 4 5 4" xfId="47571"/>
    <cellStyle name="20% - Accent1 4 6" xfId="5230"/>
    <cellStyle name="20% - Accent1 4 6 2" xfId="5231"/>
    <cellStyle name="20% - Accent1 4 6 3" xfId="5232"/>
    <cellStyle name="20% - Accent1 4 7" xfId="5233"/>
    <cellStyle name="20% - Accent1 4 7 2" xfId="5234"/>
    <cellStyle name="20% - Accent1 4 7 3" xfId="47572"/>
    <cellStyle name="20% - Accent1 4 8" xfId="5235"/>
    <cellStyle name="20% - Accent1 4 8 2" xfId="47573"/>
    <cellStyle name="20% - Accent1 4 8 3" xfId="47574"/>
    <cellStyle name="20% - Accent1 4 9" xfId="5236"/>
    <cellStyle name="20% - Accent1 5" xfId="198"/>
    <cellStyle name="20% - Accent1 5 10" xfId="47575"/>
    <cellStyle name="20% - Accent1 5 11" xfId="47576"/>
    <cellStyle name="20% - Accent1 5 12" xfId="47577"/>
    <cellStyle name="20% - Accent1 5 2" xfId="311"/>
    <cellStyle name="20% - Accent1 5 2 2" xfId="312"/>
    <cellStyle name="20% - Accent1 5 2 2 2" xfId="4181"/>
    <cellStyle name="20% - Accent1 5 2 2 2 2" xfId="47578"/>
    <cellStyle name="20% - Accent1 5 2 2 2 2 2" xfId="47579"/>
    <cellStyle name="20% - Accent1 5 2 2 2 2 3" xfId="47580"/>
    <cellStyle name="20% - Accent1 5 2 2 2 3" xfId="47581"/>
    <cellStyle name="20% - Accent1 5 2 2 2 3 2" xfId="47582"/>
    <cellStyle name="20% - Accent1 5 2 2 2 3 3" xfId="47583"/>
    <cellStyle name="20% - Accent1 5 2 2 2 4" xfId="47584"/>
    <cellStyle name="20% - Accent1 5 2 2 2 5" xfId="47585"/>
    <cellStyle name="20% - Accent1 5 2 2 2 6" xfId="47586"/>
    <cellStyle name="20% - Accent1 5 2 2 2 7" xfId="47587"/>
    <cellStyle name="20% - Accent1 5 2 2 2 8" xfId="47588"/>
    <cellStyle name="20% - Accent1 5 2 2 3" xfId="47589"/>
    <cellStyle name="20% - Accent1 5 2 2 3 2" xfId="47590"/>
    <cellStyle name="20% - Accent1 5 2 2 3 3" xfId="47591"/>
    <cellStyle name="20% - Accent1 5 2 2 4" xfId="47592"/>
    <cellStyle name="20% - Accent1 5 2 2 4 2" xfId="47593"/>
    <cellStyle name="20% - Accent1 5 2 2 4 3" xfId="47594"/>
    <cellStyle name="20% - Accent1 5 2 2 5" xfId="47595"/>
    <cellStyle name="20% - Accent1 5 2 2 5 2" xfId="58246"/>
    <cellStyle name="20% - Accent1 5 2 2 6" xfId="47596"/>
    <cellStyle name="20% - Accent1 5 2 2 7" xfId="47597"/>
    <cellStyle name="20% - Accent1 5 2 2 8" xfId="47598"/>
    <cellStyle name="20% - Accent1 5 2 2 9" xfId="47599"/>
    <cellStyle name="20% - Accent1 5 2 3" xfId="47600"/>
    <cellStyle name="20% - Accent1 5 2 3 2" xfId="47601"/>
    <cellStyle name="20% - Accent1 5 2 3 2 2" xfId="58247"/>
    <cellStyle name="20% - Accent1 5 2 3 2 3" xfId="58248"/>
    <cellStyle name="20% - Accent1 5 2 3 3" xfId="58249"/>
    <cellStyle name="20% - Accent1 5 2 3 3 2" xfId="58250"/>
    <cellStyle name="20% - Accent1 5 2 3 4" xfId="58251"/>
    <cellStyle name="20% - Accent1 5 2 4" xfId="47602"/>
    <cellStyle name="20% - Accent1 5 2 5" xfId="47603"/>
    <cellStyle name="20% - Accent1 5 2_Dec monthly report" xfId="4618"/>
    <cellStyle name="20% - Accent1 5 3" xfId="4180"/>
    <cellStyle name="20% - Accent1 5 3 2" xfId="47604"/>
    <cellStyle name="20% - Accent1 5 3 2 2" xfId="47605"/>
    <cellStyle name="20% - Accent1 5 3 2 3" xfId="47606"/>
    <cellStyle name="20% - Accent1 5 3 3" xfId="47607"/>
    <cellStyle name="20% - Accent1 5 3 3 2" xfId="47608"/>
    <cellStyle name="20% - Accent1 5 3 3 3" xfId="47609"/>
    <cellStyle name="20% - Accent1 5 3 4" xfId="47610"/>
    <cellStyle name="20% - Accent1 5 3 4 2" xfId="58252"/>
    <cellStyle name="20% - Accent1 5 3 5" xfId="47611"/>
    <cellStyle name="20% - Accent1 5 3 6" xfId="47612"/>
    <cellStyle name="20% - Accent1 5 3 7" xfId="47613"/>
    <cellStyle name="20% - Accent1 5 3 8" xfId="47614"/>
    <cellStyle name="20% - Accent1 5 4" xfId="310"/>
    <cellStyle name="20% - Accent1 5 4 2" xfId="47615"/>
    <cellStyle name="20% - Accent1 5 4 2 2" xfId="47616"/>
    <cellStyle name="20% - Accent1 5 4 2 3" xfId="47617"/>
    <cellStyle name="20% - Accent1 5 4 3" xfId="47618"/>
    <cellStyle name="20% - Accent1 5 4 3 2" xfId="47619"/>
    <cellStyle name="20% - Accent1 5 4 3 3" xfId="47620"/>
    <cellStyle name="20% - Accent1 5 4 4" xfId="47621"/>
    <cellStyle name="20% - Accent1 5 4 5" xfId="47622"/>
    <cellStyle name="20% - Accent1 5 4 6" xfId="47623"/>
    <cellStyle name="20% - Accent1 5 4 7" xfId="47624"/>
    <cellStyle name="20% - Accent1 5 4 8" xfId="47625"/>
    <cellStyle name="20% - Accent1 5 5" xfId="47626"/>
    <cellStyle name="20% - Accent1 5 5 2" xfId="47627"/>
    <cellStyle name="20% - Accent1 5 5 3" xfId="47628"/>
    <cellStyle name="20% - Accent1 5 6" xfId="47629"/>
    <cellStyle name="20% - Accent1 5 6 2" xfId="47630"/>
    <cellStyle name="20% - Accent1 5 6 3" xfId="47631"/>
    <cellStyle name="20% - Accent1 5 7" xfId="47632"/>
    <cellStyle name="20% - Accent1 5 7 2" xfId="47633"/>
    <cellStyle name="20% - Accent1 5 7 3" xfId="47634"/>
    <cellStyle name="20% - Accent1 5 8" xfId="47635"/>
    <cellStyle name="20% - Accent1 5 9" xfId="47636"/>
    <cellStyle name="20% - Accent1 6" xfId="313"/>
    <cellStyle name="20% - Accent1 6 2" xfId="314"/>
    <cellStyle name="20% - Accent1 6 2 2" xfId="4182"/>
    <cellStyle name="20% - Accent1 6 2 2 2" xfId="47637"/>
    <cellStyle name="20% - Accent1 6 2 2 2 2" xfId="47638"/>
    <cellStyle name="20% - Accent1 6 2 2 2 3" xfId="47639"/>
    <cellStyle name="20% - Accent1 6 2 2 3" xfId="47640"/>
    <cellStyle name="20% - Accent1 6 2 2 3 2" xfId="47641"/>
    <cellStyle name="20% - Accent1 6 2 2 3 3" xfId="47642"/>
    <cellStyle name="20% - Accent1 6 2 2 4" xfId="47643"/>
    <cellStyle name="20% - Accent1 6 2 2 5" xfId="47644"/>
    <cellStyle name="20% - Accent1 6 2 2 6" xfId="47645"/>
    <cellStyle name="20% - Accent1 6 2 2 7" xfId="47646"/>
    <cellStyle name="20% - Accent1 6 2 2 8" xfId="47647"/>
    <cellStyle name="20% - Accent1 6 2 3" xfId="47648"/>
    <cellStyle name="20% - Accent1 6 2 3 2" xfId="47649"/>
    <cellStyle name="20% - Accent1 6 2 3 3" xfId="47650"/>
    <cellStyle name="20% - Accent1 6 2 4" xfId="47651"/>
    <cellStyle name="20% - Accent1 6 2 4 2" xfId="47652"/>
    <cellStyle name="20% - Accent1 6 2 4 3" xfId="47653"/>
    <cellStyle name="20% - Accent1 6 2 5" xfId="47654"/>
    <cellStyle name="20% - Accent1 6 2 5 2" xfId="58253"/>
    <cellStyle name="20% - Accent1 6 2 6" xfId="47655"/>
    <cellStyle name="20% - Accent1 6 2 7" xfId="47656"/>
    <cellStyle name="20% - Accent1 6 2 8" xfId="47657"/>
    <cellStyle name="20% - Accent1 6 2 9" xfId="47658"/>
    <cellStyle name="20% - Accent1 6 3" xfId="5237"/>
    <cellStyle name="20% - Accent1 6 3 2" xfId="47659"/>
    <cellStyle name="20% - Accent1 6 3 2 2" xfId="58254"/>
    <cellStyle name="20% - Accent1 6 3 2 3" xfId="58255"/>
    <cellStyle name="20% - Accent1 6 3 3" xfId="58256"/>
    <cellStyle name="20% - Accent1 6 3 3 2" xfId="58257"/>
    <cellStyle name="20% - Accent1 6 3 4" xfId="58258"/>
    <cellStyle name="20% - Accent1 6 4" xfId="58259"/>
    <cellStyle name="20% - Accent1 6 5" xfId="58260"/>
    <cellStyle name="20% - Accent1 6_Dec monthly report" xfId="4619"/>
    <cellStyle name="20% - Accent1 7" xfId="315"/>
    <cellStyle name="20% - Accent1 7 2" xfId="5238"/>
    <cellStyle name="20% - Accent1 7 3" xfId="5239"/>
    <cellStyle name="20% - Accent1 7 4" xfId="47660"/>
    <cellStyle name="20% - Accent1 8" xfId="4167"/>
    <cellStyle name="20% - Accent1 8 2" xfId="47661"/>
    <cellStyle name="20% - Accent1 8 2 2" xfId="47662"/>
    <cellStyle name="20% - Accent1 8 2 3" xfId="47663"/>
    <cellStyle name="20% - Accent1 8 2 3 2" xfId="58261"/>
    <cellStyle name="20% - Accent1 8 3" xfId="47664"/>
    <cellStyle name="20% - Accent1 8 3 2" xfId="47665"/>
    <cellStyle name="20% - Accent1 8 3 3" xfId="47666"/>
    <cellStyle name="20% - Accent1 8 4" xfId="47667"/>
    <cellStyle name="20% - Accent1 8 4 2" xfId="58262"/>
    <cellStyle name="20% - Accent1 8 5" xfId="47668"/>
    <cellStyle name="20% - Accent1 8 6" xfId="47669"/>
    <cellStyle name="20% - Accent1 8 7" xfId="47670"/>
    <cellStyle name="20% - Accent1 8 8" xfId="47671"/>
    <cellStyle name="20% - Accent1 9" xfId="293"/>
    <cellStyle name="20% - Accent1 9 2" xfId="47672"/>
    <cellStyle name="20% - Accent1 9 2 2" xfId="47673"/>
    <cellStyle name="20% - Accent1 9 2 3" xfId="47674"/>
    <cellStyle name="20% - Accent1 9 3" xfId="47675"/>
    <cellStyle name="20% - Accent1 9 3 2" xfId="47676"/>
    <cellStyle name="20% - Accent1 9 3 3" xfId="47677"/>
    <cellStyle name="20% - Accent1 9 4" xfId="47678"/>
    <cellStyle name="20% - Accent1 9 4 2" xfId="58263"/>
    <cellStyle name="20% - Accent1 9 5" xfId="47679"/>
    <cellStyle name="20% - Accent1 9 6" xfId="47680"/>
    <cellStyle name="20% - Accent1 9 7" xfId="47681"/>
    <cellStyle name="20% - Accent1 9 8" xfId="47682"/>
    <cellStyle name="20% - Accent2" xfId="23" builtinId="34" customBuiltin="1"/>
    <cellStyle name="20% - Accent2 10" xfId="47683"/>
    <cellStyle name="20% - Accent2 10 2" xfId="47684"/>
    <cellStyle name="20% - Accent2 10 2 2" xfId="58264"/>
    <cellStyle name="20% - Accent2 10 2 3" xfId="58265"/>
    <cellStyle name="20% - Accent2 10 3" xfId="47685"/>
    <cellStyle name="20% - Accent2 10 4" xfId="47686"/>
    <cellStyle name="20% - Accent2 10 4 2" xfId="58266"/>
    <cellStyle name="20% - Accent2 10 5" xfId="58267"/>
    <cellStyle name="20% - Accent2 11" xfId="47687"/>
    <cellStyle name="20% - Accent2 11 2" xfId="47688"/>
    <cellStyle name="20% - Accent2 11 3" xfId="47689"/>
    <cellStyle name="20% - Accent2 11 3 2" xfId="58268"/>
    <cellStyle name="20% - Accent2 12" xfId="47690"/>
    <cellStyle name="20% - Accent2 12 2" xfId="47691"/>
    <cellStyle name="20% - Accent2 12 3" xfId="47692"/>
    <cellStyle name="20% - Accent2 13" xfId="47693"/>
    <cellStyle name="20% - Accent2 13 2" xfId="47694"/>
    <cellStyle name="20% - Accent2 13 3" xfId="47695"/>
    <cellStyle name="20% - Accent2 14" xfId="47696"/>
    <cellStyle name="20% - Accent2 14 2" xfId="47697"/>
    <cellStyle name="20% - Accent2 14 3" xfId="47698"/>
    <cellStyle name="20% - Accent2 15" xfId="47699"/>
    <cellStyle name="20% - Accent2 15 2" xfId="47700"/>
    <cellStyle name="20% - Accent2 15 3" xfId="47701"/>
    <cellStyle name="20% - Accent2 16" xfId="47702"/>
    <cellStyle name="20% - Accent2 16 2" xfId="47703"/>
    <cellStyle name="20% - Accent2 16 3" xfId="47704"/>
    <cellStyle name="20% - Accent2 17" xfId="47705"/>
    <cellStyle name="20% - Accent2 17 2" xfId="47706"/>
    <cellStyle name="20% - Accent2 17 3" xfId="47707"/>
    <cellStyle name="20% - Accent2 18" xfId="47708"/>
    <cellStyle name="20% - Accent2 18 2" xfId="47709"/>
    <cellStyle name="20% - Accent2 18 3" xfId="47710"/>
    <cellStyle name="20% - Accent2 19" xfId="47711"/>
    <cellStyle name="20% - Accent2 19 2" xfId="47712"/>
    <cellStyle name="20% - Accent2 19 3" xfId="47713"/>
    <cellStyle name="20% - Accent2 2" xfId="69"/>
    <cellStyle name="20% - Accent2 2 10" xfId="5240"/>
    <cellStyle name="20% - Accent2 2 10 2" xfId="47714"/>
    <cellStyle name="20% - Accent2 2 10 3" xfId="47715"/>
    <cellStyle name="20% - Accent2 2 11" xfId="5241"/>
    <cellStyle name="20% - Accent2 2 11 2" xfId="47716"/>
    <cellStyle name="20% - Accent2 2 11 3" xfId="47717"/>
    <cellStyle name="20% - Accent2 2 12" xfId="47718"/>
    <cellStyle name="20% - Accent2 2 12 2" xfId="47719"/>
    <cellStyle name="20% - Accent2 2 12 3" xfId="47720"/>
    <cellStyle name="20% - Accent2 2 13" xfId="47721"/>
    <cellStyle name="20% - Accent2 2 14" xfId="47722"/>
    <cellStyle name="20% - Accent2 2 2" xfId="203"/>
    <cellStyle name="20% - Accent2 2 2 2" xfId="318"/>
    <cellStyle name="20% - Accent2 2 2 2 2" xfId="5242"/>
    <cellStyle name="20% - Accent2 2 2 2 3" xfId="5243"/>
    <cellStyle name="20% - Accent2 2 2 2 4" xfId="5244"/>
    <cellStyle name="20% - Accent2 2 2 3" xfId="5245"/>
    <cellStyle name="20% - Accent2 2 2 3 2" xfId="5246"/>
    <cellStyle name="20% - Accent2 2 2 3 3" xfId="47723"/>
    <cellStyle name="20% - Accent2 2 2 4" xfId="5247"/>
    <cellStyle name="20% - Accent2 2 2 4 2" xfId="47724"/>
    <cellStyle name="20% - Accent2 2 2 4 3" xfId="47725"/>
    <cellStyle name="20% - Accent2 2 2 5" xfId="5248"/>
    <cellStyle name="20% - Accent2 2 2 6" xfId="5249"/>
    <cellStyle name="20% - Accent2 2 2 7" xfId="47726"/>
    <cellStyle name="20% - Accent2 2 2 8" xfId="47727"/>
    <cellStyle name="20% - Accent2 2 2_Dec monthly report" xfId="4621"/>
    <cellStyle name="20% - Accent2 2 3" xfId="319"/>
    <cellStyle name="20% - Accent2 2 3 10" xfId="47728"/>
    <cellStyle name="20% - Accent2 2 3 11" xfId="47729"/>
    <cellStyle name="20% - Accent2 2 3 2" xfId="320"/>
    <cellStyle name="20% - Accent2 2 3 2 10" xfId="47730"/>
    <cellStyle name="20% - Accent2 2 3 2 2" xfId="4185"/>
    <cellStyle name="20% - Accent2 2 3 2 2 2" xfId="5250"/>
    <cellStyle name="20% - Accent2 2 3 2 2 2 2" xfId="5251"/>
    <cellStyle name="20% - Accent2 2 3 2 2 2 3" xfId="47731"/>
    <cellStyle name="20% - Accent2 2 3 2 2 3" xfId="5252"/>
    <cellStyle name="20% - Accent2 2 3 2 2 3 2" xfId="47732"/>
    <cellStyle name="20% - Accent2 2 3 2 2 3 3" xfId="47733"/>
    <cellStyle name="20% - Accent2 2 3 2 2 4" xfId="47734"/>
    <cellStyle name="20% - Accent2 2 3 2 2 5" xfId="47735"/>
    <cellStyle name="20% - Accent2 2 3 2 2 6" xfId="47736"/>
    <cellStyle name="20% - Accent2 2 3 2 2 7" xfId="47737"/>
    <cellStyle name="20% - Accent2 2 3 2 2 8" xfId="47738"/>
    <cellStyle name="20% - Accent2 2 3 2 3" xfId="5253"/>
    <cellStyle name="20% - Accent2 2 3 2 3 2" xfId="5254"/>
    <cellStyle name="20% - Accent2 2 3 2 3 2 2" xfId="58269"/>
    <cellStyle name="20% - Accent2 2 3 2 3 2 3" xfId="58270"/>
    <cellStyle name="20% - Accent2 2 3 2 3 3" xfId="47739"/>
    <cellStyle name="20% - Accent2 2 3 2 3 3 2" xfId="58271"/>
    <cellStyle name="20% - Accent2 2 3 2 3 4" xfId="47740"/>
    <cellStyle name="20% - Accent2 2 3 2 4" xfId="5255"/>
    <cellStyle name="20% - Accent2 2 3 2 4 2" xfId="47741"/>
    <cellStyle name="20% - Accent2 2 3 2 4 3" xfId="47742"/>
    <cellStyle name="20% - Accent2 2 3 2 5" xfId="47743"/>
    <cellStyle name="20% - Accent2 2 3 2 5 2" xfId="47744"/>
    <cellStyle name="20% - Accent2 2 3 2 5 3" xfId="47745"/>
    <cellStyle name="20% - Accent2 2 3 2 6" xfId="47746"/>
    <cellStyle name="20% - Accent2 2 3 2 6 2" xfId="58272"/>
    <cellStyle name="20% - Accent2 2 3 2 7" xfId="47747"/>
    <cellStyle name="20% - Accent2 2 3 2 8" xfId="47748"/>
    <cellStyle name="20% - Accent2 2 3 2 9" xfId="47749"/>
    <cellStyle name="20% - Accent2 2 3 3" xfId="4184"/>
    <cellStyle name="20% - Accent2 2 3 3 2" xfId="5256"/>
    <cellStyle name="20% - Accent2 2 3 3 2 2" xfId="47750"/>
    <cellStyle name="20% - Accent2 2 3 3 2 3" xfId="47751"/>
    <cellStyle name="20% - Accent2 2 3 3 3" xfId="5257"/>
    <cellStyle name="20% - Accent2 2 3 3 3 2" xfId="5258"/>
    <cellStyle name="20% - Accent2 2 3 3 3 3" xfId="47752"/>
    <cellStyle name="20% - Accent2 2 3 3 4" xfId="5259"/>
    <cellStyle name="20% - Accent2 2 3 3 5" xfId="47753"/>
    <cellStyle name="20% - Accent2 2 3 3 6" xfId="47754"/>
    <cellStyle name="20% - Accent2 2 3 3 7" xfId="47755"/>
    <cellStyle name="20% - Accent2 2 3 3 8" xfId="47756"/>
    <cellStyle name="20% - Accent2 2 3 4" xfId="5260"/>
    <cellStyle name="20% - Accent2 2 3 4 2" xfId="5261"/>
    <cellStyle name="20% - Accent2 2 3 4 2 2" xfId="5262"/>
    <cellStyle name="20% - Accent2 2 3 4 2 3" xfId="58273"/>
    <cellStyle name="20% - Accent2 2 3 4 3" xfId="5263"/>
    <cellStyle name="20% - Accent2 2 3 4 3 2" xfId="58274"/>
    <cellStyle name="20% - Accent2 2 3 4 4" xfId="47757"/>
    <cellStyle name="20% - Accent2 2 3 5" xfId="5264"/>
    <cellStyle name="20% - Accent2 2 3 5 2" xfId="47758"/>
    <cellStyle name="20% - Accent2 2 3 5 3" xfId="47759"/>
    <cellStyle name="20% - Accent2 2 3 6" xfId="47760"/>
    <cellStyle name="20% - Accent2 2 3 6 2" xfId="47761"/>
    <cellStyle name="20% - Accent2 2 3 6 3" xfId="47762"/>
    <cellStyle name="20% - Accent2 2 3 7" xfId="47763"/>
    <cellStyle name="20% - Accent2 2 3 7 2" xfId="58275"/>
    <cellStyle name="20% - Accent2 2 3 8" xfId="47764"/>
    <cellStyle name="20% - Accent2 2 3 9" xfId="47765"/>
    <cellStyle name="20% - Accent2 2 4" xfId="321"/>
    <cellStyle name="20% - Accent2 2 4 10" xfId="47766"/>
    <cellStyle name="20% - Accent2 2 4 11" xfId="47767"/>
    <cellStyle name="20% - Accent2 2 4 2" xfId="322"/>
    <cellStyle name="20% - Accent2 2 4 2 10" xfId="47768"/>
    <cellStyle name="20% - Accent2 2 4 2 2" xfId="4187"/>
    <cellStyle name="20% - Accent2 2 4 2 2 2" xfId="5265"/>
    <cellStyle name="20% - Accent2 2 4 2 2 2 2" xfId="47769"/>
    <cellStyle name="20% - Accent2 2 4 2 2 2 3" xfId="47770"/>
    <cellStyle name="20% - Accent2 2 4 2 2 3" xfId="47771"/>
    <cellStyle name="20% - Accent2 2 4 2 2 3 2" xfId="47772"/>
    <cellStyle name="20% - Accent2 2 4 2 2 3 3" xfId="47773"/>
    <cellStyle name="20% - Accent2 2 4 2 2 4" xfId="47774"/>
    <cellStyle name="20% - Accent2 2 4 2 2 5" xfId="47775"/>
    <cellStyle name="20% - Accent2 2 4 2 2 6" xfId="47776"/>
    <cellStyle name="20% - Accent2 2 4 2 2 7" xfId="47777"/>
    <cellStyle name="20% - Accent2 2 4 2 2 8" xfId="47778"/>
    <cellStyle name="20% - Accent2 2 4 2 3" xfId="5266"/>
    <cellStyle name="20% - Accent2 2 4 2 3 2" xfId="47779"/>
    <cellStyle name="20% - Accent2 2 4 2 3 2 2" xfId="58276"/>
    <cellStyle name="20% - Accent2 2 4 2 3 2 3" xfId="58277"/>
    <cellStyle name="20% - Accent2 2 4 2 3 3" xfId="47780"/>
    <cellStyle name="20% - Accent2 2 4 2 3 3 2" xfId="58278"/>
    <cellStyle name="20% - Accent2 2 4 2 3 4" xfId="47781"/>
    <cellStyle name="20% - Accent2 2 4 2 4" xfId="47782"/>
    <cellStyle name="20% - Accent2 2 4 2 4 2" xfId="47783"/>
    <cellStyle name="20% - Accent2 2 4 2 4 3" xfId="47784"/>
    <cellStyle name="20% - Accent2 2 4 2 5" xfId="47785"/>
    <cellStyle name="20% - Accent2 2 4 2 5 2" xfId="47786"/>
    <cellStyle name="20% - Accent2 2 4 2 5 3" xfId="47787"/>
    <cellStyle name="20% - Accent2 2 4 2 6" xfId="47788"/>
    <cellStyle name="20% - Accent2 2 4 2 6 2" xfId="58279"/>
    <cellStyle name="20% - Accent2 2 4 2 7" xfId="47789"/>
    <cellStyle name="20% - Accent2 2 4 2 8" xfId="47790"/>
    <cellStyle name="20% - Accent2 2 4 2 9" xfId="47791"/>
    <cellStyle name="20% - Accent2 2 4 3" xfId="4186"/>
    <cellStyle name="20% - Accent2 2 4 3 2" xfId="5267"/>
    <cellStyle name="20% - Accent2 2 4 3 2 2" xfId="47792"/>
    <cellStyle name="20% - Accent2 2 4 3 2 3" xfId="47793"/>
    <cellStyle name="20% - Accent2 2 4 3 3" xfId="47794"/>
    <cellStyle name="20% - Accent2 2 4 3 3 2" xfId="47795"/>
    <cellStyle name="20% - Accent2 2 4 3 3 3" xfId="47796"/>
    <cellStyle name="20% - Accent2 2 4 3 4" xfId="47797"/>
    <cellStyle name="20% - Accent2 2 4 3 5" xfId="47798"/>
    <cellStyle name="20% - Accent2 2 4 3 6" xfId="47799"/>
    <cellStyle name="20% - Accent2 2 4 3 7" xfId="47800"/>
    <cellStyle name="20% - Accent2 2 4 3 8" xfId="47801"/>
    <cellStyle name="20% - Accent2 2 4 4" xfId="5268"/>
    <cellStyle name="20% - Accent2 2 4 4 2" xfId="47802"/>
    <cellStyle name="20% - Accent2 2 4 4 2 2" xfId="58280"/>
    <cellStyle name="20% - Accent2 2 4 4 2 3" xfId="58281"/>
    <cellStyle name="20% - Accent2 2 4 4 3" xfId="47803"/>
    <cellStyle name="20% - Accent2 2 4 4 3 2" xfId="58282"/>
    <cellStyle name="20% - Accent2 2 4 4 4" xfId="47804"/>
    <cellStyle name="20% - Accent2 2 4 5" xfId="5269"/>
    <cellStyle name="20% - Accent2 2 4 5 2" xfId="47805"/>
    <cellStyle name="20% - Accent2 2 4 5 3" xfId="47806"/>
    <cellStyle name="20% - Accent2 2 4 6" xfId="47807"/>
    <cellStyle name="20% - Accent2 2 4 6 2" xfId="47808"/>
    <cellStyle name="20% - Accent2 2 4 6 3" xfId="47809"/>
    <cellStyle name="20% - Accent2 2 4 7" xfId="47810"/>
    <cellStyle name="20% - Accent2 2 4 7 2" xfId="58283"/>
    <cellStyle name="20% - Accent2 2 4 8" xfId="47811"/>
    <cellStyle name="20% - Accent2 2 4 9" xfId="47812"/>
    <cellStyle name="20% - Accent2 2 5" xfId="323"/>
    <cellStyle name="20% - Accent2 2 5 10" xfId="47813"/>
    <cellStyle name="20% - Accent2 2 5 11" xfId="47814"/>
    <cellStyle name="20% - Accent2 2 5 2" xfId="324"/>
    <cellStyle name="20% - Accent2 2 5 2 2" xfId="4189"/>
    <cellStyle name="20% - Accent2 2 5 2 2 2" xfId="5270"/>
    <cellStyle name="20% - Accent2 2 5 2 2 2 2" xfId="47815"/>
    <cellStyle name="20% - Accent2 2 5 2 2 2 3" xfId="47816"/>
    <cellStyle name="20% - Accent2 2 5 2 2 3" xfId="47817"/>
    <cellStyle name="20% - Accent2 2 5 2 2 3 2" xfId="47818"/>
    <cellStyle name="20% - Accent2 2 5 2 2 3 3" xfId="47819"/>
    <cellStyle name="20% - Accent2 2 5 2 2 4" xfId="47820"/>
    <cellStyle name="20% - Accent2 2 5 2 2 5" xfId="47821"/>
    <cellStyle name="20% - Accent2 2 5 2 2 6" xfId="47822"/>
    <cellStyle name="20% - Accent2 2 5 2 2 7" xfId="47823"/>
    <cellStyle name="20% - Accent2 2 5 2 2 8" xfId="47824"/>
    <cellStyle name="20% - Accent2 2 5 2 3" xfId="5271"/>
    <cellStyle name="20% - Accent2 2 5 2 3 2" xfId="47825"/>
    <cellStyle name="20% - Accent2 2 5 2 3 2 2" xfId="58284"/>
    <cellStyle name="20% - Accent2 2 5 2 3 2 3" xfId="58285"/>
    <cellStyle name="20% - Accent2 2 5 2 3 3" xfId="47826"/>
    <cellStyle name="20% - Accent2 2 5 2 3 3 2" xfId="58286"/>
    <cellStyle name="20% - Accent2 2 5 2 3 4" xfId="47827"/>
    <cellStyle name="20% - Accent2 2 5 2 4" xfId="47828"/>
    <cellStyle name="20% - Accent2 2 5 2 4 2" xfId="47829"/>
    <cellStyle name="20% - Accent2 2 5 2 4 3" xfId="47830"/>
    <cellStyle name="20% - Accent2 2 5 2 5" xfId="47831"/>
    <cellStyle name="20% - Accent2 2 5 2 6" xfId="47832"/>
    <cellStyle name="20% - Accent2 2 5 2 6 2" xfId="58287"/>
    <cellStyle name="20% - Accent2 2 5 2 7" xfId="47833"/>
    <cellStyle name="20% - Accent2 2 5 2 8" xfId="47834"/>
    <cellStyle name="20% - Accent2 2 5 2 9" xfId="47835"/>
    <cellStyle name="20% - Accent2 2 5 3" xfId="4188"/>
    <cellStyle name="20% - Accent2 2 5 3 2" xfId="5272"/>
    <cellStyle name="20% - Accent2 2 5 3 2 2" xfId="47836"/>
    <cellStyle name="20% - Accent2 2 5 3 2 3" xfId="47837"/>
    <cellStyle name="20% - Accent2 2 5 3 3" xfId="47838"/>
    <cellStyle name="20% - Accent2 2 5 3 3 2" xfId="47839"/>
    <cellStyle name="20% - Accent2 2 5 3 3 3" xfId="47840"/>
    <cellStyle name="20% - Accent2 2 5 3 4" xfId="47841"/>
    <cellStyle name="20% - Accent2 2 5 3 5" xfId="47842"/>
    <cellStyle name="20% - Accent2 2 5 3 6" xfId="47843"/>
    <cellStyle name="20% - Accent2 2 5 3 7" xfId="47844"/>
    <cellStyle name="20% - Accent2 2 5 3 8" xfId="47845"/>
    <cellStyle name="20% - Accent2 2 5 4" xfId="5273"/>
    <cellStyle name="20% - Accent2 2 5 4 2" xfId="47846"/>
    <cellStyle name="20% - Accent2 2 5 4 2 2" xfId="58288"/>
    <cellStyle name="20% - Accent2 2 5 4 2 3" xfId="58289"/>
    <cellStyle name="20% - Accent2 2 5 4 3" xfId="47847"/>
    <cellStyle name="20% - Accent2 2 5 4 3 2" xfId="58290"/>
    <cellStyle name="20% - Accent2 2 5 4 4" xfId="47848"/>
    <cellStyle name="20% - Accent2 2 5 5" xfId="5274"/>
    <cellStyle name="20% - Accent2 2 5 5 2" xfId="47849"/>
    <cellStyle name="20% - Accent2 2 5 5 3" xfId="47850"/>
    <cellStyle name="20% - Accent2 2 5 6" xfId="47851"/>
    <cellStyle name="20% - Accent2 2 5 6 2" xfId="47852"/>
    <cellStyle name="20% - Accent2 2 5 6 3" xfId="47853"/>
    <cellStyle name="20% - Accent2 2 5 7" xfId="47854"/>
    <cellStyle name="20% - Accent2 2 5 7 2" xfId="58291"/>
    <cellStyle name="20% - Accent2 2 5 8" xfId="47855"/>
    <cellStyle name="20% - Accent2 2 5 9" xfId="47856"/>
    <cellStyle name="20% - Accent2 2 6" xfId="325"/>
    <cellStyle name="20% - Accent2 2 6 10" xfId="47857"/>
    <cellStyle name="20% - Accent2 2 6 11" xfId="47858"/>
    <cellStyle name="20% - Accent2 2 6 2" xfId="326"/>
    <cellStyle name="20% - Accent2 2 6 2 2" xfId="4191"/>
    <cellStyle name="20% - Accent2 2 6 2 2 2" xfId="47859"/>
    <cellStyle name="20% - Accent2 2 6 2 2 2 2" xfId="47860"/>
    <cellStyle name="20% - Accent2 2 6 2 2 2 3" xfId="47861"/>
    <cellStyle name="20% - Accent2 2 6 2 2 3" xfId="47862"/>
    <cellStyle name="20% - Accent2 2 6 2 2 3 2" xfId="47863"/>
    <cellStyle name="20% - Accent2 2 6 2 2 3 3" xfId="47864"/>
    <cellStyle name="20% - Accent2 2 6 2 2 4" xfId="47865"/>
    <cellStyle name="20% - Accent2 2 6 2 2 5" xfId="47866"/>
    <cellStyle name="20% - Accent2 2 6 2 2 6" xfId="47867"/>
    <cellStyle name="20% - Accent2 2 6 2 2 7" xfId="47868"/>
    <cellStyle name="20% - Accent2 2 6 2 2 8" xfId="47869"/>
    <cellStyle name="20% - Accent2 2 6 2 3" xfId="47870"/>
    <cellStyle name="20% - Accent2 2 6 2 3 2" xfId="47871"/>
    <cellStyle name="20% - Accent2 2 6 2 3 2 2" xfId="58292"/>
    <cellStyle name="20% - Accent2 2 6 2 3 2 3" xfId="58293"/>
    <cellStyle name="20% - Accent2 2 6 2 3 3" xfId="47872"/>
    <cellStyle name="20% - Accent2 2 6 2 3 3 2" xfId="58294"/>
    <cellStyle name="20% - Accent2 2 6 2 3 4" xfId="47873"/>
    <cellStyle name="20% - Accent2 2 6 2 4" xfId="47874"/>
    <cellStyle name="20% - Accent2 2 6 2 4 2" xfId="47875"/>
    <cellStyle name="20% - Accent2 2 6 2 4 3" xfId="47876"/>
    <cellStyle name="20% - Accent2 2 6 2 5" xfId="47877"/>
    <cellStyle name="20% - Accent2 2 6 2 6" xfId="47878"/>
    <cellStyle name="20% - Accent2 2 6 2 6 2" xfId="58295"/>
    <cellStyle name="20% - Accent2 2 6 2 7" xfId="47879"/>
    <cellStyle name="20% - Accent2 2 6 2 8" xfId="47880"/>
    <cellStyle name="20% - Accent2 2 6 2 9" xfId="47881"/>
    <cellStyle name="20% - Accent2 2 6 3" xfId="4190"/>
    <cellStyle name="20% - Accent2 2 6 3 2" xfId="47882"/>
    <cellStyle name="20% - Accent2 2 6 3 2 2" xfId="47883"/>
    <cellStyle name="20% - Accent2 2 6 3 2 3" xfId="47884"/>
    <cellStyle name="20% - Accent2 2 6 3 3" xfId="47885"/>
    <cellStyle name="20% - Accent2 2 6 3 3 2" xfId="47886"/>
    <cellStyle name="20% - Accent2 2 6 3 3 3" xfId="47887"/>
    <cellStyle name="20% - Accent2 2 6 3 4" xfId="47888"/>
    <cellStyle name="20% - Accent2 2 6 3 5" xfId="47889"/>
    <cellStyle name="20% - Accent2 2 6 3 6" xfId="47890"/>
    <cellStyle name="20% - Accent2 2 6 3 7" xfId="47891"/>
    <cellStyle name="20% - Accent2 2 6 3 8" xfId="47892"/>
    <cellStyle name="20% - Accent2 2 6 4" xfId="47893"/>
    <cellStyle name="20% - Accent2 2 6 4 2" xfId="47894"/>
    <cellStyle name="20% - Accent2 2 6 4 2 2" xfId="58296"/>
    <cellStyle name="20% - Accent2 2 6 4 2 3" xfId="58297"/>
    <cellStyle name="20% - Accent2 2 6 4 3" xfId="47895"/>
    <cellStyle name="20% - Accent2 2 6 4 3 2" xfId="58298"/>
    <cellStyle name="20% - Accent2 2 6 4 4" xfId="47896"/>
    <cellStyle name="20% - Accent2 2 6 5" xfId="47897"/>
    <cellStyle name="20% - Accent2 2 6 5 2" xfId="47898"/>
    <cellStyle name="20% - Accent2 2 6 5 3" xfId="47899"/>
    <cellStyle name="20% - Accent2 2 6 6" xfId="47900"/>
    <cellStyle name="20% - Accent2 2 6 6 2" xfId="47901"/>
    <cellStyle name="20% - Accent2 2 6 6 3" xfId="47902"/>
    <cellStyle name="20% - Accent2 2 6 7" xfId="47903"/>
    <cellStyle name="20% - Accent2 2 6 7 2" xfId="58299"/>
    <cellStyle name="20% - Accent2 2 6 8" xfId="47904"/>
    <cellStyle name="20% - Accent2 2 6 9" xfId="47905"/>
    <cellStyle name="20% - Accent2 2 7" xfId="317"/>
    <cellStyle name="20% - Accent2 2 7 2" xfId="5275"/>
    <cellStyle name="20% - Accent2 2 7 2 2" xfId="5276"/>
    <cellStyle name="20% - Accent2 2 7 2 3" xfId="58300"/>
    <cellStyle name="20% - Accent2 2 7 3" xfId="5277"/>
    <cellStyle name="20% - Accent2 2 7 3 2" xfId="58301"/>
    <cellStyle name="20% - Accent2 2 7 4" xfId="58302"/>
    <cellStyle name="20% - Accent2 2 8" xfId="5278"/>
    <cellStyle name="20% - Accent2 2 8 2" xfId="47906"/>
    <cellStyle name="20% - Accent2 2 8 3" xfId="47907"/>
    <cellStyle name="20% - Accent2 2 9" xfId="5279"/>
    <cellStyle name="20% - Accent2 2 9 2" xfId="47908"/>
    <cellStyle name="20% - Accent2 2 9 3" xfId="47909"/>
    <cellStyle name="20% - Accent2 2_Dec monthly report" xfId="4620"/>
    <cellStyle name="20% - Accent2 20" xfId="47910"/>
    <cellStyle name="20% - Accent2 20 2" xfId="47911"/>
    <cellStyle name="20% - Accent2 20 3" xfId="47912"/>
    <cellStyle name="20% - Accent2 21" xfId="47913"/>
    <cellStyle name="20% - Accent2 21 2" xfId="47914"/>
    <cellStyle name="20% - Accent2 21 3" xfId="47915"/>
    <cellStyle name="20% - Accent2 22" xfId="47916"/>
    <cellStyle name="20% - Accent2 23" xfId="47917"/>
    <cellStyle name="20% - Accent2 24" xfId="47918"/>
    <cellStyle name="20% - Accent2 3" xfId="185"/>
    <cellStyle name="20% - Accent2 3 10" xfId="5280"/>
    <cellStyle name="20% - Accent2 3 11" xfId="5281"/>
    <cellStyle name="20% - Accent2 3 12" xfId="5282"/>
    <cellStyle name="20% - Accent2 3 13" xfId="5283"/>
    <cellStyle name="20% - Accent2 3 14" xfId="47919"/>
    <cellStyle name="20% - Accent2 3 2" xfId="204"/>
    <cellStyle name="20% - Accent2 3 2 2" xfId="329"/>
    <cellStyle name="20% - Accent2 3 2 2 10" xfId="47920"/>
    <cellStyle name="20% - Accent2 3 2 2 2" xfId="4193"/>
    <cellStyle name="20% - Accent2 3 2 2 2 2" xfId="5284"/>
    <cellStyle name="20% - Accent2 3 2 2 2 2 2" xfId="47921"/>
    <cellStyle name="20% - Accent2 3 2 2 2 2 3" xfId="47922"/>
    <cellStyle name="20% - Accent2 3 2 2 2 3" xfId="5285"/>
    <cellStyle name="20% - Accent2 3 2 2 2 3 2" xfId="47923"/>
    <cellStyle name="20% - Accent2 3 2 2 2 3 3" xfId="47924"/>
    <cellStyle name="20% - Accent2 3 2 2 2 4" xfId="47925"/>
    <cellStyle name="20% - Accent2 3 2 2 2 5" xfId="47926"/>
    <cellStyle name="20% - Accent2 3 2 2 2 6" xfId="47927"/>
    <cellStyle name="20% - Accent2 3 2 2 2 7" xfId="47928"/>
    <cellStyle name="20% - Accent2 3 2 2 2 8" xfId="47929"/>
    <cellStyle name="20% - Accent2 3 2 2 3" xfId="5286"/>
    <cellStyle name="20% - Accent2 3 2 2 3 2" xfId="5287"/>
    <cellStyle name="20% - Accent2 3 2 2 3 3" xfId="47930"/>
    <cellStyle name="20% - Accent2 3 2 2 4" xfId="5288"/>
    <cellStyle name="20% - Accent2 3 2 2 4 2" xfId="47931"/>
    <cellStyle name="20% - Accent2 3 2 2 4 3" xfId="47932"/>
    <cellStyle name="20% - Accent2 3 2 2 5" xfId="47933"/>
    <cellStyle name="20% - Accent2 3 2 2 5 2" xfId="47934"/>
    <cellStyle name="20% - Accent2 3 2 2 5 3" xfId="47935"/>
    <cellStyle name="20% - Accent2 3 2 2 6" xfId="47936"/>
    <cellStyle name="20% - Accent2 3 2 2 7" xfId="47937"/>
    <cellStyle name="20% - Accent2 3 2 2 8" xfId="47938"/>
    <cellStyle name="20% - Accent2 3 2 2 9" xfId="47939"/>
    <cellStyle name="20% - Accent2 3 2 3" xfId="328"/>
    <cellStyle name="20% - Accent2 3 2 3 2" xfId="5289"/>
    <cellStyle name="20% - Accent2 3 2 3 2 2" xfId="58303"/>
    <cellStyle name="20% - Accent2 3 2 3 2 3" xfId="58304"/>
    <cellStyle name="20% - Accent2 3 2 3 3" xfId="5290"/>
    <cellStyle name="20% - Accent2 3 2 3 3 2" xfId="58305"/>
    <cellStyle name="20% - Accent2 3 2 3 4" xfId="58306"/>
    <cellStyle name="20% - Accent2 3 2 4" xfId="5291"/>
    <cellStyle name="20% - Accent2 3 2 4 2" xfId="47940"/>
    <cellStyle name="20% - Accent2 3 2 4 3" xfId="47941"/>
    <cellStyle name="20% - Accent2 3 2 5" xfId="5292"/>
    <cellStyle name="20% - Accent2 3 2 5 2" xfId="47942"/>
    <cellStyle name="20% - Accent2 3 2 5 3" xfId="47943"/>
    <cellStyle name="20% - Accent2 3 2 6" xfId="5293"/>
    <cellStyle name="20% - Accent2 3 2 7" xfId="47944"/>
    <cellStyle name="20% - Accent2 3 2 8" xfId="47945"/>
    <cellStyle name="20% - Accent2 3 2 9" xfId="47946"/>
    <cellStyle name="20% - Accent2 3 3" xfId="4192"/>
    <cellStyle name="20% - Accent2 3 3 2" xfId="5294"/>
    <cellStyle name="20% - Accent2 3 3 2 2" xfId="5295"/>
    <cellStyle name="20% - Accent2 3 3 2 3" xfId="5296"/>
    <cellStyle name="20% - Accent2 3 3 2 3 2" xfId="58307"/>
    <cellStyle name="20% - Accent2 3 3 3" xfId="5297"/>
    <cellStyle name="20% - Accent2 3 3 3 2" xfId="47947"/>
    <cellStyle name="20% - Accent2 3 3 3 3" xfId="47948"/>
    <cellStyle name="20% - Accent2 3 3 4" xfId="5298"/>
    <cellStyle name="20% - Accent2 3 3 4 2" xfId="58308"/>
    <cellStyle name="20% - Accent2 3 3 5" xfId="47949"/>
    <cellStyle name="20% - Accent2 3 3 6" xfId="47950"/>
    <cellStyle name="20% - Accent2 3 3 7" xfId="47951"/>
    <cellStyle name="20% - Accent2 3 3 8" xfId="47952"/>
    <cellStyle name="20% - Accent2 3 4" xfId="327"/>
    <cellStyle name="20% - Accent2 3 4 2" xfId="5299"/>
    <cellStyle name="20% - Accent2 3 4 2 2" xfId="47953"/>
    <cellStyle name="20% - Accent2 3 4 2 3" xfId="47954"/>
    <cellStyle name="20% - Accent2 3 4 3" xfId="5300"/>
    <cellStyle name="20% - Accent2 3 4 3 2" xfId="47955"/>
    <cellStyle name="20% - Accent2 3 4 3 3" xfId="47956"/>
    <cellStyle name="20% - Accent2 3 4 4" xfId="47957"/>
    <cellStyle name="20% - Accent2 3 4 4 2" xfId="58309"/>
    <cellStyle name="20% - Accent2 3 4 5" xfId="47958"/>
    <cellStyle name="20% - Accent2 3 4 6" xfId="47959"/>
    <cellStyle name="20% - Accent2 3 4 7" xfId="47960"/>
    <cellStyle name="20% - Accent2 3 4 8" xfId="47961"/>
    <cellStyle name="20% - Accent2 3 5" xfId="5301"/>
    <cellStyle name="20% - Accent2 3 5 2" xfId="5302"/>
    <cellStyle name="20% - Accent2 3 5 2 2" xfId="5303"/>
    <cellStyle name="20% - Accent2 3 5 2 3" xfId="5304"/>
    <cellStyle name="20% - Accent2 3 5 3" xfId="5305"/>
    <cellStyle name="20% - Accent2 3 5 3 2" xfId="5306"/>
    <cellStyle name="20% - Accent2 3 5 4" xfId="5307"/>
    <cellStyle name="20% - Accent2 3 5 5" xfId="5308"/>
    <cellStyle name="20% - Accent2 3 5 6" xfId="5309"/>
    <cellStyle name="20% - Accent2 3 5 7" xfId="5310"/>
    <cellStyle name="20% - Accent2 3 5 8" xfId="5311"/>
    <cellStyle name="20% - Accent2 3 6" xfId="5312"/>
    <cellStyle name="20% - Accent2 3 6 2" xfId="5313"/>
    <cellStyle name="20% - Accent2 3 6 3" xfId="47962"/>
    <cellStyle name="20% - Accent2 3 7" xfId="5314"/>
    <cellStyle name="20% - Accent2 3 7 2" xfId="5315"/>
    <cellStyle name="20% - Accent2 3 7 3" xfId="5316"/>
    <cellStyle name="20% - Accent2 3 8" xfId="5317"/>
    <cellStyle name="20% - Accent2 3 8 2" xfId="5318"/>
    <cellStyle name="20% - Accent2 3 8 3" xfId="47963"/>
    <cellStyle name="20% - Accent2 3 9" xfId="5319"/>
    <cellStyle name="20% - Accent2 3 9 2" xfId="5320"/>
    <cellStyle name="20% - Accent2 3 9 3" xfId="47964"/>
    <cellStyle name="20% - Accent2 4" xfId="184"/>
    <cellStyle name="20% - Accent2 4 10" xfId="5321"/>
    <cellStyle name="20% - Accent2 4 11" xfId="5322"/>
    <cellStyle name="20% - Accent2 4 12" xfId="5323"/>
    <cellStyle name="20% - Accent2 4 13" xfId="47965"/>
    <cellStyle name="20% - Accent2 4 2" xfId="205"/>
    <cellStyle name="20% - Accent2 4 2 2" xfId="332"/>
    <cellStyle name="20% - Accent2 4 2 2 2" xfId="4195"/>
    <cellStyle name="20% - Accent2 4 2 2 2 2" xfId="47966"/>
    <cellStyle name="20% - Accent2 4 2 2 2 2 2" xfId="47967"/>
    <cellStyle name="20% - Accent2 4 2 2 2 2 3" xfId="47968"/>
    <cellStyle name="20% - Accent2 4 2 2 2 3" xfId="47969"/>
    <cellStyle name="20% - Accent2 4 2 2 2 3 2" xfId="47970"/>
    <cellStyle name="20% - Accent2 4 2 2 2 3 3" xfId="47971"/>
    <cellStyle name="20% - Accent2 4 2 2 2 4" xfId="47972"/>
    <cellStyle name="20% - Accent2 4 2 2 2 5" xfId="47973"/>
    <cellStyle name="20% - Accent2 4 2 2 2 6" xfId="47974"/>
    <cellStyle name="20% - Accent2 4 2 2 2 7" xfId="47975"/>
    <cellStyle name="20% - Accent2 4 2 2 2 8" xfId="47976"/>
    <cellStyle name="20% - Accent2 4 2 2 3" xfId="47977"/>
    <cellStyle name="20% - Accent2 4 2 2 3 2" xfId="47978"/>
    <cellStyle name="20% - Accent2 4 2 2 3 3" xfId="47979"/>
    <cellStyle name="20% - Accent2 4 2 2 4" xfId="47980"/>
    <cellStyle name="20% - Accent2 4 2 2 4 2" xfId="47981"/>
    <cellStyle name="20% - Accent2 4 2 2 4 3" xfId="47982"/>
    <cellStyle name="20% - Accent2 4 2 2 5" xfId="47983"/>
    <cellStyle name="20% - Accent2 4 2 2 5 2" xfId="58310"/>
    <cellStyle name="20% - Accent2 4 2 2 6" xfId="47984"/>
    <cellStyle name="20% - Accent2 4 2 2 7" xfId="47985"/>
    <cellStyle name="20% - Accent2 4 2 2 8" xfId="47986"/>
    <cellStyle name="20% - Accent2 4 2 2 9" xfId="47987"/>
    <cellStyle name="20% - Accent2 4 2 3" xfId="331"/>
    <cellStyle name="20% - Accent2 4 2 3 2" xfId="47988"/>
    <cellStyle name="20% - Accent2 4 2 3 2 2" xfId="58311"/>
    <cellStyle name="20% - Accent2 4 2 3 2 3" xfId="58312"/>
    <cellStyle name="20% - Accent2 4 2 3 3" xfId="58313"/>
    <cellStyle name="20% - Accent2 4 2 3 3 2" xfId="58314"/>
    <cellStyle name="20% - Accent2 4 2 3 4" xfId="58315"/>
    <cellStyle name="20% - Accent2 4 2 4" xfId="5324"/>
    <cellStyle name="20% - Accent2 4 2 4 2" xfId="47989"/>
    <cellStyle name="20% - Accent2 4 2 4 3" xfId="47990"/>
    <cellStyle name="20% - Accent2 4 2 5" xfId="47991"/>
    <cellStyle name="20% - Accent2 4 2 5 2" xfId="47992"/>
    <cellStyle name="20% - Accent2 4 2 5 3" xfId="47993"/>
    <cellStyle name="20% - Accent2 4 2 6" xfId="47994"/>
    <cellStyle name="20% - Accent2 4 2 7" xfId="47995"/>
    <cellStyle name="20% - Accent2 4 2 8" xfId="47996"/>
    <cellStyle name="20% - Accent2 4 2 9" xfId="47997"/>
    <cellStyle name="20% - Accent2 4 3" xfId="4194"/>
    <cellStyle name="20% - Accent2 4 3 2" xfId="5325"/>
    <cellStyle name="20% - Accent2 4 3 2 2" xfId="47998"/>
    <cellStyle name="20% - Accent2 4 3 2 3" xfId="47999"/>
    <cellStyle name="20% - Accent2 4 3 3" xfId="5326"/>
    <cellStyle name="20% - Accent2 4 3 3 2" xfId="48000"/>
    <cellStyle name="20% - Accent2 4 3 3 3" xfId="48001"/>
    <cellStyle name="20% - Accent2 4 3 4" xfId="48002"/>
    <cellStyle name="20% - Accent2 4 3 4 2" xfId="58316"/>
    <cellStyle name="20% - Accent2 4 3 5" xfId="48003"/>
    <cellStyle name="20% - Accent2 4 3 6" xfId="48004"/>
    <cellStyle name="20% - Accent2 4 3 7" xfId="48005"/>
    <cellStyle name="20% - Accent2 4 3 8" xfId="48006"/>
    <cellStyle name="20% - Accent2 4 4" xfId="330"/>
    <cellStyle name="20% - Accent2 4 4 2" xfId="5327"/>
    <cellStyle name="20% - Accent2 4 4 2 2" xfId="5328"/>
    <cellStyle name="20% - Accent2 4 4 2 3" xfId="5329"/>
    <cellStyle name="20% - Accent2 4 4 3" xfId="5330"/>
    <cellStyle name="20% - Accent2 4 4 3 2" xfId="5331"/>
    <cellStyle name="20% - Accent2 4 4 3 3" xfId="48007"/>
    <cellStyle name="20% - Accent2 4 4 4" xfId="5332"/>
    <cellStyle name="20% - Accent2 4 4 5" xfId="5333"/>
    <cellStyle name="20% - Accent2 4 4 6" xfId="5334"/>
    <cellStyle name="20% - Accent2 4 4 7" xfId="5335"/>
    <cellStyle name="20% - Accent2 4 4 8" xfId="5336"/>
    <cellStyle name="20% - Accent2 4 5" xfId="5337"/>
    <cellStyle name="20% - Accent2 4 5 2" xfId="5338"/>
    <cellStyle name="20% - Accent2 4 5 2 2" xfId="58317"/>
    <cellStyle name="20% - Accent2 4 5 2 3" xfId="58318"/>
    <cellStyle name="20% - Accent2 4 5 3" xfId="48008"/>
    <cellStyle name="20% - Accent2 4 5 3 2" xfId="58319"/>
    <cellStyle name="20% - Accent2 4 5 4" xfId="48009"/>
    <cellStyle name="20% - Accent2 4 6" xfId="5339"/>
    <cellStyle name="20% - Accent2 4 6 2" xfId="5340"/>
    <cellStyle name="20% - Accent2 4 6 3" xfId="5341"/>
    <cellStyle name="20% - Accent2 4 7" xfId="5342"/>
    <cellStyle name="20% - Accent2 4 7 2" xfId="5343"/>
    <cellStyle name="20% - Accent2 4 7 3" xfId="48010"/>
    <cellStyle name="20% - Accent2 4 8" xfId="5344"/>
    <cellStyle name="20% - Accent2 4 8 2" xfId="48011"/>
    <cellStyle name="20% - Accent2 4 8 3" xfId="48012"/>
    <cellStyle name="20% - Accent2 4 9" xfId="5345"/>
    <cellStyle name="20% - Accent2 5" xfId="202"/>
    <cellStyle name="20% - Accent2 5 10" xfId="48013"/>
    <cellStyle name="20% - Accent2 5 11" xfId="48014"/>
    <cellStyle name="20% - Accent2 5 12" xfId="48015"/>
    <cellStyle name="20% - Accent2 5 2" xfId="334"/>
    <cellStyle name="20% - Accent2 5 2 2" xfId="335"/>
    <cellStyle name="20% - Accent2 5 2 2 2" xfId="4197"/>
    <cellStyle name="20% - Accent2 5 2 2 2 2" xfId="48016"/>
    <cellStyle name="20% - Accent2 5 2 2 2 2 2" xfId="48017"/>
    <cellStyle name="20% - Accent2 5 2 2 2 2 3" xfId="48018"/>
    <cellStyle name="20% - Accent2 5 2 2 2 3" xfId="48019"/>
    <cellStyle name="20% - Accent2 5 2 2 2 3 2" xfId="48020"/>
    <cellStyle name="20% - Accent2 5 2 2 2 3 3" xfId="48021"/>
    <cellStyle name="20% - Accent2 5 2 2 2 4" xfId="48022"/>
    <cellStyle name="20% - Accent2 5 2 2 2 5" xfId="48023"/>
    <cellStyle name="20% - Accent2 5 2 2 2 6" xfId="48024"/>
    <cellStyle name="20% - Accent2 5 2 2 2 7" xfId="48025"/>
    <cellStyle name="20% - Accent2 5 2 2 2 8" xfId="48026"/>
    <cellStyle name="20% - Accent2 5 2 2 3" xfId="48027"/>
    <cellStyle name="20% - Accent2 5 2 2 3 2" xfId="48028"/>
    <cellStyle name="20% - Accent2 5 2 2 3 3" xfId="48029"/>
    <cellStyle name="20% - Accent2 5 2 2 4" xfId="48030"/>
    <cellStyle name="20% - Accent2 5 2 2 4 2" xfId="48031"/>
    <cellStyle name="20% - Accent2 5 2 2 4 3" xfId="48032"/>
    <cellStyle name="20% - Accent2 5 2 2 5" xfId="48033"/>
    <cellStyle name="20% - Accent2 5 2 2 5 2" xfId="58320"/>
    <cellStyle name="20% - Accent2 5 2 2 6" xfId="48034"/>
    <cellStyle name="20% - Accent2 5 2 2 7" xfId="48035"/>
    <cellStyle name="20% - Accent2 5 2 2 8" xfId="48036"/>
    <cellStyle name="20% - Accent2 5 2 2 9" xfId="48037"/>
    <cellStyle name="20% - Accent2 5 2 3" xfId="48038"/>
    <cellStyle name="20% - Accent2 5 2 3 2" xfId="48039"/>
    <cellStyle name="20% - Accent2 5 2 3 2 2" xfId="58321"/>
    <cellStyle name="20% - Accent2 5 2 3 2 3" xfId="58322"/>
    <cellStyle name="20% - Accent2 5 2 3 3" xfId="58323"/>
    <cellStyle name="20% - Accent2 5 2 3 3 2" xfId="58324"/>
    <cellStyle name="20% - Accent2 5 2 3 4" xfId="58325"/>
    <cellStyle name="20% - Accent2 5 2 4" xfId="48040"/>
    <cellStyle name="20% - Accent2 5 2 5" xfId="48041"/>
    <cellStyle name="20% - Accent2 5 2_Dec monthly report" xfId="4622"/>
    <cellStyle name="20% - Accent2 5 3" xfId="4196"/>
    <cellStyle name="20% - Accent2 5 3 2" xfId="48042"/>
    <cellStyle name="20% - Accent2 5 3 2 2" xfId="48043"/>
    <cellStyle name="20% - Accent2 5 3 2 3" xfId="48044"/>
    <cellStyle name="20% - Accent2 5 3 3" xfId="48045"/>
    <cellStyle name="20% - Accent2 5 3 3 2" xfId="48046"/>
    <cellStyle name="20% - Accent2 5 3 3 3" xfId="48047"/>
    <cellStyle name="20% - Accent2 5 3 4" xfId="48048"/>
    <cellStyle name="20% - Accent2 5 3 4 2" xfId="58326"/>
    <cellStyle name="20% - Accent2 5 3 5" xfId="48049"/>
    <cellStyle name="20% - Accent2 5 3 6" xfId="48050"/>
    <cellStyle name="20% - Accent2 5 3 7" xfId="48051"/>
    <cellStyle name="20% - Accent2 5 3 8" xfId="48052"/>
    <cellStyle name="20% - Accent2 5 4" xfId="333"/>
    <cellStyle name="20% - Accent2 5 4 2" xfId="48053"/>
    <cellStyle name="20% - Accent2 5 4 2 2" xfId="48054"/>
    <cellStyle name="20% - Accent2 5 4 2 3" xfId="48055"/>
    <cellStyle name="20% - Accent2 5 4 3" xfId="48056"/>
    <cellStyle name="20% - Accent2 5 4 3 2" xfId="48057"/>
    <cellStyle name="20% - Accent2 5 4 3 3" xfId="48058"/>
    <cellStyle name="20% - Accent2 5 4 4" xfId="48059"/>
    <cellStyle name="20% - Accent2 5 4 5" xfId="48060"/>
    <cellStyle name="20% - Accent2 5 4 6" xfId="48061"/>
    <cellStyle name="20% - Accent2 5 4 7" xfId="48062"/>
    <cellStyle name="20% - Accent2 5 4 8" xfId="48063"/>
    <cellStyle name="20% - Accent2 5 5" xfId="48064"/>
    <cellStyle name="20% - Accent2 5 5 2" xfId="48065"/>
    <cellStyle name="20% - Accent2 5 5 3" xfId="48066"/>
    <cellStyle name="20% - Accent2 5 6" xfId="48067"/>
    <cellStyle name="20% - Accent2 5 6 2" xfId="48068"/>
    <cellStyle name="20% - Accent2 5 6 3" xfId="48069"/>
    <cellStyle name="20% - Accent2 5 7" xfId="48070"/>
    <cellStyle name="20% - Accent2 5 7 2" xfId="48071"/>
    <cellStyle name="20% - Accent2 5 7 3" xfId="48072"/>
    <cellStyle name="20% - Accent2 5 8" xfId="48073"/>
    <cellStyle name="20% - Accent2 5 9" xfId="48074"/>
    <cellStyle name="20% - Accent2 6" xfId="336"/>
    <cellStyle name="20% - Accent2 6 2" xfId="337"/>
    <cellStyle name="20% - Accent2 6 2 2" xfId="4198"/>
    <cellStyle name="20% - Accent2 6 2 2 2" xfId="48075"/>
    <cellStyle name="20% - Accent2 6 2 2 2 2" xfId="48076"/>
    <cellStyle name="20% - Accent2 6 2 2 2 3" xfId="48077"/>
    <cellStyle name="20% - Accent2 6 2 2 3" xfId="48078"/>
    <cellStyle name="20% - Accent2 6 2 2 3 2" xfId="48079"/>
    <cellStyle name="20% - Accent2 6 2 2 3 3" xfId="48080"/>
    <cellStyle name="20% - Accent2 6 2 2 4" xfId="48081"/>
    <cellStyle name="20% - Accent2 6 2 2 5" xfId="48082"/>
    <cellStyle name="20% - Accent2 6 2 2 6" xfId="48083"/>
    <cellStyle name="20% - Accent2 6 2 2 7" xfId="48084"/>
    <cellStyle name="20% - Accent2 6 2 2 8" xfId="48085"/>
    <cellStyle name="20% - Accent2 6 2 3" xfId="48086"/>
    <cellStyle name="20% - Accent2 6 2 3 2" xfId="48087"/>
    <cellStyle name="20% - Accent2 6 2 3 3" xfId="48088"/>
    <cellStyle name="20% - Accent2 6 2 4" xfId="48089"/>
    <cellStyle name="20% - Accent2 6 2 4 2" xfId="48090"/>
    <cellStyle name="20% - Accent2 6 2 4 3" xfId="48091"/>
    <cellStyle name="20% - Accent2 6 2 5" xfId="48092"/>
    <cellStyle name="20% - Accent2 6 2 5 2" xfId="58327"/>
    <cellStyle name="20% - Accent2 6 2 6" xfId="48093"/>
    <cellStyle name="20% - Accent2 6 2 7" xfId="48094"/>
    <cellStyle name="20% - Accent2 6 2 8" xfId="48095"/>
    <cellStyle name="20% - Accent2 6 2 9" xfId="48096"/>
    <cellStyle name="20% - Accent2 6 3" xfId="5346"/>
    <cellStyle name="20% - Accent2 6 3 2" xfId="48097"/>
    <cellStyle name="20% - Accent2 6 3 2 2" xfId="58328"/>
    <cellStyle name="20% - Accent2 6 3 2 3" xfId="58329"/>
    <cellStyle name="20% - Accent2 6 3 3" xfId="58330"/>
    <cellStyle name="20% - Accent2 6 3 3 2" xfId="58331"/>
    <cellStyle name="20% - Accent2 6 3 4" xfId="58332"/>
    <cellStyle name="20% - Accent2 6 4" xfId="58333"/>
    <cellStyle name="20% - Accent2 6 5" xfId="58334"/>
    <cellStyle name="20% - Accent2 6_Dec monthly report" xfId="4623"/>
    <cellStyle name="20% - Accent2 7" xfId="338"/>
    <cellStyle name="20% - Accent2 7 2" xfId="5347"/>
    <cellStyle name="20% - Accent2 7 3" xfId="5348"/>
    <cellStyle name="20% - Accent2 7 4" xfId="48098"/>
    <cellStyle name="20% - Accent2 8" xfId="4183"/>
    <cellStyle name="20% - Accent2 8 2" xfId="48099"/>
    <cellStyle name="20% - Accent2 8 2 2" xfId="48100"/>
    <cellStyle name="20% - Accent2 8 2 3" xfId="48101"/>
    <cellStyle name="20% - Accent2 8 2 3 2" xfId="58335"/>
    <cellStyle name="20% - Accent2 8 3" xfId="48102"/>
    <cellStyle name="20% - Accent2 8 3 2" xfId="48103"/>
    <cellStyle name="20% - Accent2 8 3 3" xfId="48104"/>
    <cellStyle name="20% - Accent2 8 4" xfId="48105"/>
    <cellStyle name="20% - Accent2 8 4 2" xfId="58336"/>
    <cellStyle name="20% - Accent2 8 5" xfId="48106"/>
    <cellStyle name="20% - Accent2 8 6" xfId="48107"/>
    <cellStyle name="20% - Accent2 8 7" xfId="48108"/>
    <cellStyle name="20% - Accent2 8 8" xfId="48109"/>
    <cellStyle name="20% - Accent2 9" xfId="316"/>
    <cellStyle name="20% - Accent2 9 2" xfId="48110"/>
    <cellStyle name="20% - Accent2 9 2 2" xfId="48111"/>
    <cellStyle name="20% - Accent2 9 2 3" xfId="48112"/>
    <cellStyle name="20% - Accent2 9 3" xfId="48113"/>
    <cellStyle name="20% - Accent2 9 3 2" xfId="48114"/>
    <cellStyle name="20% - Accent2 9 3 3" xfId="48115"/>
    <cellStyle name="20% - Accent2 9 4" xfId="48116"/>
    <cellStyle name="20% - Accent2 9 4 2" xfId="58337"/>
    <cellStyle name="20% - Accent2 9 5" xfId="48117"/>
    <cellStyle name="20% - Accent2 9 6" xfId="48118"/>
    <cellStyle name="20% - Accent2 9 7" xfId="48119"/>
    <cellStyle name="20% - Accent2 9 8" xfId="48120"/>
    <cellStyle name="20% - Accent3" xfId="27" builtinId="38" customBuiltin="1"/>
    <cellStyle name="20% - Accent3 10" xfId="48121"/>
    <cellStyle name="20% - Accent3 10 2" xfId="48122"/>
    <cellStyle name="20% - Accent3 10 2 2" xfId="58338"/>
    <cellStyle name="20% - Accent3 10 2 3" xfId="58339"/>
    <cellStyle name="20% - Accent3 10 3" xfId="48123"/>
    <cellStyle name="20% - Accent3 10 4" xfId="48124"/>
    <cellStyle name="20% - Accent3 10 4 2" xfId="58340"/>
    <cellStyle name="20% - Accent3 10 5" xfId="58341"/>
    <cellStyle name="20% - Accent3 11" xfId="48125"/>
    <cellStyle name="20% - Accent3 11 2" xfId="48126"/>
    <cellStyle name="20% - Accent3 11 3" xfId="48127"/>
    <cellStyle name="20% - Accent3 11 3 2" xfId="58342"/>
    <cellStyle name="20% - Accent3 12" xfId="48128"/>
    <cellStyle name="20% - Accent3 12 2" xfId="48129"/>
    <cellStyle name="20% - Accent3 12 3" xfId="48130"/>
    <cellStyle name="20% - Accent3 13" xfId="48131"/>
    <cellStyle name="20% - Accent3 13 2" xfId="48132"/>
    <cellStyle name="20% - Accent3 13 3" xfId="48133"/>
    <cellStyle name="20% - Accent3 14" xfId="48134"/>
    <cellStyle name="20% - Accent3 14 2" xfId="48135"/>
    <cellStyle name="20% - Accent3 14 3" xfId="48136"/>
    <cellStyle name="20% - Accent3 15" xfId="48137"/>
    <cellStyle name="20% - Accent3 15 2" xfId="48138"/>
    <cellStyle name="20% - Accent3 15 3" xfId="48139"/>
    <cellStyle name="20% - Accent3 16" xfId="48140"/>
    <cellStyle name="20% - Accent3 16 2" xfId="48141"/>
    <cellStyle name="20% - Accent3 16 3" xfId="48142"/>
    <cellStyle name="20% - Accent3 17" xfId="48143"/>
    <cellStyle name="20% - Accent3 17 2" xfId="48144"/>
    <cellStyle name="20% - Accent3 17 3" xfId="48145"/>
    <cellStyle name="20% - Accent3 18" xfId="48146"/>
    <cellStyle name="20% - Accent3 18 2" xfId="48147"/>
    <cellStyle name="20% - Accent3 18 3" xfId="48148"/>
    <cellStyle name="20% - Accent3 19" xfId="48149"/>
    <cellStyle name="20% - Accent3 19 2" xfId="48150"/>
    <cellStyle name="20% - Accent3 19 3" xfId="48151"/>
    <cellStyle name="20% - Accent3 2" xfId="70"/>
    <cellStyle name="20% - Accent3 2 10" xfId="5349"/>
    <cellStyle name="20% - Accent3 2 10 2" xfId="48152"/>
    <cellStyle name="20% - Accent3 2 10 3" xfId="48153"/>
    <cellStyle name="20% - Accent3 2 11" xfId="5350"/>
    <cellStyle name="20% - Accent3 2 11 2" xfId="48154"/>
    <cellStyle name="20% - Accent3 2 11 3" xfId="48155"/>
    <cellStyle name="20% - Accent3 2 12" xfId="48156"/>
    <cellStyle name="20% - Accent3 2 12 2" xfId="48157"/>
    <cellStyle name="20% - Accent3 2 12 3" xfId="48158"/>
    <cellStyle name="20% - Accent3 2 13" xfId="48159"/>
    <cellStyle name="20% - Accent3 2 14" xfId="48160"/>
    <cellStyle name="20% - Accent3 2 2" xfId="207"/>
    <cellStyle name="20% - Accent3 2 2 2" xfId="341"/>
    <cellStyle name="20% - Accent3 2 2 2 2" xfId="5351"/>
    <cellStyle name="20% - Accent3 2 2 2 3" xfId="5352"/>
    <cellStyle name="20% - Accent3 2 2 2 4" xfId="5353"/>
    <cellStyle name="20% - Accent3 2 2 3" xfId="5354"/>
    <cellStyle name="20% - Accent3 2 2 3 2" xfId="5355"/>
    <cellStyle name="20% - Accent3 2 2 3 3" xfId="48161"/>
    <cellStyle name="20% - Accent3 2 2 4" xfId="5356"/>
    <cellStyle name="20% - Accent3 2 2 4 2" xfId="48162"/>
    <cellStyle name="20% - Accent3 2 2 4 3" xfId="48163"/>
    <cellStyle name="20% - Accent3 2 2 5" xfId="5357"/>
    <cellStyle name="20% - Accent3 2 2 6" xfId="5358"/>
    <cellStyle name="20% - Accent3 2 2 7" xfId="48164"/>
    <cellStyle name="20% - Accent3 2 2 8" xfId="48165"/>
    <cellStyle name="20% - Accent3 2 2_Dec monthly report" xfId="4625"/>
    <cellStyle name="20% - Accent3 2 3" xfId="342"/>
    <cellStyle name="20% - Accent3 2 3 10" xfId="48166"/>
    <cellStyle name="20% - Accent3 2 3 11" xfId="48167"/>
    <cellStyle name="20% - Accent3 2 3 2" xfId="343"/>
    <cellStyle name="20% - Accent3 2 3 2 10" xfId="48168"/>
    <cellStyle name="20% - Accent3 2 3 2 2" xfId="4201"/>
    <cellStyle name="20% - Accent3 2 3 2 2 2" xfId="5359"/>
    <cellStyle name="20% - Accent3 2 3 2 2 2 2" xfId="5360"/>
    <cellStyle name="20% - Accent3 2 3 2 2 2 3" xfId="48169"/>
    <cellStyle name="20% - Accent3 2 3 2 2 3" xfId="5361"/>
    <cellStyle name="20% - Accent3 2 3 2 2 3 2" xfId="48170"/>
    <cellStyle name="20% - Accent3 2 3 2 2 3 3" xfId="48171"/>
    <cellStyle name="20% - Accent3 2 3 2 2 4" xfId="48172"/>
    <cellStyle name="20% - Accent3 2 3 2 2 5" xfId="48173"/>
    <cellStyle name="20% - Accent3 2 3 2 2 6" xfId="48174"/>
    <cellStyle name="20% - Accent3 2 3 2 2 7" xfId="48175"/>
    <cellStyle name="20% - Accent3 2 3 2 2 8" xfId="48176"/>
    <cellStyle name="20% - Accent3 2 3 2 3" xfId="5362"/>
    <cellStyle name="20% - Accent3 2 3 2 3 2" xfId="5363"/>
    <cellStyle name="20% - Accent3 2 3 2 3 2 2" xfId="58343"/>
    <cellStyle name="20% - Accent3 2 3 2 3 2 3" xfId="58344"/>
    <cellStyle name="20% - Accent3 2 3 2 3 3" xfId="48177"/>
    <cellStyle name="20% - Accent3 2 3 2 3 3 2" xfId="58345"/>
    <cellStyle name="20% - Accent3 2 3 2 3 4" xfId="48178"/>
    <cellStyle name="20% - Accent3 2 3 2 4" xfId="5364"/>
    <cellStyle name="20% - Accent3 2 3 2 4 2" xfId="48179"/>
    <cellStyle name="20% - Accent3 2 3 2 4 3" xfId="48180"/>
    <cellStyle name="20% - Accent3 2 3 2 5" xfId="48181"/>
    <cellStyle name="20% - Accent3 2 3 2 5 2" xfId="48182"/>
    <cellStyle name="20% - Accent3 2 3 2 5 3" xfId="48183"/>
    <cellStyle name="20% - Accent3 2 3 2 6" xfId="48184"/>
    <cellStyle name="20% - Accent3 2 3 2 6 2" xfId="58346"/>
    <cellStyle name="20% - Accent3 2 3 2 7" xfId="48185"/>
    <cellStyle name="20% - Accent3 2 3 2 8" xfId="48186"/>
    <cellStyle name="20% - Accent3 2 3 2 9" xfId="48187"/>
    <cellStyle name="20% - Accent3 2 3 3" xfId="4200"/>
    <cellStyle name="20% - Accent3 2 3 3 2" xfId="5365"/>
    <cellStyle name="20% - Accent3 2 3 3 2 2" xfId="48188"/>
    <cellStyle name="20% - Accent3 2 3 3 2 3" xfId="48189"/>
    <cellStyle name="20% - Accent3 2 3 3 3" xfId="5366"/>
    <cellStyle name="20% - Accent3 2 3 3 3 2" xfId="5367"/>
    <cellStyle name="20% - Accent3 2 3 3 3 3" xfId="48190"/>
    <cellStyle name="20% - Accent3 2 3 3 4" xfId="5368"/>
    <cellStyle name="20% - Accent3 2 3 3 5" xfId="48191"/>
    <cellStyle name="20% - Accent3 2 3 3 6" xfId="48192"/>
    <cellStyle name="20% - Accent3 2 3 3 7" xfId="48193"/>
    <cellStyle name="20% - Accent3 2 3 3 8" xfId="48194"/>
    <cellStyle name="20% - Accent3 2 3 4" xfId="5369"/>
    <cellStyle name="20% - Accent3 2 3 4 2" xfId="5370"/>
    <cellStyle name="20% - Accent3 2 3 4 2 2" xfId="5371"/>
    <cellStyle name="20% - Accent3 2 3 4 2 3" xfId="58347"/>
    <cellStyle name="20% - Accent3 2 3 4 3" xfId="5372"/>
    <cellStyle name="20% - Accent3 2 3 4 3 2" xfId="58348"/>
    <cellStyle name="20% - Accent3 2 3 4 4" xfId="48195"/>
    <cellStyle name="20% - Accent3 2 3 5" xfId="5373"/>
    <cellStyle name="20% - Accent3 2 3 5 2" xfId="48196"/>
    <cellStyle name="20% - Accent3 2 3 5 3" xfId="48197"/>
    <cellStyle name="20% - Accent3 2 3 6" xfId="48198"/>
    <cellStyle name="20% - Accent3 2 3 6 2" xfId="48199"/>
    <cellStyle name="20% - Accent3 2 3 6 3" xfId="48200"/>
    <cellStyle name="20% - Accent3 2 3 7" xfId="48201"/>
    <cellStyle name="20% - Accent3 2 3 7 2" xfId="58349"/>
    <cellStyle name="20% - Accent3 2 3 8" xfId="48202"/>
    <cellStyle name="20% - Accent3 2 3 9" xfId="48203"/>
    <cellStyle name="20% - Accent3 2 4" xfId="344"/>
    <cellStyle name="20% - Accent3 2 4 10" xfId="48204"/>
    <cellStyle name="20% - Accent3 2 4 11" xfId="48205"/>
    <cellStyle name="20% - Accent3 2 4 2" xfId="345"/>
    <cellStyle name="20% - Accent3 2 4 2 10" xfId="48206"/>
    <cellStyle name="20% - Accent3 2 4 2 2" xfId="4203"/>
    <cellStyle name="20% - Accent3 2 4 2 2 2" xfId="5374"/>
    <cellStyle name="20% - Accent3 2 4 2 2 2 2" xfId="48207"/>
    <cellStyle name="20% - Accent3 2 4 2 2 2 3" xfId="48208"/>
    <cellStyle name="20% - Accent3 2 4 2 2 3" xfId="48209"/>
    <cellStyle name="20% - Accent3 2 4 2 2 3 2" xfId="48210"/>
    <cellStyle name="20% - Accent3 2 4 2 2 3 3" xfId="48211"/>
    <cellStyle name="20% - Accent3 2 4 2 2 4" xfId="48212"/>
    <cellStyle name="20% - Accent3 2 4 2 2 5" xfId="48213"/>
    <cellStyle name="20% - Accent3 2 4 2 2 6" xfId="48214"/>
    <cellStyle name="20% - Accent3 2 4 2 2 7" xfId="48215"/>
    <cellStyle name="20% - Accent3 2 4 2 2 8" xfId="48216"/>
    <cellStyle name="20% - Accent3 2 4 2 3" xfId="5375"/>
    <cellStyle name="20% - Accent3 2 4 2 3 2" xfId="48217"/>
    <cellStyle name="20% - Accent3 2 4 2 3 2 2" xfId="58350"/>
    <cellStyle name="20% - Accent3 2 4 2 3 2 3" xfId="58351"/>
    <cellStyle name="20% - Accent3 2 4 2 3 3" xfId="48218"/>
    <cellStyle name="20% - Accent3 2 4 2 3 3 2" xfId="58352"/>
    <cellStyle name="20% - Accent3 2 4 2 3 4" xfId="48219"/>
    <cellStyle name="20% - Accent3 2 4 2 4" xfId="48220"/>
    <cellStyle name="20% - Accent3 2 4 2 4 2" xfId="48221"/>
    <cellStyle name="20% - Accent3 2 4 2 4 3" xfId="48222"/>
    <cellStyle name="20% - Accent3 2 4 2 5" xfId="48223"/>
    <cellStyle name="20% - Accent3 2 4 2 5 2" xfId="48224"/>
    <cellStyle name="20% - Accent3 2 4 2 5 3" xfId="48225"/>
    <cellStyle name="20% - Accent3 2 4 2 6" xfId="48226"/>
    <cellStyle name="20% - Accent3 2 4 2 6 2" xfId="58353"/>
    <cellStyle name="20% - Accent3 2 4 2 7" xfId="48227"/>
    <cellStyle name="20% - Accent3 2 4 2 8" xfId="48228"/>
    <cellStyle name="20% - Accent3 2 4 2 9" xfId="48229"/>
    <cellStyle name="20% - Accent3 2 4 3" xfId="4202"/>
    <cellStyle name="20% - Accent3 2 4 3 2" xfId="5376"/>
    <cellStyle name="20% - Accent3 2 4 3 2 2" xfId="48230"/>
    <cellStyle name="20% - Accent3 2 4 3 2 3" xfId="48231"/>
    <cellStyle name="20% - Accent3 2 4 3 3" xfId="48232"/>
    <cellStyle name="20% - Accent3 2 4 3 3 2" xfId="48233"/>
    <cellStyle name="20% - Accent3 2 4 3 3 3" xfId="48234"/>
    <cellStyle name="20% - Accent3 2 4 3 4" xfId="48235"/>
    <cellStyle name="20% - Accent3 2 4 3 5" xfId="48236"/>
    <cellStyle name="20% - Accent3 2 4 3 6" xfId="48237"/>
    <cellStyle name="20% - Accent3 2 4 3 7" xfId="48238"/>
    <cellStyle name="20% - Accent3 2 4 3 8" xfId="48239"/>
    <cellStyle name="20% - Accent3 2 4 4" xfId="5377"/>
    <cellStyle name="20% - Accent3 2 4 4 2" xfId="48240"/>
    <cellStyle name="20% - Accent3 2 4 4 2 2" xfId="58354"/>
    <cellStyle name="20% - Accent3 2 4 4 2 3" xfId="58355"/>
    <cellStyle name="20% - Accent3 2 4 4 3" xfId="48241"/>
    <cellStyle name="20% - Accent3 2 4 4 3 2" xfId="58356"/>
    <cellStyle name="20% - Accent3 2 4 4 4" xfId="48242"/>
    <cellStyle name="20% - Accent3 2 4 5" xfId="5378"/>
    <cellStyle name="20% - Accent3 2 4 5 2" xfId="48243"/>
    <cellStyle name="20% - Accent3 2 4 5 3" xfId="48244"/>
    <cellStyle name="20% - Accent3 2 4 6" xfId="48245"/>
    <cellStyle name="20% - Accent3 2 4 6 2" xfId="48246"/>
    <cellStyle name="20% - Accent3 2 4 6 3" xfId="48247"/>
    <cellStyle name="20% - Accent3 2 4 7" xfId="48248"/>
    <cellStyle name="20% - Accent3 2 4 7 2" xfId="58357"/>
    <cellStyle name="20% - Accent3 2 4 8" xfId="48249"/>
    <cellStyle name="20% - Accent3 2 4 9" xfId="48250"/>
    <cellStyle name="20% - Accent3 2 5" xfId="346"/>
    <cellStyle name="20% - Accent3 2 5 10" xfId="48251"/>
    <cellStyle name="20% - Accent3 2 5 11" xfId="48252"/>
    <cellStyle name="20% - Accent3 2 5 2" xfId="347"/>
    <cellStyle name="20% - Accent3 2 5 2 2" xfId="4205"/>
    <cellStyle name="20% - Accent3 2 5 2 2 2" xfId="5379"/>
    <cellStyle name="20% - Accent3 2 5 2 2 2 2" xfId="48253"/>
    <cellStyle name="20% - Accent3 2 5 2 2 2 3" xfId="48254"/>
    <cellStyle name="20% - Accent3 2 5 2 2 3" xfId="48255"/>
    <cellStyle name="20% - Accent3 2 5 2 2 3 2" xfId="48256"/>
    <cellStyle name="20% - Accent3 2 5 2 2 3 3" xfId="48257"/>
    <cellStyle name="20% - Accent3 2 5 2 2 4" xfId="48258"/>
    <cellStyle name="20% - Accent3 2 5 2 2 5" xfId="48259"/>
    <cellStyle name="20% - Accent3 2 5 2 2 6" xfId="48260"/>
    <cellStyle name="20% - Accent3 2 5 2 2 7" xfId="48261"/>
    <cellStyle name="20% - Accent3 2 5 2 2 8" xfId="48262"/>
    <cellStyle name="20% - Accent3 2 5 2 3" xfId="5380"/>
    <cellStyle name="20% - Accent3 2 5 2 3 2" xfId="48263"/>
    <cellStyle name="20% - Accent3 2 5 2 3 2 2" xfId="58358"/>
    <cellStyle name="20% - Accent3 2 5 2 3 2 3" xfId="58359"/>
    <cellStyle name="20% - Accent3 2 5 2 3 3" xfId="48264"/>
    <cellStyle name="20% - Accent3 2 5 2 3 3 2" xfId="58360"/>
    <cellStyle name="20% - Accent3 2 5 2 3 4" xfId="48265"/>
    <cellStyle name="20% - Accent3 2 5 2 4" xfId="48266"/>
    <cellStyle name="20% - Accent3 2 5 2 4 2" xfId="48267"/>
    <cellStyle name="20% - Accent3 2 5 2 4 3" xfId="48268"/>
    <cellStyle name="20% - Accent3 2 5 2 5" xfId="48269"/>
    <cellStyle name="20% - Accent3 2 5 2 6" xfId="48270"/>
    <cellStyle name="20% - Accent3 2 5 2 6 2" xfId="58361"/>
    <cellStyle name="20% - Accent3 2 5 2 7" xfId="48271"/>
    <cellStyle name="20% - Accent3 2 5 2 8" xfId="48272"/>
    <cellStyle name="20% - Accent3 2 5 2 9" xfId="48273"/>
    <cellStyle name="20% - Accent3 2 5 3" xfId="4204"/>
    <cellStyle name="20% - Accent3 2 5 3 2" xfId="5381"/>
    <cellStyle name="20% - Accent3 2 5 3 2 2" xfId="48274"/>
    <cellStyle name="20% - Accent3 2 5 3 2 3" xfId="48275"/>
    <cellStyle name="20% - Accent3 2 5 3 3" xfId="48276"/>
    <cellStyle name="20% - Accent3 2 5 3 3 2" xfId="48277"/>
    <cellStyle name="20% - Accent3 2 5 3 3 3" xfId="48278"/>
    <cellStyle name="20% - Accent3 2 5 3 4" xfId="48279"/>
    <cellStyle name="20% - Accent3 2 5 3 5" xfId="48280"/>
    <cellStyle name="20% - Accent3 2 5 3 6" xfId="48281"/>
    <cellStyle name="20% - Accent3 2 5 3 7" xfId="48282"/>
    <cellStyle name="20% - Accent3 2 5 3 8" xfId="48283"/>
    <cellStyle name="20% - Accent3 2 5 4" xfId="5382"/>
    <cellStyle name="20% - Accent3 2 5 4 2" xfId="48284"/>
    <cellStyle name="20% - Accent3 2 5 4 2 2" xfId="58362"/>
    <cellStyle name="20% - Accent3 2 5 4 2 3" xfId="58363"/>
    <cellStyle name="20% - Accent3 2 5 4 3" xfId="48285"/>
    <cellStyle name="20% - Accent3 2 5 4 3 2" xfId="58364"/>
    <cellStyle name="20% - Accent3 2 5 4 4" xfId="48286"/>
    <cellStyle name="20% - Accent3 2 5 5" xfId="5383"/>
    <cellStyle name="20% - Accent3 2 5 5 2" xfId="48287"/>
    <cellStyle name="20% - Accent3 2 5 5 3" xfId="48288"/>
    <cellStyle name="20% - Accent3 2 5 6" xfId="48289"/>
    <cellStyle name="20% - Accent3 2 5 6 2" xfId="48290"/>
    <cellStyle name="20% - Accent3 2 5 6 3" xfId="48291"/>
    <cellStyle name="20% - Accent3 2 5 7" xfId="48292"/>
    <cellStyle name="20% - Accent3 2 5 7 2" xfId="58365"/>
    <cellStyle name="20% - Accent3 2 5 8" xfId="48293"/>
    <cellStyle name="20% - Accent3 2 5 9" xfId="48294"/>
    <cellStyle name="20% - Accent3 2 6" xfId="348"/>
    <cellStyle name="20% - Accent3 2 6 10" xfId="48295"/>
    <cellStyle name="20% - Accent3 2 6 11" xfId="48296"/>
    <cellStyle name="20% - Accent3 2 6 2" xfId="349"/>
    <cellStyle name="20% - Accent3 2 6 2 2" xfId="4207"/>
    <cellStyle name="20% - Accent3 2 6 2 2 2" xfId="48297"/>
    <cellStyle name="20% - Accent3 2 6 2 2 2 2" xfId="48298"/>
    <cellStyle name="20% - Accent3 2 6 2 2 2 3" xfId="48299"/>
    <cellStyle name="20% - Accent3 2 6 2 2 3" xfId="48300"/>
    <cellStyle name="20% - Accent3 2 6 2 2 3 2" xfId="48301"/>
    <cellStyle name="20% - Accent3 2 6 2 2 3 3" xfId="48302"/>
    <cellStyle name="20% - Accent3 2 6 2 2 4" xfId="48303"/>
    <cellStyle name="20% - Accent3 2 6 2 2 5" xfId="48304"/>
    <cellStyle name="20% - Accent3 2 6 2 2 6" xfId="48305"/>
    <cellStyle name="20% - Accent3 2 6 2 2 7" xfId="48306"/>
    <cellStyle name="20% - Accent3 2 6 2 2 8" xfId="48307"/>
    <cellStyle name="20% - Accent3 2 6 2 3" xfId="48308"/>
    <cellStyle name="20% - Accent3 2 6 2 3 2" xfId="48309"/>
    <cellStyle name="20% - Accent3 2 6 2 3 2 2" xfId="58366"/>
    <cellStyle name="20% - Accent3 2 6 2 3 2 3" xfId="58367"/>
    <cellStyle name="20% - Accent3 2 6 2 3 3" xfId="48310"/>
    <cellStyle name="20% - Accent3 2 6 2 3 3 2" xfId="58368"/>
    <cellStyle name="20% - Accent3 2 6 2 3 4" xfId="48311"/>
    <cellStyle name="20% - Accent3 2 6 2 4" xfId="48312"/>
    <cellStyle name="20% - Accent3 2 6 2 4 2" xfId="48313"/>
    <cellStyle name="20% - Accent3 2 6 2 4 3" xfId="48314"/>
    <cellStyle name="20% - Accent3 2 6 2 5" xfId="48315"/>
    <cellStyle name="20% - Accent3 2 6 2 6" xfId="48316"/>
    <cellStyle name="20% - Accent3 2 6 2 6 2" xfId="58369"/>
    <cellStyle name="20% - Accent3 2 6 2 7" xfId="48317"/>
    <cellStyle name="20% - Accent3 2 6 2 8" xfId="48318"/>
    <cellStyle name="20% - Accent3 2 6 2 9" xfId="48319"/>
    <cellStyle name="20% - Accent3 2 6 3" xfId="4206"/>
    <cellStyle name="20% - Accent3 2 6 3 2" xfId="48320"/>
    <cellStyle name="20% - Accent3 2 6 3 2 2" xfId="48321"/>
    <cellStyle name="20% - Accent3 2 6 3 2 3" xfId="48322"/>
    <cellStyle name="20% - Accent3 2 6 3 3" xfId="48323"/>
    <cellStyle name="20% - Accent3 2 6 3 3 2" xfId="48324"/>
    <cellStyle name="20% - Accent3 2 6 3 3 3" xfId="48325"/>
    <cellStyle name="20% - Accent3 2 6 3 4" xfId="48326"/>
    <cellStyle name="20% - Accent3 2 6 3 5" xfId="48327"/>
    <cellStyle name="20% - Accent3 2 6 3 6" xfId="48328"/>
    <cellStyle name="20% - Accent3 2 6 3 7" xfId="48329"/>
    <cellStyle name="20% - Accent3 2 6 3 8" xfId="48330"/>
    <cellStyle name="20% - Accent3 2 6 4" xfId="48331"/>
    <cellStyle name="20% - Accent3 2 6 4 2" xfId="48332"/>
    <cellStyle name="20% - Accent3 2 6 4 2 2" xfId="58370"/>
    <cellStyle name="20% - Accent3 2 6 4 2 3" xfId="58371"/>
    <cellStyle name="20% - Accent3 2 6 4 3" xfId="48333"/>
    <cellStyle name="20% - Accent3 2 6 4 3 2" xfId="58372"/>
    <cellStyle name="20% - Accent3 2 6 4 4" xfId="48334"/>
    <cellStyle name="20% - Accent3 2 6 5" xfId="48335"/>
    <cellStyle name="20% - Accent3 2 6 5 2" xfId="48336"/>
    <cellStyle name="20% - Accent3 2 6 5 3" xfId="48337"/>
    <cellStyle name="20% - Accent3 2 6 6" xfId="48338"/>
    <cellStyle name="20% - Accent3 2 6 6 2" xfId="48339"/>
    <cellStyle name="20% - Accent3 2 6 6 3" xfId="48340"/>
    <cellStyle name="20% - Accent3 2 6 7" xfId="48341"/>
    <cellStyle name="20% - Accent3 2 6 7 2" xfId="58373"/>
    <cellStyle name="20% - Accent3 2 6 8" xfId="48342"/>
    <cellStyle name="20% - Accent3 2 6 9" xfId="48343"/>
    <cellStyle name="20% - Accent3 2 7" xfId="340"/>
    <cellStyle name="20% - Accent3 2 7 2" xfId="5384"/>
    <cellStyle name="20% - Accent3 2 7 2 2" xfId="5385"/>
    <cellStyle name="20% - Accent3 2 7 2 3" xfId="58374"/>
    <cellStyle name="20% - Accent3 2 7 3" xfId="5386"/>
    <cellStyle name="20% - Accent3 2 7 3 2" xfId="58375"/>
    <cellStyle name="20% - Accent3 2 7 4" xfId="58376"/>
    <cellStyle name="20% - Accent3 2 8" xfId="5387"/>
    <cellStyle name="20% - Accent3 2 8 2" xfId="48344"/>
    <cellStyle name="20% - Accent3 2 8 3" xfId="48345"/>
    <cellStyle name="20% - Accent3 2 9" xfId="5388"/>
    <cellStyle name="20% - Accent3 2 9 2" xfId="48346"/>
    <cellStyle name="20% - Accent3 2 9 3" xfId="48347"/>
    <cellStyle name="20% - Accent3 2_Dec monthly report" xfId="4624"/>
    <cellStyle name="20% - Accent3 20" xfId="48348"/>
    <cellStyle name="20% - Accent3 20 2" xfId="48349"/>
    <cellStyle name="20% - Accent3 20 3" xfId="48350"/>
    <cellStyle name="20% - Accent3 21" xfId="48351"/>
    <cellStyle name="20% - Accent3 21 2" xfId="48352"/>
    <cellStyle name="20% - Accent3 21 3" xfId="48353"/>
    <cellStyle name="20% - Accent3 22" xfId="48354"/>
    <cellStyle name="20% - Accent3 23" xfId="48355"/>
    <cellStyle name="20% - Accent3 24" xfId="48356"/>
    <cellStyle name="20% - Accent3 3" xfId="183"/>
    <cellStyle name="20% - Accent3 3 10" xfId="5389"/>
    <cellStyle name="20% - Accent3 3 11" xfId="5390"/>
    <cellStyle name="20% - Accent3 3 12" xfId="5391"/>
    <cellStyle name="20% - Accent3 3 13" xfId="5392"/>
    <cellStyle name="20% - Accent3 3 14" xfId="48357"/>
    <cellStyle name="20% - Accent3 3 2" xfId="208"/>
    <cellStyle name="20% - Accent3 3 2 2" xfId="352"/>
    <cellStyle name="20% - Accent3 3 2 2 10" xfId="48358"/>
    <cellStyle name="20% - Accent3 3 2 2 2" xfId="4209"/>
    <cellStyle name="20% - Accent3 3 2 2 2 2" xfId="5393"/>
    <cellStyle name="20% - Accent3 3 2 2 2 2 2" xfId="48359"/>
    <cellStyle name="20% - Accent3 3 2 2 2 2 3" xfId="48360"/>
    <cellStyle name="20% - Accent3 3 2 2 2 3" xfId="5394"/>
    <cellStyle name="20% - Accent3 3 2 2 2 3 2" xfId="48361"/>
    <cellStyle name="20% - Accent3 3 2 2 2 3 3" xfId="48362"/>
    <cellStyle name="20% - Accent3 3 2 2 2 4" xfId="48363"/>
    <cellStyle name="20% - Accent3 3 2 2 2 5" xfId="48364"/>
    <cellStyle name="20% - Accent3 3 2 2 2 6" xfId="48365"/>
    <cellStyle name="20% - Accent3 3 2 2 2 7" xfId="48366"/>
    <cellStyle name="20% - Accent3 3 2 2 2 8" xfId="48367"/>
    <cellStyle name="20% - Accent3 3 2 2 3" xfId="5395"/>
    <cellStyle name="20% - Accent3 3 2 2 3 2" xfId="5396"/>
    <cellStyle name="20% - Accent3 3 2 2 3 3" xfId="48368"/>
    <cellStyle name="20% - Accent3 3 2 2 4" xfId="5397"/>
    <cellStyle name="20% - Accent3 3 2 2 4 2" xfId="48369"/>
    <cellStyle name="20% - Accent3 3 2 2 4 3" xfId="48370"/>
    <cellStyle name="20% - Accent3 3 2 2 5" xfId="48371"/>
    <cellStyle name="20% - Accent3 3 2 2 5 2" xfId="48372"/>
    <cellStyle name="20% - Accent3 3 2 2 5 3" xfId="48373"/>
    <cellStyle name="20% - Accent3 3 2 2 6" xfId="48374"/>
    <cellStyle name="20% - Accent3 3 2 2 7" xfId="48375"/>
    <cellStyle name="20% - Accent3 3 2 2 8" xfId="48376"/>
    <cellStyle name="20% - Accent3 3 2 2 9" xfId="48377"/>
    <cellStyle name="20% - Accent3 3 2 3" xfId="351"/>
    <cellStyle name="20% - Accent3 3 2 3 2" xfId="5398"/>
    <cellStyle name="20% - Accent3 3 2 3 2 2" xfId="58377"/>
    <cellStyle name="20% - Accent3 3 2 3 2 3" xfId="58378"/>
    <cellStyle name="20% - Accent3 3 2 3 3" xfId="5399"/>
    <cellStyle name="20% - Accent3 3 2 3 3 2" xfId="58379"/>
    <cellStyle name="20% - Accent3 3 2 3 4" xfId="58380"/>
    <cellStyle name="20% - Accent3 3 2 4" xfId="5400"/>
    <cellStyle name="20% - Accent3 3 2 4 2" xfId="48378"/>
    <cellStyle name="20% - Accent3 3 2 4 3" xfId="48379"/>
    <cellStyle name="20% - Accent3 3 2 5" xfId="5401"/>
    <cellStyle name="20% - Accent3 3 2 5 2" xfId="48380"/>
    <cellStyle name="20% - Accent3 3 2 5 3" xfId="48381"/>
    <cellStyle name="20% - Accent3 3 2 6" xfId="5402"/>
    <cellStyle name="20% - Accent3 3 2 7" xfId="48382"/>
    <cellStyle name="20% - Accent3 3 2 8" xfId="48383"/>
    <cellStyle name="20% - Accent3 3 2 9" xfId="48384"/>
    <cellStyle name="20% - Accent3 3 3" xfId="4208"/>
    <cellStyle name="20% - Accent3 3 3 2" xfId="5403"/>
    <cellStyle name="20% - Accent3 3 3 2 2" xfId="5404"/>
    <cellStyle name="20% - Accent3 3 3 2 3" xfId="5405"/>
    <cellStyle name="20% - Accent3 3 3 2 3 2" xfId="58381"/>
    <cellStyle name="20% - Accent3 3 3 3" xfId="5406"/>
    <cellStyle name="20% - Accent3 3 3 3 2" xfId="48385"/>
    <cellStyle name="20% - Accent3 3 3 3 3" xfId="48386"/>
    <cellStyle name="20% - Accent3 3 3 4" xfId="5407"/>
    <cellStyle name="20% - Accent3 3 3 4 2" xfId="58382"/>
    <cellStyle name="20% - Accent3 3 3 5" xfId="48387"/>
    <cellStyle name="20% - Accent3 3 3 6" xfId="48388"/>
    <cellStyle name="20% - Accent3 3 3 7" xfId="48389"/>
    <cellStyle name="20% - Accent3 3 3 8" xfId="48390"/>
    <cellStyle name="20% - Accent3 3 4" xfId="350"/>
    <cellStyle name="20% - Accent3 3 4 2" xfId="5408"/>
    <cellStyle name="20% - Accent3 3 4 2 2" xfId="48391"/>
    <cellStyle name="20% - Accent3 3 4 2 3" xfId="48392"/>
    <cellStyle name="20% - Accent3 3 4 3" xfId="5409"/>
    <cellStyle name="20% - Accent3 3 4 3 2" xfId="48393"/>
    <cellStyle name="20% - Accent3 3 4 3 3" xfId="48394"/>
    <cellStyle name="20% - Accent3 3 4 4" xfId="48395"/>
    <cellStyle name="20% - Accent3 3 4 4 2" xfId="58383"/>
    <cellStyle name="20% - Accent3 3 4 5" xfId="48396"/>
    <cellStyle name="20% - Accent3 3 4 6" xfId="48397"/>
    <cellStyle name="20% - Accent3 3 4 7" xfId="48398"/>
    <cellStyle name="20% - Accent3 3 4 8" xfId="48399"/>
    <cellStyle name="20% - Accent3 3 5" xfId="5410"/>
    <cellStyle name="20% - Accent3 3 5 2" xfId="5411"/>
    <cellStyle name="20% - Accent3 3 5 2 2" xfId="5412"/>
    <cellStyle name="20% - Accent3 3 5 2 3" xfId="5413"/>
    <cellStyle name="20% - Accent3 3 5 3" xfId="5414"/>
    <cellStyle name="20% - Accent3 3 5 3 2" xfId="5415"/>
    <cellStyle name="20% - Accent3 3 5 4" xfId="5416"/>
    <cellStyle name="20% - Accent3 3 5 5" xfId="5417"/>
    <cellStyle name="20% - Accent3 3 5 6" xfId="5418"/>
    <cellStyle name="20% - Accent3 3 5 7" xfId="5419"/>
    <cellStyle name="20% - Accent3 3 5 8" xfId="5420"/>
    <cellStyle name="20% - Accent3 3 6" xfId="5421"/>
    <cellStyle name="20% - Accent3 3 6 2" xfId="5422"/>
    <cellStyle name="20% - Accent3 3 6 3" xfId="48400"/>
    <cellStyle name="20% - Accent3 3 7" xfId="5423"/>
    <cellStyle name="20% - Accent3 3 7 2" xfId="5424"/>
    <cellStyle name="20% - Accent3 3 7 3" xfId="5425"/>
    <cellStyle name="20% - Accent3 3 8" xfId="5426"/>
    <cellStyle name="20% - Accent3 3 8 2" xfId="5427"/>
    <cellStyle name="20% - Accent3 3 8 3" xfId="48401"/>
    <cellStyle name="20% - Accent3 3 9" xfId="5428"/>
    <cellStyle name="20% - Accent3 3 9 2" xfId="5429"/>
    <cellStyle name="20% - Accent3 3 9 3" xfId="48402"/>
    <cellStyle name="20% - Accent3 4" xfId="182"/>
    <cellStyle name="20% - Accent3 4 10" xfId="5430"/>
    <cellStyle name="20% - Accent3 4 11" xfId="5431"/>
    <cellStyle name="20% - Accent3 4 12" xfId="5432"/>
    <cellStyle name="20% - Accent3 4 13" xfId="48403"/>
    <cellStyle name="20% - Accent3 4 2" xfId="209"/>
    <cellStyle name="20% - Accent3 4 2 2" xfId="355"/>
    <cellStyle name="20% - Accent3 4 2 2 2" xfId="4211"/>
    <cellStyle name="20% - Accent3 4 2 2 2 2" xfId="48404"/>
    <cellStyle name="20% - Accent3 4 2 2 2 2 2" xfId="48405"/>
    <cellStyle name="20% - Accent3 4 2 2 2 2 3" xfId="48406"/>
    <cellStyle name="20% - Accent3 4 2 2 2 3" xfId="48407"/>
    <cellStyle name="20% - Accent3 4 2 2 2 3 2" xfId="48408"/>
    <cellStyle name="20% - Accent3 4 2 2 2 3 3" xfId="48409"/>
    <cellStyle name="20% - Accent3 4 2 2 2 4" xfId="48410"/>
    <cellStyle name="20% - Accent3 4 2 2 2 5" xfId="48411"/>
    <cellStyle name="20% - Accent3 4 2 2 2 6" xfId="48412"/>
    <cellStyle name="20% - Accent3 4 2 2 2 7" xfId="48413"/>
    <cellStyle name="20% - Accent3 4 2 2 2 8" xfId="48414"/>
    <cellStyle name="20% - Accent3 4 2 2 3" xfId="48415"/>
    <cellStyle name="20% - Accent3 4 2 2 3 2" xfId="48416"/>
    <cellStyle name="20% - Accent3 4 2 2 3 3" xfId="48417"/>
    <cellStyle name="20% - Accent3 4 2 2 4" xfId="48418"/>
    <cellStyle name="20% - Accent3 4 2 2 4 2" xfId="48419"/>
    <cellStyle name="20% - Accent3 4 2 2 4 3" xfId="48420"/>
    <cellStyle name="20% - Accent3 4 2 2 5" xfId="48421"/>
    <cellStyle name="20% - Accent3 4 2 2 5 2" xfId="58384"/>
    <cellStyle name="20% - Accent3 4 2 2 6" xfId="48422"/>
    <cellStyle name="20% - Accent3 4 2 2 7" xfId="48423"/>
    <cellStyle name="20% - Accent3 4 2 2 8" xfId="48424"/>
    <cellStyle name="20% - Accent3 4 2 2 9" xfId="48425"/>
    <cellStyle name="20% - Accent3 4 2 3" xfId="354"/>
    <cellStyle name="20% - Accent3 4 2 3 2" xfId="48426"/>
    <cellStyle name="20% - Accent3 4 2 3 2 2" xfId="58385"/>
    <cellStyle name="20% - Accent3 4 2 3 2 3" xfId="58386"/>
    <cellStyle name="20% - Accent3 4 2 3 3" xfId="58387"/>
    <cellStyle name="20% - Accent3 4 2 3 3 2" xfId="58388"/>
    <cellStyle name="20% - Accent3 4 2 3 4" xfId="58389"/>
    <cellStyle name="20% - Accent3 4 2 4" xfId="5433"/>
    <cellStyle name="20% - Accent3 4 2 4 2" xfId="48427"/>
    <cellStyle name="20% - Accent3 4 2 4 3" xfId="48428"/>
    <cellStyle name="20% - Accent3 4 2 5" xfId="48429"/>
    <cellStyle name="20% - Accent3 4 2 5 2" xfId="48430"/>
    <cellStyle name="20% - Accent3 4 2 5 3" xfId="48431"/>
    <cellStyle name="20% - Accent3 4 2 6" xfId="48432"/>
    <cellStyle name="20% - Accent3 4 2 7" xfId="48433"/>
    <cellStyle name="20% - Accent3 4 2 8" xfId="48434"/>
    <cellStyle name="20% - Accent3 4 2 9" xfId="48435"/>
    <cellStyle name="20% - Accent3 4 3" xfId="4210"/>
    <cellStyle name="20% - Accent3 4 3 2" xfId="5434"/>
    <cellStyle name="20% - Accent3 4 3 2 2" xfId="48436"/>
    <cellStyle name="20% - Accent3 4 3 2 3" xfId="48437"/>
    <cellStyle name="20% - Accent3 4 3 3" xfId="5435"/>
    <cellStyle name="20% - Accent3 4 3 3 2" xfId="48438"/>
    <cellStyle name="20% - Accent3 4 3 3 3" xfId="48439"/>
    <cellStyle name="20% - Accent3 4 3 4" xfId="48440"/>
    <cellStyle name="20% - Accent3 4 3 4 2" xfId="58390"/>
    <cellStyle name="20% - Accent3 4 3 5" xfId="48441"/>
    <cellStyle name="20% - Accent3 4 3 6" xfId="48442"/>
    <cellStyle name="20% - Accent3 4 3 7" xfId="48443"/>
    <cellStyle name="20% - Accent3 4 3 8" xfId="48444"/>
    <cellStyle name="20% - Accent3 4 4" xfId="353"/>
    <cellStyle name="20% - Accent3 4 4 2" xfId="5436"/>
    <cellStyle name="20% - Accent3 4 4 2 2" xfId="5437"/>
    <cellStyle name="20% - Accent3 4 4 2 3" xfId="5438"/>
    <cellStyle name="20% - Accent3 4 4 3" xfId="5439"/>
    <cellStyle name="20% - Accent3 4 4 3 2" xfId="5440"/>
    <cellStyle name="20% - Accent3 4 4 3 3" xfId="48445"/>
    <cellStyle name="20% - Accent3 4 4 4" xfId="5441"/>
    <cellStyle name="20% - Accent3 4 4 5" xfId="5442"/>
    <cellStyle name="20% - Accent3 4 4 6" xfId="5443"/>
    <cellStyle name="20% - Accent3 4 4 7" xfId="5444"/>
    <cellStyle name="20% - Accent3 4 4 8" xfId="5445"/>
    <cellStyle name="20% - Accent3 4 5" xfId="5446"/>
    <cellStyle name="20% - Accent3 4 5 2" xfId="5447"/>
    <cellStyle name="20% - Accent3 4 5 2 2" xfId="58391"/>
    <cellStyle name="20% - Accent3 4 5 2 3" xfId="58392"/>
    <cellStyle name="20% - Accent3 4 5 3" xfId="48446"/>
    <cellStyle name="20% - Accent3 4 5 3 2" xfId="58393"/>
    <cellStyle name="20% - Accent3 4 5 4" xfId="48447"/>
    <cellStyle name="20% - Accent3 4 6" xfId="5448"/>
    <cellStyle name="20% - Accent3 4 6 2" xfId="5449"/>
    <cellStyle name="20% - Accent3 4 6 3" xfId="5450"/>
    <cellStyle name="20% - Accent3 4 7" xfId="5451"/>
    <cellStyle name="20% - Accent3 4 7 2" xfId="5452"/>
    <cellStyle name="20% - Accent3 4 7 3" xfId="48448"/>
    <cellStyle name="20% - Accent3 4 8" xfId="5453"/>
    <cellStyle name="20% - Accent3 4 8 2" xfId="48449"/>
    <cellStyle name="20% - Accent3 4 8 3" xfId="48450"/>
    <cellStyle name="20% - Accent3 4 9" xfId="5454"/>
    <cellStyle name="20% - Accent3 5" xfId="206"/>
    <cellStyle name="20% - Accent3 5 10" xfId="48451"/>
    <cellStyle name="20% - Accent3 5 11" xfId="48452"/>
    <cellStyle name="20% - Accent3 5 12" xfId="48453"/>
    <cellStyle name="20% - Accent3 5 2" xfId="357"/>
    <cellStyle name="20% - Accent3 5 2 2" xfId="358"/>
    <cellStyle name="20% - Accent3 5 2 2 2" xfId="4213"/>
    <cellStyle name="20% - Accent3 5 2 2 2 2" xfId="48454"/>
    <cellStyle name="20% - Accent3 5 2 2 2 2 2" xfId="48455"/>
    <cellStyle name="20% - Accent3 5 2 2 2 2 3" xfId="48456"/>
    <cellStyle name="20% - Accent3 5 2 2 2 3" xfId="48457"/>
    <cellStyle name="20% - Accent3 5 2 2 2 3 2" xfId="48458"/>
    <cellStyle name="20% - Accent3 5 2 2 2 3 3" xfId="48459"/>
    <cellStyle name="20% - Accent3 5 2 2 2 4" xfId="48460"/>
    <cellStyle name="20% - Accent3 5 2 2 2 5" xfId="48461"/>
    <cellStyle name="20% - Accent3 5 2 2 2 6" xfId="48462"/>
    <cellStyle name="20% - Accent3 5 2 2 2 7" xfId="48463"/>
    <cellStyle name="20% - Accent3 5 2 2 2 8" xfId="48464"/>
    <cellStyle name="20% - Accent3 5 2 2 3" xfId="48465"/>
    <cellStyle name="20% - Accent3 5 2 2 3 2" xfId="48466"/>
    <cellStyle name="20% - Accent3 5 2 2 3 3" xfId="48467"/>
    <cellStyle name="20% - Accent3 5 2 2 4" xfId="48468"/>
    <cellStyle name="20% - Accent3 5 2 2 4 2" xfId="48469"/>
    <cellStyle name="20% - Accent3 5 2 2 4 3" xfId="48470"/>
    <cellStyle name="20% - Accent3 5 2 2 5" xfId="48471"/>
    <cellStyle name="20% - Accent3 5 2 2 5 2" xfId="58394"/>
    <cellStyle name="20% - Accent3 5 2 2 6" xfId="48472"/>
    <cellStyle name="20% - Accent3 5 2 2 7" xfId="48473"/>
    <cellStyle name="20% - Accent3 5 2 2 8" xfId="48474"/>
    <cellStyle name="20% - Accent3 5 2 2 9" xfId="48475"/>
    <cellStyle name="20% - Accent3 5 2 3" xfId="48476"/>
    <cellStyle name="20% - Accent3 5 2 3 2" xfId="48477"/>
    <cellStyle name="20% - Accent3 5 2 3 2 2" xfId="58395"/>
    <cellStyle name="20% - Accent3 5 2 3 2 3" xfId="58396"/>
    <cellStyle name="20% - Accent3 5 2 3 3" xfId="58397"/>
    <cellStyle name="20% - Accent3 5 2 3 3 2" xfId="58398"/>
    <cellStyle name="20% - Accent3 5 2 3 4" xfId="58399"/>
    <cellStyle name="20% - Accent3 5 2 4" xfId="48478"/>
    <cellStyle name="20% - Accent3 5 2 5" xfId="48479"/>
    <cellStyle name="20% - Accent3 5 2_Dec monthly report" xfId="4626"/>
    <cellStyle name="20% - Accent3 5 3" xfId="4212"/>
    <cellStyle name="20% - Accent3 5 3 2" xfId="48480"/>
    <cellStyle name="20% - Accent3 5 3 2 2" xfId="48481"/>
    <cellStyle name="20% - Accent3 5 3 2 3" xfId="48482"/>
    <cellStyle name="20% - Accent3 5 3 3" xfId="48483"/>
    <cellStyle name="20% - Accent3 5 3 3 2" xfId="48484"/>
    <cellStyle name="20% - Accent3 5 3 3 3" xfId="48485"/>
    <cellStyle name="20% - Accent3 5 3 4" xfId="48486"/>
    <cellStyle name="20% - Accent3 5 3 4 2" xfId="58400"/>
    <cellStyle name="20% - Accent3 5 3 5" xfId="48487"/>
    <cellStyle name="20% - Accent3 5 3 6" xfId="48488"/>
    <cellStyle name="20% - Accent3 5 3 7" xfId="48489"/>
    <cellStyle name="20% - Accent3 5 3 8" xfId="48490"/>
    <cellStyle name="20% - Accent3 5 4" xfId="356"/>
    <cellStyle name="20% - Accent3 5 4 2" xfId="48491"/>
    <cellStyle name="20% - Accent3 5 4 2 2" xfId="48492"/>
    <cellStyle name="20% - Accent3 5 4 2 3" xfId="48493"/>
    <cellStyle name="20% - Accent3 5 4 3" xfId="48494"/>
    <cellStyle name="20% - Accent3 5 4 3 2" xfId="48495"/>
    <cellStyle name="20% - Accent3 5 4 3 3" xfId="48496"/>
    <cellStyle name="20% - Accent3 5 4 4" xfId="48497"/>
    <cellStyle name="20% - Accent3 5 4 5" xfId="48498"/>
    <cellStyle name="20% - Accent3 5 4 6" xfId="48499"/>
    <cellStyle name="20% - Accent3 5 4 7" xfId="48500"/>
    <cellStyle name="20% - Accent3 5 4 8" xfId="48501"/>
    <cellStyle name="20% - Accent3 5 5" xfId="48502"/>
    <cellStyle name="20% - Accent3 5 5 2" xfId="48503"/>
    <cellStyle name="20% - Accent3 5 5 3" xfId="48504"/>
    <cellStyle name="20% - Accent3 5 6" xfId="48505"/>
    <cellStyle name="20% - Accent3 5 6 2" xfId="48506"/>
    <cellStyle name="20% - Accent3 5 6 3" xfId="48507"/>
    <cellStyle name="20% - Accent3 5 7" xfId="48508"/>
    <cellStyle name="20% - Accent3 5 7 2" xfId="48509"/>
    <cellStyle name="20% - Accent3 5 7 3" xfId="48510"/>
    <cellStyle name="20% - Accent3 5 8" xfId="48511"/>
    <cellStyle name="20% - Accent3 5 9" xfId="48512"/>
    <cellStyle name="20% - Accent3 6" xfId="359"/>
    <cellStyle name="20% - Accent3 6 2" xfId="360"/>
    <cellStyle name="20% - Accent3 6 2 2" xfId="4214"/>
    <cellStyle name="20% - Accent3 6 2 2 2" xfId="48513"/>
    <cellStyle name="20% - Accent3 6 2 2 2 2" xfId="48514"/>
    <cellStyle name="20% - Accent3 6 2 2 2 3" xfId="48515"/>
    <cellStyle name="20% - Accent3 6 2 2 3" xfId="48516"/>
    <cellStyle name="20% - Accent3 6 2 2 3 2" xfId="48517"/>
    <cellStyle name="20% - Accent3 6 2 2 3 3" xfId="48518"/>
    <cellStyle name="20% - Accent3 6 2 2 4" xfId="48519"/>
    <cellStyle name="20% - Accent3 6 2 2 5" xfId="48520"/>
    <cellStyle name="20% - Accent3 6 2 2 6" xfId="48521"/>
    <cellStyle name="20% - Accent3 6 2 2 7" xfId="48522"/>
    <cellStyle name="20% - Accent3 6 2 2 8" xfId="48523"/>
    <cellStyle name="20% - Accent3 6 2 3" xfId="48524"/>
    <cellStyle name="20% - Accent3 6 2 3 2" xfId="48525"/>
    <cellStyle name="20% - Accent3 6 2 3 3" xfId="48526"/>
    <cellStyle name="20% - Accent3 6 2 4" xfId="48527"/>
    <cellStyle name="20% - Accent3 6 2 4 2" xfId="48528"/>
    <cellStyle name="20% - Accent3 6 2 4 3" xfId="48529"/>
    <cellStyle name="20% - Accent3 6 2 5" xfId="48530"/>
    <cellStyle name="20% - Accent3 6 2 5 2" xfId="58401"/>
    <cellStyle name="20% - Accent3 6 2 6" xfId="48531"/>
    <cellStyle name="20% - Accent3 6 2 7" xfId="48532"/>
    <cellStyle name="20% - Accent3 6 2 8" xfId="48533"/>
    <cellStyle name="20% - Accent3 6 2 9" xfId="48534"/>
    <cellStyle name="20% - Accent3 6 3" xfId="5455"/>
    <cellStyle name="20% - Accent3 6 3 2" xfId="48535"/>
    <cellStyle name="20% - Accent3 6 3 2 2" xfId="58402"/>
    <cellStyle name="20% - Accent3 6 3 2 3" xfId="58403"/>
    <cellStyle name="20% - Accent3 6 3 3" xfId="58404"/>
    <cellStyle name="20% - Accent3 6 3 3 2" xfId="58405"/>
    <cellStyle name="20% - Accent3 6 3 4" xfId="58406"/>
    <cellStyle name="20% - Accent3 6 4" xfId="58407"/>
    <cellStyle name="20% - Accent3 6 5" xfId="58408"/>
    <cellStyle name="20% - Accent3 6_Dec monthly report" xfId="4627"/>
    <cellStyle name="20% - Accent3 7" xfId="361"/>
    <cellStyle name="20% - Accent3 7 2" xfId="5456"/>
    <cellStyle name="20% - Accent3 7 3" xfId="5457"/>
    <cellStyle name="20% - Accent3 7 4" xfId="48536"/>
    <cellStyle name="20% - Accent3 8" xfId="4199"/>
    <cellStyle name="20% - Accent3 8 2" xfId="48537"/>
    <cellStyle name="20% - Accent3 8 2 2" xfId="48538"/>
    <cellStyle name="20% - Accent3 8 2 3" xfId="48539"/>
    <cellStyle name="20% - Accent3 8 2 3 2" xfId="58409"/>
    <cellStyle name="20% - Accent3 8 3" xfId="48540"/>
    <cellStyle name="20% - Accent3 8 3 2" xfId="48541"/>
    <cellStyle name="20% - Accent3 8 3 3" xfId="48542"/>
    <cellStyle name="20% - Accent3 8 4" xfId="48543"/>
    <cellStyle name="20% - Accent3 8 4 2" xfId="58410"/>
    <cellStyle name="20% - Accent3 8 5" xfId="48544"/>
    <cellStyle name="20% - Accent3 8 6" xfId="48545"/>
    <cellStyle name="20% - Accent3 8 7" xfId="48546"/>
    <cellStyle name="20% - Accent3 8 8" xfId="48547"/>
    <cellStyle name="20% - Accent3 9" xfId="339"/>
    <cellStyle name="20% - Accent3 9 2" xfId="48548"/>
    <cellStyle name="20% - Accent3 9 2 2" xfId="48549"/>
    <cellStyle name="20% - Accent3 9 2 3" xfId="48550"/>
    <cellStyle name="20% - Accent3 9 3" xfId="48551"/>
    <cellStyle name="20% - Accent3 9 3 2" xfId="48552"/>
    <cellStyle name="20% - Accent3 9 3 3" xfId="48553"/>
    <cellStyle name="20% - Accent3 9 4" xfId="48554"/>
    <cellStyle name="20% - Accent3 9 4 2" xfId="58411"/>
    <cellStyle name="20% - Accent3 9 5" xfId="48555"/>
    <cellStyle name="20% - Accent3 9 6" xfId="48556"/>
    <cellStyle name="20% - Accent3 9 7" xfId="48557"/>
    <cellStyle name="20% - Accent3 9 8" xfId="48558"/>
    <cellStyle name="20% - Accent4" xfId="31" builtinId="42" customBuiltin="1"/>
    <cellStyle name="20% - Accent4 10" xfId="48559"/>
    <cellStyle name="20% - Accent4 10 2" xfId="48560"/>
    <cellStyle name="20% - Accent4 10 2 2" xfId="58412"/>
    <cellStyle name="20% - Accent4 10 2 3" xfId="58413"/>
    <cellStyle name="20% - Accent4 10 3" xfId="48561"/>
    <cellStyle name="20% - Accent4 10 4" xfId="48562"/>
    <cellStyle name="20% - Accent4 10 4 2" xfId="58414"/>
    <cellStyle name="20% - Accent4 10 5" xfId="58415"/>
    <cellStyle name="20% - Accent4 11" xfId="48563"/>
    <cellStyle name="20% - Accent4 11 2" xfId="48564"/>
    <cellStyle name="20% - Accent4 11 3" xfId="48565"/>
    <cellStyle name="20% - Accent4 11 3 2" xfId="58416"/>
    <cellStyle name="20% - Accent4 12" xfId="48566"/>
    <cellStyle name="20% - Accent4 12 2" xfId="48567"/>
    <cellStyle name="20% - Accent4 12 3" xfId="48568"/>
    <cellStyle name="20% - Accent4 13" xfId="48569"/>
    <cellStyle name="20% - Accent4 13 2" xfId="48570"/>
    <cellStyle name="20% - Accent4 13 3" xfId="48571"/>
    <cellStyle name="20% - Accent4 14" xfId="48572"/>
    <cellStyle name="20% - Accent4 14 2" xfId="48573"/>
    <cellStyle name="20% - Accent4 14 3" xfId="48574"/>
    <cellStyle name="20% - Accent4 15" xfId="48575"/>
    <cellStyle name="20% - Accent4 15 2" xfId="48576"/>
    <cellStyle name="20% - Accent4 15 3" xfId="48577"/>
    <cellStyle name="20% - Accent4 16" xfId="48578"/>
    <cellStyle name="20% - Accent4 16 2" xfId="48579"/>
    <cellStyle name="20% - Accent4 16 3" xfId="48580"/>
    <cellStyle name="20% - Accent4 17" xfId="48581"/>
    <cellStyle name="20% - Accent4 17 2" xfId="48582"/>
    <cellStyle name="20% - Accent4 17 3" xfId="48583"/>
    <cellStyle name="20% - Accent4 18" xfId="48584"/>
    <cellStyle name="20% - Accent4 18 2" xfId="48585"/>
    <cellStyle name="20% - Accent4 18 3" xfId="48586"/>
    <cellStyle name="20% - Accent4 19" xfId="48587"/>
    <cellStyle name="20% - Accent4 19 2" xfId="48588"/>
    <cellStyle name="20% - Accent4 19 3" xfId="48589"/>
    <cellStyle name="20% - Accent4 2" xfId="71"/>
    <cellStyle name="20% - Accent4 2 10" xfId="5458"/>
    <cellStyle name="20% - Accent4 2 10 2" xfId="48590"/>
    <cellStyle name="20% - Accent4 2 10 3" xfId="48591"/>
    <cellStyle name="20% - Accent4 2 11" xfId="5459"/>
    <cellStyle name="20% - Accent4 2 11 2" xfId="48592"/>
    <cellStyle name="20% - Accent4 2 11 3" xfId="48593"/>
    <cellStyle name="20% - Accent4 2 12" xfId="48594"/>
    <cellStyle name="20% - Accent4 2 12 2" xfId="48595"/>
    <cellStyle name="20% - Accent4 2 12 3" xfId="48596"/>
    <cellStyle name="20% - Accent4 2 13" xfId="48597"/>
    <cellStyle name="20% - Accent4 2 14" xfId="48598"/>
    <cellStyle name="20% - Accent4 2 2" xfId="211"/>
    <cellStyle name="20% - Accent4 2 2 2" xfId="364"/>
    <cellStyle name="20% - Accent4 2 2 2 2" xfId="5460"/>
    <cellStyle name="20% - Accent4 2 2 2 3" xfId="5461"/>
    <cellStyle name="20% - Accent4 2 2 2 4" xfId="5462"/>
    <cellStyle name="20% - Accent4 2 2 3" xfId="5463"/>
    <cellStyle name="20% - Accent4 2 2 3 2" xfId="5464"/>
    <cellStyle name="20% - Accent4 2 2 3 3" xfId="48599"/>
    <cellStyle name="20% - Accent4 2 2 4" xfId="5465"/>
    <cellStyle name="20% - Accent4 2 2 4 2" xfId="48600"/>
    <cellStyle name="20% - Accent4 2 2 4 3" xfId="48601"/>
    <cellStyle name="20% - Accent4 2 2 5" xfId="5466"/>
    <cellStyle name="20% - Accent4 2 2 6" xfId="5467"/>
    <cellStyle name="20% - Accent4 2 2 7" xfId="48602"/>
    <cellStyle name="20% - Accent4 2 2 8" xfId="48603"/>
    <cellStyle name="20% - Accent4 2 2_Dec monthly report" xfId="4629"/>
    <cellStyle name="20% - Accent4 2 3" xfId="365"/>
    <cellStyle name="20% - Accent4 2 3 10" xfId="48604"/>
    <cellStyle name="20% - Accent4 2 3 11" xfId="48605"/>
    <cellStyle name="20% - Accent4 2 3 2" xfId="366"/>
    <cellStyle name="20% - Accent4 2 3 2 10" xfId="48606"/>
    <cellStyle name="20% - Accent4 2 3 2 2" xfId="4217"/>
    <cellStyle name="20% - Accent4 2 3 2 2 2" xfId="5468"/>
    <cellStyle name="20% - Accent4 2 3 2 2 2 2" xfId="5469"/>
    <cellStyle name="20% - Accent4 2 3 2 2 2 3" xfId="48607"/>
    <cellStyle name="20% - Accent4 2 3 2 2 3" xfId="5470"/>
    <cellStyle name="20% - Accent4 2 3 2 2 3 2" xfId="48608"/>
    <cellStyle name="20% - Accent4 2 3 2 2 3 3" xfId="48609"/>
    <cellStyle name="20% - Accent4 2 3 2 2 4" xfId="48610"/>
    <cellStyle name="20% - Accent4 2 3 2 2 5" xfId="48611"/>
    <cellStyle name="20% - Accent4 2 3 2 2 6" xfId="48612"/>
    <cellStyle name="20% - Accent4 2 3 2 2 7" xfId="48613"/>
    <cellStyle name="20% - Accent4 2 3 2 2 8" xfId="48614"/>
    <cellStyle name="20% - Accent4 2 3 2 3" xfId="5471"/>
    <cellStyle name="20% - Accent4 2 3 2 3 2" xfId="5472"/>
    <cellStyle name="20% - Accent4 2 3 2 3 2 2" xfId="58417"/>
    <cellStyle name="20% - Accent4 2 3 2 3 2 3" xfId="58418"/>
    <cellStyle name="20% - Accent4 2 3 2 3 3" xfId="48615"/>
    <cellStyle name="20% - Accent4 2 3 2 3 3 2" xfId="58419"/>
    <cellStyle name="20% - Accent4 2 3 2 3 4" xfId="48616"/>
    <cellStyle name="20% - Accent4 2 3 2 4" xfId="5473"/>
    <cellStyle name="20% - Accent4 2 3 2 4 2" xfId="48617"/>
    <cellStyle name="20% - Accent4 2 3 2 4 3" xfId="48618"/>
    <cellStyle name="20% - Accent4 2 3 2 5" xfId="48619"/>
    <cellStyle name="20% - Accent4 2 3 2 5 2" xfId="48620"/>
    <cellStyle name="20% - Accent4 2 3 2 5 3" xfId="48621"/>
    <cellStyle name="20% - Accent4 2 3 2 6" xfId="48622"/>
    <cellStyle name="20% - Accent4 2 3 2 6 2" xfId="58420"/>
    <cellStyle name="20% - Accent4 2 3 2 7" xfId="48623"/>
    <cellStyle name="20% - Accent4 2 3 2 8" xfId="48624"/>
    <cellStyle name="20% - Accent4 2 3 2 9" xfId="48625"/>
    <cellStyle name="20% - Accent4 2 3 3" xfId="4216"/>
    <cellStyle name="20% - Accent4 2 3 3 2" xfId="5474"/>
    <cellStyle name="20% - Accent4 2 3 3 2 2" xfId="48626"/>
    <cellStyle name="20% - Accent4 2 3 3 2 3" xfId="48627"/>
    <cellStyle name="20% - Accent4 2 3 3 3" xfId="5475"/>
    <cellStyle name="20% - Accent4 2 3 3 3 2" xfId="5476"/>
    <cellStyle name="20% - Accent4 2 3 3 3 3" xfId="48628"/>
    <cellStyle name="20% - Accent4 2 3 3 4" xfId="5477"/>
    <cellStyle name="20% - Accent4 2 3 3 5" xfId="48629"/>
    <cellStyle name="20% - Accent4 2 3 3 6" xfId="48630"/>
    <cellStyle name="20% - Accent4 2 3 3 7" xfId="48631"/>
    <cellStyle name="20% - Accent4 2 3 3 8" xfId="48632"/>
    <cellStyle name="20% - Accent4 2 3 4" xfId="5478"/>
    <cellStyle name="20% - Accent4 2 3 4 2" xfId="5479"/>
    <cellStyle name="20% - Accent4 2 3 4 2 2" xfId="5480"/>
    <cellStyle name="20% - Accent4 2 3 4 2 3" xfId="58421"/>
    <cellStyle name="20% - Accent4 2 3 4 3" xfId="5481"/>
    <cellStyle name="20% - Accent4 2 3 4 3 2" xfId="58422"/>
    <cellStyle name="20% - Accent4 2 3 4 4" xfId="48633"/>
    <cellStyle name="20% - Accent4 2 3 5" xfId="5482"/>
    <cellStyle name="20% - Accent4 2 3 5 2" xfId="48634"/>
    <cellStyle name="20% - Accent4 2 3 5 3" xfId="48635"/>
    <cellStyle name="20% - Accent4 2 3 6" xfId="48636"/>
    <cellStyle name="20% - Accent4 2 3 6 2" xfId="48637"/>
    <cellStyle name="20% - Accent4 2 3 6 3" xfId="48638"/>
    <cellStyle name="20% - Accent4 2 3 7" xfId="48639"/>
    <cellStyle name="20% - Accent4 2 3 7 2" xfId="58423"/>
    <cellStyle name="20% - Accent4 2 3 8" xfId="48640"/>
    <cellStyle name="20% - Accent4 2 3 9" xfId="48641"/>
    <cellStyle name="20% - Accent4 2 4" xfId="367"/>
    <cellStyle name="20% - Accent4 2 4 10" xfId="48642"/>
    <cellStyle name="20% - Accent4 2 4 11" xfId="48643"/>
    <cellStyle name="20% - Accent4 2 4 2" xfId="368"/>
    <cellStyle name="20% - Accent4 2 4 2 10" xfId="48644"/>
    <cellStyle name="20% - Accent4 2 4 2 2" xfId="4219"/>
    <cellStyle name="20% - Accent4 2 4 2 2 2" xfId="5483"/>
    <cellStyle name="20% - Accent4 2 4 2 2 2 2" xfId="48645"/>
    <cellStyle name="20% - Accent4 2 4 2 2 2 3" xfId="48646"/>
    <cellStyle name="20% - Accent4 2 4 2 2 3" xfId="48647"/>
    <cellStyle name="20% - Accent4 2 4 2 2 3 2" xfId="48648"/>
    <cellStyle name="20% - Accent4 2 4 2 2 3 3" xfId="48649"/>
    <cellStyle name="20% - Accent4 2 4 2 2 4" xfId="48650"/>
    <cellStyle name="20% - Accent4 2 4 2 2 5" xfId="48651"/>
    <cellStyle name="20% - Accent4 2 4 2 2 6" xfId="48652"/>
    <cellStyle name="20% - Accent4 2 4 2 2 7" xfId="48653"/>
    <cellStyle name="20% - Accent4 2 4 2 2 8" xfId="48654"/>
    <cellStyle name="20% - Accent4 2 4 2 3" xfId="5484"/>
    <cellStyle name="20% - Accent4 2 4 2 3 2" xfId="48655"/>
    <cellStyle name="20% - Accent4 2 4 2 3 2 2" xfId="58424"/>
    <cellStyle name="20% - Accent4 2 4 2 3 2 3" xfId="58425"/>
    <cellStyle name="20% - Accent4 2 4 2 3 3" xfId="48656"/>
    <cellStyle name="20% - Accent4 2 4 2 3 3 2" xfId="58426"/>
    <cellStyle name="20% - Accent4 2 4 2 3 4" xfId="48657"/>
    <cellStyle name="20% - Accent4 2 4 2 4" xfId="48658"/>
    <cellStyle name="20% - Accent4 2 4 2 4 2" xfId="48659"/>
    <cellStyle name="20% - Accent4 2 4 2 4 3" xfId="48660"/>
    <cellStyle name="20% - Accent4 2 4 2 5" xfId="48661"/>
    <cellStyle name="20% - Accent4 2 4 2 5 2" xfId="48662"/>
    <cellStyle name="20% - Accent4 2 4 2 5 3" xfId="48663"/>
    <cellStyle name="20% - Accent4 2 4 2 6" xfId="48664"/>
    <cellStyle name="20% - Accent4 2 4 2 6 2" xfId="58427"/>
    <cellStyle name="20% - Accent4 2 4 2 7" xfId="48665"/>
    <cellStyle name="20% - Accent4 2 4 2 8" xfId="48666"/>
    <cellStyle name="20% - Accent4 2 4 2 9" xfId="48667"/>
    <cellStyle name="20% - Accent4 2 4 3" xfId="4218"/>
    <cellStyle name="20% - Accent4 2 4 3 2" xfId="5485"/>
    <cellStyle name="20% - Accent4 2 4 3 2 2" xfId="48668"/>
    <cellStyle name="20% - Accent4 2 4 3 2 3" xfId="48669"/>
    <cellStyle name="20% - Accent4 2 4 3 3" xfId="48670"/>
    <cellStyle name="20% - Accent4 2 4 3 3 2" xfId="48671"/>
    <cellStyle name="20% - Accent4 2 4 3 3 3" xfId="48672"/>
    <cellStyle name="20% - Accent4 2 4 3 4" xfId="48673"/>
    <cellStyle name="20% - Accent4 2 4 3 5" xfId="48674"/>
    <cellStyle name="20% - Accent4 2 4 3 6" xfId="48675"/>
    <cellStyle name="20% - Accent4 2 4 3 7" xfId="48676"/>
    <cellStyle name="20% - Accent4 2 4 3 8" xfId="48677"/>
    <cellStyle name="20% - Accent4 2 4 4" xfId="5486"/>
    <cellStyle name="20% - Accent4 2 4 4 2" xfId="48678"/>
    <cellStyle name="20% - Accent4 2 4 4 2 2" xfId="58428"/>
    <cellStyle name="20% - Accent4 2 4 4 2 3" xfId="58429"/>
    <cellStyle name="20% - Accent4 2 4 4 3" xfId="48679"/>
    <cellStyle name="20% - Accent4 2 4 4 3 2" xfId="58430"/>
    <cellStyle name="20% - Accent4 2 4 4 4" xfId="48680"/>
    <cellStyle name="20% - Accent4 2 4 5" xfId="5487"/>
    <cellStyle name="20% - Accent4 2 4 5 2" xfId="48681"/>
    <cellStyle name="20% - Accent4 2 4 5 3" xfId="48682"/>
    <cellStyle name="20% - Accent4 2 4 6" xfId="48683"/>
    <cellStyle name="20% - Accent4 2 4 6 2" xfId="48684"/>
    <cellStyle name="20% - Accent4 2 4 6 3" xfId="48685"/>
    <cellStyle name="20% - Accent4 2 4 7" xfId="48686"/>
    <cellStyle name="20% - Accent4 2 4 7 2" xfId="58431"/>
    <cellStyle name="20% - Accent4 2 4 8" xfId="48687"/>
    <cellStyle name="20% - Accent4 2 4 9" xfId="48688"/>
    <cellStyle name="20% - Accent4 2 5" xfId="369"/>
    <cellStyle name="20% - Accent4 2 5 10" xfId="48689"/>
    <cellStyle name="20% - Accent4 2 5 11" xfId="48690"/>
    <cellStyle name="20% - Accent4 2 5 2" xfId="370"/>
    <cellStyle name="20% - Accent4 2 5 2 2" xfId="4221"/>
    <cellStyle name="20% - Accent4 2 5 2 2 2" xfId="5488"/>
    <cellStyle name="20% - Accent4 2 5 2 2 2 2" xfId="48691"/>
    <cellStyle name="20% - Accent4 2 5 2 2 2 3" xfId="48692"/>
    <cellStyle name="20% - Accent4 2 5 2 2 3" xfId="48693"/>
    <cellStyle name="20% - Accent4 2 5 2 2 3 2" xfId="48694"/>
    <cellStyle name="20% - Accent4 2 5 2 2 3 3" xfId="48695"/>
    <cellStyle name="20% - Accent4 2 5 2 2 4" xfId="48696"/>
    <cellStyle name="20% - Accent4 2 5 2 2 5" xfId="48697"/>
    <cellStyle name="20% - Accent4 2 5 2 2 6" xfId="48698"/>
    <cellStyle name="20% - Accent4 2 5 2 2 7" xfId="48699"/>
    <cellStyle name="20% - Accent4 2 5 2 2 8" xfId="48700"/>
    <cellStyle name="20% - Accent4 2 5 2 3" xfId="5489"/>
    <cellStyle name="20% - Accent4 2 5 2 3 2" xfId="48701"/>
    <cellStyle name="20% - Accent4 2 5 2 3 2 2" xfId="58432"/>
    <cellStyle name="20% - Accent4 2 5 2 3 2 3" xfId="58433"/>
    <cellStyle name="20% - Accent4 2 5 2 3 3" xfId="48702"/>
    <cellStyle name="20% - Accent4 2 5 2 3 3 2" xfId="58434"/>
    <cellStyle name="20% - Accent4 2 5 2 3 4" xfId="48703"/>
    <cellStyle name="20% - Accent4 2 5 2 4" xfId="48704"/>
    <cellStyle name="20% - Accent4 2 5 2 4 2" xfId="48705"/>
    <cellStyle name="20% - Accent4 2 5 2 4 3" xfId="48706"/>
    <cellStyle name="20% - Accent4 2 5 2 5" xfId="48707"/>
    <cellStyle name="20% - Accent4 2 5 2 6" xfId="48708"/>
    <cellStyle name="20% - Accent4 2 5 2 6 2" xfId="58435"/>
    <cellStyle name="20% - Accent4 2 5 2 7" xfId="48709"/>
    <cellStyle name="20% - Accent4 2 5 2 8" xfId="48710"/>
    <cellStyle name="20% - Accent4 2 5 2 9" xfId="48711"/>
    <cellStyle name="20% - Accent4 2 5 3" xfId="4220"/>
    <cellStyle name="20% - Accent4 2 5 3 2" xfId="5490"/>
    <cellStyle name="20% - Accent4 2 5 3 2 2" xfId="48712"/>
    <cellStyle name="20% - Accent4 2 5 3 2 3" xfId="48713"/>
    <cellStyle name="20% - Accent4 2 5 3 3" xfId="48714"/>
    <cellStyle name="20% - Accent4 2 5 3 3 2" xfId="48715"/>
    <cellStyle name="20% - Accent4 2 5 3 3 3" xfId="48716"/>
    <cellStyle name="20% - Accent4 2 5 3 4" xfId="48717"/>
    <cellStyle name="20% - Accent4 2 5 3 5" xfId="48718"/>
    <cellStyle name="20% - Accent4 2 5 3 6" xfId="48719"/>
    <cellStyle name="20% - Accent4 2 5 3 7" xfId="48720"/>
    <cellStyle name="20% - Accent4 2 5 3 8" xfId="48721"/>
    <cellStyle name="20% - Accent4 2 5 4" xfId="5491"/>
    <cellStyle name="20% - Accent4 2 5 4 2" xfId="48722"/>
    <cellStyle name="20% - Accent4 2 5 4 2 2" xfId="58436"/>
    <cellStyle name="20% - Accent4 2 5 4 2 3" xfId="58437"/>
    <cellStyle name="20% - Accent4 2 5 4 3" xfId="48723"/>
    <cellStyle name="20% - Accent4 2 5 4 3 2" xfId="58438"/>
    <cellStyle name="20% - Accent4 2 5 4 4" xfId="48724"/>
    <cellStyle name="20% - Accent4 2 5 5" xfId="5492"/>
    <cellStyle name="20% - Accent4 2 5 5 2" xfId="48725"/>
    <cellStyle name="20% - Accent4 2 5 5 3" xfId="48726"/>
    <cellStyle name="20% - Accent4 2 5 6" xfId="48727"/>
    <cellStyle name="20% - Accent4 2 5 6 2" xfId="48728"/>
    <cellStyle name="20% - Accent4 2 5 6 3" xfId="48729"/>
    <cellStyle name="20% - Accent4 2 5 7" xfId="48730"/>
    <cellStyle name="20% - Accent4 2 5 7 2" xfId="58439"/>
    <cellStyle name="20% - Accent4 2 5 8" xfId="48731"/>
    <cellStyle name="20% - Accent4 2 5 9" xfId="48732"/>
    <cellStyle name="20% - Accent4 2 6" xfId="371"/>
    <cellStyle name="20% - Accent4 2 6 10" xfId="48733"/>
    <cellStyle name="20% - Accent4 2 6 11" xfId="48734"/>
    <cellStyle name="20% - Accent4 2 6 2" xfId="372"/>
    <cellStyle name="20% - Accent4 2 6 2 2" xfId="4223"/>
    <cellStyle name="20% - Accent4 2 6 2 2 2" xfId="48735"/>
    <cellStyle name="20% - Accent4 2 6 2 2 2 2" xfId="48736"/>
    <cellStyle name="20% - Accent4 2 6 2 2 2 3" xfId="48737"/>
    <cellStyle name="20% - Accent4 2 6 2 2 3" xfId="48738"/>
    <cellStyle name="20% - Accent4 2 6 2 2 3 2" xfId="48739"/>
    <cellStyle name="20% - Accent4 2 6 2 2 3 3" xfId="48740"/>
    <cellStyle name="20% - Accent4 2 6 2 2 4" xfId="48741"/>
    <cellStyle name="20% - Accent4 2 6 2 2 5" xfId="48742"/>
    <cellStyle name="20% - Accent4 2 6 2 2 6" xfId="48743"/>
    <cellStyle name="20% - Accent4 2 6 2 2 7" xfId="48744"/>
    <cellStyle name="20% - Accent4 2 6 2 2 8" xfId="48745"/>
    <cellStyle name="20% - Accent4 2 6 2 3" xfId="48746"/>
    <cellStyle name="20% - Accent4 2 6 2 3 2" xfId="48747"/>
    <cellStyle name="20% - Accent4 2 6 2 3 2 2" xfId="58440"/>
    <cellStyle name="20% - Accent4 2 6 2 3 2 3" xfId="58441"/>
    <cellStyle name="20% - Accent4 2 6 2 3 3" xfId="48748"/>
    <cellStyle name="20% - Accent4 2 6 2 3 3 2" xfId="58442"/>
    <cellStyle name="20% - Accent4 2 6 2 3 4" xfId="48749"/>
    <cellStyle name="20% - Accent4 2 6 2 4" xfId="48750"/>
    <cellStyle name="20% - Accent4 2 6 2 4 2" xfId="48751"/>
    <cellStyle name="20% - Accent4 2 6 2 4 3" xfId="48752"/>
    <cellStyle name="20% - Accent4 2 6 2 5" xfId="48753"/>
    <cellStyle name="20% - Accent4 2 6 2 6" xfId="48754"/>
    <cellStyle name="20% - Accent4 2 6 2 6 2" xfId="58443"/>
    <cellStyle name="20% - Accent4 2 6 2 7" xfId="48755"/>
    <cellStyle name="20% - Accent4 2 6 2 8" xfId="48756"/>
    <cellStyle name="20% - Accent4 2 6 2 9" xfId="48757"/>
    <cellStyle name="20% - Accent4 2 6 3" xfId="4222"/>
    <cellStyle name="20% - Accent4 2 6 3 2" xfId="48758"/>
    <cellStyle name="20% - Accent4 2 6 3 2 2" xfId="48759"/>
    <cellStyle name="20% - Accent4 2 6 3 2 3" xfId="48760"/>
    <cellStyle name="20% - Accent4 2 6 3 3" xfId="48761"/>
    <cellStyle name="20% - Accent4 2 6 3 3 2" xfId="48762"/>
    <cellStyle name="20% - Accent4 2 6 3 3 3" xfId="48763"/>
    <cellStyle name="20% - Accent4 2 6 3 4" xfId="48764"/>
    <cellStyle name="20% - Accent4 2 6 3 5" xfId="48765"/>
    <cellStyle name="20% - Accent4 2 6 3 6" xfId="48766"/>
    <cellStyle name="20% - Accent4 2 6 3 7" xfId="48767"/>
    <cellStyle name="20% - Accent4 2 6 3 8" xfId="48768"/>
    <cellStyle name="20% - Accent4 2 6 4" xfId="48769"/>
    <cellStyle name="20% - Accent4 2 6 4 2" xfId="48770"/>
    <cellStyle name="20% - Accent4 2 6 4 2 2" xfId="58444"/>
    <cellStyle name="20% - Accent4 2 6 4 2 3" xfId="58445"/>
    <cellStyle name="20% - Accent4 2 6 4 3" xfId="48771"/>
    <cellStyle name="20% - Accent4 2 6 4 3 2" xfId="58446"/>
    <cellStyle name="20% - Accent4 2 6 4 4" xfId="48772"/>
    <cellStyle name="20% - Accent4 2 6 5" xfId="48773"/>
    <cellStyle name="20% - Accent4 2 6 5 2" xfId="48774"/>
    <cellStyle name="20% - Accent4 2 6 5 3" xfId="48775"/>
    <cellStyle name="20% - Accent4 2 6 6" xfId="48776"/>
    <cellStyle name="20% - Accent4 2 6 6 2" xfId="48777"/>
    <cellStyle name="20% - Accent4 2 6 6 3" xfId="48778"/>
    <cellStyle name="20% - Accent4 2 6 7" xfId="48779"/>
    <cellStyle name="20% - Accent4 2 6 7 2" xfId="58447"/>
    <cellStyle name="20% - Accent4 2 6 8" xfId="48780"/>
    <cellStyle name="20% - Accent4 2 6 9" xfId="48781"/>
    <cellStyle name="20% - Accent4 2 7" xfId="363"/>
    <cellStyle name="20% - Accent4 2 7 2" xfId="5493"/>
    <cellStyle name="20% - Accent4 2 7 2 2" xfId="5494"/>
    <cellStyle name="20% - Accent4 2 7 2 3" xfId="58448"/>
    <cellStyle name="20% - Accent4 2 7 3" xfId="5495"/>
    <cellStyle name="20% - Accent4 2 7 3 2" xfId="58449"/>
    <cellStyle name="20% - Accent4 2 7 4" xfId="58450"/>
    <cellStyle name="20% - Accent4 2 8" xfId="5496"/>
    <cellStyle name="20% - Accent4 2 8 2" xfId="48782"/>
    <cellStyle name="20% - Accent4 2 8 3" xfId="48783"/>
    <cellStyle name="20% - Accent4 2 9" xfId="5497"/>
    <cellStyle name="20% - Accent4 2 9 2" xfId="48784"/>
    <cellStyle name="20% - Accent4 2 9 3" xfId="48785"/>
    <cellStyle name="20% - Accent4 2_Dec monthly report" xfId="4628"/>
    <cellStyle name="20% - Accent4 20" xfId="48786"/>
    <cellStyle name="20% - Accent4 20 2" xfId="48787"/>
    <cellStyle name="20% - Accent4 20 3" xfId="48788"/>
    <cellStyle name="20% - Accent4 21" xfId="48789"/>
    <cellStyle name="20% - Accent4 21 2" xfId="48790"/>
    <cellStyle name="20% - Accent4 21 3" xfId="48791"/>
    <cellStyle name="20% - Accent4 22" xfId="48792"/>
    <cellStyle name="20% - Accent4 23" xfId="48793"/>
    <cellStyle name="20% - Accent4 24" xfId="48794"/>
    <cellStyle name="20% - Accent4 3" xfId="181"/>
    <cellStyle name="20% - Accent4 3 10" xfId="5498"/>
    <cellStyle name="20% - Accent4 3 11" xfId="5499"/>
    <cellStyle name="20% - Accent4 3 12" xfId="5500"/>
    <cellStyle name="20% - Accent4 3 13" xfId="5501"/>
    <cellStyle name="20% - Accent4 3 14" xfId="48795"/>
    <cellStyle name="20% - Accent4 3 2" xfId="212"/>
    <cellStyle name="20% - Accent4 3 2 2" xfId="375"/>
    <cellStyle name="20% - Accent4 3 2 2 10" xfId="48796"/>
    <cellStyle name="20% - Accent4 3 2 2 2" xfId="4225"/>
    <cellStyle name="20% - Accent4 3 2 2 2 2" xfId="5502"/>
    <cellStyle name="20% - Accent4 3 2 2 2 2 2" xfId="48797"/>
    <cellStyle name="20% - Accent4 3 2 2 2 2 3" xfId="48798"/>
    <cellStyle name="20% - Accent4 3 2 2 2 3" xfId="5503"/>
    <cellStyle name="20% - Accent4 3 2 2 2 3 2" xfId="48799"/>
    <cellStyle name="20% - Accent4 3 2 2 2 3 3" xfId="48800"/>
    <cellStyle name="20% - Accent4 3 2 2 2 4" xfId="48801"/>
    <cellStyle name="20% - Accent4 3 2 2 2 5" xfId="48802"/>
    <cellStyle name="20% - Accent4 3 2 2 2 6" xfId="48803"/>
    <cellStyle name="20% - Accent4 3 2 2 2 7" xfId="48804"/>
    <cellStyle name="20% - Accent4 3 2 2 2 8" xfId="48805"/>
    <cellStyle name="20% - Accent4 3 2 2 3" xfId="5504"/>
    <cellStyle name="20% - Accent4 3 2 2 3 2" xfId="5505"/>
    <cellStyle name="20% - Accent4 3 2 2 3 3" xfId="48806"/>
    <cellStyle name="20% - Accent4 3 2 2 4" xfId="5506"/>
    <cellStyle name="20% - Accent4 3 2 2 4 2" xfId="48807"/>
    <cellStyle name="20% - Accent4 3 2 2 4 3" xfId="48808"/>
    <cellStyle name="20% - Accent4 3 2 2 5" xfId="48809"/>
    <cellStyle name="20% - Accent4 3 2 2 5 2" xfId="48810"/>
    <cellStyle name="20% - Accent4 3 2 2 5 3" xfId="48811"/>
    <cellStyle name="20% - Accent4 3 2 2 6" xfId="48812"/>
    <cellStyle name="20% - Accent4 3 2 2 7" xfId="48813"/>
    <cellStyle name="20% - Accent4 3 2 2 8" xfId="48814"/>
    <cellStyle name="20% - Accent4 3 2 2 9" xfId="48815"/>
    <cellStyle name="20% - Accent4 3 2 3" xfId="374"/>
    <cellStyle name="20% - Accent4 3 2 3 2" xfId="5507"/>
    <cellStyle name="20% - Accent4 3 2 3 2 2" xfId="58451"/>
    <cellStyle name="20% - Accent4 3 2 3 2 3" xfId="58452"/>
    <cellStyle name="20% - Accent4 3 2 3 3" xfId="5508"/>
    <cellStyle name="20% - Accent4 3 2 3 3 2" xfId="58453"/>
    <cellStyle name="20% - Accent4 3 2 3 4" xfId="58454"/>
    <cellStyle name="20% - Accent4 3 2 4" xfId="5509"/>
    <cellStyle name="20% - Accent4 3 2 4 2" xfId="48816"/>
    <cellStyle name="20% - Accent4 3 2 4 3" xfId="48817"/>
    <cellStyle name="20% - Accent4 3 2 5" xfId="5510"/>
    <cellStyle name="20% - Accent4 3 2 5 2" xfId="48818"/>
    <cellStyle name="20% - Accent4 3 2 5 3" xfId="48819"/>
    <cellStyle name="20% - Accent4 3 2 6" xfId="5511"/>
    <cellStyle name="20% - Accent4 3 2 7" xfId="48820"/>
    <cellStyle name="20% - Accent4 3 2 8" xfId="48821"/>
    <cellStyle name="20% - Accent4 3 2 9" xfId="48822"/>
    <cellStyle name="20% - Accent4 3 3" xfId="4224"/>
    <cellStyle name="20% - Accent4 3 3 2" xfId="5512"/>
    <cellStyle name="20% - Accent4 3 3 2 2" xfId="5513"/>
    <cellStyle name="20% - Accent4 3 3 2 3" xfId="5514"/>
    <cellStyle name="20% - Accent4 3 3 2 3 2" xfId="58455"/>
    <cellStyle name="20% - Accent4 3 3 3" xfId="5515"/>
    <cellStyle name="20% - Accent4 3 3 3 2" xfId="48823"/>
    <cellStyle name="20% - Accent4 3 3 3 3" xfId="48824"/>
    <cellStyle name="20% - Accent4 3 3 4" xfId="5516"/>
    <cellStyle name="20% - Accent4 3 3 4 2" xfId="58456"/>
    <cellStyle name="20% - Accent4 3 3 5" xfId="48825"/>
    <cellStyle name="20% - Accent4 3 3 6" xfId="48826"/>
    <cellStyle name="20% - Accent4 3 3 7" xfId="48827"/>
    <cellStyle name="20% - Accent4 3 3 8" xfId="48828"/>
    <cellStyle name="20% - Accent4 3 4" xfId="373"/>
    <cellStyle name="20% - Accent4 3 4 2" xfId="5517"/>
    <cellStyle name="20% - Accent4 3 4 2 2" xfId="48829"/>
    <cellStyle name="20% - Accent4 3 4 2 3" xfId="48830"/>
    <cellStyle name="20% - Accent4 3 4 3" xfId="5518"/>
    <cellStyle name="20% - Accent4 3 4 3 2" xfId="48831"/>
    <cellStyle name="20% - Accent4 3 4 3 3" xfId="48832"/>
    <cellStyle name="20% - Accent4 3 4 4" xfId="48833"/>
    <cellStyle name="20% - Accent4 3 4 4 2" xfId="58457"/>
    <cellStyle name="20% - Accent4 3 4 5" xfId="48834"/>
    <cellStyle name="20% - Accent4 3 4 6" xfId="48835"/>
    <cellStyle name="20% - Accent4 3 4 7" xfId="48836"/>
    <cellStyle name="20% - Accent4 3 4 8" xfId="48837"/>
    <cellStyle name="20% - Accent4 3 5" xfId="5519"/>
    <cellStyle name="20% - Accent4 3 5 2" xfId="5520"/>
    <cellStyle name="20% - Accent4 3 5 2 2" xfId="5521"/>
    <cellStyle name="20% - Accent4 3 5 2 3" xfId="5522"/>
    <cellStyle name="20% - Accent4 3 5 3" xfId="5523"/>
    <cellStyle name="20% - Accent4 3 5 3 2" xfId="5524"/>
    <cellStyle name="20% - Accent4 3 5 4" xfId="5525"/>
    <cellStyle name="20% - Accent4 3 5 5" xfId="5526"/>
    <cellStyle name="20% - Accent4 3 5 6" xfId="5527"/>
    <cellStyle name="20% - Accent4 3 5 7" xfId="5528"/>
    <cellStyle name="20% - Accent4 3 5 8" xfId="5529"/>
    <cellStyle name="20% - Accent4 3 6" xfId="5530"/>
    <cellStyle name="20% - Accent4 3 6 2" xfId="5531"/>
    <cellStyle name="20% - Accent4 3 6 3" xfId="48838"/>
    <cellStyle name="20% - Accent4 3 7" xfId="5532"/>
    <cellStyle name="20% - Accent4 3 7 2" xfId="5533"/>
    <cellStyle name="20% - Accent4 3 7 3" xfId="5534"/>
    <cellStyle name="20% - Accent4 3 8" xfId="5535"/>
    <cellStyle name="20% - Accent4 3 8 2" xfId="5536"/>
    <cellStyle name="20% - Accent4 3 8 3" xfId="48839"/>
    <cellStyle name="20% - Accent4 3 9" xfId="5537"/>
    <cellStyle name="20% - Accent4 3 9 2" xfId="5538"/>
    <cellStyle name="20% - Accent4 3 9 3" xfId="48840"/>
    <cellStyle name="20% - Accent4 4" xfId="180"/>
    <cellStyle name="20% - Accent4 4 10" xfId="5539"/>
    <cellStyle name="20% - Accent4 4 11" xfId="5540"/>
    <cellStyle name="20% - Accent4 4 12" xfId="5541"/>
    <cellStyle name="20% - Accent4 4 13" xfId="48841"/>
    <cellStyle name="20% - Accent4 4 2" xfId="213"/>
    <cellStyle name="20% - Accent4 4 2 2" xfId="378"/>
    <cellStyle name="20% - Accent4 4 2 2 2" xfId="4227"/>
    <cellStyle name="20% - Accent4 4 2 2 2 2" xfId="48842"/>
    <cellStyle name="20% - Accent4 4 2 2 2 2 2" xfId="48843"/>
    <cellStyle name="20% - Accent4 4 2 2 2 2 3" xfId="48844"/>
    <cellStyle name="20% - Accent4 4 2 2 2 3" xfId="48845"/>
    <cellStyle name="20% - Accent4 4 2 2 2 3 2" xfId="48846"/>
    <cellStyle name="20% - Accent4 4 2 2 2 3 3" xfId="48847"/>
    <cellStyle name="20% - Accent4 4 2 2 2 4" xfId="48848"/>
    <cellStyle name="20% - Accent4 4 2 2 2 5" xfId="48849"/>
    <cellStyle name="20% - Accent4 4 2 2 2 6" xfId="48850"/>
    <cellStyle name="20% - Accent4 4 2 2 2 7" xfId="48851"/>
    <cellStyle name="20% - Accent4 4 2 2 2 8" xfId="48852"/>
    <cellStyle name="20% - Accent4 4 2 2 3" xfId="48853"/>
    <cellStyle name="20% - Accent4 4 2 2 3 2" xfId="48854"/>
    <cellStyle name="20% - Accent4 4 2 2 3 3" xfId="48855"/>
    <cellStyle name="20% - Accent4 4 2 2 4" xfId="48856"/>
    <cellStyle name="20% - Accent4 4 2 2 4 2" xfId="48857"/>
    <cellStyle name="20% - Accent4 4 2 2 4 3" xfId="48858"/>
    <cellStyle name="20% - Accent4 4 2 2 5" xfId="48859"/>
    <cellStyle name="20% - Accent4 4 2 2 5 2" xfId="58458"/>
    <cellStyle name="20% - Accent4 4 2 2 6" xfId="48860"/>
    <cellStyle name="20% - Accent4 4 2 2 7" xfId="48861"/>
    <cellStyle name="20% - Accent4 4 2 2 8" xfId="48862"/>
    <cellStyle name="20% - Accent4 4 2 2 9" xfId="48863"/>
    <cellStyle name="20% - Accent4 4 2 3" xfId="377"/>
    <cellStyle name="20% - Accent4 4 2 3 2" xfId="48864"/>
    <cellStyle name="20% - Accent4 4 2 3 2 2" xfId="58459"/>
    <cellStyle name="20% - Accent4 4 2 3 2 3" xfId="58460"/>
    <cellStyle name="20% - Accent4 4 2 3 3" xfId="58461"/>
    <cellStyle name="20% - Accent4 4 2 3 3 2" xfId="58462"/>
    <cellStyle name="20% - Accent4 4 2 3 4" xfId="58463"/>
    <cellStyle name="20% - Accent4 4 2 4" xfId="5542"/>
    <cellStyle name="20% - Accent4 4 2 4 2" xfId="48865"/>
    <cellStyle name="20% - Accent4 4 2 4 3" xfId="48866"/>
    <cellStyle name="20% - Accent4 4 2 5" xfId="48867"/>
    <cellStyle name="20% - Accent4 4 2 5 2" xfId="48868"/>
    <cellStyle name="20% - Accent4 4 2 5 3" xfId="48869"/>
    <cellStyle name="20% - Accent4 4 2 6" xfId="48870"/>
    <cellStyle name="20% - Accent4 4 2 7" xfId="48871"/>
    <cellStyle name="20% - Accent4 4 2 8" xfId="48872"/>
    <cellStyle name="20% - Accent4 4 2 9" xfId="48873"/>
    <cellStyle name="20% - Accent4 4 3" xfId="4226"/>
    <cellStyle name="20% - Accent4 4 3 2" xfId="5543"/>
    <cellStyle name="20% - Accent4 4 3 2 2" xfId="48874"/>
    <cellStyle name="20% - Accent4 4 3 2 3" xfId="48875"/>
    <cellStyle name="20% - Accent4 4 3 3" xfId="5544"/>
    <cellStyle name="20% - Accent4 4 3 3 2" xfId="48876"/>
    <cellStyle name="20% - Accent4 4 3 3 3" xfId="48877"/>
    <cellStyle name="20% - Accent4 4 3 4" xfId="48878"/>
    <cellStyle name="20% - Accent4 4 3 4 2" xfId="58464"/>
    <cellStyle name="20% - Accent4 4 3 5" xfId="48879"/>
    <cellStyle name="20% - Accent4 4 3 6" xfId="48880"/>
    <cellStyle name="20% - Accent4 4 3 7" xfId="48881"/>
    <cellStyle name="20% - Accent4 4 3 8" xfId="48882"/>
    <cellStyle name="20% - Accent4 4 4" xfId="376"/>
    <cellStyle name="20% - Accent4 4 4 2" xfId="5545"/>
    <cellStyle name="20% - Accent4 4 4 2 2" xfId="5546"/>
    <cellStyle name="20% - Accent4 4 4 2 3" xfId="5547"/>
    <cellStyle name="20% - Accent4 4 4 3" xfId="5548"/>
    <cellStyle name="20% - Accent4 4 4 3 2" xfId="5549"/>
    <cellStyle name="20% - Accent4 4 4 3 3" xfId="48883"/>
    <cellStyle name="20% - Accent4 4 4 4" xfId="5550"/>
    <cellStyle name="20% - Accent4 4 4 5" xfId="5551"/>
    <cellStyle name="20% - Accent4 4 4 6" xfId="5552"/>
    <cellStyle name="20% - Accent4 4 4 7" xfId="5553"/>
    <cellStyle name="20% - Accent4 4 4 8" xfId="5554"/>
    <cellStyle name="20% - Accent4 4 5" xfId="5555"/>
    <cellStyle name="20% - Accent4 4 5 2" xfId="5556"/>
    <cellStyle name="20% - Accent4 4 5 2 2" xfId="58465"/>
    <cellStyle name="20% - Accent4 4 5 2 3" xfId="58466"/>
    <cellStyle name="20% - Accent4 4 5 3" xfId="48884"/>
    <cellStyle name="20% - Accent4 4 5 3 2" xfId="58467"/>
    <cellStyle name="20% - Accent4 4 5 4" xfId="48885"/>
    <cellStyle name="20% - Accent4 4 6" xfId="5557"/>
    <cellStyle name="20% - Accent4 4 6 2" xfId="5558"/>
    <cellStyle name="20% - Accent4 4 6 3" xfId="5559"/>
    <cellStyle name="20% - Accent4 4 7" xfId="5560"/>
    <cellStyle name="20% - Accent4 4 7 2" xfId="5561"/>
    <cellStyle name="20% - Accent4 4 7 3" xfId="48886"/>
    <cellStyle name="20% - Accent4 4 8" xfId="5562"/>
    <cellStyle name="20% - Accent4 4 8 2" xfId="48887"/>
    <cellStyle name="20% - Accent4 4 8 3" xfId="48888"/>
    <cellStyle name="20% - Accent4 4 9" xfId="5563"/>
    <cellStyle name="20% - Accent4 5" xfId="210"/>
    <cellStyle name="20% - Accent4 5 10" xfId="48889"/>
    <cellStyle name="20% - Accent4 5 11" xfId="48890"/>
    <cellStyle name="20% - Accent4 5 12" xfId="48891"/>
    <cellStyle name="20% - Accent4 5 2" xfId="380"/>
    <cellStyle name="20% - Accent4 5 2 2" xfId="381"/>
    <cellStyle name="20% - Accent4 5 2 2 2" xfId="4229"/>
    <cellStyle name="20% - Accent4 5 2 2 2 2" xfId="48892"/>
    <cellStyle name="20% - Accent4 5 2 2 2 2 2" xfId="48893"/>
    <cellStyle name="20% - Accent4 5 2 2 2 2 3" xfId="48894"/>
    <cellStyle name="20% - Accent4 5 2 2 2 3" xfId="48895"/>
    <cellStyle name="20% - Accent4 5 2 2 2 3 2" xfId="48896"/>
    <cellStyle name="20% - Accent4 5 2 2 2 3 3" xfId="48897"/>
    <cellStyle name="20% - Accent4 5 2 2 2 4" xfId="48898"/>
    <cellStyle name="20% - Accent4 5 2 2 2 5" xfId="48899"/>
    <cellStyle name="20% - Accent4 5 2 2 2 6" xfId="48900"/>
    <cellStyle name="20% - Accent4 5 2 2 2 7" xfId="48901"/>
    <cellStyle name="20% - Accent4 5 2 2 2 8" xfId="48902"/>
    <cellStyle name="20% - Accent4 5 2 2 3" xfId="48903"/>
    <cellStyle name="20% - Accent4 5 2 2 3 2" xfId="48904"/>
    <cellStyle name="20% - Accent4 5 2 2 3 3" xfId="48905"/>
    <cellStyle name="20% - Accent4 5 2 2 4" xfId="48906"/>
    <cellStyle name="20% - Accent4 5 2 2 4 2" xfId="48907"/>
    <cellStyle name="20% - Accent4 5 2 2 4 3" xfId="48908"/>
    <cellStyle name="20% - Accent4 5 2 2 5" xfId="48909"/>
    <cellStyle name="20% - Accent4 5 2 2 5 2" xfId="58468"/>
    <cellStyle name="20% - Accent4 5 2 2 6" xfId="48910"/>
    <cellStyle name="20% - Accent4 5 2 2 7" xfId="48911"/>
    <cellStyle name="20% - Accent4 5 2 2 8" xfId="48912"/>
    <cellStyle name="20% - Accent4 5 2 2 9" xfId="48913"/>
    <cellStyle name="20% - Accent4 5 2 3" xfId="48914"/>
    <cellStyle name="20% - Accent4 5 2 3 2" xfId="48915"/>
    <cellStyle name="20% - Accent4 5 2 3 2 2" xfId="58469"/>
    <cellStyle name="20% - Accent4 5 2 3 2 3" xfId="58470"/>
    <cellStyle name="20% - Accent4 5 2 3 3" xfId="58471"/>
    <cellStyle name="20% - Accent4 5 2 3 3 2" xfId="58472"/>
    <cellStyle name="20% - Accent4 5 2 3 4" xfId="58473"/>
    <cellStyle name="20% - Accent4 5 2 4" xfId="48916"/>
    <cellStyle name="20% - Accent4 5 2 5" xfId="48917"/>
    <cellStyle name="20% - Accent4 5 2_Dec monthly report" xfId="4630"/>
    <cellStyle name="20% - Accent4 5 3" xfId="4228"/>
    <cellStyle name="20% - Accent4 5 3 2" xfId="48918"/>
    <cellStyle name="20% - Accent4 5 3 2 2" xfId="48919"/>
    <cellStyle name="20% - Accent4 5 3 2 3" xfId="48920"/>
    <cellStyle name="20% - Accent4 5 3 3" xfId="48921"/>
    <cellStyle name="20% - Accent4 5 3 3 2" xfId="48922"/>
    <cellStyle name="20% - Accent4 5 3 3 3" xfId="48923"/>
    <cellStyle name="20% - Accent4 5 3 4" xfId="48924"/>
    <cellStyle name="20% - Accent4 5 3 4 2" xfId="58474"/>
    <cellStyle name="20% - Accent4 5 3 5" xfId="48925"/>
    <cellStyle name="20% - Accent4 5 3 6" xfId="48926"/>
    <cellStyle name="20% - Accent4 5 3 7" xfId="48927"/>
    <cellStyle name="20% - Accent4 5 3 8" xfId="48928"/>
    <cellStyle name="20% - Accent4 5 4" xfId="379"/>
    <cellStyle name="20% - Accent4 5 4 2" xfId="48929"/>
    <cellStyle name="20% - Accent4 5 4 2 2" xfId="48930"/>
    <cellStyle name="20% - Accent4 5 4 2 3" xfId="48931"/>
    <cellStyle name="20% - Accent4 5 4 3" xfId="48932"/>
    <cellStyle name="20% - Accent4 5 4 3 2" xfId="48933"/>
    <cellStyle name="20% - Accent4 5 4 3 3" xfId="48934"/>
    <cellStyle name="20% - Accent4 5 4 4" xfId="48935"/>
    <cellStyle name="20% - Accent4 5 4 5" xfId="48936"/>
    <cellStyle name="20% - Accent4 5 4 6" xfId="48937"/>
    <cellStyle name="20% - Accent4 5 4 7" xfId="48938"/>
    <cellStyle name="20% - Accent4 5 4 8" xfId="48939"/>
    <cellStyle name="20% - Accent4 5 5" xfId="48940"/>
    <cellStyle name="20% - Accent4 5 5 2" xfId="48941"/>
    <cellStyle name="20% - Accent4 5 5 3" xfId="48942"/>
    <cellStyle name="20% - Accent4 5 6" xfId="48943"/>
    <cellStyle name="20% - Accent4 5 6 2" xfId="48944"/>
    <cellStyle name="20% - Accent4 5 6 3" xfId="48945"/>
    <cellStyle name="20% - Accent4 5 7" xfId="48946"/>
    <cellStyle name="20% - Accent4 5 7 2" xfId="48947"/>
    <cellStyle name="20% - Accent4 5 7 3" xfId="48948"/>
    <cellStyle name="20% - Accent4 5 8" xfId="48949"/>
    <cellStyle name="20% - Accent4 5 9" xfId="48950"/>
    <cellStyle name="20% - Accent4 6" xfId="382"/>
    <cellStyle name="20% - Accent4 6 2" xfId="383"/>
    <cellStyle name="20% - Accent4 6 2 2" xfId="4230"/>
    <cellStyle name="20% - Accent4 6 2 2 2" xfId="48951"/>
    <cellStyle name="20% - Accent4 6 2 2 2 2" xfId="48952"/>
    <cellStyle name="20% - Accent4 6 2 2 2 3" xfId="48953"/>
    <cellStyle name="20% - Accent4 6 2 2 3" xfId="48954"/>
    <cellStyle name="20% - Accent4 6 2 2 3 2" xfId="48955"/>
    <cellStyle name="20% - Accent4 6 2 2 3 3" xfId="48956"/>
    <cellStyle name="20% - Accent4 6 2 2 4" xfId="48957"/>
    <cellStyle name="20% - Accent4 6 2 2 5" xfId="48958"/>
    <cellStyle name="20% - Accent4 6 2 2 6" xfId="48959"/>
    <cellStyle name="20% - Accent4 6 2 2 7" xfId="48960"/>
    <cellStyle name="20% - Accent4 6 2 2 8" xfId="48961"/>
    <cellStyle name="20% - Accent4 6 2 3" xfId="48962"/>
    <cellStyle name="20% - Accent4 6 2 3 2" xfId="48963"/>
    <cellStyle name="20% - Accent4 6 2 3 3" xfId="48964"/>
    <cellStyle name="20% - Accent4 6 2 4" xfId="48965"/>
    <cellStyle name="20% - Accent4 6 2 4 2" xfId="48966"/>
    <cellStyle name="20% - Accent4 6 2 4 3" xfId="48967"/>
    <cellStyle name="20% - Accent4 6 2 5" xfId="48968"/>
    <cellStyle name="20% - Accent4 6 2 5 2" xfId="58475"/>
    <cellStyle name="20% - Accent4 6 2 6" xfId="48969"/>
    <cellStyle name="20% - Accent4 6 2 7" xfId="48970"/>
    <cellStyle name="20% - Accent4 6 2 8" xfId="48971"/>
    <cellStyle name="20% - Accent4 6 2 9" xfId="48972"/>
    <cellStyle name="20% - Accent4 6 3" xfId="5564"/>
    <cellStyle name="20% - Accent4 6 3 2" xfId="48973"/>
    <cellStyle name="20% - Accent4 6 3 2 2" xfId="58476"/>
    <cellStyle name="20% - Accent4 6 3 2 3" xfId="58477"/>
    <cellStyle name="20% - Accent4 6 3 3" xfId="58478"/>
    <cellStyle name="20% - Accent4 6 3 3 2" xfId="58479"/>
    <cellStyle name="20% - Accent4 6 3 4" xfId="58480"/>
    <cellStyle name="20% - Accent4 6 4" xfId="58481"/>
    <cellStyle name="20% - Accent4 6 5" xfId="58482"/>
    <cellStyle name="20% - Accent4 6_Dec monthly report" xfId="4631"/>
    <cellStyle name="20% - Accent4 7" xfId="384"/>
    <cellStyle name="20% - Accent4 7 2" xfId="5565"/>
    <cellStyle name="20% - Accent4 7 3" xfId="5566"/>
    <cellStyle name="20% - Accent4 7 4" xfId="48974"/>
    <cellStyle name="20% - Accent4 8" xfId="4215"/>
    <cellStyle name="20% - Accent4 8 2" xfId="48975"/>
    <cellStyle name="20% - Accent4 8 2 2" xfId="48976"/>
    <cellStyle name="20% - Accent4 8 2 3" xfId="48977"/>
    <cellStyle name="20% - Accent4 8 2 3 2" xfId="58483"/>
    <cellStyle name="20% - Accent4 8 3" xfId="48978"/>
    <cellStyle name="20% - Accent4 8 3 2" xfId="48979"/>
    <cellStyle name="20% - Accent4 8 3 3" xfId="48980"/>
    <cellStyle name="20% - Accent4 8 4" xfId="48981"/>
    <cellStyle name="20% - Accent4 8 4 2" xfId="58484"/>
    <cellStyle name="20% - Accent4 8 5" xfId="48982"/>
    <cellStyle name="20% - Accent4 8 6" xfId="48983"/>
    <cellStyle name="20% - Accent4 8 7" xfId="48984"/>
    <cellStyle name="20% - Accent4 8 8" xfId="48985"/>
    <cellStyle name="20% - Accent4 9" xfId="362"/>
    <cellStyle name="20% - Accent4 9 2" xfId="48986"/>
    <cellStyle name="20% - Accent4 9 2 2" xfId="48987"/>
    <cellStyle name="20% - Accent4 9 2 3" xfId="48988"/>
    <cellStyle name="20% - Accent4 9 3" xfId="48989"/>
    <cellStyle name="20% - Accent4 9 3 2" xfId="48990"/>
    <cellStyle name="20% - Accent4 9 3 3" xfId="48991"/>
    <cellStyle name="20% - Accent4 9 4" xfId="48992"/>
    <cellStyle name="20% - Accent4 9 4 2" xfId="58485"/>
    <cellStyle name="20% - Accent4 9 5" xfId="48993"/>
    <cellStyle name="20% - Accent4 9 6" xfId="48994"/>
    <cellStyle name="20% - Accent4 9 7" xfId="48995"/>
    <cellStyle name="20% - Accent4 9 8" xfId="48996"/>
    <cellStyle name="20% - Accent5" xfId="35" builtinId="46" customBuiltin="1"/>
    <cellStyle name="20% - Accent5 10" xfId="48997"/>
    <cellStyle name="20% - Accent5 10 2" xfId="48998"/>
    <cellStyle name="20% - Accent5 10 2 2" xfId="58486"/>
    <cellStyle name="20% - Accent5 10 2 3" xfId="58487"/>
    <cellStyle name="20% - Accent5 10 3" xfId="48999"/>
    <cellStyle name="20% - Accent5 10 4" xfId="49000"/>
    <cellStyle name="20% - Accent5 11" xfId="49001"/>
    <cellStyle name="20% - Accent5 11 2" xfId="49002"/>
    <cellStyle name="20% - Accent5 11 3" xfId="49003"/>
    <cellStyle name="20% - Accent5 12" xfId="49004"/>
    <cellStyle name="20% - Accent5 12 2" xfId="49005"/>
    <cellStyle name="20% - Accent5 12 3" xfId="49006"/>
    <cellStyle name="20% - Accent5 13" xfId="49007"/>
    <cellStyle name="20% - Accent5 13 2" xfId="49008"/>
    <cellStyle name="20% - Accent5 13 3" xfId="49009"/>
    <cellStyle name="20% - Accent5 14" xfId="49010"/>
    <cellStyle name="20% - Accent5 14 2" xfId="49011"/>
    <cellStyle name="20% - Accent5 14 3" xfId="49012"/>
    <cellStyle name="20% - Accent5 15" xfId="49013"/>
    <cellStyle name="20% - Accent5 15 2" xfId="49014"/>
    <cellStyle name="20% - Accent5 15 3" xfId="49015"/>
    <cellStyle name="20% - Accent5 16" xfId="49016"/>
    <cellStyle name="20% - Accent5 16 2" xfId="49017"/>
    <cellStyle name="20% - Accent5 16 3" xfId="49018"/>
    <cellStyle name="20% - Accent5 17" xfId="49019"/>
    <cellStyle name="20% - Accent5 17 2" xfId="49020"/>
    <cellStyle name="20% - Accent5 17 3" xfId="49021"/>
    <cellStyle name="20% - Accent5 18" xfId="49022"/>
    <cellStyle name="20% - Accent5 18 2" xfId="49023"/>
    <cellStyle name="20% - Accent5 18 3" xfId="49024"/>
    <cellStyle name="20% - Accent5 19" xfId="49025"/>
    <cellStyle name="20% - Accent5 19 2" xfId="49026"/>
    <cellStyle name="20% - Accent5 19 3" xfId="49027"/>
    <cellStyle name="20% - Accent5 2" xfId="72"/>
    <cellStyle name="20% - Accent5 2 10" xfId="5567"/>
    <cellStyle name="20% - Accent5 2 10 2" xfId="49028"/>
    <cellStyle name="20% - Accent5 2 10 3" xfId="49029"/>
    <cellStyle name="20% - Accent5 2 11" xfId="5568"/>
    <cellStyle name="20% - Accent5 2 11 2" xfId="49030"/>
    <cellStyle name="20% - Accent5 2 11 3" xfId="49031"/>
    <cellStyle name="20% - Accent5 2 12" xfId="49032"/>
    <cellStyle name="20% - Accent5 2 12 2" xfId="49033"/>
    <cellStyle name="20% - Accent5 2 12 3" xfId="49034"/>
    <cellStyle name="20% - Accent5 2 13" xfId="49035"/>
    <cellStyle name="20% - Accent5 2 14" xfId="49036"/>
    <cellStyle name="20% - Accent5 2 2" xfId="215"/>
    <cellStyle name="20% - Accent5 2 2 2" xfId="387"/>
    <cellStyle name="20% - Accent5 2 2 2 2" xfId="5569"/>
    <cellStyle name="20% - Accent5 2 2 2 3" xfId="5570"/>
    <cellStyle name="20% - Accent5 2 2 2 4" xfId="5571"/>
    <cellStyle name="20% - Accent5 2 2 3" xfId="5572"/>
    <cellStyle name="20% - Accent5 2 2 3 2" xfId="5573"/>
    <cellStyle name="20% - Accent5 2 2 3 3" xfId="49037"/>
    <cellStyle name="20% - Accent5 2 2 4" xfId="5574"/>
    <cellStyle name="20% - Accent5 2 2 4 2" xfId="49038"/>
    <cellStyle name="20% - Accent5 2 2 4 3" xfId="49039"/>
    <cellStyle name="20% - Accent5 2 2 5" xfId="5575"/>
    <cellStyle name="20% - Accent5 2 2 6" xfId="5576"/>
    <cellStyle name="20% - Accent5 2 2 7" xfId="49040"/>
    <cellStyle name="20% - Accent5 2 2 8" xfId="49041"/>
    <cellStyle name="20% - Accent5 2 2_Dec monthly report" xfId="4633"/>
    <cellStyle name="20% - Accent5 2 3" xfId="388"/>
    <cellStyle name="20% - Accent5 2 3 10" xfId="49042"/>
    <cellStyle name="20% - Accent5 2 3 11" xfId="49043"/>
    <cellStyle name="20% - Accent5 2 3 2" xfId="389"/>
    <cellStyle name="20% - Accent5 2 3 2 10" xfId="49044"/>
    <cellStyle name="20% - Accent5 2 3 2 2" xfId="4233"/>
    <cellStyle name="20% - Accent5 2 3 2 2 2" xfId="5577"/>
    <cellStyle name="20% - Accent5 2 3 2 2 2 2" xfId="5578"/>
    <cellStyle name="20% - Accent5 2 3 2 2 2 3" xfId="49045"/>
    <cellStyle name="20% - Accent5 2 3 2 2 3" xfId="5579"/>
    <cellStyle name="20% - Accent5 2 3 2 2 3 2" xfId="49046"/>
    <cellStyle name="20% - Accent5 2 3 2 2 3 3" xfId="49047"/>
    <cellStyle name="20% - Accent5 2 3 2 2 4" xfId="49048"/>
    <cellStyle name="20% - Accent5 2 3 2 2 5" xfId="49049"/>
    <cellStyle name="20% - Accent5 2 3 2 2 6" xfId="49050"/>
    <cellStyle name="20% - Accent5 2 3 2 2 7" xfId="49051"/>
    <cellStyle name="20% - Accent5 2 3 2 2 8" xfId="49052"/>
    <cellStyle name="20% - Accent5 2 3 2 3" xfId="5580"/>
    <cellStyle name="20% - Accent5 2 3 2 3 2" xfId="5581"/>
    <cellStyle name="20% - Accent5 2 3 2 3 2 2" xfId="58488"/>
    <cellStyle name="20% - Accent5 2 3 2 3 2 3" xfId="58489"/>
    <cellStyle name="20% - Accent5 2 3 2 3 3" xfId="49053"/>
    <cellStyle name="20% - Accent5 2 3 2 3 4" xfId="49054"/>
    <cellStyle name="20% - Accent5 2 3 2 4" xfId="5582"/>
    <cellStyle name="20% - Accent5 2 3 2 4 2" xfId="49055"/>
    <cellStyle name="20% - Accent5 2 3 2 4 3" xfId="49056"/>
    <cellStyle name="20% - Accent5 2 3 2 5" xfId="49057"/>
    <cellStyle name="20% - Accent5 2 3 2 5 2" xfId="49058"/>
    <cellStyle name="20% - Accent5 2 3 2 5 3" xfId="49059"/>
    <cellStyle name="20% - Accent5 2 3 2 6" xfId="49060"/>
    <cellStyle name="20% - Accent5 2 3 2 7" xfId="49061"/>
    <cellStyle name="20% - Accent5 2 3 2 8" xfId="49062"/>
    <cellStyle name="20% - Accent5 2 3 2 9" xfId="49063"/>
    <cellStyle name="20% - Accent5 2 3 3" xfId="4232"/>
    <cellStyle name="20% - Accent5 2 3 3 2" xfId="5583"/>
    <cellStyle name="20% - Accent5 2 3 3 2 2" xfId="49064"/>
    <cellStyle name="20% - Accent5 2 3 3 2 3" xfId="49065"/>
    <cellStyle name="20% - Accent5 2 3 3 3" xfId="5584"/>
    <cellStyle name="20% - Accent5 2 3 3 3 2" xfId="5585"/>
    <cellStyle name="20% - Accent5 2 3 3 3 3" xfId="49066"/>
    <cellStyle name="20% - Accent5 2 3 3 4" xfId="5586"/>
    <cellStyle name="20% - Accent5 2 3 3 5" xfId="49067"/>
    <cellStyle name="20% - Accent5 2 3 3 6" xfId="49068"/>
    <cellStyle name="20% - Accent5 2 3 3 7" xfId="49069"/>
    <cellStyle name="20% - Accent5 2 3 3 8" xfId="49070"/>
    <cellStyle name="20% - Accent5 2 3 4" xfId="5587"/>
    <cellStyle name="20% - Accent5 2 3 4 2" xfId="5588"/>
    <cellStyle name="20% - Accent5 2 3 4 2 2" xfId="5589"/>
    <cellStyle name="20% - Accent5 2 3 4 2 3" xfId="58490"/>
    <cellStyle name="20% - Accent5 2 3 4 3" xfId="5590"/>
    <cellStyle name="20% - Accent5 2 3 4 4" xfId="49071"/>
    <cellStyle name="20% - Accent5 2 3 5" xfId="5591"/>
    <cellStyle name="20% - Accent5 2 3 5 2" xfId="49072"/>
    <cellStyle name="20% - Accent5 2 3 5 3" xfId="49073"/>
    <cellStyle name="20% - Accent5 2 3 6" xfId="49074"/>
    <cellStyle name="20% - Accent5 2 3 6 2" xfId="49075"/>
    <cellStyle name="20% - Accent5 2 3 6 3" xfId="49076"/>
    <cellStyle name="20% - Accent5 2 3 7" xfId="49077"/>
    <cellStyle name="20% - Accent5 2 3 8" xfId="49078"/>
    <cellStyle name="20% - Accent5 2 3 9" xfId="49079"/>
    <cellStyle name="20% - Accent5 2 4" xfId="390"/>
    <cellStyle name="20% - Accent5 2 4 10" xfId="49080"/>
    <cellStyle name="20% - Accent5 2 4 11" xfId="49081"/>
    <cellStyle name="20% - Accent5 2 4 2" xfId="391"/>
    <cellStyle name="20% - Accent5 2 4 2 10" xfId="49082"/>
    <cellStyle name="20% - Accent5 2 4 2 2" xfId="4235"/>
    <cellStyle name="20% - Accent5 2 4 2 2 2" xfId="5592"/>
    <cellStyle name="20% - Accent5 2 4 2 2 2 2" xfId="49083"/>
    <cellStyle name="20% - Accent5 2 4 2 2 2 3" xfId="49084"/>
    <cellStyle name="20% - Accent5 2 4 2 2 3" xfId="49085"/>
    <cellStyle name="20% - Accent5 2 4 2 2 3 2" xfId="49086"/>
    <cellStyle name="20% - Accent5 2 4 2 2 3 3" xfId="49087"/>
    <cellStyle name="20% - Accent5 2 4 2 2 4" xfId="49088"/>
    <cellStyle name="20% - Accent5 2 4 2 2 5" xfId="49089"/>
    <cellStyle name="20% - Accent5 2 4 2 2 6" xfId="49090"/>
    <cellStyle name="20% - Accent5 2 4 2 2 7" xfId="49091"/>
    <cellStyle name="20% - Accent5 2 4 2 2 8" xfId="49092"/>
    <cellStyle name="20% - Accent5 2 4 2 3" xfId="5593"/>
    <cellStyle name="20% - Accent5 2 4 2 3 2" xfId="49093"/>
    <cellStyle name="20% - Accent5 2 4 2 3 2 2" xfId="58491"/>
    <cellStyle name="20% - Accent5 2 4 2 3 2 3" xfId="58492"/>
    <cellStyle name="20% - Accent5 2 4 2 3 3" xfId="49094"/>
    <cellStyle name="20% - Accent5 2 4 2 3 4" xfId="49095"/>
    <cellStyle name="20% - Accent5 2 4 2 4" xfId="49096"/>
    <cellStyle name="20% - Accent5 2 4 2 4 2" xfId="49097"/>
    <cellStyle name="20% - Accent5 2 4 2 4 3" xfId="49098"/>
    <cellStyle name="20% - Accent5 2 4 2 5" xfId="49099"/>
    <cellStyle name="20% - Accent5 2 4 2 5 2" xfId="49100"/>
    <cellStyle name="20% - Accent5 2 4 2 5 3" xfId="49101"/>
    <cellStyle name="20% - Accent5 2 4 2 6" xfId="49102"/>
    <cellStyle name="20% - Accent5 2 4 2 7" xfId="49103"/>
    <cellStyle name="20% - Accent5 2 4 2 8" xfId="49104"/>
    <cellStyle name="20% - Accent5 2 4 2 9" xfId="49105"/>
    <cellStyle name="20% - Accent5 2 4 3" xfId="4234"/>
    <cellStyle name="20% - Accent5 2 4 3 2" xfId="5594"/>
    <cellStyle name="20% - Accent5 2 4 3 2 2" xfId="49106"/>
    <cellStyle name="20% - Accent5 2 4 3 2 3" xfId="49107"/>
    <cellStyle name="20% - Accent5 2 4 3 3" xfId="49108"/>
    <cellStyle name="20% - Accent5 2 4 3 3 2" xfId="49109"/>
    <cellStyle name="20% - Accent5 2 4 3 3 3" xfId="49110"/>
    <cellStyle name="20% - Accent5 2 4 3 4" xfId="49111"/>
    <cellStyle name="20% - Accent5 2 4 3 5" xfId="49112"/>
    <cellStyle name="20% - Accent5 2 4 3 6" xfId="49113"/>
    <cellStyle name="20% - Accent5 2 4 3 7" xfId="49114"/>
    <cellStyle name="20% - Accent5 2 4 3 8" xfId="49115"/>
    <cellStyle name="20% - Accent5 2 4 4" xfId="5595"/>
    <cellStyle name="20% - Accent5 2 4 4 2" xfId="49116"/>
    <cellStyle name="20% - Accent5 2 4 4 2 2" xfId="58493"/>
    <cellStyle name="20% - Accent5 2 4 4 2 3" xfId="58494"/>
    <cellStyle name="20% - Accent5 2 4 4 3" xfId="49117"/>
    <cellStyle name="20% - Accent5 2 4 4 4" xfId="49118"/>
    <cellStyle name="20% - Accent5 2 4 5" xfId="5596"/>
    <cellStyle name="20% - Accent5 2 4 5 2" xfId="49119"/>
    <cellStyle name="20% - Accent5 2 4 5 3" xfId="49120"/>
    <cellStyle name="20% - Accent5 2 4 6" xfId="49121"/>
    <cellStyle name="20% - Accent5 2 4 6 2" xfId="49122"/>
    <cellStyle name="20% - Accent5 2 4 6 3" xfId="49123"/>
    <cellStyle name="20% - Accent5 2 4 7" xfId="49124"/>
    <cellStyle name="20% - Accent5 2 4 8" xfId="49125"/>
    <cellStyle name="20% - Accent5 2 4 9" xfId="49126"/>
    <cellStyle name="20% - Accent5 2 5" xfId="392"/>
    <cellStyle name="20% - Accent5 2 5 10" xfId="49127"/>
    <cellStyle name="20% - Accent5 2 5 11" xfId="49128"/>
    <cellStyle name="20% - Accent5 2 5 2" xfId="393"/>
    <cellStyle name="20% - Accent5 2 5 2 2" xfId="4237"/>
    <cellStyle name="20% - Accent5 2 5 2 2 2" xfId="5597"/>
    <cellStyle name="20% - Accent5 2 5 2 2 2 2" xfId="49129"/>
    <cellStyle name="20% - Accent5 2 5 2 2 2 3" xfId="49130"/>
    <cellStyle name="20% - Accent5 2 5 2 2 3" xfId="49131"/>
    <cellStyle name="20% - Accent5 2 5 2 2 3 2" xfId="49132"/>
    <cellStyle name="20% - Accent5 2 5 2 2 3 3" xfId="49133"/>
    <cellStyle name="20% - Accent5 2 5 2 2 4" xfId="49134"/>
    <cellStyle name="20% - Accent5 2 5 2 2 5" xfId="49135"/>
    <cellStyle name="20% - Accent5 2 5 2 2 6" xfId="49136"/>
    <cellStyle name="20% - Accent5 2 5 2 2 7" xfId="49137"/>
    <cellStyle name="20% - Accent5 2 5 2 2 8" xfId="49138"/>
    <cellStyle name="20% - Accent5 2 5 2 3" xfId="5598"/>
    <cellStyle name="20% - Accent5 2 5 2 3 2" xfId="49139"/>
    <cellStyle name="20% - Accent5 2 5 2 3 2 2" xfId="58495"/>
    <cellStyle name="20% - Accent5 2 5 2 3 2 3" xfId="58496"/>
    <cellStyle name="20% - Accent5 2 5 2 3 3" xfId="49140"/>
    <cellStyle name="20% - Accent5 2 5 2 3 4" xfId="49141"/>
    <cellStyle name="20% - Accent5 2 5 2 4" xfId="49142"/>
    <cellStyle name="20% - Accent5 2 5 2 4 2" xfId="49143"/>
    <cellStyle name="20% - Accent5 2 5 2 4 3" xfId="49144"/>
    <cellStyle name="20% - Accent5 2 5 2 5" xfId="49145"/>
    <cellStyle name="20% - Accent5 2 5 2 6" xfId="49146"/>
    <cellStyle name="20% - Accent5 2 5 2 7" xfId="49147"/>
    <cellStyle name="20% - Accent5 2 5 2 8" xfId="49148"/>
    <cellStyle name="20% - Accent5 2 5 2 9" xfId="49149"/>
    <cellStyle name="20% - Accent5 2 5 3" xfId="4236"/>
    <cellStyle name="20% - Accent5 2 5 3 2" xfId="5599"/>
    <cellStyle name="20% - Accent5 2 5 3 2 2" xfId="49150"/>
    <cellStyle name="20% - Accent5 2 5 3 2 3" xfId="49151"/>
    <cellStyle name="20% - Accent5 2 5 3 3" xfId="49152"/>
    <cellStyle name="20% - Accent5 2 5 3 3 2" xfId="49153"/>
    <cellStyle name="20% - Accent5 2 5 3 3 3" xfId="49154"/>
    <cellStyle name="20% - Accent5 2 5 3 4" xfId="49155"/>
    <cellStyle name="20% - Accent5 2 5 3 5" xfId="49156"/>
    <cellStyle name="20% - Accent5 2 5 3 6" xfId="49157"/>
    <cellStyle name="20% - Accent5 2 5 3 7" xfId="49158"/>
    <cellStyle name="20% - Accent5 2 5 3 8" xfId="49159"/>
    <cellStyle name="20% - Accent5 2 5 4" xfId="5600"/>
    <cellStyle name="20% - Accent5 2 5 4 2" xfId="49160"/>
    <cellStyle name="20% - Accent5 2 5 4 2 2" xfId="58497"/>
    <cellStyle name="20% - Accent5 2 5 4 2 3" xfId="58498"/>
    <cellStyle name="20% - Accent5 2 5 4 3" xfId="49161"/>
    <cellStyle name="20% - Accent5 2 5 4 4" xfId="49162"/>
    <cellStyle name="20% - Accent5 2 5 5" xfId="5601"/>
    <cellStyle name="20% - Accent5 2 5 5 2" xfId="49163"/>
    <cellStyle name="20% - Accent5 2 5 5 3" xfId="49164"/>
    <cellStyle name="20% - Accent5 2 5 6" xfId="49165"/>
    <cellStyle name="20% - Accent5 2 5 6 2" xfId="49166"/>
    <cellStyle name="20% - Accent5 2 5 6 3" xfId="49167"/>
    <cellStyle name="20% - Accent5 2 5 7" xfId="49168"/>
    <cellStyle name="20% - Accent5 2 5 8" xfId="49169"/>
    <cellStyle name="20% - Accent5 2 5 9" xfId="49170"/>
    <cellStyle name="20% - Accent5 2 6" xfId="394"/>
    <cellStyle name="20% - Accent5 2 6 10" xfId="49171"/>
    <cellStyle name="20% - Accent5 2 6 11" xfId="49172"/>
    <cellStyle name="20% - Accent5 2 6 2" xfId="395"/>
    <cellStyle name="20% - Accent5 2 6 2 2" xfId="4239"/>
    <cellStyle name="20% - Accent5 2 6 2 2 2" xfId="49173"/>
    <cellStyle name="20% - Accent5 2 6 2 2 2 2" xfId="49174"/>
    <cellStyle name="20% - Accent5 2 6 2 2 2 3" xfId="49175"/>
    <cellStyle name="20% - Accent5 2 6 2 2 3" xfId="49176"/>
    <cellStyle name="20% - Accent5 2 6 2 2 3 2" xfId="49177"/>
    <cellStyle name="20% - Accent5 2 6 2 2 3 3" xfId="49178"/>
    <cellStyle name="20% - Accent5 2 6 2 2 4" xfId="49179"/>
    <cellStyle name="20% - Accent5 2 6 2 2 5" xfId="49180"/>
    <cellStyle name="20% - Accent5 2 6 2 2 6" xfId="49181"/>
    <cellStyle name="20% - Accent5 2 6 2 2 7" xfId="49182"/>
    <cellStyle name="20% - Accent5 2 6 2 2 8" xfId="49183"/>
    <cellStyle name="20% - Accent5 2 6 2 3" xfId="49184"/>
    <cellStyle name="20% - Accent5 2 6 2 3 2" xfId="49185"/>
    <cellStyle name="20% - Accent5 2 6 2 3 2 2" xfId="58499"/>
    <cellStyle name="20% - Accent5 2 6 2 3 2 3" xfId="58500"/>
    <cellStyle name="20% - Accent5 2 6 2 3 3" xfId="49186"/>
    <cellStyle name="20% - Accent5 2 6 2 3 4" xfId="49187"/>
    <cellStyle name="20% - Accent5 2 6 2 4" xfId="49188"/>
    <cellStyle name="20% - Accent5 2 6 2 4 2" xfId="49189"/>
    <cellStyle name="20% - Accent5 2 6 2 4 3" xfId="49190"/>
    <cellStyle name="20% - Accent5 2 6 2 5" xfId="49191"/>
    <cellStyle name="20% - Accent5 2 6 2 6" xfId="49192"/>
    <cellStyle name="20% - Accent5 2 6 2 7" xfId="49193"/>
    <cellStyle name="20% - Accent5 2 6 2 8" xfId="49194"/>
    <cellStyle name="20% - Accent5 2 6 2 9" xfId="49195"/>
    <cellStyle name="20% - Accent5 2 6 3" xfId="4238"/>
    <cellStyle name="20% - Accent5 2 6 3 2" xfId="49196"/>
    <cellStyle name="20% - Accent5 2 6 3 2 2" xfId="49197"/>
    <cellStyle name="20% - Accent5 2 6 3 2 3" xfId="49198"/>
    <cellStyle name="20% - Accent5 2 6 3 3" xfId="49199"/>
    <cellStyle name="20% - Accent5 2 6 3 3 2" xfId="49200"/>
    <cellStyle name="20% - Accent5 2 6 3 3 3" xfId="49201"/>
    <cellStyle name="20% - Accent5 2 6 3 4" xfId="49202"/>
    <cellStyle name="20% - Accent5 2 6 3 5" xfId="49203"/>
    <cellStyle name="20% - Accent5 2 6 3 6" xfId="49204"/>
    <cellStyle name="20% - Accent5 2 6 3 7" xfId="49205"/>
    <cellStyle name="20% - Accent5 2 6 3 8" xfId="49206"/>
    <cellStyle name="20% - Accent5 2 6 4" xfId="49207"/>
    <cellStyle name="20% - Accent5 2 6 4 2" xfId="49208"/>
    <cellStyle name="20% - Accent5 2 6 4 2 2" xfId="58501"/>
    <cellStyle name="20% - Accent5 2 6 4 2 3" xfId="58502"/>
    <cellStyle name="20% - Accent5 2 6 4 3" xfId="49209"/>
    <cellStyle name="20% - Accent5 2 6 4 4" xfId="49210"/>
    <cellStyle name="20% - Accent5 2 6 5" xfId="49211"/>
    <cellStyle name="20% - Accent5 2 6 5 2" xfId="49212"/>
    <cellStyle name="20% - Accent5 2 6 5 3" xfId="49213"/>
    <cellStyle name="20% - Accent5 2 6 6" xfId="49214"/>
    <cellStyle name="20% - Accent5 2 6 6 2" xfId="49215"/>
    <cellStyle name="20% - Accent5 2 6 6 3" xfId="49216"/>
    <cellStyle name="20% - Accent5 2 6 7" xfId="49217"/>
    <cellStyle name="20% - Accent5 2 6 8" xfId="49218"/>
    <cellStyle name="20% - Accent5 2 6 9" xfId="49219"/>
    <cellStyle name="20% - Accent5 2 7" xfId="386"/>
    <cellStyle name="20% - Accent5 2 7 2" xfId="5602"/>
    <cellStyle name="20% - Accent5 2 7 2 2" xfId="5603"/>
    <cellStyle name="20% - Accent5 2 7 2 3" xfId="58503"/>
    <cellStyle name="20% - Accent5 2 7 3" xfId="5604"/>
    <cellStyle name="20% - Accent5 2 7 4" xfId="58504"/>
    <cellStyle name="20% - Accent5 2 8" xfId="5605"/>
    <cellStyle name="20% - Accent5 2 8 2" xfId="49220"/>
    <cellStyle name="20% - Accent5 2 8 3" xfId="49221"/>
    <cellStyle name="20% - Accent5 2 9" xfId="5606"/>
    <cellStyle name="20% - Accent5 2 9 2" xfId="49222"/>
    <cellStyle name="20% - Accent5 2 9 3" xfId="49223"/>
    <cellStyle name="20% - Accent5 2_Dec monthly report" xfId="4632"/>
    <cellStyle name="20% - Accent5 20" xfId="49224"/>
    <cellStyle name="20% - Accent5 20 2" xfId="49225"/>
    <cellStyle name="20% - Accent5 20 3" xfId="49226"/>
    <cellStyle name="20% - Accent5 21" xfId="49227"/>
    <cellStyle name="20% - Accent5 21 2" xfId="49228"/>
    <cellStyle name="20% - Accent5 21 3" xfId="49229"/>
    <cellStyle name="20% - Accent5 22" xfId="49230"/>
    <cellStyle name="20% - Accent5 23" xfId="49231"/>
    <cellStyle name="20% - Accent5 24" xfId="49232"/>
    <cellStyle name="20% - Accent5 3" xfId="179"/>
    <cellStyle name="20% - Accent5 3 10" xfId="5607"/>
    <cellStyle name="20% - Accent5 3 11" xfId="5608"/>
    <cellStyle name="20% - Accent5 3 12" xfId="5609"/>
    <cellStyle name="20% - Accent5 3 13" xfId="5610"/>
    <cellStyle name="20% - Accent5 3 14" xfId="49233"/>
    <cellStyle name="20% - Accent5 3 2" xfId="216"/>
    <cellStyle name="20% - Accent5 3 2 2" xfId="398"/>
    <cellStyle name="20% - Accent5 3 2 2 10" xfId="49234"/>
    <cellStyle name="20% - Accent5 3 2 2 2" xfId="4241"/>
    <cellStyle name="20% - Accent5 3 2 2 2 2" xfId="5611"/>
    <cellStyle name="20% - Accent5 3 2 2 2 2 2" xfId="49235"/>
    <cellStyle name="20% - Accent5 3 2 2 2 2 3" xfId="49236"/>
    <cellStyle name="20% - Accent5 3 2 2 2 3" xfId="5612"/>
    <cellStyle name="20% - Accent5 3 2 2 2 3 2" xfId="49237"/>
    <cellStyle name="20% - Accent5 3 2 2 2 3 3" xfId="49238"/>
    <cellStyle name="20% - Accent5 3 2 2 2 4" xfId="49239"/>
    <cellStyle name="20% - Accent5 3 2 2 2 5" xfId="49240"/>
    <cellStyle name="20% - Accent5 3 2 2 2 6" xfId="49241"/>
    <cellStyle name="20% - Accent5 3 2 2 2 7" xfId="49242"/>
    <cellStyle name="20% - Accent5 3 2 2 2 8" xfId="49243"/>
    <cellStyle name="20% - Accent5 3 2 2 3" xfId="5613"/>
    <cellStyle name="20% - Accent5 3 2 2 3 2" xfId="5614"/>
    <cellStyle name="20% - Accent5 3 2 2 3 3" xfId="49244"/>
    <cellStyle name="20% - Accent5 3 2 2 4" xfId="5615"/>
    <cellStyle name="20% - Accent5 3 2 2 4 2" xfId="49245"/>
    <cellStyle name="20% - Accent5 3 2 2 4 3" xfId="49246"/>
    <cellStyle name="20% - Accent5 3 2 2 5" xfId="49247"/>
    <cellStyle name="20% - Accent5 3 2 2 5 2" xfId="49248"/>
    <cellStyle name="20% - Accent5 3 2 2 5 3" xfId="49249"/>
    <cellStyle name="20% - Accent5 3 2 2 6" xfId="49250"/>
    <cellStyle name="20% - Accent5 3 2 2 7" xfId="49251"/>
    <cellStyle name="20% - Accent5 3 2 2 8" xfId="49252"/>
    <cellStyle name="20% - Accent5 3 2 2 9" xfId="49253"/>
    <cellStyle name="20% - Accent5 3 2 3" xfId="397"/>
    <cellStyle name="20% - Accent5 3 2 3 2" xfId="5616"/>
    <cellStyle name="20% - Accent5 3 2 3 2 2" xfId="58505"/>
    <cellStyle name="20% - Accent5 3 2 3 2 3" xfId="58506"/>
    <cellStyle name="20% - Accent5 3 2 3 3" xfId="5617"/>
    <cellStyle name="20% - Accent5 3 2 3 4" xfId="58507"/>
    <cellStyle name="20% - Accent5 3 2 4" xfId="5618"/>
    <cellStyle name="20% - Accent5 3 2 4 2" xfId="49254"/>
    <cellStyle name="20% - Accent5 3 2 4 3" xfId="49255"/>
    <cellStyle name="20% - Accent5 3 2 5" xfId="5619"/>
    <cellStyle name="20% - Accent5 3 2 5 2" xfId="49256"/>
    <cellStyle name="20% - Accent5 3 2 5 3" xfId="49257"/>
    <cellStyle name="20% - Accent5 3 2 6" xfId="5620"/>
    <cellStyle name="20% - Accent5 3 2 7" xfId="49258"/>
    <cellStyle name="20% - Accent5 3 2 8" xfId="49259"/>
    <cellStyle name="20% - Accent5 3 2 9" xfId="49260"/>
    <cellStyle name="20% - Accent5 3 3" xfId="4240"/>
    <cellStyle name="20% - Accent5 3 3 2" xfId="5621"/>
    <cellStyle name="20% - Accent5 3 3 2 2" xfId="5622"/>
    <cellStyle name="20% - Accent5 3 3 2 3" xfId="5623"/>
    <cellStyle name="20% - Accent5 3 3 3" xfId="5624"/>
    <cellStyle name="20% - Accent5 3 3 3 2" xfId="49261"/>
    <cellStyle name="20% - Accent5 3 3 3 3" xfId="49262"/>
    <cellStyle name="20% - Accent5 3 3 4" xfId="5625"/>
    <cellStyle name="20% - Accent5 3 3 5" xfId="49263"/>
    <cellStyle name="20% - Accent5 3 3 6" xfId="49264"/>
    <cellStyle name="20% - Accent5 3 3 7" xfId="49265"/>
    <cellStyle name="20% - Accent5 3 3 8" xfId="49266"/>
    <cellStyle name="20% - Accent5 3 4" xfId="396"/>
    <cellStyle name="20% - Accent5 3 4 2" xfId="5626"/>
    <cellStyle name="20% - Accent5 3 4 2 2" xfId="49267"/>
    <cellStyle name="20% - Accent5 3 4 2 3" xfId="49268"/>
    <cellStyle name="20% - Accent5 3 4 3" xfId="5627"/>
    <cellStyle name="20% - Accent5 3 4 3 2" xfId="49269"/>
    <cellStyle name="20% - Accent5 3 4 3 3" xfId="49270"/>
    <cellStyle name="20% - Accent5 3 4 4" xfId="49271"/>
    <cellStyle name="20% - Accent5 3 4 5" xfId="49272"/>
    <cellStyle name="20% - Accent5 3 4 6" xfId="49273"/>
    <cellStyle name="20% - Accent5 3 4 7" xfId="49274"/>
    <cellStyle name="20% - Accent5 3 4 8" xfId="49275"/>
    <cellStyle name="20% - Accent5 3 5" xfId="5628"/>
    <cellStyle name="20% - Accent5 3 5 2" xfId="5629"/>
    <cellStyle name="20% - Accent5 3 5 2 2" xfId="5630"/>
    <cellStyle name="20% - Accent5 3 5 2 3" xfId="5631"/>
    <cellStyle name="20% - Accent5 3 5 3" xfId="5632"/>
    <cellStyle name="20% - Accent5 3 5 3 2" xfId="5633"/>
    <cellStyle name="20% - Accent5 3 5 4" xfId="5634"/>
    <cellStyle name="20% - Accent5 3 5 5" xfId="5635"/>
    <cellStyle name="20% - Accent5 3 5 6" xfId="5636"/>
    <cellStyle name="20% - Accent5 3 5 7" xfId="5637"/>
    <cellStyle name="20% - Accent5 3 5 8" xfId="5638"/>
    <cellStyle name="20% - Accent5 3 6" xfId="5639"/>
    <cellStyle name="20% - Accent5 3 6 2" xfId="5640"/>
    <cellStyle name="20% - Accent5 3 6 3" xfId="49276"/>
    <cellStyle name="20% - Accent5 3 7" xfId="5641"/>
    <cellStyle name="20% - Accent5 3 7 2" xfId="5642"/>
    <cellStyle name="20% - Accent5 3 7 3" xfId="5643"/>
    <cellStyle name="20% - Accent5 3 8" xfId="5644"/>
    <cellStyle name="20% - Accent5 3 8 2" xfId="5645"/>
    <cellStyle name="20% - Accent5 3 8 3" xfId="49277"/>
    <cellStyle name="20% - Accent5 3 9" xfId="5646"/>
    <cellStyle name="20% - Accent5 3 9 2" xfId="5647"/>
    <cellStyle name="20% - Accent5 3 9 3" xfId="49278"/>
    <cellStyle name="20% - Accent5 4" xfId="178"/>
    <cellStyle name="20% - Accent5 4 10" xfId="5648"/>
    <cellStyle name="20% - Accent5 4 11" xfId="5649"/>
    <cellStyle name="20% - Accent5 4 12" xfId="5650"/>
    <cellStyle name="20% - Accent5 4 13" xfId="49279"/>
    <cellStyle name="20% - Accent5 4 2" xfId="217"/>
    <cellStyle name="20% - Accent5 4 2 2" xfId="401"/>
    <cellStyle name="20% - Accent5 4 2 2 2" xfId="4243"/>
    <cellStyle name="20% - Accent5 4 2 2 2 2" xfId="49280"/>
    <cellStyle name="20% - Accent5 4 2 2 2 2 2" xfId="49281"/>
    <cellStyle name="20% - Accent5 4 2 2 2 2 3" xfId="49282"/>
    <cellStyle name="20% - Accent5 4 2 2 2 3" xfId="49283"/>
    <cellStyle name="20% - Accent5 4 2 2 2 3 2" xfId="49284"/>
    <cellStyle name="20% - Accent5 4 2 2 2 3 3" xfId="49285"/>
    <cellStyle name="20% - Accent5 4 2 2 2 4" xfId="49286"/>
    <cellStyle name="20% - Accent5 4 2 2 2 5" xfId="49287"/>
    <cellStyle name="20% - Accent5 4 2 2 2 6" xfId="49288"/>
    <cellStyle name="20% - Accent5 4 2 2 2 7" xfId="49289"/>
    <cellStyle name="20% - Accent5 4 2 2 2 8" xfId="49290"/>
    <cellStyle name="20% - Accent5 4 2 2 3" xfId="49291"/>
    <cellStyle name="20% - Accent5 4 2 2 3 2" xfId="49292"/>
    <cellStyle name="20% - Accent5 4 2 2 3 3" xfId="49293"/>
    <cellStyle name="20% - Accent5 4 2 2 4" xfId="49294"/>
    <cellStyle name="20% - Accent5 4 2 2 4 2" xfId="49295"/>
    <cellStyle name="20% - Accent5 4 2 2 4 3" xfId="49296"/>
    <cellStyle name="20% - Accent5 4 2 2 5" xfId="49297"/>
    <cellStyle name="20% - Accent5 4 2 2 6" xfId="49298"/>
    <cellStyle name="20% - Accent5 4 2 2 7" xfId="49299"/>
    <cellStyle name="20% - Accent5 4 2 2 8" xfId="49300"/>
    <cellStyle name="20% - Accent5 4 2 2 9" xfId="49301"/>
    <cellStyle name="20% - Accent5 4 2 3" xfId="400"/>
    <cellStyle name="20% - Accent5 4 2 3 2" xfId="49302"/>
    <cellStyle name="20% - Accent5 4 2 3 2 2" xfId="58508"/>
    <cellStyle name="20% - Accent5 4 2 3 2 3" xfId="58509"/>
    <cellStyle name="20% - Accent5 4 2 3 3" xfId="58510"/>
    <cellStyle name="20% - Accent5 4 2 3 4" xfId="58511"/>
    <cellStyle name="20% - Accent5 4 2 4" xfId="5651"/>
    <cellStyle name="20% - Accent5 4 2 4 2" xfId="49303"/>
    <cellStyle name="20% - Accent5 4 2 4 3" xfId="49304"/>
    <cellStyle name="20% - Accent5 4 2 5" xfId="49305"/>
    <cellStyle name="20% - Accent5 4 2 5 2" xfId="49306"/>
    <cellStyle name="20% - Accent5 4 2 5 3" xfId="49307"/>
    <cellStyle name="20% - Accent5 4 2 6" xfId="49308"/>
    <cellStyle name="20% - Accent5 4 2 7" xfId="49309"/>
    <cellStyle name="20% - Accent5 4 2 8" xfId="49310"/>
    <cellStyle name="20% - Accent5 4 2 9" xfId="49311"/>
    <cellStyle name="20% - Accent5 4 3" xfId="4242"/>
    <cellStyle name="20% - Accent5 4 3 2" xfId="5652"/>
    <cellStyle name="20% - Accent5 4 3 2 2" xfId="49312"/>
    <cellStyle name="20% - Accent5 4 3 2 3" xfId="49313"/>
    <cellStyle name="20% - Accent5 4 3 3" xfId="5653"/>
    <cellStyle name="20% - Accent5 4 3 3 2" xfId="49314"/>
    <cellStyle name="20% - Accent5 4 3 3 3" xfId="49315"/>
    <cellStyle name="20% - Accent5 4 3 4" xfId="49316"/>
    <cellStyle name="20% - Accent5 4 3 5" xfId="49317"/>
    <cellStyle name="20% - Accent5 4 3 6" xfId="49318"/>
    <cellStyle name="20% - Accent5 4 3 7" xfId="49319"/>
    <cellStyle name="20% - Accent5 4 3 8" xfId="49320"/>
    <cellStyle name="20% - Accent5 4 4" xfId="399"/>
    <cellStyle name="20% - Accent5 4 4 2" xfId="5654"/>
    <cellStyle name="20% - Accent5 4 4 2 2" xfId="5655"/>
    <cellStyle name="20% - Accent5 4 4 2 3" xfId="5656"/>
    <cellStyle name="20% - Accent5 4 4 3" xfId="5657"/>
    <cellStyle name="20% - Accent5 4 4 3 2" xfId="5658"/>
    <cellStyle name="20% - Accent5 4 4 3 3" xfId="49321"/>
    <cellStyle name="20% - Accent5 4 4 4" xfId="5659"/>
    <cellStyle name="20% - Accent5 4 4 5" xfId="5660"/>
    <cellStyle name="20% - Accent5 4 4 6" xfId="5661"/>
    <cellStyle name="20% - Accent5 4 4 7" xfId="5662"/>
    <cellStyle name="20% - Accent5 4 4 8" xfId="5663"/>
    <cellStyle name="20% - Accent5 4 5" xfId="5664"/>
    <cellStyle name="20% - Accent5 4 5 2" xfId="5665"/>
    <cellStyle name="20% - Accent5 4 5 2 2" xfId="58512"/>
    <cellStyle name="20% - Accent5 4 5 2 3" xfId="58513"/>
    <cellStyle name="20% - Accent5 4 5 3" xfId="49322"/>
    <cellStyle name="20% - Accent5 4 5 4" xfId="49323"/>
    <cellStyle name="20% - Accent5 4 6" xfId="5666"/>
    <cellStyle name="20% - Accent5 4 6 2" xfId="5667"/>
    <cellStyle name="20% - Accent5 4 6 3" xfId="5668"/>
    <cellStyle name="20% - Accent5 4 7" xfId="5669"/>
    <cellStyle name="20% - Accent5 4 7 2" xfId="5670"/>
    <cellStyle name="20% - Accent5 4 7 3" xfId="49324"/>
    <cellStyle name="20% - Accent5 4 8" xfId="5671"/>
    <cellStyle name="20% - Accent5 4 8 2" xfId="49325"/>
    <cellStyle name="20% - Accent5 4 8 3" xfId="49326"/>
    <cellStyle name="20% - Accent5 4 9" xfId="5672"/>
    <cellStyle name="20% - Accent5 5" xfId="214"/>
    <cellStyle name="20% - Accent5 5 10" xfId="49327"/>
    <cellStyle name="20% - Accent5 5 11" xfId="49328"/>
    <cellStyle name="20% - Accent5 5 12" xfId="49329"/>
    <cellStyle name="20% - Accent5 5 2" xfId="403"/>
    <cellStyle name="20% - Accent5 5 2 2" xfId="404"/>
    <cellStyle name="20% - Accent5 5 2 2 2" xfId="4245"/>
    <cellStyle name="20% - Accent5 5 2 2 2 2" xfId="49330"/>
    <cellStyle name="20% - Accent5 5 2 2 2 2 2" xfId="49331"/>
    <cellStyle name="20% - Accent5 5 2 2 2 2 3" xfId="49332"/>
    <cellStyle name="20% - Accent5 5 2 2 2 3" xfId="49333"/>
    <cellStyle name="20% - Accent5 5 2 2 2 3 2" xfId="49334"/>
    <cellStyle name="20% - Accent5 5 2 2 2 3 3" xfId="49335"/>
    <cellStyle name="20% - Accent5 5 2 2 2 4" xfId="49336"/>
    <cellStyle name="20% - Accent5 5 2 2 2 5" xfId="49337"/>
    <cellStyle name="20% - Accent5 5 2 2 2 6" xfId="49338"/>
    <cellStyle name="20% - Accent5 5 2 2 2 7" xfId="49339"/>
    <cellStyle name="20% - Accent5 5 2 2 2 8" xfId="49340"/>
    <cellStyle name="20% - Accent5 5 2 2 3" xfId="49341"/>
    <cellStyle name="20% - Accent5 5 2 2 3 2" xfId="49342"/>
    <cellStyle name="20% - Accent5 5 2 2 3 3" xfId="49343"/>
    <cellStyle name="20% - Accent5 5 2 2 4" xfId="49344"/>
    <cellStyle name="20% - Accent5 5 2 2 4 2" xfId="49345"/>
    <cellStyle name="20% - Accent5 5 2 2 4 3" xfId="49346"/>
    <cellStyle name="20% - Accent5 5 2 2 5" xfId="49347"/>
    <cellStyle name="20% - Accent5 5 2 2 6" xfId="49348"/>
    <cellStyle name="20% - Accent5 5 2 2 7" xfId="49349"/>
    <cellStyle name="20% - Accent5 5 2 2 8" xfId="49350"/>
    <cellStyle name="20% - Accent5 5 2 2 9" xfId="49351"/>
    <cellStyle name="20% - Accent5 5 2 3" xfId="49352"/>
    <cellStyle name="20% - Accent5 5 2 3 2" xfId="49353"/>
    <cellStyle name="20% - Accent5 5 2 3 2 2" xfId="58514"/>
    <cellStyle name="20% - Accent5 5 2 3 2 3" xfId="58515"/>
    <cellStyle name="20% - Accent5 5 2 3 3" xfId="58516"/>
    <cellStyle name="20% - Accent5 5 2 3 4" xfId="58517"/>
    <cellStyle name="20% - Accent5 5 2 4" xfId="49354"/>
    <cellStyle name="20% - Accent5 5 2 5" xfId="49355"/>
    <cellStyle name="20% - Accent5 5 2_Dec monthly report" xfId="4634"/>
    <cellStyle name="20% - Accent5 5 3" xfId="4244"/>
    <cellStyle name="20% - Accent5 5 3 2" xfId="49356"/>
    <cellStyle name="20% - Accent5 5 3 2 2" xfId="49357"/>
    <cellStyle name="20% - Accent5 5 3 2 3" xfId="49358"/>
    <cellStyle name="20% - Accent5 5 3 3" xfId="49359"/>
    <cellStyle name="20% - Accent5 5 3 3 2" xfId="49360"/>
    <cellStyle name="20% - Accent5 5 3 3 3" xfId="49361"/>
    <cellStyle name="20% - Accent5 5 3 4" xfId="49362"/>
    <cellStyle name="20% - Accent5 5 3 5" xfId="49363"/>
    <cellStyle name="20% - Accent5 5 3 6" xfId="49364"/>
    <cellStyle name="20% - Accent5 5 3 7" xfId="49365"/>
    <cellStyle name="20% - Accent5 5 3 8" xfId="49366"/>
    <cellStyle name="20% - Accent5 5 4" xfId="402"/>
    <cellStyle name="20% - Accent5 5 4 2" xfId="49367"/>
    <cellStyle name="20% - Accent5 5 4 2 2" xfId="49368"/>
    <cellStyle name="20% - Accent5 5 4 2 3" xfId="49369"/>
    <cellStyle name="20% - Accent5 5 4 3" xfId="49370"/>
    <cellStyle name="20% - Accent5 5 4 3 2" xfId="49371"/>
    <cellStyle name="20% - Accent5 5 4 3 3" xfId="49372"/>
    <cellStyle name="20% - Accent5 5 4 4" xfId="49373"/>
    <cellStyle name="20% - Accent5 5 4 5" xfId="49374"/>
    <cellStyle name="20% - Accent5 5 4 6" xfId="49375"/>
    <cellStyle name="20% - Accent5 5 4 7" xfId="49376"/>
    <cellStyle name="20% - Accent5 5 4 8" xfId="49377"/>
    <cellStyle name="20% - Accent5 5 5" xfId="49378"/>
    <cellStyle name="20% - Accent5 5 5 2" xfId="49379"/>
    <cellStyle name="20% - Accent5 5 5 3" xfId="49380"/>
    <cellStyle name="20% - Accent5 5 6" xfId="49381"/>
    <cellStyle name="20% - Accent5 5 6 2" xfId="49382"/>
    <cellStyle name="20% - Accent5 5 6 3" xfId="49383"/>
    <cellStyle name="20% - Accent5 5 7" xfId="49384"/>
    <cellStyle name="20% - Accent5 5 7 2" xfId="49385"/>
    <cellStyle name="20% - Accent5 5 7 3" xfId="49386"/>
    <cellStyle name="20% - Accent5 5 8" xfId="49387"/>
    <cellStyle name="20% - Accent5 5 9" xfId="49388"/>
    <cellStyle name="20% - Accent5 6" xfId="405"/>
    <cellStyle name="20% - Accent5 6 2" xfId="406"/>
    <cellStyle name="20% - Accent5 6 2 2" xfId="4246"/>
    <cellStyle name="20% - Accent5 6 2 2 2" xfId="49389"/>
    <cellStyle name="20% - Accent5 6 2 2 2 2" xfId="49390"/>
    <cellStyle name="20% - Accent5 6 2 2 2 3" xfId="49391"/>
    <cellStyle name="20% - Accent5 6 2 2 3" xfId="49392"/>
    <cellStyle name="20% - Accent5 6 2 2 3 2" xfId="49393"/>
    <cellStyle name="20% - Accent5 6 2 2 3 3" xfId="49394"/>
    <cellStyle name="20% - Accent5 6 2 2 4" xfId="49395"/>
    <cellStyle name="20% - Accent5 6 2 2 5" xfId="49396"/>
    <cellStyle name="20% - Accent5 6 2 2 6" xfId="49397"/>
    <cellStyle name="20% - Accent5 6 2 2 7" xfId="49398"/>
    <cellStyle name="20% - Accent5 6 2 2 8" xfId="49399"/>
    <cellStyle name="20% - Accent5 6 2 3" xfId="49400"/>
    <cellStyle name="20% - Accent5 6 2 3 2" xfId="49401"/>
    <cellStyle name="20% - Accent5 6 2 3 3" xfId="49402"/>
    <cellStyle name="20% - Accent5 6 2 4" xfId="49403"/>
    <cellStyle name="20% - Accent5 6 2 4 2" xfId="49404"/>
    <cellStyle name="20% - Accent5 6 2 4 3" xfId="49405"/>
    <cellStyle name="20% - Accent5 6 2 5" xfId="49406"/>
    <cellStyle name="20% - Accent5 6 2 6" xfId="49407"/>
    <cellStyle name="20% - Accent5 6 2 7" xfId="49408"/>
    <cellStyle name="20% - Accent5 6 2 8" xfId="49409"/>
    <cellStyle name="20% - Accent5 6 2 9" xfId="49410"/>
    <cellStyle name="20% - Accent5 6 3" xfId="5673"/>
    <cellStyle name="20% - Accent5 6 3 2" xfId="49411"/>
    <cellStyle name="20% - Accent5 6 3 2 2" xfId="58518"/>
    <cellStyle name="20% - Accent5 6 3 2 3" xfId="58519"/>
    <cellStyle name="20% - Accent5 6 3 3" xfId="58520"/>
    <cellStyle name="20% - Accent5 6 3 4" xfId="58521"/>
    <cellStyle name="20% - Accent5 6 4" xfId="58522"/>
    <cellStyle name="20% - Accent5 6_Dec monthly report" xfId="4635"/>
    <cellStyle name="20% - Accent5 7" xfId="407"/>
    <cellStyle name="20% - Accent5 7 2" xfId="5674"/>
    <cellStyle name="20% - Accent5 7 3" xfId="5675"/>
    <cellStyle name="20% - Accent5 7 4" xfId="49412"/>
    <cellStyle name="20% - Accent5 8" xfId="4231"/>
    <cellStyle name="20% - Accent5 8 2" xfId="49413"/>
    <cellStyle name="20% - Accent5 8 2 2" xfId="49414"/>
    <cellStyle name="20% - Accent5 8 2 3" xfId="49415"/>
    <cellStyle name="20% - Accent5 8 3" xfId="49416"/>
    <cellStyle name="20% - Accent5 8 3 2" xfId="49417"/>
    <cellStyle name="20% - Accent5 8 3 3" xfId="49418"/>
    <cellStyle name="20% - Accent5 8 4" xfId="49419"/>
    <cellStyle name="20% - Accent5 8 5" xfId="49420"/>
    <cellStyle name="20% - Accent5 8 6" xfId="49421"/>
    <cellStyle name="20% - Accent5 8 7" xfId="49422"/>
    <cellStyle name="20% - Accent5 8 8" xfId="49423"/>
    <cellStyle name="20% - Accent5 9" xfId="385"/>
    <cellStyle name="20% - Accent5 9 2" xfId="49424"/>
    <cellStyle name="20% - Accent5 9 2 2" xfId="49425"/>
    <cellStyle name="20% - Accent5 9 2 3" xfId="49426"/>
    <cellStyle name="20% - Accent5 9 3" xfId="49427"/>
    <cellStyle name="20% - Accent5 9 3 2" xfId="49428"/>
    <cellStyle name="20% - Accent5 9 3 3" xfId="49429"/>
    <cellStyle name="20% - Accent5 9 4" xfId="49430"/>
    <cellStyle name="20% - Accent5 9 5" xfId="49431"/>
    <cellStyle name="20% - Accent5 9 6" xfId="49432"/>
    <cellStyle name="20% - Accent5 9 7" xfId="49433"/>
    <cellStyle name="20% - Accent5 9 8" xfId="49434"/>
    <cellStyle name="20% - Accent6" xfId="39" builtinId="50" customBuiltin="1"/>
    <cellStyle name="20% - Accent6 10" xfId="49435"/>
    <cellStyle name="20% - Accent6 10 2" xfId="49436"/>
    <cellStyle name="20% - Accent6 10 2 2" xfId="58523"/>
    <cellStyle name="20% - Accent6 10 2 3" xfId="58524"/>
    <cellStyle name="20% - Accent6 10 3" xfId="49437"/>
    <cellStyle name="20% - Accent6 10 4" xfId="49438"/>
    <cellStyle name="20% - Accent6 10 4 2" xfId="58525"/>
    <cellStyle name="20% - Accent6 10 5" xfId="58526"/>
    <cellStyle name="20% - Accent6 11" xfId="49439"/>
    <cellStyle name="20% - Accent6 11 2" xfId="49440"/>
    <cellStyle name="20% - Accent6 11 3" xfId="49441"/>
    <cellStyle name="20% - Accent6 11 3 2" xfId="58527"/>
    <cellStyle name="20% - Accent6 12" xfId="49442"/>
    <cellStyle name="20% - Accent6 12 2" xfId="49443"/>
    <cellStyle name="20% - Accent6 12 3" xfId="49444"/>
    <cellStyle name="20% - Accent6 13" xfId="49445"/>
    <cellStyle name="20% - Accent6 13 2" xfId="49446"/>
    <cellStyle name="20% - Accent6 13 3" xfId="49447"/>
    <cellStyle name="20% - Accent6 14" xfId="49448"/>
    <cellStyle name="20% - Accent6 14 2" xfId="49449"/>
    <cellStyle name="20% - Accent6 14 3" xfId="49450"/>
    <cellStyle name="20% - Accent6 15" xfId="49451"/>
    <cellStyle name="20% - Accent6 15 2" xfId="49452"/>
    <cellStyle name="20% - Accent6 15 3" xfId="49453"/>
    <cellStyle name="20% - Accent6 16" xfId="49454"/>
    <cellStyle name="20% - Accent6 16 2" xfId="49455"/>
    <cellStyle name="20% - Accent6 16 3" xfId="49456"/>
    <cellStyle name="20% - Accent6 17" xfId="49457"/>
    <cellStyle name="20% - Accent6 17 2" xfId="49458"/>
    <cellStyle name="20% - Accent6 17 3" xfId="49459"/>
    <cellStyle name="20% - Accent6 18" xfId="49460"/>
    <cellStyle name="20% - Accent6 18 2" xfId="49461"/>
    <cellStyle name="20% - Accent6 18 3" xfId="49462"/>
    <cellStyle name="20% - Accent6 19" xfId="49463"/>
    <cellStyle name="20% - Accent6 19 2" xfId="49464"/>
    <cellStyle name="20% - Accent6 19 3" xfId="49465"/>
    <cellStyle name="20% - Accent6 2" xfId="73"/>
    <cellStyle name="20% - Accent6 2 10" xfId="5676"/>
    <cellStyle name="20% - Accent6 2 10 2" xfId="49466"/>
    <cellStyle name="20% - Accent6 2 10 3" xfId="49467"/>
    <cellStyle name="20% - Accent6 2 11" xfId="5677"/>
    <cellStyle name="20% - Accent6 2 11 2" xfId="49468"/>
    <cellStyle name="20% - Accent6 2 11 3" xfId="49469"/>
    <cellStyle name="20% - Accent6 2 12" xfId="49470"/>
    <cellStyle name="20% - Accent6 2 12 2" xfId="49471"/>
    <cellStyle name="20% - Accent6 2 12 3" xfId="49472"/>
    <cellStyle name="20% - Accent6 2 13" xfId="49473"/>
    <cellStyle name="20% - Accent6 2 14" xfId="49474"/>
    <cellStyle name="20% - Accent6 2 2" xfId="219"/>
    <cellStyle name="20% - Accent6 2 2 2" xfId="410"/>
    <cellStyle name="20% - Accent6 2 2 2 2" xfId="5678"/>
    <cellStyle name="20% - Accent6 2 2 2 3" xfId="5679"/>
    <cellStyle name="20% - Accent6 2 2 2 4" xfId="5680"/>
    <cellStyle name="20% - Accent6 2 2 3" xfId="5681"/>
    <cellStyle name="20% - Accent6 2 2 3 2" xfId="5682"/>
    <cellStyle name="20% - Accent6 2 2 3 3" xfId="49475"/>
    <cellStyle name="20% - Accent6 2 2 4" xfId="5683"/>
    <cellStyle name="20% - Accent6 2 2 4 2" xfId="49476"/>
    <cellStyle name="20% - Accent6 2 2 4 3" xfId="49477"/>
    <cellStyle name="20% - Accent6 2 2 5" xfId="5684"/>
    <cellStyle name="20% - Accent6 2 2 6" xfId="5685"/>
    <cellStyle name="20% - Accent6 2 2 7" xfId="49478"/>
    <cellStyle name="20% - Accent6 2 2 8" xfId="49479"/>
    <cellStyle name="20% - Accent6 2 2_Dec monthly report" xfId="4637"/>
    <cellStyle name="20% - Accent6 2 3" xfId="411"/>
    <cellStyle name="20% - Accent6 2 3 10" xfId="49480"/>
    <cellStyle name="20% - Accent6 2 3 11" xfId="49481"/>
    <cellStyle name="20% - Accent6 2 3 2" xfId="412"/>
    <cellStyle name="20% - Accent6 2 3 2 10" xfId="49482"/>
    <cellStyle name="20% - Accent6 2 3 2 2" xfId="4249"/>
    <cellStyle name="20% - Accent6 2 3 2 2 2" xfId="5686"/>
    <cellStyle name="20% - Accent6 2 3 2 2 2 2" xfId="5687"/>
    <cellStyle name="20% - Accent6 2 3 2 2 2 3" xfId="49483"/>
    <cellStyle name="20% - Accent6 2 3 2 2 3" xfId="5688"/>
    <cellStyle name="20% - Accent6 2 3 2 2 3 2" xfId="49484"/>
    <cellStyle name="20% - Accent6 2 3 2 2 3 3" xfId="49485"/>
    <cellStyle name="20% - Accent6 2 3 2 2 4" xfId="49486"/>
    <cellStyle name="20% - Accent6 2 3 2 2 5" xfId="49487"/>
    <cellStyle name="20% - Accent6 2 3 2 2 6" xfId="49488"/>
    <cellStyle name="20% - Accent6 2 3 2 2 7" xfId="49489"/>
    <cellStyle name="20% - Accent6 2 3 2 2 8" xfId="49490"/>
    <cellStyle name="20% - Accent6 2 3 2 3" xfId="5689"/>
    <cellStyle name="20% - Accent6 2 3 2 3 2" xfId="5690"/>
    <cellStyle name="20% - Accent6 2 3 2 3 2 2" xfId="58528"/>
    <cellStyle name="20% - Accent6 2 3 2 3 2 3" xfId="58529"/>
    <cellStyle name="20% - Accent6 2 3 2 3 3" xfId="49491"/>
    <cellStyle name="20% - Accent6 2 3 2 3 3 2" xfId="58530"/>
    <cellStyle name="20% - Accent6 2 3 2 3 4" xfId="49492"/>
    <cellStyle name="20% - Accent6 2 3 2 4" xfId="5691"/>
    <cellStyle name="20% - Accent6 2 3 2 4 2" xfId="49493"/>
    <cellStyle name="20% - Accent6 2 3 2 4 3" xfId="49494"/>
    <cellStyle name="20% - Accent6 2 3 2 5" xfId="49495"/>
    <cellStyle name="20% - Accent6 2 3 2 5 2" xfId="49496"/>
    <cellStyle name="20% - Accent6 2 3 2 5 3" xfId="49497"/>
    <cellStyle name="20% - Accent6 2 3 2 6" xfId="49498"/>
    <cellStyle name="20% - Accent6 2 3 2 6 2" xfId="58531"/>
    <cellStyle name="20% - Accent6 2 3 2 7" xfId="49499"/>
    <cellStyle name="20% - Accent6 2 3 2 8" xfId="49500"/>
    <cellStyle name="20% - Accent6 2 3 2 9" xfId="49501"/>
    <cellStyle name="20% - Accent6 2 3 3" xfId="4248"/>
    <cellStyle name="20% - Accent6 2 3 3 2" xfId="5692"/>
    <cellStyle name="20% - Accent6 2 3 3 2 2" xfId="49502"/>
    <cellStyle name="20% - Accent6 2 3 3 2 3" xfId="49503"/>
    <cellStyle name="20% - Accent6 2 3 3 3" xfId="5693"/>
    <cellStyle name="20% - Accent6 2 3 3 3 2" xfId="5694"/>
    <cellStyle name="20% - Accent6 2 3 3 3 3" xfId="49504"/>
    <cellStyle name="20% - Accent6 2 3 3 4" xfId="5695"/>
    <cellStyle name="20% - Accent6 2 3 3 5" xfId="49505"/>
    <cellStyle name="20% - Accent6 2 3 3 6" xfId="49506"/>
    <cellStyle name="20% - Accent6 2 3 3 7" xfId="49507"/>
    <cellStyle name="20% - Accent6 2 3 3 8" xfId="49508"/>
    <cellStyle name="20% - Accent6 2 3 4" xfId="5696"/>
    <cellStyle name="20% - Accent6 2 3 4 2" xfId="5697"/>
    <cellStyle name="20% - Accent6 2 3 4 2 2" xfId="5698"/>
    <cellStyle name="20% - Accent6 2 3 4 2 3" xfId="58532"/>
    <cellStyle name="20% - Accent6 2 3 4 3" xfId="5699"/>
    <cellStyle name="20% - Accent6 2 3 4 3 2" xfId="58533"/>
    <cellStyle name="20% - Accent6 2 3 4 4" xfId="49509"/>
    <cellStyle name="20% - Accent6 2 3 5" xfId="5700"/>
    <cellStyle name="20% - Accent6 2 3 5 2" xfId="49510"/>
    <cellStyle name="20% - Accent6 2 3 5 3" xfId="49511"/>
    <cellStyle name="20% - Accent6 2 3 6" xfId="49512"/>
    <cellStyle name="20% - Accent6 2 3 6 2" xfId="49513"/>
    <cellStyle name="20% - Accent6 2 3 6 3" xfId="49514"/>
    <cellStyle name="20% - Accent6 2 3 7" xfId="49515"/>
    <cellStyle name="20% - Accent6 2 3 7 2" xfId="58534"/>
    <cellStyle name="20% - Accent6 2 3 8" xfId="49516"/>
    <cellStyle name="20% - Accent6 2 3 9" xfId="49517"/>
    <cellStyle name="20% - Accent6 2 4" xfId="413"/>
    <cellStyle name="20% - Accent6 2 4 10" xfId="49518"/>
    <cellStyle name="20% - Accent6 2 4 11" xfId="49519"/>
    <cellStyle name="20% - Accent6 2 4 2" xfId="414"/>
    <cellStyle name="20% - Accent6 2 4 2 10" xfId="49520"/>
    <cellStyle name="20% - Accent6 2 4 2 2" xfId="4251"/>
    <cellStyle name="20% - Accent6 2 4 2 2 2" xfId="5701"/>
    <cellStyle name="20% - Accent6 2 4 2 2 2 2" xfId="49521"/>
    <cellStyle name="20% - Accent6 2 4 2 2 2 3" xfId="49522"/>
    <cellStyle name="20% - Accent6 2 4 2 2 3" xfId="49523"/>
    <cellStyle name="20% - Accent6 2 4 2 2 3 2" xfId="49524"/>
    <cellStyle name="20% - Accent6 2 4 2 2 3 3" xfId="49525"/>
    <cellStyle name="20% - Accent6 2 4 2 2 4" xfId="49526"/>
    <cellStyle name="20% - Accent6 2 4 2 2 5" xfId="49527"/>
    <cellStyle name="20% - Accent6 2 4 2 2 6" xfId="49528"/>
    <cellStyle name="20% - Accent6 2 4 2 2 7" xfId="49529"/>
    <cellStyle name="20% - Accent6 2 4 2 2 8" xfId="49530"/>
    <cellStyle name="20% - Accent6 2 4 2 3" xfId="5702"/>
    <cellStyle name="20% - Accent6 2 4 2 3 2" xfId="49531"/>
    <cellStyle name="20% - Accent6 2 4 2 3 2 2" xfId="58535"/>
    <cellStyle name="20% - Accent6 2 4 2 3 2 3" xfId="58536"/>
    <cellStyle name="20% - Accent6 2 4 2 3 3" xfId="49532"/>
    <cellStyle name="20% - Accent6 2 4 2 3 3 2" xfId="58537"/>
    <cellStyle name="20% - Accent6 2 4 2 3 4" xfId="49533"/>
    <cellStyle name="20% - Accent6 2 4 2 4" xfId="49534"/>
    <cellStyle name="20% - Accent6 2 4 2 4 2" xfId="49535"/>
    <cellStyle name="20% - Accent6 2 4 2 4 3" xfId="49536"/>
    <cellStyle name="20% - Accent6 2 4 2 5" xfId="49537"/>
    <cellStyle name="20% - Accent6 2 4 2 5 2" xfId="49538"/>
    <cellStyle name="20% - Accent6 2 4 2 5 3" xfId="49539"/>
    <cellStyle name="20% - Accent6 2 4 2 6" xfId="49540"/>
    <cellStyle name="20% - Accent6 2 4 2 6 2" xfId="58538"/>
    <cellStyle name="20% - Accent6 2 4 2 7" xfId="49541"/>
    <cellStyle name="20% - Accent6 2 4 2 8" xfId="49542"/>
    <cellStyle name="20% - Accent6 2 4 2 9" xfId="49543"/>
    <cellStyle name="20% - Accent6 2 4 3" xfId="4250"/>
    <cellStyle name="20% - Accent6 2 4 3 2" xfId="5703"/>
    <cellStyle name="20% - Accent6 2 4 3 2 2" xfId="49544"/>
    <cellStyle name="20% - Accent6 2 4 3 2 3" xfId="49545"/>
    <cellStyle name="20% - Accent6 2 4 3 3" xfId="49546"/>
    <cellStyle name="20% - Accent6 2 4 3 3 2" xfId="49547"/>
    <cellStyle name="20% - Accent6 2 4 3 3 3" xfId="49548"/>
    <cellStyle name="20% - Accent6 2 4 3 4" xfId="49549"/>
    <cellStyle name="20% - Accent6 2 4 3 5" xfId="49550"/>
    <cellStyle name="20% - Accent6 2 4 3 6" xfId="49551"/>
    <cellStyle name="20% - Accent6 2 4 3 7" xfId="49552"/>
    <cellStyle name="20% - Accent6 2 4 3 8" xfId="49553"/>
    <cellStyle name="20% - Accent6 2 4 4" xfId="5704"/>
    <cellStyle name="20% - Accent6 2 4 4 2" xfId="49554"/>
    <cellStyle name="20% - Accent6 2 4 4 2 2" xfId="58539"/>
    <cellStyle name="20% - Accent6 2 4 4 2 3" xfId="58540"/>
    <cellStyle name="20% - Accent6 2 4 4 3" xfId="49555"/>
    <cellStyle name="20% - Accent6 2 4 4 3 2" xfId="58541"/>
    <cellStyle name="20% - Accent6 2 4 4 4" xfId="49556"/>
    <cellStyle name="20% - Accent6 2 4 5" xfId="5705"/>
    <cellStyle name="20% - Accent6 2 4 5 2" xfId="49557"/>
    <cellStyle name="20% - Accent6 2 4 5 3" xfId="49558"/>
    <cellStyle name="20% - Accent6 2 4 6" xfId="49559"/>
    <cellStyle name="20% - Accent6 2 4 6 2" xfId="49560"/>
    <cellStyle name="20% - Accent6 2 4 6 3" xfId="49561"/>
    <cellStyle name="20% - Accent6 2 4 7" xfId="49562"/>
    <cellStyle name="20% - Accent6 2 4 7 2" xfId="58542"/>
    <cellStyle name="20% - Accent6 2 4 8" xfId="49563"/>
    <cellStyle name="20% - Accent6 2 4 9" xfId="49564"/>
    <cellStyle name="20% - Accent6 2 5" xfId="415"/>
    <cellStyle name="20% - Accent6 2 5 10" xfId="49565"/>
    <cellStyle name="20% - Accent6 2 5 11" xfId="49566"/>
    <cellStyle name="20% - Accent6 2 5 2" xfId="416"/>
    <cellStyle name="20% - Accent6 2 5 2 2" xfId="4253"/>
    <cellStyle name="20% - Accent6 2 5 2 2 2" xfId="5706"/>
    <cellStyle name="20% - Accent6 2 5 2 2 2 2" xfId="49567"/>
    <cellStyle name="20% - Accent6 2 5 2 2 2 3" xfId="49568"/>
    <cellStyle name="20% - Accent6 2 5 2 2 3" xfId="49569"/>
    <cellStyle name="20% - Accent6 2 5 2 2 3 2" xfId="49570"/>
    <cellStyle name="20% - Accent6 2 5 2 2 3 3" xfId="49571"/>
    <cellStyle name="20% - Accent6 2 5 2 2 4" xfId="49572"/>
    <cellStyle name="20% - Accent6 2 5 2 2 5" xfId="49573"/>
    <cellStyle name="20% - Accent6 2 5 2 2 6" xfId="49574"/>
    <cellStyle name="20% - Accent6 2 5 2 2 7" xfId="49575"/>
    <cellStyle name="20% - Accent6 2 5 2 2 8" xfId="49576"/>
    <cellStyle name="20% - Accent6 2 5 2 3" xfId="5707"/>
    <cellStyle name="20% - Accent6 2 5 2 3 2" xfId="49577"/>
    <cellStyle name="20% - Accent6 2 5 2 3 2 2" xfId="58543"/>
    <cellStyle name="20% - Accent6 2 5 2 3 2 3" xfId="58544"/>
    <cellStyle name="20% - Accent6 2 5 2 3 3" xfId="49578"/>
    <cellStyle name="20% - Accent6 2 5 2 3 3 2" xfId="58545"/>
    <cellStyle name="20% - Accent6 2 5 2 3 4" xfId="49579"/>
    <cellStyle name="20% - Accent6 2 5 2 4" xfId="49580"/>
    <cellStyle name="20% - Accent6 2 5 2 4 2" xfId="49581"/>
    <cellStyle name="20% - Accent6 2 5 2 4 3" xfId="49582"/>
    <cellStyle name="20% - Accent6 2 5 2 5" xfId="49583"/>
    <cellStyle name="20% - Accent6 2 5 2 6" xfId="49584"/>
    <cellStyle name="20% - Accent6 2 5 2 6 2" xfId="58546"/>
    <cellStyle name="20% - Accent6 2 5 2 7" xfId="49585"/>
    <cellStyle name="20% - Accent6 2 5 2 8" xfId="49586"/>
    <cellStyle name="20% - Accent6 2 5 2 9" xfId="49587"/>
    <cellStyle name="20% - Accent6 2 5 3" xfId="4252"/>
    <cellStyle name="20% - Accent6 2 5 3 2" xfId="5708"/>
    <cellStyle name="20% - Accent6 2 5 3 2 2" xfId="49588"/>
    <cellStyle name="20% - Accent6 2 5 3 2 3" xfId="49589"/>
    <cellStyle name="20% - Accent6 2 5 3 3" xfId="49590"/>
    <cellStyle name="20% - Accent6 2 5 3 3 2" xfId="49591"/>
    <cellStyle name="20% - Accent6 2 5 3 3 3" xfId="49592"/>
    <cellStyle name="20% - Accent6 2 5 3 4" xfId="49593"/>
    <cellStyle name="20% - Accent6 2 5 3 5" xfId="49594"/>
    <cellStyle name="20% - Accent6 2 5 3 6" xfId="49595"/>
    <cellStyle name="20% - Accent6 2 5 3 7" xfId="49596"/>
    <cellStyle name="20% - Accent6 2 5 3 8" xfId="49597"/>
    <cellStyle name="20% - Accent6 2 5 4" xfId="5709"/>
    <cellStyle name="20% - Accent6 2 5 4 2" xfId="49598"/>
    <cellStyle name="20% - Accent6 2 5 4 2 2" xfId="58547"/>
    <cellStyle name="20% - Accent6 2 5 4 2 3" xfId="58548"/>
    <cellStyle name="20% - Accent6 2 5 4 3" xfId="49599"/>
    <cellStyle name="20% - Accent6 2 5 4 3 2" xfId="58549"/>
    <cellStyle name="20% - Accent6 2 5 4 4" xfId="49600"/>
    <cellStyle name="20% - Accent6 2 5 5" xfId="5710"/>
    <cellStyle name="20% - Accent6 2 5 5 2" xfId="49601"/>
    <cellStyle name="20% - Accent6 2 5 5 3" xfId="49602"/>
    <cellStyle name="20% - Accent6 2 5 6" xfId="49603"/>
    <cellStyle name="20% - Accent6 2 5 6 2" xfId="49604"/>
    <cellStyle name="20% - Accent6 2 5 6 3" xfId="49605"/>
    <cellStyle name="20% - Accent6 2 5 7" xfId="49606"/>
    <cellStyle name="20% - Accent6 2 5 7 2" xfId="58550"/>
    <cellStyle name="20% - Accent6 2 5 8" xfId="49607"/>
    <cellStyle name="20% - Accent6 2 5 9" xfId="49608"/>
    <cellStyle name="20% - Accent6 2 6" xfId="417"/>
    <cellStyle name="20% - Accent6 2 6 10" xfId="49609"/>
    <cellStyle name="20% - Accent6 2 6 11" xfId="49610"/>
    <cellStyle name="20% - Accent6 2 6 2" xfId="418"/>
    <cellStyle name="20% - Accent6 2 6 2 2" xfId="4255"/>
    <cellStyle name="20% - Accent6 2 6 2 2 2" xfId="49611"/>
    <cellStyle name="20% - Accent6 2 6 2 2 2 2" xfId="49612"/>
    <cellStyle name="20% - Accent6 2 6 2 2 2 3" xfId="49613"/>
    <cellStyle name="20% - Accent6 2 6 2 2 3" xfId="49614"/>
    <cellStyle name="20% - Accent6 2 6 2 2 3 2" xfId="49615"/>
    <cellStyle name="20% - Accent6 2 6 2 2 3 3" xfId="49616"/>
    <cellStyle name="20% - Accent6 2 6 2 2 4" xfId="49617"/>
    <cellStyle name="20% - Accent6 2 6 2 2 5" xfId="49618"/>
    <cellStyle name="20% - Accent6 2 6 2 2 6" xfId="49619"/>
    <cellStyle name="20% - Accent6 2 6 2 2 7" xfId="49620"/>
    <cellStyle name="20% - Accent6 2 6 2 2 8" xfId="49621"/>
    <cellStyle name="20% - Accent6 2 6 2 3" xfId="49622"/>
    <cellStyle name="20% - Accent6 2 6 2 3 2" xfId="49623"/>
    <cellStyle name="20% - Accent6 2 6 2 3 2 2" xfId="58551"/>
    <cellStyle name="20% - Accent6 2 6 2 3 2 3" xfId="58552"/>
    <cellStyle name="20% - Accent6 2 6 2 3 3" xfId="49624"/>
    <cellStyle name="20% - Accent6 2 6 2 3 3 2" xfId="58553"/>
    <cellStyle name="20% - Accent6 2 6 2 3 4" xfId="49625"/>
    <cellStyle name="20% - Accent6 2 6 2 4" xfId="49626"/>
    <cellStyle name="20% - Accent6 2 6 2 4 2" xfId="49627"/>
    <cellStyle name="20% - Accent6 2 6 2 4 3" xfId="49628"/>
    <cellStyle name="20% - Accent6 2 6 2 5" xfId="49629"/>
    <cellStyle name="20% - Accent6 2 6 2 6" xfId="49630"/>
    <cellStyle name="20% - Accent6 2 6 2 6 2" xfId="58554"/>
    <cellStyle name="20% - Accent6 2 6 2 7" xfId="49631"/>
    <cellStyle name="20% - Accent6 2 6 2 8" xfId="49632"/>
    <cellStyle name="20% - Accent6 2 6 2 9" xfId="49633"/>
    <cellStyle name="20% - Accent6 2 6 3" xfId="4254"/>
    <cellStyle name="20% - Accent6 2 6 3 2" xfId="49634"/>
    <cellStyle name="20% - Accent6 2 6 3 2 2" xfId="49635"/>
    <cellStyle name="20% - Accent6 2 6 3 2 3" xfId="49636"/>
    <cellStyle name="20% - Accent6 2 6 3 3" xfId="49637"/>
    <cellStyle name="20% - Accent6 2 6 3 3 2" xfId="49638"/>
    <cellStyle name="20% - Accent6 2 6 3 3 3" xfId="49639"/>
    <cellStyle name="20% - Accent6 2 6 3 4" xfId="49640"/>
    <cellStyle name="20% - Accent6 2 6 3 5" xfId="49641"/>
    <cellStyle name="20% - Accent6 2 6 3 6" xfId="49642"/>
    <cellStyle name="20% - Accent6 2 6 3 7" xfId="49643"/>
    <cellStyle name="20% - Accent6 2 6 3 8" xfId="49644"/>
    <cellStyle name="20% - Accent6 2 6 4" xfId="49645"/>
    <cellStyle name="20% - Accent6 2 6 4 2" xfId="49646"/>
    <cellStyle name="20% - Accent6 2 6 4 2 2" xfId="58555"/>
    <cellStyle name="20% - Accent6 2 6 4 2 3" xfId="58556"/>
    <cellStyle name="20% - Accent6 2 6 4 3" xfId="49647"/>
    <cellStyle name="20% - Accent6 2 6 4 3 2" xfId="58557"/>
    <cellStyle name="20% - Accent6 2 6 4 4" xfId="49648"/>
    <cellStyle name="20% - Accent6 2 6 5" xfId="49649"/>
    <cellStyle name="20% - Accent6 2 6 5 2" xfId="49650"/>
    <cellStyle name="20% - Accent6 2 6 5 3" xfId="49651"/>
    <cellStyle name="20% - Accent6 2 6 6" xfId="49652"/>
    <cellStyle name="20% - Accent6 2 6 6 2" xfId="49653"/>
    <cellStyle name="20% - Accent6 2 6 6 3" xfId="49654"/>
    <cellStyle name="20% - Accent6 2 6 7" xfId="49655"/>
    <cellStyle name="20% - Accent6 2 6 7 2" xfId="58558"/>
    <cellStyle name="20% - Accent6 2 6 8" xfId="49656"/>
    <cellStyle name="20% - Accent6 2 6 9" xfId="49657"/>
    <cellStyle name="20% - Accent6 2 7" xfId="409"/>
    <cellStyle name="20% - Accent6 2 7 2" xfId="5711"/>
    <cellStyle name="20% - Accent6 2 7 2 2" xfId="5712"/>
    <cellStyle name="20% - Accent6 2 7 2 3" xfId="58559"/>
    <cellStyle name="20% - Accent6 2 7 3" xfId="5713"/>
    <cellStyle name="20% - Accent6 2 7 3 2" xfId="58560"/>
    <cellStyle name="20% - Accent6 2 7 4" xfId="58561"/>
    <cellStyle name="20% - Accent6 2 8" xfId="5714"/>
    <cellStyle name="20% - Accent6 2 8 2" xfId="49658"/>
    <cellStyle name="20% - Accent6 2 8 3" xfId="49659"/>
    <cellStyle name="20% - Accent6 2 9" xfId="5715"/>
    <cellStyle name="20% - Accent6 2 9 2" xfId="49660"/>
    <cellStyle name="20% - Accent6 2 9 3" xfId="49661"/>
    <cellStyle name="20% - Accent6 2_Dec monthly report" xfId="4636"/>
    <cellStyle name="20% - Accent6 20" xfId="49662"/>
    <cellStyle name="20% - Accent6 20 2" xfId="49663"/>
    <cellStyle name="20% - Accent6 20 3" xfId="49664"/>
    <cellStyle name="20% - Accent6 21" xfId="49665"/>
    <cellStyle name="20% - Accent6 21 2" xfId="49666"/>
    <cellStyle name="20% - Accent6 21 3" xfId="49667"/>
    <cellStyle name="20% - Accent6 22" xfId="49668"/>
    <cellStyle name="20% - Accent6 23" xfId="49669"/>
    <cellStyle name="20% - Accent6 24" xfId="49670"/>
    <cellStyle name="20% - Accent6 3" xfId="177"/>
    <cellStyle name="20% - Accent6 3 10" xfId="5716"/>
    <cellStyle name="20% - Accent6 3 11" xfId="5717"/>
    <cellStyle name="20% - Accent6 3 12" xfId="5718"/>
    <cellStyle name="20% - Accent6 3 13" xfId="5719"/>
    <cellStyle name="20% - Accent6 3 14" xfId="49671"/>
    <cellStyle name="20% - Accent6 3 2" xfId="220"/>
    <cellStyle name="20% - Accent6 3 2 2" xfId="421"/>
    <cellStyle name="20% - Accent6 3 2 2 10" xfId="49672"/>
    <cellStyle name="20% - Accent6 3 2 2 2" xfId="4257"/>
    <cellStyle name="20% - Accent6 3 2 2 2 2" xfId="5720"/>
    <cellStyle name="20% - Accent6 3 2 2 2 2 2" xfId="49673"/>
    <cellStyle name="20% - Accent6 3 2 2 2 2 3" xfId="49674"/>
    <cellStyle name="20% - Accent6 3 2 2 2 3" xfId="5721"/>
    <cellStyle name="20% - Accent6 3 2 2 2 3 2" xfId="49675"/>
    <cellStyle name="20% - Accent6 3 2 2 2 3 3" xfId="49676"/>
    <cellStyle name="20% - Accent6 3 2 2 2 4" xfId="49677"/>
    <cellStyle name="20% - Accent6 3 2 2 2 5" xfId="49678"/>
    <cellStyle name="20% - Accent6 3 2 2 2 6" xfId="49679"/>
    <cellStyle name="20% - Accent6 3 2 2 2 7" xfId="49680"/>
    <cellStyle name="20% - Accent6 3 2 2 2 8" xfId="49681"/>
    <cellStyle name="20% - Accent6 3 2 2 3" xfId="5722"/>
    <cellStyle name="20% - Accent6 3 2 2 3 2" xfId="5723"/>
    <cellStyle name="20% - Accent6 3 2 2 3 3" xfId="49682"/>
    <cellStyle name="20% - Accent6 3 2 2 4" xfId="5724"/>
    <cellStyle name="20% - Accent6 3 2 2 4 2" xfId="49683"/>
    <cellStyle name="20% - Accent6 3 2 2 4 3" xfId="49684"/>
    <cellStyle name="20% - Accent6 3 2 2 5" xfId="49685"/>
    <cellStyle name="20% - Accent6 3 2 2 5 2" xfId="49686"/>
    <cellStyle name="20% - Accent6 3 2 2 5 3" xfId="49687"/>
    <cellStyle name="20% - Accent6 3 2 2 6" xfId="49688"/>
    <cellStyle name="20% - Accent6 3 2 2 7" xfId="49689"/>
    <cellStyle name="20% - Accent6 3 2 2 8" xfId="49690"/>
    <cellStyle name="20% - Accent6 3 2 2 9" xfId="49691"/>
    <cellStyle name="20% - Accent6 3 2 3" xfId="420"/>
    <cellStyle name="20% - Accent6 3 2 3 2" xfId="5725"/>
    <cellStyle name="20% - Accent6 3 2 3 2 2" xfId="58562"/>
    <cellStyle name="20% - Accent6 3 2 3 2 3" xfId="58563"/>
    <cellStyle name="20% - Accent6 3 2 3 3" xfId="5726"/>
    <cellStyle name="20% - Accent6 3 2 3 3 2" xfId="58564"/>
    <cellStyle name="20% - Accent6 3 2 3 4" xfId="58565"/>
    <cellStyle name="20% - Accent6 3 2 4" xfId="5727"/>
    <cellStyle name="20% - Accent6 3 2 4 2" xfId="49692"/>
    <cellStyle name="20% - Accent6 3 2 4 3" xfId="49693"/>
    <cellStyle name="20% - Accent6 3 2 5" xfId="5728"/>
    <cellStyle name="20% - Accent6 3 2 5 2" xfId="49694"/>
    <cellStyle name="20% - Accent6 3 2 5 3" xfId="49695"/>
    <cellStyle name="20% - Accent6 3 2 6" xfId="5729"/>
    <cellStyle name="20% - Accent6 3 2 7" xfId="49696"/>
    <cellStyle name="20% - Accent6 3 2 8" xfId="49697"/>
    <cellStyle name="20% - Accent6 3 2 9" xfId="49698"/>
    <cellStyle name="20% - Accent6 3 3" xfId="4256"/>
    <cellStyle name="20% - Accent6 3 3 2" xfId="5730"/>
    <cellStyle name="20% - Accent6 3 3 2 2" xfId="5731"/>
    <cellStyle name="20% - Accent6 3 3 2 3" xfId="5732"/>
    <cellStyle name="20% - Accent6 3 3 2 3 2" xfId="58566"/>
    <cellStyle name="20% - Accent6 3 3 3" xfId="5733"/>
    <cellStyle name="20% - Accent6 3 3 3 2" xfId="49699"/>
    <cellStyle name="20% - Accent6 3 3 3 3" xfId="49700"/>
    <cellStyle name="20% - Accent6 3 3 4" xfId="5734"/>
    <cellStyle name="20% - Accent6 3 3 4 2" xfId="58567"/>
    <cellStyle name="20% - Accent6 3 3 5" xfId="49701"/>
    <cellStyle name="20% - Accent6 3 3 6" xfId="49702"/>
    <cellStyle name="20% - Accent6 3 3 7" xfId="49703"/>
    <cellStyle name="20% - Accent6 3 3 8" xfId="49704"/>
    <cellStyle name="20% - Accent6 3 4" xfId="419"/>
    <cellStyle name="20% - Accent6 3 4 2" xfId="5735"/>
    <cellStyle name="20% - Accent6 3 4 2 2" xfId="49705"/>
    <cellStyle name="20% - Accent6 3 4 2 3" xfId="49706"/>
    <cellStyle name="20% - Accent6 3 4 3" xfId="5736"/>
    <cellStyle name="20% - Accent6 3 4 3 2" xfId="49707"/>
    <cellStyle name="20% - Accent6 3 4 3 3" xfId="49708"/>
    <cellStyle name="20% - Accent6 3 4 4" xfId="49709"/>
    <cellStyle name="20% - Accent6 3 4 4 2" xfId="58568"/>
    <cellStyle name="20% - Accent6 3 4 5" xfId="49710"/>
    <cellStyle name="20% - Accent6 3 4 6" xfId="49711"/>
    <cellStyle name="20% - Accent6 3 4 7" xfId="49712"/>
    <cellStyle name="20% - Accent6 3 4 8" xfId="49713"/>
    <cellStyle name="20% - Accent6 3 5" xfId="5737"/>
    <cellStyle name="20% - Accent6 3 5 2" xfId="5738"/>
    <cellStyle name="20% - Accent6 3 5 2 2" xfId="5739"/>
    <cellStyle name="20% - Accent6 3 5 2 3" xfId="5740"/>
    <cellStyle name="20% - Accent6 3 5 3" xfId="5741"/>
    <cellStyle name="20% - Accent6 3 5 3 2" xfId="5742"/>
    <cellStyle name="20% - Accent6 3 5 4" xfId="5743"/>
    <cellStyle name="20% - Accent6 3 5 5" xfId="5744"/>
    <cellStyle name="20% - Accent6 3 5 6" xfId="5745"/>
    <cellStyle name="20% - Accent6 3 5 7" xfId="5746"/>
    <cellStyle name="20% - Accent6 3 5 8" xfId="5747"/>
    <cellStyle name="20% - Accent6 3 6" xfId="5748"/>
    <cellStyle name="20% - Accent6 3 6 2" xfId="5749"/>
    <cellStyle name="20% - Accent6 3 6 3" xfId="49714"/>
    <cellStyle name="20% - Accent6 3 7" xfId="5750"/>
    <cellStyle name="20% - Accent6 3 7 2" xfId="5751"/>
    <cellStyle name="20% - Accent6 3 7 3" xfId="5752"/>
    <cellStyle name="20% - Accent6 3 8" xfId="5753"/>
    <cellStyle name="20% - Accent6 3 8 2" xfId="5754"/>
    <cellStyle name="20% - Accent6 3 8 3" xfId="49715"/>
    <cellStyle name="20% - Accent6 3 9" xfId="5755"/>
    <cellStyle name="20% - Accent6 3 9 2" xfId="5756"/>
    <cellStyle name="20% - Accent6 3 9 3" xfId="49716"/>
    <cellStyle name="20% - Accent6 4" xfId="176"/>
    <cellStyle name="20% - Accent6 4 10" xfId="5757"/>
    <cellStyle name="20% - Accent6 4 11" xfId="5758"/>
    <cellStyle name="20% - Accent6 4 12" xfId="5759"/>
    <cellStyle name="20% - Accent6 4 13" xfId="49717"/>
    <cellStyle name="20% - Accent6 4 2" xfId="221"/>
    <cellStyle name="20% - Accent6 4 2 2" xfId="424"/>
    <cellStyle name="20% - Accent6 4 2 2 2" xfId="4259"/>
    <cellStyle name="20% - Accent6 4 2 2 2 2" xfId="49718"/>
    <cellStyle name="20% - Accent6 4 2 2 2 2 2" xfId="49719"/>
    <cellStyle name="20% - Accent6 4 2 2 2 2 3" xfId="49720"/>
    <cellStyle name="20% - Accent6 4 2 2 2 3" xfId="49721"/>
    <cellStyle name="20% - Accent6 4 2 2 2 3 2" xfId="49722"/>
    <cellStyle name="20% - Accent6 4 2 2 2 3 3" xfId="49723"/>
    <cellStyle name="20% - Accent6 4 2 2 2 4" xfId="49724"/>
    <cellStyle name="20% - Accent6 4 2 2 2 5" xfId="49725"/>
    <cellStyle name="20% - Accent6 4 2 2 2 6" xfId="49726"/>
    <cellStyle name="20% - Accent6 4 2 2 2 7" xfId="49727"/>
    <cellStyle name="20% - Accent6 4 2 2 2 8" xfId="49728"/>
    <cellStyle name="20% - Accent6 4 2 2 3" xfId="49729"/>
    <cellStyle name="20% - Accent6 4 2 2 3 2" xfId="49730"/>
    <cellStyle name="20% - Accent6 4 2 2 3 3" xfId="49731"/>
    <cellStyle name="20% - Accent6 4 2 2 4" xfId="49732"/>
    <cellStyle name="20% - Accent6 4 2 2 4 2" xfId="49733"/>
    <cellStyle name="20% - Accent6 4 2 2 4 3" xfId="49734"/>
    <cellStyle name="20% - Accent6 4 2 2 5" xfId="49735"/>
    <cellStyle name="20% - Accent6 4 2 2 5 2" xfId="58569"/>
    <cellStyle name="20% - Accent6 4 2 2 6" xfId="49736"/>
    <cellStyle name="20% - Accent6 4 2 2 7" xfId="49737"/>
    <cellStyle name="20% - Accent6 4 2 2 8" xfId="49738"/>
    <cellStyle name="20% - Accent6 4 2 2 9" xfId="49739"/>
    <cellStyle name="20% - Accent6 4 2 3" xfId="423"/>
    <cellStyle name="20% - Accent6 4 2 3 2" xfId="49740"/>
    <cellStyle name="20% - Accent6 4 2 3 2 2" xfId="58570"/>
    <cellStyle name="20% - Accent6 4 2 3 2 3" xfId="58571"/>
    <cellStyle name="20% - Accent6 4 2 3 3" xfId="58572"/>
    <cellStyle name="20% - Accent6 4 2 3 3 2" xfId="58573"/>
    <cellStyle name="20% - Accent6 4 2 3 4" xfId="58574"/>
    <cellStyle name="20% - Accent6 4 2 4" xfId="5760"/>
    <cellStyle name="20% - Accent6 4 2 4 2" xfId="49741"/>
    <cellStyle name="20% - Accent6 4 2 4 3" xfId="49742"/>
    <cellStyle name="20% - Accent6 4 2 5" xfId="49743"/>
    <cellStyle name="20% - Accent6 4 2 5 2" xfId="49744"/>
    <cellStyle name="20% - Accent6 4 2 5 3" xfId="49745"/>
    <cellStyle name="20% - Accent6 4 2 6" xfId="49746"/>
    <cellStyle name="20% - Accent6 4 2 7" xfId="49747"/>
    <cellStyle name="20% - Accent6 4 2 8" xfId="49748"/>
    <cellStyle name="20% - Accent6 4 2 9" xfId="49749"/>
    <cellStyle name="20% - Accent6 4 3" xfId="4258"/>
    <cellStyle name="20% - Accent6 4 3 2" xfId="5761"/>
    <cellStyle name="20% - Accent6 4 3 2 2" xfId="49750"/>
    <cellStyle name="20% - Accent6 4 3 2 3" xfId="49751"/>
    <cellStyle name="20% - Accent6 4 3 3" xfId="5762"/>
    <cellStyle name="20% - Accent6 4 3 3 2" xfId="49752"/>
    <cellStyle name="20% - Accent6 4 3 3 3" xfId="49753"/>
    <cellStyle name="20% - Accent6 4 3 4" xfId="49754"/>
    <cellStyle name="20% - Accent6 4 3 4 2" xfId="58575"/>
    <cellStyle name="20% - Accent6 4 3 5" xfId="49755"/>
    <cellStyle name="20% - Accent6 4 3 6" xfId="49756"/>
    <cellStyle name="20% - Accent6 4 3 7" xfId="49757"/>
    <cellStyle name="20% - Accent6 4 3 8" xfId="49758"/>
    <cellStyle name="20% - Accent6 4 4" xfId="422"/>
    <cellStyle name="20% - Accent6 4 4 2" xfId="5763"/>
    <cellStyle name="20% - Accent6 4 4 2 2" xfId="5764"/>
    <cellStyle name="20% - Accent6 4 4 2 3" xfId="5765"/>
    <cellStyle name="20% - Accent6 4 4 3" xfId="5766"/>
    <cellStyle name="20% - Accent6 4 4 3 2" xfId="5767"/>
    <cellStyle name="20% - Accent6 4 4 3 3" xfId="49759"/>
    <cellStyle name="20% - Accent6 4 4 4" xfId="5768"/>
    <cellStyle name="20% - Accent6 4 4 5" xfId="5769"/>
    <cellStyle name="20% - Accent6 4 4 6" xfId="5770"/>
    <cellStyle name="20% - Accent6 4 4 7" xfId="5771"/>
    <cellStyle name="20% - Accent6 4 4 8" xfId="5772"/>
    <cellStyle name="20% - Accent6 4 5" xfId="5773"/>
    <cellStyle name="20% - Accent6 4 5 2" xfId="5774"/>
    <cellStyle name="20% - Accent6 4 5 2 2" xfId="58576"/>
    <cellStyle name="20% - Accent6 4 5 2 3" xfId="58577"/>
    <cellStyle name="20% - Accent6 4 5 3" xfId="49760"/>
    <cellStyle name="20% - Accent6 4 5 3 2" xfId="58578"/>
    <cellStyle name="20% - Accent6 4 5 4" xfId="49761"/>
    <cellStyle name="20% - Accent6 4 6" xfId="5775"/>
    <cellStyle name="20% - Accent6 4 6 2" xfId="5776"/>
    <cellStyle name="20% - Accent6 4 6 3" xfId="5777"/>
    <cellStyle name="20% - Accent6 4 7" xfId="5778"/>
    <cellStyle name="20% - Accent6 4 7 2" xfId="5779"/>
    <cellStyle name="20% - Accent6 4 7 3" xfId="49762"/>
    <cellStyle name="20% - Accent6 4 8" xfId="5780"/>
    <cellStyle name="20% - Accent6 4 8 2" xfId="49763"/>
    <cellStyle name="20% - Accent6 4 8 3" xfId="49764"/>
    <cellStyle name="20% - Accent6 4 9" xfId="5781"/>
    <cellStyle name="20% - Accent6 5" xfId="218"/>
    <cellStyle name="20% - Accent6 5 10" xfId="49765"/>
    <cellStyle name="20% - Accent6 5 11" xfId="49766"/>
    <cellStyle name="20% - Accent6 5 12" xfId="49767"/>
    <cellStyle name="20% - Accent6 5 2" xfId="426"/>
    <cellStyle name="20% - Accent6 5 2 2" xfId="427"/>
    <cellStyle name="20% - Accent6 5 2 2 2" xfId="4261"/>
    <cellStyle name="20% - Accent6 5 2 2 2 2" xfId="49768"/>
    <cellStyle name="20% - Accent6 5 2 2 2 2 2" xfId="49769"/>
    <cellStyle name="20% - Accent6 5 2 2 2 2 3" xfId="49770"/>
    <cellStyle name="20% - Accent6 5 2 2 2 3" xfId="49771"/>
    <cellStyle name="20% - Accent6 5 2 2 2 3 2" xfId="49772"/>
    <cellStyle name="20% - Accent6 5 2 2 2 3 3" xfId="49773"/>
    <cellStyle name="20% - Accent6 5 2 2 2 4" xfId="49774"/>
    <cellStyle name="20% - Accent6 5 2 2 2 5" xfId="49775"/>
    <cellStyle name="20% - Accent6 5 2 2 2 6" xfId="49776"/>
    <cellStyle name="20% - Accent6 5 2 2 2 7" xfId="49777"/>
    <cellStyle name="20% - Accent6 5 2 2 2 8" xfId="49778"/>
    <cellStyle name="20% - Accent6 5 2 2 3" xfId="49779"/>
    <cellStyle name="20% - Accent6 5 2 2 3 2" xfId="49780"/>
    <cellStyle name="20% - Accent6 5 2 2 3 3" xfId="49781"/>
    <cellStyle name="20% - Accent6 5 2 2 4" xfId="49782"/>
    <cellStyle name="20% - Accent6 5 2 2 4 2" xfId="49783"/>
    <cellStyle name="20% - Accent6 5 2 2 4 3" xfId="49784"/>
    <cellStyle name="20% - Accent6 5 2 2 5" xfId="49785"/>
    <cellStyle name="20% - Accent6 5 2 2 5 2" xfId="58579"/>
    <cellStyle name="20% - Accent6 5 2 2 6" xfId="49786"/>
    <cellStyle name="20% - Accent6 5 2 2 7" xfId="49787"/>
    <cellStyle name="20% - Accent6 5 2 2 8" xfId="49788"/>
    <cellStyle name="20% - Accent6 5 2 2 9" xfId="49789"/>
    <cellStyle name="20% - Accent6 5 2 3" xfId="49790"/>
    <cellStyle name="20% - Accent6 5 2 3 2" xfId="49791"/>
    <cellStyle name="20% - Accent6 5 2 3 2 2" xfId="58580"/>
    <cellStyle name="20% - Accent6 5 2 3 2 3" xfId="58581"/>
    <cellStyle name="20% - Accent6 5 2 3 3" xfId="58582"/>
    <cellStyle name="20% - Accent6 5 2 3 3 2" xfId="58583"/>
    <cellStyle name="20% - Accent6 5 2 3 4" xfId="58584"/>
    <cellStyle name="20% - Accent6 5 2 4" xfId="49792"/>
    <cellStyle name="20% - Accent6 5 2 5" xfId="49793"/>
    <cellStyle name="20% - Accent6 5 2_Dec monthly report" xfId="4638"/>
    <cellStyle name="20% - Accent6 5 3" xfId="4260"/>
    <cellStyle name="20% - Accent6 5 3 2" xfId="49794"/>
    <cellStyle name="20% - Accent6 5 3 2 2" xfId="49795"/>
    <cellStyle name="20% - Accent6 5 3 2 3" xfId="49796"/>
    <cellStyle name="20% - Accent6 5 3 3" xfId="49797"/>
    <cellStyle name="20% - Accent6 5 3 3 2" xfId="49798"/>
    <cellStyle name="20% - Accent6 5 3 3 3" xfId="49799"/>
    <cellStyle name="20% - Accent6 5 3 4" xfId="49800"/>
    <cellStyle name="20% - Accent6 5 3 4 2" xfId="58585"/>
    <cellStyle name="20% - Accent6 5 3 5" xfId="49801"/>
    <cellStyle name="20% - Accent6 5 3 6" xfId="49802"/>
    <cellStyle name="20% - Accent6 5 3 7" xfId="49803"/>
    <cellStyle name="20% - Accent6 5 3 8" xfId="49804"/>
    <cellStyle name="20% - Accent6 5 4" xfId="425"/>
    <cellStyle name="20% - Accent6 5 4 2" xfId="49805"/>
    <cellStyle name="20% - Accent6 5 4 2 2" xfId="49806"/>
    <cellStyle name="20% - Accent6 5 4 2 3" xfId="49807"/>
    <cellStyle name="20% - Accent6 5 4 3" xfId="49808"/>
    <cellStyle name="20% - Accent6 5 4 3 2" xfId="49809"/>
    <cellStyle name="20% - Accent6 5 4 3 3" xfId="49810"/>
    <cellStyle name="20% - Accent6 5 4 4" xfId="49811"/>
    <cellStyle name="20% - Accent6 5 4 5" xfId="49812"/>
    <cellStyle name="20% - Accent6 5 4 6" xfId="49813"/>
    <cellStyle name="20% - Accent6 5 4 7" xfId="49814"/>
    <cellStyle name="20% - Accent6 5 4 8" xfId="49815"/>
    <cellStyle name="20% - Accent6 5 5" xfId="49816"/>
    <cellStyle name="20% - Accent6 5 5 2" xfId="49817"/>
    <cellStyle name="20% - Accent6 5 5 3" xfId="49818"/>
    <cellStyle name="20% - Accent6 5 6" xfId="49819"/>
    <cellStyle name="20% - Accent6 5 6 2" xfId="49820"/>
    <cellStyle name="20% - Accent6 5 6 3" xfId="49821"/>
    <cellStyle name="20% - Accent6 5 7" xfId="49822"/>
    <cellStyle name="20% - Accent6 5 7 2" xfId="49823"/>
    <cellStyle name="20% - Accent6 5 7 3" xfId="49824"/>
    <cellStyle name="20% - Accent6 5 8" xfId="49825"/>
    <cellStyle name="20% - Accent6 5 9" xfId="49826"/>
    <cellStyle name="20% - Accent6 6" xfId="428"/>
    <cellStyle name="20% - Accent6 6 2" xfId="429"/>
    <cellStyle name="20% - Accent6 6 2 2" xfId="4262"/>
    <cellStyle name="20% - Accent6 6 2 2 2" xfId="49827"/>
    <cellStyle name="20% - Accent6 6 2 2 2 2" xfId="49828"/>
    <cellStyle name="20% - Accent6 6 2 2 2 3" xfId="49829"/>
    <cellStyle name="20% - Accent6 6 2 2 3" xfId="49830"/>
    <cellStyle name="20% - Accent6 6 2 2 3 2" xfId="49831"/>
    <cellStyle name="20% - Accent6 6 2 2 3 3" xfId="49832"/>
    <cellStyle name="20% - Accent6 6 2 2 4" xfId="49833"/>
    <cellStyle name="20% - Accent6 6 2 2 5" xfId="49834"/>
    <cellStyle name="20% - Accent6 6 2 2 6" xfId="49835"/>
    <cellStyle name="20% - Accent6 6 2 2 7" xfId="49836"/>
    <cellStyle name="20% - Accent6 6 2 2 8" xfId="49837"/>
    <cellStyle name="20% - Accent6 6 2 3" xfId="49838"/>
    <cellStyle name="20% - Accent6 6 2 3 2" xfId="49839"/>
    <cellStyle name="20% - Accent6 6 2 3 3" xfId="49840"/>
    <cellStyle name="20% - Accent6 6 2 4" xfId="49841"/>
    <cellStyle name="20% - Accent6 6 2 4 2" xfId="49842"/>
    <cellStyle name="20% - Accent6 6 2 4 3" xfId="49843"/>
    <cellStyle name="20% - Accent6 6 2 5" xfId="49844"/>
    <cellStyle name="20% - Accent6 6 2 5 2" xfId="58586"/>
    <cellStyle name="20% - Accent6 6 2 6" xfId="49845"/>
    <cellStyle name="20% - Accent6 6 2 7" xfId="49846"/>
    <cellStyle name="20% - Accent6 6 2 8" xfId="49847"/>
    <cellStyle name="20% - Accent6 6 2 9" xfId="49848"/>
    <cellStyle name="20% - Accent6 6 3" xfId="5782"/>
    <cellStyle name="20% - Accent6 6 3 2" xfId="49849"/>
    <cellStyle name="20% - Accent6 6 3 2 2" xfId="58587"/>
    <cellStyle name="20% - Accent6 6 3 2 3" xfId="58588"/>
    <cellStyle name="20% - Accent6 6 3 3" xfId="58589"/>
    <cellStyle name="20% - Accent6 6 3 3 2" xfId="58590"/>
    <cellStyle name="20% - Accent6 6 3 4" xfId="58591"/>
    <cellStyle name="20% - Accent6 6 4" xfId="58592"/>
    <cellStyle name="20% - Accent6 6 5" xfId="58593"/>
    <cellStyle name="20% - Accent6 6_Dec monthly report" xfId="4639"/>
    <cellStyle name="20% - Accent6 7" xfId="430"/>
    <cellStyle name="20% - Accent6 7 2" xfId="5783"/>
    <cellStyle name="20% - Accent6 7 3" xfId="5784"/>
    <cellStyle name="20% - Accent6 7 4" xfId="49850"/>
    <cellStyle name="20% - Accent6 8" xfId="4247"/>
    <cellStyle name="20% - Accent6 8 2" xfId="49851"/>
    <cellStyle name="20% - Accent6 8 2 2" xfId="49852"/>
    <cellStyle name="20% - Accent6 8 2 3" xfId="49853"/>
    <cellStyle name="20% - Accent6 8 2 3 2" xfId="58594"/>
    <cellStyle name="20% - Accent6 8 3" xfId="49854"/>
    <cellStyle name="20% - Accent6 8 3 2" xfId="49855"/>
    <cellStyle name="20% - Accent6 8 3 3" xfId="49856"/>
    <cellStyle name="20% - Accent6 8 4" xfId="49857"/>
    <cellStyle name="20% - Accent6 8 4 2" xfId="58595"/>
    <cellStyle name="20% - Accent6 8 5" xfId="49858"/>
    <cellStyle name="20% - Accent6 8 6" xfId="49859"/>
    <cellStyle name="20% - Accent6 8 7" xfId="49860"/>
    <cellStyle name="20% - Accent6 8 8" xfId="49861"/>
    <cellStyle name="20% - Accent6 9" xfId="408"/>
    <cellStyle name="20% - Accent6 9 2" xfId="49862"/>
    <cellStyle name="20% - Accent6 9 2 2" xfId="49863"/>
    <cellStyle name="20% - Accent6 9 2 3" xfId="49864"/>
    <cellStyle name="20% - Accent6 9 3" xfId="49865"/>
    <cellStyle name="20% - Accent6 9 3 2" xfId="49866"/>
    <cellStyle name="20% - Accent6 9 3 3" xfId="49867"/>
    <cellStyle name="20% - Accent6 9 4" xfId="49868"/>
    <cellStyle name="20% - Accent6 9 4 2" xfId="58596"/>
    <cellStyle name="20% - Accent6 9 5" xfId="49869"/>
    <cellStyle name="20% - Accent6 9 6" xfId="49870"/>
    <cellStyle name="20% - Accent6 9 7" xfId="49871"/>
    <cellStyle name="20% - Accent6 9 8" xfId="49872"/>
    <cellStyle name="2decimal" xfId="431"/>
    <cellStyle name="40% - Accent1" xfId="20" builtinId="31" customBuiltin="1"/>
    <cellStyle name="40% - Accent1 10" xfId="49873"/>
    <cellStyle name="40% - Accent1 10 2" xfId="49874"/>
    <cellStyle name="40% - Accent1 10 2 2" xfId="58597"/>
    <cellStyle name="40% - Accent1 10 2 3" xfId="58598"/>
    <cellStyle name="40% - Accent1 10 3" xfId="49875"/>
    <cellStyle name="40% - Accent1 10 4" xfId="49876"/>
    <cellStyle name="40% - Accent1 10 4 2" xfId="58599"/>
    <cellStyle name="40% - Accent1 10 5" xfId="58600"/>
    <cellStyle name="40% - Accent1 11" xfId="49877"/>
    <cellStyle name="40% - Accent1 11 2" xfId="49878"/>
    <cellStyle name="40% - Accent1 11 3" xfId="49879"/>
    <cellStyle name="40% - Accent1 11 3 2" xfId="58601"/>
    <cellStyle name="40% - Accent1 12" xfId="49880"/>
    <cellStyle name="40% - Accent1 12 2" xfId="49881"/>
    <cellStyle name="40% - Accent1 12 3" xfId="49882"/>
    <cellStyle name="40% - Accent1 13" xfId="49883"/>
    <cellStyle name="40% - Accent1 13 2" xfId="49884"/>
    <cellStyle name="40% - Accent1 13 3" xfId="49885"/>
    <cellStyle name="40% - Accent1 14" xfId="49886"/>
    <cellStyle name="40% - Accent1 14 2" xfId="49887"/>
    <cellStyle name="40% - Accent1 14 3" xfId="49888"/>
    <cellStyle name="40% - Accent1 15" xfId="49889"/>
    <cellStyle name="40% - Accent1 15 2" xfId="49890"/>
    <cellStyle name="40% - Accent1 15 3" xfId="49891"/>
    <cellStyle name="40% - Accent1 16" xfId="49892"/>
    <cellStyle name="40% - Accent1 16 2" xfId="49893"/>
    <cellStyle name="40% - Accent1 16 3" xfId="49894"/>
    <cellStyle name="40% - Accent1 17" xfId="49895"/>
    <cellStyle name="40% - Accent1 17 2" xfId="49896"/>
    <cellStyle name="40% - Accent1 17 3" xfId="49897"/>
    <cellStyle name="40% - Accent1 18" xfId="49898"/>
    <cellStyle name="40% - Accent1 18 2" xfId="49899"/>
    <cellStyle name="40% - Accent1 18 3" xfId="49900"/>
    <cellStyle name="40% - Accent1 19" xfId="49901"/>
    <cellStyle name="40% - Accent1 19 2" xfId="49902"/>
    <cellStyle name="40% - Accent1 19 3" xfId="49903"/>
    <cellStyle name="40% - Accent1 2" xfId="74"/>
    <cellStyle name="40% - Accent1 2 10" xfId="5785"/>
    <cellStyle name="40% - Accent1 2 10 2" xfId="49904"/>
    <cellStyle name="40% - Accent1 2 10 3" xfId="49905"/>
    <cellStyle name="40% - Accent1 2 11" xfId="5786"/>
    <cellStyle name="40% - Accent1 2 11 2" xfId="49906"/>
    <cellStyle name="40% - Accent1 2 11 3" xfId="49907"/>
    <cellStyle name="40% - Accent1 2 12" xfId="49908"/>
    <cellStyle name="40% - Accent1 2 12 2" xfId="49909"/>
    <cellStyle name="40% - Accent1 2 12 3" xfId="49910"/>
    <cellStyle name="40% - Accent1 2 13" xfId="49911"/>
    <cellStyle name="40% - Accent1 2 14" xfId="49912"/>
    <cellStyle name="40% - Accent1 2 2" xfId="223"/>
    <cellStyle name="40% - Accent1 2 2 2" xfId="434"/>
    <cellStyle name="40% - Accent1 2 2 2 2" xfId="5787"/>
    <cellStyle name="40% - Accent1 2 2 2 3" xfId="5788"/>
    <cellStyle name="40% - Accent1 2 2 2 4" xfId="5789"/>
    <cellStyle name="40% - Accent1 2 2 3" xfId="5790"/>
    <cellStyle name="40% - Accent1 2 2 3 2" xfId="5791"/>
    <cellStyle name="40% - Accent1 2 2 3 3" xfId="49913"/>
    <cellStyle name="40% - Accent1 2 2 4" xfId="5792"/>
    <cellStyle name="40% - Accent1 2 2 4 2" xfId="49914"/>
    <cellStyle name="40% - Accent1 2 2 4 3" xfId="49915"/>
    <cellStyle name="40% - Accent1 2 2 5" xfId="5793"/>
    <cellStyle name="40% - Accent1 2 2 6" xfId="5794"/>
    <cellStyle name="40% - Accent1 2 2 7" xfId="49916"/>
    <cellStyle name="40% - Accent1 2 2 8" xfId="49917"/>
    <cellStyle name="40% - Accent1 2 2_Dec monthly report" xfId="4641"/>
    <cellStyle name="40% - Accent1 2 3" xfId="435"/>
    <cellStyle name="40% - Accent1 2 3 10" xfId="49918"/>
    <cellStyle name="40% - Accent1 2 3 11" xfId="49919"/>
    <cellStyle name="40% - Accent1 2 3 2" xfId="436"/>
    <cellStyle name="40% - Accent1 2 3 2 10" xfId="49920"/>
    <cellStyle name="40% - Accent1 2 3 2 2" xfId="4265"/>
    <cellStyle name="40% - Accent1 2 3 2 2 2" xfId="5795"/>
    <cellStyle name="40% - Accent1 2 3 2 2 2 2" xfId="5796"/>
    <cellStyle name="40% - Accent1 2 3 2 2 2 3" xfId="49921"/>
    <cellStyle name="40% - Accent1 2 3 2 2 3" xfId="5797"/>
    <cellStyle name="40% - Accent1 2 3 2 2 3 2" xfId="49922"/>
    <cellStyle name="40% - Accent1 2 3 2 2 3 3" xfId="49923"/>
    <cellStyle name="40% - Accent1 2 3 2 2 4" xfId="49924"/>
    <cellStyle name="40% - Accent1 2 3 2 2 5" xfId="49925"/>
    <cellStyle name="40% - Accent1 2 3 2 2 6" xfId="49926"/>
    <cellStyle name="40% - Accent1 2 3 2 2 7" xfId="49927"/>
    <cellStyle name="40% - Accent1 2 3 2 2 8" xfId="49928"/>
    <cellStyle name="40% - Accent1 2 3 2 3" xfId="5798"/>
    <cellStyle name="40% - Accent1 2 3 2 3 2" xfId="5799"/>
    <cellStyle name="40% - Accent1 2 3 2 3 2 2" xfId="58602"/>
    <cellStyle name="40% - Accent1 2 3 2 3 2 3" xfId="58603"/>
    <cellStyle name="40% - Accent1 2 3 2 3 3" xfId="49929"/>
    <cellStyle name="40% - Accent1 2 3 2 3 3 2" xfId="58604"/>
    <cellStyle name="40% - Accent1 2 3 2 3 4" xfId="49930"/>
    <cellStyle name="40% - Accent1 2 3 2 4" xfId="5800"/>
    <cellStyle name="40% - Accent1 2 3 2 4 2" xfId="49931"/>
    <cellStyle name="40% - Accent1 2 3 2 4 3" xfId="49932"/>
    <cellStyle name="40% - Accent1 2 3 2 5" xfId="49933"/>
    <cellStyle name="40% - Accent1 2 3 2 5 2" xfId="49934"/>
    <cellStyle name="40% - Accent1 2 3 2 5 3" xfId="49935"/>
    <cellStyle name="40% - Accent1 2 3 2 6" xfId="49936"/>
    <cellStyle name="40% - Accent1 2 3 2 6 2" xfId="58605"/>
    <cellStyle name="40% - Accent1 2 3 2 7" xfId="49937"/>
    <cellStyle name="40% - Accent1 2 3 2 8" xfId="49938"/>
    <cellStyle name="40% - Accent1 2 3 2 9" xfId="49939"/>
    <cellStyle name="40% - Accent1 2 3 3" xfId="4264"/>
    <cellStyle name="40% - Accent1 2 3 3 2" xfId="5801"/>
    <cellStyle name="40% - Accent1 2 3 3 2 2" xfId="49940"/>
    <cellStyle name="40% - Accent1 2 3 3 2 3" xfId="49941"/>
    <cellStyle name="40% - Accent1 2 3 3 3" xfId="5802"/>
    <cellStyle name="40% - Accent1 2 3 3 3 2" xfId="5803"/>
    <cellStyle name="40% - Accent1 2 3 3 3 3" xfId="49942"/>
    <cellStyle name="40% - Accent1 2 3 3 4" xfId="5804"/>
    <cellStyle name="40% - Accent1 2 3 3 5" xfId="49943"/>
    <cellStyle name="40% - Accent1 2 3 3 6" xfId="49944"/>
    <cellStyle name="40% - Accent1 2 3 3 7" xfId="49945"/>
    <cellStyle name="40% - Accent1 2 3 3 8" xfId="49946"/>
    <cellStyle name="40% - Accent1 2 3 4" xfId="5805"/>
    <cellStyle name="40% - Accent1 2 3 4 2" xfId="5806"/>
    <cellStyle name="40% - Accent1 2 3 4 2 2" xfId="5807"/>
    <cellStyle name="40% - Accent1 2 3 4 2 3" xfId="58606"/>
    <cellStyle name="40% - Accent1 2 3 4 3" xfId="5808"/>
    <cellStyle name="40% - Accent1 2 3 4 3 2" xfId="58607"/>
    <cellStyle name="40% - Accent1 2 3 4 4" xfId="49947"/>
    <cellStyle name="40% - Accent1 2 3 5" xfId="5809"/>
    <cellStyle name="40% - Accent1 2 3 5 2" xfId="49948"/>
    <cellStyle name="40% - Accent1 2 3 5 3" xfId="49949"/>
    <cellStyle name="40% - Accent1 2 3 6" xfId="49950"/>
    <cellStyle name="40% - Accent1 2 3 6 2" xfId="49951"/>
    <cellStyle name="40% - Accent1 2 3 6 3" xfId="49952"/>
    <cellStyle name="40% - Accent1 2 3 7" xfId="49953"/>
    <cellStyle name="40% - Accent1 2 3 7 2" xfId="58608"/>
    <cellStyle name="40% - Accent1 2 3 8" xfId="49954"/>
    <cellStyle name="40% - Accent1 2 3 9" xfId="49955"/>
    <cellStyle name="40% - Accent1 2 4" xfId="437"/>
    <cellStyle name="40% - Accent1 2 4 10" xfId="49956"/>
    <cellStyle name="40% - Accent1 2 4 11" xfId="49957"/>
    <cellStyle name="40% - Accent1 2 4 2" xfId="438"/>
    <cellStyle name="40% - Accent1 2 4 2 10" xfId="49958"/>
    <cellStyle name="40% - Accent1 2 4 2 2" xfId="4267"/>
    <cellStyle name="40% - Accent1 2 4 2 2 2" xfId="5810"/>
    <cellStyle name="40% - Accent1 2 4 2 2 2 2" xfId="49959"/>
    <cellStyle name="40% - Accent1 2 4 2 2 2 3" xfId="49960"/>
    <cellStyle name="40% - Accent1 2 4 2 2 3" xfId="49961"/>
    <cellStyle name="40% - Accent1 2 4 2 2 3 2" xfId="49962"/>
    <cellStyle name="40% - Accent1 2 4 2 2 3 3" xfId="49963"/>
    <cellStyle name="40% - Accent1 2 4 2 2 4" xfId="49964"/>
    <cellStyle name="40% - Accent1 2 4 2 2 5" xfId="49965"/>
    <cellStyle name="40% - Accent1 2 4 2 2 6" xfId="49966"/>
    <cellStyle name="40% - Accent1 2 4 2 2 7" xfId="49967"/>
    <cellStyle name="40% - Accent1 2 4 2 2 8" xfId="49968"/>
    <cellStyle name="40% - Accent1 2 4 2 3" xfId="5811"/>
    <cellStyle name="40% - Accent1 2 4 2 3 2" xfId="49969"/>
    <cellStyle name="40% - Accent1 2 4 2 3 2 2" xfId="58609"/>
    <cellStyle name="40% - Accent1 2 4 2 3 2 3" xfId="58610"/>
    <cellStyle name="40% - Accent1 2 4 2 3 3" xfId="49970"/>
    <cellStyle name="40% - Accent1 2 4 2 3 3 2" xfId="58611"/>
    <cellStyle name="40% - Accent1 2 4 2 3 4" xfId="49971"/>
    <cellStyle name="40% - Accent1 2 4 2 4" xfId="49972"/>
    <cellStyle name="40% - Accent1 2 4 2 4 2" xfId="49973"/>
    <cellStyle name="40% - Accent1 2 4 2 4 3" xfId="49974"/>
    <cellStyle name="40% - Accent1 2 4 2 5" xfId="49975"/>
    <cellStyle name="40% - Accent1 2 4 2 5 2" xfId="49976"/>
    <cellStyle name="40% - Accent1 2 4 2 5 3" xfId="49977"/>
    <cellStyle name="40% - Accent1 2 4 2 6" xfId="49978"/>
    <cellStyle name="40% - Accent1 2 4 2 6 2" xfId="58612"/>
    <cellStyle name="40% - Accent1 2 4 2 7" xfId="49979"/>
    <cellStyle name="40% - Accent1 2 4 2 8" xfId="49980"/>
    <cellStyle name="40% - Accent1 2 4 2 9" xfId="49981"/>
    <cellStyle name="40% - Accent1 2 4 3" xfId="4266"/>
    <cellStyle name="40% - Accent1 2 4 3 2" xfId="5812"/>
    <cellStyle name="40% - Accent1 2 4 3 2 2" xfId="49982"/>
    <cellStyle name="40% - Accent1 2 4 3 2 3" xfId="49983"/>
    <cellStyle name="40% - Accent1 2 4 3 3" xfId="49984"/>
    <cellStyle name="40% - Accent1 2 4 3 3 2" xfId="49985"/>
    <cellStyle name="40% - Accent1 2 4 3 3 3" xfId="49986"/>
    <cellStyle name="40% - Accent1 2 4 3 4" xfId="49987"/>
    <cellStyle name="40% - Accent1 2 4 3 5" xfId="49988"/>
    <cellStyle name="40% - Accent1 2 4 3 6" xfId="49989"/>
    <cellStyle name="40% - Accent1 2 4 3 7" xfId="49990"/>
    <cellStyle name="40% - Accent1 2 4 3 8" xfId="49991"/>
    <cellStyle name="40% - Accent1 2 4 4" xfId="5813"/>
    <cellStyle name="40% - Accent1 2 4 4 2" xfId="49992"/>
    <cellStyle name="40% - Accent1 2 4 4 2 2" xfId="58613"/>
    <cellStyle name="40% - Accent1 2 4 4 2 3" xfId="58614"/>
    <cellStyle name="40% - Accent1 2 4 4 3" xfId="49993"/>
    <cellStyle name="40% - Accent1 2 4 4 3 2" xfId="58615"/>
    <cellStyle name="40% - Accent1 2 4 4 4" xfId="49994"/>
    <cellStyle name="40% - Accent1 2 4 5" xfId="5814"/>
    <cellStyle name="40% - Accent1 2 4 5 2" xfId="49995"/>
    <cellStyle name="40% - Accent1 2 4 5 3" xfId="49996"/>
    <cellStyle name="40% - Accent1 2 4 6" xfId="49997"/>
    <cellStyle name="40% - Accent1 2 4 6 2" xfId="49998"/>
    <cellStyle name="40% - Accent1 2 4 6 3" xfId="49999"/>
    <cellStyle name="40% - Accent1 2 4 7" xfId="50000"/>
    <cellStyle name="40% - Accent1 2 4 7 2" xfId="58616"/>
    <cellStyle name="40% - Accent1 2 4 8" xfId="50001"/>
    <cellStyle name="40% - Accent1 2 4 9" xfId="50002"/>
    <cellStyle name="40% - Accent1 2 5" xfId="439"/>
    <cellStyle name="40% - Accent1 2 5 10" xfId="50003"/>
    <cellStyle name="40% - Accent1 2 5 11" xfId="50004"/>
    <cellStyle name="40% - Accent1 2 5 2" xfId="440"/>
    <cellStyle name="40% - Accent1 2 5 2 2" xfId="4269"/>
    <cellStyle name="40% - Accent1 2 5 2 2 2" xfId="5815"/>
    <cellStyle name="40% - Accent1 2 5 2 2 2 2" xfId="50005"/>
    <cellStyle name="40% - Accent1 2 5 2 2 2 3" xfId="50006"/>
    <cellStyle name="40% - Accent1 2 5 2 2 3" xfId="50007"/>
    <cellStyle name="40% - Accent1 2 5 2 2 3 2" xfId="50008"/>
    <cellStyle name="40% - Accent1 2 5 2 2 3 3" xfId="50009"/>
    <cellStyle name="40% - Accent1 2 5 2 2 4" xfId="50010"/>
    <cellStyle name="40% - Accent1 2 5 2 2 5" xfId="50011"/>
    <cellStyle name="40% - Accent1 2 5 2 2 6" xfId="50012"/>
    <cellStyle name="40% - Accent1 2 5 2 2 7" xfId="50013"/>
    <cellStyle name="40% - Accent1 2 5 2 2 8" xfId="50014"/>
    <cellStyle name="40% - Accent1 2 5 2 3" xfId="5816"/>
    <cellStyle name="40% - Accent1 2 5 2 3 2" xfId="50015"/>
    <cellStyle name="40% - Accent1 2 5 2 3 2 2" xfId="58617"/>
    <cellStyle name="40% - Accent1 2 5 2 3 2 3" xfId="58618"/>
    <cellStyle name="40% - Accent1 2 5 2 3 3" xfId="50016"/>
    <cellStyle name="40% - Accent1 2 5 2 3 3 2" xfId="58619"/>
    <cellStyle name="40% - Accent1 2 5 2 3 4" xfId="50017"/>
    <cellStyle name="40% - Accent1 2 5 2 4" xfId="50018"/>
    <cellStyle name="40% - Accent1 2 5 2 4 2" xfId="50019"/>
    <cellStyle name="40% - Accent1 2 5 2 4 3" xfId="50020"/>
    <cellStyle name="40% - Accent1 2 5 2 5" xfId="50021"/>
    <cellStyle name="40% - Accent1 2 5 2 6" xfId="50022"/>
    <cellStyle name="40% - Accent1 2 5 2 6 2" xfId="58620"/>
    <cellStyle name="40% - Accent1 2 5 2 7" xfId="50023"/>
    <cellStyle name="40% - Accent1 2 5 2 8" xfId="50024"/>
    <cellStyle name="40% - Accent1 2 5 2 9" xfId="50025"/>
    <cellStyle name="40% - Accent1 2 5 3" xfId="4268"/>
    <cellStyle name="40% - Accent1 2 5 3 2" xfId="5817"/>
    <cellStyle name="40% - Accent1 2 5 3 2 2" xfId="50026"/>
    <cellStyle name="40% - Accent1 2 5 3 2 3" xfId="50027"/>
    <cellStyle name="40% - Accent1 2 5 3 3" xfId="50028"/>
    <cellStyle name="40% - Accent1 2 5 3 3 2" xfId="50029"/>
    <cellStyle name="40% - Accent1 2 5 3 3 3" xfId="50030"/>
    <cellStyle name="40% - Accent1 2 5 3 4" xfId="50031"/>
    <cellStyle name="40% - Accent1 2 5 3 5" xfId="50032"/>
    <cellStyle name="40% - Accent1 2 5 3 6" xfId="50033"/>
    <cellStyle name="40% - Accent1 2 5 3 7" xfId="50034"/>
    <cellStyle name="40% - Accent1 2 5 3 8" xfId="50035"/>
    <cellStyle name="40% - Accent1 2 5 4" xfId="5818"/>
    <cellStyle name="40% - Accent1 2 5 4 2" xfId="50036"/>
    <cellStyle name="40% - Accent1 2 5 4 2 2" xfId="58621"/>
    <cellStyle name="40% - Accent1 2 5 4 2 3" xfId="58622"/>
    <cellStyle name="40% - Accent1 2 5 4 3" xfId="50037"/>
    <cellStyle name="40% - Accent1 2 5 4 3 2" xfId="58623"/>
    <cellStyle name="40% - Accent1 2 5 4 4" xfId="50038"/>
    <cellStyle name="40% - Accent1 2 5 5" xfId="5819"/>
    <cellStyle name="40% - Accent1 2 5 5 2" xfId="50039"/>
    <cellStyle name="40% - Accent1 2 5 5 3" xfId="50040"/>
    <cellStyle name="40% - Accent1 2 5 6" xfId="50041"/>
    <cellStyle name="40% - Accent1 2 5 6 2" xfId="50042"/>
    <cellStyle name="40% - Accent1 2 5 6 3" xfId="50043"/>
    <cellStyle name="40% - Accent1 2 5 7" xfId="50044"/>
    <cellStyle name="40% - Accent1 2 5 7 2" xfId="58624"/>
    <cellStyle name="40% - Accent1 2 5 8" xfId="50045"/>
    <cellStyle name="40% - Accent1 2 5 9" xfId="50046"/>
    <cellStyle name="40% - Accent1 2 6" xfId="441"/>
    <cellStyle name="40% - Accent1 2 6 10" xfId="50047"/>
    <cellStyle name="40% - Accent1 2 6 11" xfId="50048"/>
    <cellStyle name="40% - Accent1 2 6 2" xfId="442"/>
    <cellStyle name="40% - Accent1 2 6 2 2" xfId="4271"/>
    <cellStyle name="40% - Accent1 2 6 2 2 2" xfId="50049"/>
    <cellStyle name="40% - Accent1 2 6 2 2 2 2" xfId="50050"/>
    <cellStyle name="40% - Accent1 2 6 2 2 2 3" xfId="50051"/>
    <cellStyle name="40% - Accent1 2 6 2 2 3" xfId="50052"/>
    <cellStyle name="40% - Accent1 2 6 2 2 3 2" xfId="50053"/>
    <cellStyle name="40% - Accent1 2 6 2 2 3 3" xfId="50054"/>
    <cellStyle name="40% - Accent1 2 6 2 2 4" xfId="50055"/>
    <cellStyle name="40% - Accent1 2 6 2 2 5" xfId="50056"/>
    <cellStyle name="40% - Accent1 2 6 2 2 6" xfId="50057"/>
    <cellStyle name="40% - Accent1 2 6 2 2 7" xfId="50058"/>
    <cellStyle name="40% - Accent1 2 6 2 2 8" xfId="50059"/>
    <cellStyle name="40% - Accent1 2 6 2 3" xfId="50060"/>
    <cellStyle name="40% - Accent1 2 6 2 3 2" xfId="50061"/>
    <cellStyle name="40% - Accent1 2 6 2 3 2 2" xfId="58625"/>
    <cellStyle name="40% - Accent1 2 6 2 3 2 3" xfId="58626"/>
    <cellStyle name="40% - Accent1 2 6 2 3 3" xfId="50062"/>
    <cellStyle name="40% - Accent1 2 6 2 3 3 2" xfId="58627"/>
    <cellStyle name="40% - Accent1 2 6 2 3 4" xfId="50063"/>
    <cellStyle name="40% - Accent1 2 6 2 4" xfId="50064"/>
    <cellStyle name="40% - Accent1 2 6 2 4 2" xfId="50065"/>
    <cellStyle name="40% - Accent1 2 6 2 4 3" xfId="50066"/>
    <cellStyle name="40% - Accent1 2 6 2 5" xfId="50067"/>
    <cellStyle name="40% - Accent1 2 6 2 6" xfId="50068"/>
    <cellStyle name="40% - Accent1 2 6 2 6 2" xfId="58628"/>
    <cellStyle name="40% - Accent1 2 6 2 7" xfId="50069"/>
    <cellStyle name="40% - Accent1 2 6 2 8" xfId="50070"/>
    <cellStyle name="40% - Accent1 2 6 2 9" xfId="50071"/>
    <cellStyle name="40% - Accent1 2 6 3" xfId="4270"/>
    <cellStyle name="40% - Accent1 2 6 3 2" xfId="50072"/>
    <cellStyle name="40% - Accent1 2 6 3 2 2" xfId="50073"/>
    <cellStyle name="40% - Accent1 2 6 3 2 3" xfId="50074"/>
    <cellStyle name="40% - Accent1 2 6 3 3" xfId="50075"/>
    <cellStyle name="40% - Accent1 2 6 3 3 2" xfId="50076"/>
    <cellStyle name="40% - Accent1 2 6 3 3 3" xfId="50077"/>
    <cellStyle name="40% - Accent1 2 6 3 4" xfId="50078"/>
    <cellStyle name="40% - Accent1 2 6 3 5" xfId="50079"/>
    <cellStyle name="40% - Accent1 2 6 3 6" xfId="50080"/>
    <cellStyle name="40% - Accent1 2 6 3 7" xfId="50081"/>
    <cellStyle name="40% - Accent1 2 6 3 8" xfId="50082"/>
    <cellStyle name="40% - Accent1 2 6 4" xfId="50083"/>
    <cellStyle name="40% - Accent1 2 6 4 2" xfId="50084"/>
    <cellStyle name="40% - Accent1 2 6 4 2 2" xfId="58629"/>
    <cellStyle name="40% - Accent1 2 6 4 2 3" xfId="58630"/>
    <cellStyle name="40% - Accent1 2 6 4 3" xfId="50085"/>
    <cellStyle name="40% - Accent1 2 6 4 3 2" xfId="58631"/>
    <cellStyle name="40% - Accent1 2 6 4 4" xfId="50086"/>
    <cellStyle name="40% - Accent1 2 6 5" xfId="50087"/>
    <cellStyle name="40% - Accent1 2 6 5 2" xfId="50088"/>
    <cellStyle name="40% - Accent1 2 6 5 3" xfId="50089"/>
    <cellStyle name="40% - Accent1 2 6 6" xfId="50090"/>
    <cellStyle name="40% - Accent1 2 6 6 2" xfId="50091"/>
    <cellStyle name="40% - Accent1 2 6 6 3" xfId="50092"/>
    <cellStyle name="40% - Accent1 2 6 7" xfId="50093"/>
    <cellStyle name="40% - Accent1 2 6 7 2" xfId="58632"/>
    <cellStyle name="40% - Accent1 2 6 8" xfId="50094"/>
    <cellStyle name="40% - Accent1 2 6 9" xfId="50095"/>
    <cellStyle name="40% - Accent1 2 7" xfId="433"/>
    <cellStyle name="40% - Accent1 2 7 2" xfId="5820"/>
    <cellStyle name="40% - Accent1 2 7 2 2" xfId="5821"/>
    <cellStyle name="40% - Accent1 2 7 2 3" xfId="58633"/>
    <cellStyle name="40% - Accent1 2 7 3" xfId="5822"/>
    <cellStyle name="40% - Accent1 2 7 3 2" xfId="58634"/>
    <cellStyle name="40% - Accent1 2 7 4" xfId="58635"/>
    <cellStyle name="40% - Accent1 2 8" xfId="5823"/>
    <cellStyle name="40% - Accent1 2 8 2" xfId="50096"/>
    <cellStyle name="40% - Accent1 2 8 3" xfId="50097"/>
    <cellStyle name="40% - Accent1 2 9" xfId="5824"/>
    <cellStyle name="40% - Accent1 2 9 2" xfId="50098"/>
    <cellStyle name="40% - Accent1 2 9 3" xfId="50099"/>
    <cellStyle name="40% - Accent1 2_Dec monthly report" xfId="4640"/>
    <cellStyle name="40% - Accent1 20" xfId="50100"/>
    <cellStyle name="40% - Accent1 20 2" xfId="50101"/>
    <cellStyle name="40% - Accent1 20 3" xfId="50102"/>
    <cellStyle name="40% - Accent1 21" xfId="50103"/>
    <cellStyle name="40% - Accent1 21 2" xfId="50104"/>
    <cellStyle name="40% - Accent1 21 3" xfId="50105"/>
    <cellStyle name="40% - Accent1 22" xfId="50106"/>
    <cellStyle name="40% - Accent1 23" xfId="50107"/>
    <cellStyle name="40% - Accent1 24" xfId="50108"/>
    <cellStyle name="40% - Accent1 3" xfId="175"/>
    <cellStyle name="40% - Accent1 3 10" xfId="5825"/>
    <cellStyle name="40% - Accent1 3 11" xfId="5826"/>
    <cellStyle name="40% - Accent1 3 12" xfId="5827"/>
    <cellStyle name="40% - Accent1 3 13" xfId="5828"/>
    <cellStyle name="40% - Accent1 3 14" xfId="50109"/>
    <cellStyle name="40% - Accent1 3 2" xfId="224"/>
    <cellStyle name="40% - Accent1 3 2 2" xfId="445"/>
    <cellStyle name="40% - Accent1 3 2 2 10" xfId="50110"/>
    <cellStyle name="40% - Accent1 3 2 2 2" xfId="4273"/>
    <cellStyle name="40% - Accent1 3 2 2 2 2" xfId="5829"/>
    <cellStyle name="40% - Accent1 3 2 2 2 2 2" xfId="50111"/>
    <cellStyle name="40% - Accent1 3 2 2 2 2 3" xfId="50112"/>
    <cellStyle name="40% - Accent1 3 2 2 2 3" xfId="5830"/>
    <cellStyle name="40% - Accent1 3 2 2 2 3 2" xfId="50113"/>
    <cellStyle name="40% - Accent1 3 2 2 2 3 3" xfId="50114"/>
    <cellStyle name="40% - Accent1 3 2 2 2 4" xfId="50115"/>
    <cellStyle name="40% - Accent1 3 2 2 2 5" xfId="50116"/>
    <cellStyle name="40% - Accent1 3 2 2 2 6" xfId="50117"/>
    <cellStyle name="40% - Accent1 3 2 2 2 7" xfId="50118"/>
    <cellStyle name="40% - Accent1 3 2 2 2 8" xfId="50119"/>
    <cellStyle name="40% - Accent1 3 2 2 3" xfId="5831"/>
    <cellStyle name="40% - Accent1 3 2 2 3 2" xfId="5832"/>
    <cellStyle name="40% - Accent1 3 2 2 3 3" xfId="50120"/>
    <cellStyle name="40% - Accent1 3 2 2 4" xfId="5833"/>
    <cellStyle name="40% - Accent1 3 2 2 4 2" xfId="50121"/>
    <cellStyle name="40% - Accent1 3 2 2 4 3" xfId="50122"/>
    <cellStyle name="40% - Accent1 3 2 2 5" xfId="50123"/>
    <cellStyle name="40% - Accent1 3 2 2 5 2" xfId="50124"/>
    <cellStyle name="40% - Accent1 3 2 2 5 3" xfId="50125"/>
    <cellStyle name="40% - Accent1 3 2 2 6" xfId="50126"/>
    <cellStyle name="40% - Accent1 3 2 2 7" xfId="50127"/>
    <cellStyle name="40% - Accent1 3 2 2 8" xfId="50128"/>
    <cellStyle name="40% - Accent1 3 2 2 9" xfId="50129"/>
    <cellStyle name="40% - Accent1 3 2 3" xfId="444"/>
    <cellStyle name="40% - Accent1 3 2 3 2" xfId="5834"/>
    <cellStyle name="40% - Accent1 3 2 3 2 2" xfId="58636"/>
    <cellStyle name="40% - Accent1 3 2 3 2 3" xfId="58637"/>
    <cellStyle name="40% - Accent1 3 2 3 3" xfId="5835"/>
    <cellStyle name="40% - Accent1 3 2 3 3 2" xfId="58638"/>
    <cellStyle name="40% - Accent1 3 2 3 4" xfId="58639"/>
    <cellStyle name="40% - Accent1 3 2 4" xfId="5836"/>
    <cellStyle name="40% - Accent1 3 2 4 2" xfId="50130"/>
    <cellStyle name="40% - Accent1 3 2 4 3" xfId="50131"/>
    <cellStyle name="40% - Accent1 3 2 5" xfId="5837"/>
    <cellStyle name="40% - Accent1 3 2 5 2" xfId="50132"/>
    <cellStyle name="40% - Accent1 3 2 5 3" xfId="50133"/>
    <cellStyle name="40% - Accent1 3 2 6" xfId="5838"/>
    <cellStyle name="40% - Accent1 3 2 7" xfId="50134"/>
    <cellStyle name="40% - Accent1 3 2 8" xfId="50135"/>
    <cellStyle name="40% - Accent1 3 2 9" xfId="50136"/>
    <cellStyle name="40% - Accent1 3 3" xfId="4272"/>
    <cellStyle name="40% - Accent1 3 3 2" xfId="5839"/>
    <cellStyle name="40% - Accent1 3 3 2 2" xfId="5840"/>
    <cellStyle name="40% - Accent1 3 3 2 3" xfId="5841"/>
    <cellStyle name="40% - Accent1 3 3 2 3 2" xfId="58640"/>
    <cellStyle name="40% - Accent1 3 3 3" xfId="5842"/>
    <cellStyle name="40% - Accent1 3 3 3 2" xfId="50137"/>
    <cellStyle name="40% - Accent1 3 3 3 3" xfId="50138"/>
    <cellStyle name="40% - Accent1 3 3 4" xfId="5843"/>
    <cellStyle name="40% - Accent1 3 3 4 2" xfId="58641"/>
    <cellStyle name="40% - Accent1 3 3 5" xfId="50139"/>
    <cellStyle name="40% - Accent1 3 3 6" xfId="50140"/>
    <cellStyle name="40% - Accent1 3 3 7" xfId="50141"/>
    <cellStyle name="40% - Accent1 3 3 8" xfId="50142"/>
    <cellStyle name="40% - Accent1 3 4" xfId="443"/>
    <cellStyle name="40% - Accent1 3 4 2" xfId="5844"/>
    <cellStyle name="40% - Accent1 3 4 2 2" xfId="50143"/>
    <cellStyle name="40% - Accent1 3 4 2 3" xfId="50144"/>
    <cellStyle name="40% - Accent1 3 4 3" xfId="5845"/>
    <cellStyle name="40% - Accent1 3 4 3 2" xfId="50145"/>
    <cellStyle name="40% - Accent1 3 4 3 3" xfId="50146"/>
    <cellStyle name="40% - Accent1 3 4 4" xfId="50147"/>
    <cellStyle name="40% - Accent1 3 4 4 2" xfId="58642"/>
    <cellStyle name="40% - Accent1 3 4 5" xfId="50148"/>
    <cellStyle name="40% - Accent1 3 4 6" xfId="50149"/>
    <cellStyle name="40% - Accent1 3 4 7" xfId="50150"/>
    <cellStyle name="40% - Accent1 3 4 8" xfId="50151"/>
    <cellStyle name="40% - Accent1 3 5" xfId="5846"/>
    <cellStyle name="40% - Accent1 3 5 2" xfId="5847"/>
    <cellStyle name="40% - Accent1 3 5 2 2" xfId="5848"/>
    <cellStyle name="40% - Accent1 3 5 2 3" xfId="5849"/>
    <cellStyle name="40% - Accent1 3 5 3" xfId="5850"/>
    <cellStyle name="40% - Accent1 3 5 3 2" xfId="5851"/>
    <cellStyle name="40% - Accent1 3 5 4" xfId="5852"/>
    <cellStyle name="40% - Accent1 3 5 5" xfId="5853"/>
    <cellStyle name="40% - Accent1 3 5 6" xfId="5854"/>
    <cellStyle name="40% - Accent1 3 5 7" xfId="5855"/>
    <cellStyle name="40% - Accent1 3 5 8" xfId="5856"/>
    <cellStyle name="40% - Accent1 3 6" xfId="5857"/>
    <cellStyle name="40% - Accent1 3 6 2" xfId="5858"/>
    <cellStyle name="40% - Accent1 3 6 3" xfId="50152"/>
    <cellStyle name="40% - Accent1 3 7" xfId="5859"/>
    <cellStyle name="40% - Accent1 3 7 2" xfId="5860"/>
    <cellStyle name="40% - Accent1 3 7 3" xfId="5861"/>
    <cellStyle name="40% - Accent1 3 8" xfId="5862"/>
    <cellStyle name="40% - Accent1 3 8 2" xfId="5863"/>
    <cellStyle name="40% - Accent1 3 8 3" xfId="50153"/>
    <cellStyle name="40% - Accent1 3 9" xfId="5864"/>
    <cellStyle name="40% - Accent1 3 9 2" xfId="5865"/>
    <cellStyle name="40% - Accent1 3 9 3" xfId="50154"/>
    <cellStyle name="40% - Accent1 4" xfId="174"/>
    <cellStyle name="40% - Accent1 4 10" xfId="5866"/>
    <cellStyle name="40% - Accent1 4 11" xfId="5867"/>
    <cellStyle name="40% - Accent1 4 12" xfId="5868"/>
    <cellStyle name="40% - Accent1 4 13" xfId="50155"/>
    <cellStyle name="40% - Accent1 4 2" xfId="225"/>
    <cellStyle name="40% - Accent1 4 2 2" xfId="448"/>
    <cellStyle name="40% - Accent1 4 2 2 2" xfId="4275"/>
    <cellStyle name="40% - Accent1 4 2 2 2 2" xfId="50156"/>
    <cellStyle name="40% - Accent1 4 2 2 2 2 2" xfId="50157"/>
    <cellStyle name="40% - Accent1 4 2 2 2 2 3" xfId="50158"/>
    <cellStyle name="40% - Accent1 4 2 2 2 3" xfId="50159"/>
    <cellStyle name="40% - Accent1 4 2 2 2 3 2" xfId="50160"/>
    <cellStyle name="40% - Accent1 4 2 2 2 3 3" xfId="50161"/>
    <cellStyle name="40% - Accent1 4 2 2 2 4" xfId="50162"/>
    <cellStyle name="40% - Accent1 4 2 2 2 5" xfId="50163"/>
    <cellStyle name="40% - Accent1 4 2 2 2 6" xfId="50164"/>
    <cellStyle name="40% - Accent1 4 2 2 2 7" xfId="50165"/>
    <cellStyle name="40% - Accent1 4 2 2 2 8" xfId="50166"/>
    <cellStyle name="40% - Accent1 4 2 2 3" xfId="50167"/>
    <cellStyle name="40% - Accent1 4 2 2 3 2" xfId="50168"/>
    <cellStyle name="40% - Accent1 4 2 2 3 3" xfId="50169"/>
    <cellStyle name="40% - Accent1 4 2 2 4" xfId="50170"/>
    <cellStyle name="40% - Accent1 4 2 2 4 2" xfId="50171"/>
    <cellStyle name="40% - Accent1 4 2 2 4 3" xfId="50172"/>
    <cellStyle name="40% - Accent1 4 2 2 5" xfId="50173"/>
    <cellStyle name="40% - Accent1 4 2 2 5 2" xfId="58643"/>
    <cellStyle name="40% - Accent1 4 2 2 6" xfId="50174"/>
    <cellStyle name="40% - Accent1 4 2 2 7" xfId="50175"/>
    <cellStyle name="40% - Accent1 4 2 2 8" xfId="50176"/>
    <cellStyle name="40% - Accent1 4 2 2 9" xfId="50177"/>
    <cellStyle name="40% - Accent1 4 2 3" xfId="447"/>
    <cellStyle name="40% - Accent1 4 2 3 2" xfId="50178"/>
    <cellStyle name="40% - Accent1 4 2 3 2 2" xfId="58644"/>
    <cellStyle name="40% - Accent1 4 2 3 2 3" xfId="58645"/>
    <cellStyle name="40% - Accent1 4 2 3 3" xfId="58646"/>
    <cellStyle name="40% - Accent1 4 2 3 3 2" xfId="58647"/>
    <cellStyle name="40% - Accent1 4 2 3 4" xfId="58648"/>
    <cellStyle name="40% - Accent1 4 2 4" xfId="5869"/>
    <cellStyle name="40% - Accent1 4 2 4 2" xfId="50179"/>
    <cellStyle name="40% - Accent1 4 2 4 3" xfId="50180"/>
    <cellStyle name="40% - Accent1 4 2 5" xfId="50181"/>
    <cellStyle name="40% - Accent1 4 2 5 2" xfId="50182"/>
    <cellStyle name="40% - Accent1 4 2 5 3" xfId="50183"/>
    <cellStyle name="40% - Accent1 4 2 6" xfId="50184"/>
    <cellStyle name="40% - Accent1 4 2 7" xfId="50185"/>
    <cellStyle name="40% - Accent1 4 2 8" xfId="50186"/>
    <cellStyle name="40% - Accent1 4 2 9" xfId="50187"/>
    <cellStyle name="40% - Accent1 4 3" xfId="4274"/>
    <cellStyle name="40% - Accent1 4 3 2" xfId="5870"/>
    <cellStyle name="40% - Accent1 4 3 2 2" xfId="50188"/>
    <cellStyle name="40% - Accent1 4 3 2 3" xfId="50189"/>
    <cellStyle name="40% - Accent1 4 3 3" xfId="5871"/>
    <cellStyle name="40% - Accent1 4 3 3 2" xfId="50190"/>
    <cellStyle name="40% - Accent1 4 3 3 3" xfId="50191"/>
    <cellStyle name="40% - Accent1 4 3 4" xfId="50192"/>
    <cellStyle name="40% - Accent1 4 3 4 2" xfId="58649"/>
    <cellStyle name="40% - Accent1 4 3 5" xfId="50193"/>
    <cellStyle name="40% - Accent1 4 3 6" xfId="50194"/>
    <cellStyle name="40% - Accent1 4 3 7" xfId="50195"/>
    <cellStyle name="40% - Accent1 4 3 8" xfId="50196"/>
    <cellStyle name="40% - Accent1 4 4" xfId="446"/>
    <cellStyle name="40% - Accent1 4 4 2" xfId="5872"/>
    <cellStyle name="40% - Accent1 4 4 2 2" xfId="5873"/>
    <cellStyle name="40% - Accent1 4 4 2 3" xfId="5874"/>
    <cellStyle name="40% - Accent1 4 4 3" xfId="5875"/>
    <cellStyle name="40% - Accent1 4 4 3 2" xfId="5876"/>
    <cellStyle name="40% - Accent1 4 4 3 3" xfId="50197"/>
    <cellStyle name="40% - Accent1 4 4 4" xfId="5877"/>
    <cellStyle name="40% - Accent1 4 4 5" xfId="5878"/>
    <cellStyle name="40% - Accent1 4 4 6" xfId="5879"/>
    <cellStyle name="40% - Accent1 4 4 7" xfId="5880"/>
    <cellStyle name="40% - Accent1 4 4 8" xfId="5881"/>
    <cellStyle name="40% - Accent1 4 5" xfId="5882"/>
    <cellStyle name="40% - Accent1 4 5 2" xfId="5883"/>
    <cellStyle name="40% - Accent1 4 5 2 2" xfId="58650"/>
    <cellStyle name="40% - Accent1 4 5 2 3" xfId="58651"/>
    <cellStyle name="40% - Accent1 4 5 3" xfId="50198"/>
    <cellStyle name="40% - Accent1 4 5 3 2" xfId="58652"/>
    <cellStyle name="40% - Accent1 4 5 4" xfId="50199"/>
    <cellStyle name="40% - Accent1 4 6" xfId="5884"/>
    <cellStyle name="40% - Accent1 4 6 2" xfId="5885"/>
    <cellStyle name="40% - Accent1 4 6 3" xfId="5886"/>
    <cellStyle name="40% - Accent1 4 7" xfId="5887"/>
    <cellStyle name="40% - Accent1 4 7 2" xfId="5888"/>
    <cellStyle name="40% - Accent1 4 7 3" xfId="50200"/>
    <cellStyle name="40% - Accent1 4 8" xfId="5889"/>
    <cellStyle name="40% - Accent1 4 8 2" xfId="50201"/>
    <cellStyle name="40% - Accent1 4 8 3" xfId="50202"/>
    <cellStyle name="40% - Accent1 4 9" xfId="5890"/>
    <cellStyle name="40% - Accent1 5" xfId="222"/>
    <cellStyle name="40% - Accent1 5 10" xfId="50203"/>
    <cellStyle name="40% - Accent1 5 11" xfId="50204"/>
    <cellStyle name="40% - Accent1 5 12" xfId="50205"/>
    <cellStyle name="40% - Accent1 5 2" xfId="450"/>
    <cellStyle name="40% - Accent1 5 2 2" xfId="451"/>
    <cellStyle name="40% - Accent1 5 2 2 2" xfId="4277"/>
    <cellStyle name="40% - Accent1 5 2 2 2 2" xfId="50206"/>
    <cellStyle name="40% - Accent1 5 2 2 2 2 2" xfId="50207"/>
    <cellStyle name="40% - Accent1 5 2 2 2 2 3" xfId="50208"/>
    <cellStyle name="40% - Accent1 5 2 2 2 3" xfId="50209"/>
    <cellStyle name="40% - Accent1 5 2 2 2 3 2" xfId="50210"/>
    <cellStyle name="40% - Accent1 5 2 2 2 3 3" xfId="50211"/>
    <cellStyle name="40% - Accent1 5 2 2 2 4" xfId="50212"/>
    <cellStyle name="40% - Accent1 5 2 2 2 5" xfId="50213"/>
    <cellStyle name="40% - Accent1 5 2 2 2 6" xfId="50214"/>
    <cellStyle name="40% - Accent1 5 2 2 2 7" xfId="50215"/>
    <cellStyle name="40% - Accent1 5 2 2 2 8" xfId="50216"/>
    <cellStyle name="40% - Accent1 5 2 2 3" xfId="50217"/>
    <cellStyle name="40% - Accent1 5 2 2 3 2" xfId="50218"/>
    <cellStyle name="40% - Accent1 5 2 2 3 3" xfId="50219"/>
    <cellStyle name="40% - Accent1 5 2 2 4" xfId="50220"/>
    <cellStyle name="40% - Accent1 5 2 2 4 2" xfId="50221"/>
    <cellStyle name="40% - Accent1 5 2 2 4 3" xfId="50222"/>
    <cellStyle name="40% - Accent1 5 2 2 5" xfId="50223"/>
    <cellStyle name="40% - Accent1 5 2 2 5 2" xfId="58653"/>
    <cellStyle name="40% - Accent1 5 2 2 6" xfId="50224"/>
    <cellStyle name="40% - Accent1 5 2 2 7" xfId="50225"/>
    <cellStyle name="40% - Accent1 5 2 2 8" xfId="50226"/>
    <cellStyle name="40% - Accent1 5 2 2 9" xfId="50227"/>
    <cellStyle name="40% - Accent1 5 2 3" xfId="50228"/>
    <cellStyle name="40% - Accent1 5 2 3 2" xfId="50229"/>
    <cellStyle name="40% - Accent1 5 2 3 2 2" xfId="58654"/>
    <cellStyle name="40% - Accent1 5 2 3 2 3" xfId="58655"/>
    <cellStyle name="40% - Accent1 5 2 3 3" xfId="58656"/>
    <cellStyle name="40% - Accent1 5 2 3 3 2" xfId="58657"/>
    <cellStyle name="40% - Accent1 5 2 3 4" xfId="58658"/>
    <cellStyle name="40% - Accent1 5 2 4" xfId="50230"/>
    <cellStyle name="40% - Accent1 5 2 5" xfId="50231"/>
    <cellStyle name="40% - Accent1 5 2_Dec monthly report" xfId="4642"/>
    <cellStyle name="40% - Accent1 5 3" xfId="4276"/>
    <cellStyle name="40% - Accent1 5 3 2" xfId="50232"/>
    <cellStyle name="40% - Accent1 5 3 2 2" xfId="50233"/>
    <cellStyle name="40% - Accent1 5 3 2 3" xfId="50234"/>
    <cellStyle name="40% - Accent1 5 3 3" xfId="50235"/>
    <cellStyle name="40% - Accent1 5 3 3 2" xfId="50236"/>
    <cellStyle name="40% - Accent1 5 3 3 3" xfId="50237"/>
    <cellStyle name="40% - Accent1 5 3 4" xfId="50238"/>
    <cellStyle name="40% - Accent1 5 3 4 2" xfId="58659"/>
    <cellStyle name="40% - Accent1 5 3 5" xfId="50239"/>
    <cellStyle name="40% - Accent1 5 3 6" xfId="50240"/>
    <cellStyle name="40% - Accent1 5 3 7" xfId="50241"/>
    <cellStyle name="40% - Accent1 5 3 8" xfId="50242"/>
    <cellStyle name="40% - Accent1 5 4" xfId="449"/>
    <cellStyle name="40% - Accent1 5 4 2" xfId="50243"/>
    <cellStyle name="40% - Accent1 5 4 2 2" xfId="50244"/>
    <cellStyle name="40% - Accent1 5 4 2 3" xfId="50245"/>
    <cellStyle name="40% - Accent1 5 4 3" xfId="50246"/>
    <cellStyle name="40% - Accent1 5 4 3 2" xfId="50247"/>
    <cellStyle name="40% - Accent1 5 4 3 3" xfId="50248"/>
    <cellStyle name="40% - Accent1 5 4 4" xfId="50249"/>
    <cellStyle name="40% - Accent1 5 4 5" xfId="50250"/>
    <cellStyle name="40% - Accent1 5 4 6" xfId="50251"/>
    <cellStyle name="40% - Accent1 5 4 7" xfId="50252"/>
    <cellStyle name="40% - Accent1 5 4 8" xfId="50253"/>
    <cellStyle name="40% - Accent1 5 5" xfId="50254"/>
    <cellStyle name="40% - Accent1 5 5 2" xfId="50255"/>
    <cellStyle name="40% - Accent1 5 5 3" xfId="50256"/>
    <cellStyle name="40% - Accent1 5 6" xfId="50257"/>
    <cellStyle name="40% - Accent1 5 6 2" xfId="50258"/>
    <cellStyle name="40% - Accent1 5 6 3" xfId="50259"/>
    <cellStyle name="40% - Accent1 5 7" xfId="50260"/>
    <cellStyle name="40% - Accent1 5 7 2" xfId="50261"/>
    <cellStyle name="40% - Accent1 5 7 3" xfId="50262"/>
    <cellStyle name="40% - Accent1 5 8" xfId="50263"/>
    <cellStyle name="40% - Accent1 5 9" xfId="50264"/>
    <cellStyle name="40% - Accent1 6" xfId="452"/>
    <cellStyle name="40% - Accent1 6 2" xfId="453"/>
    <cellStyle name="40% - Accent1 6 2 2" xfId="4278"/>
    <cellStyle name="40% - Accent1 6 2 2 2" xfId="50265"/>
    <cellStyle name="40% - Accent1 6 2 2 2 2" xfId="50266"/>
    <cellStyle name="40% - Accent1 6 2 2 2 3" xfId="50267"/>
    <cellStyle name="40% - Accent1 6 2 2 3" xfId="50268"/>
    <cellStyle name="40% - Accent1 6 2 2 3 2" xfId="50269"/>
    <cellStyle name="40% - Accent1 6 2 2 3 3" xfId="50270"/>
    <cellStyle name="40% - Accent1 6 2 2 4" xfId="50271"/>
    <cellStyle name="40% - Accent1 6 2 2 5" xfId="50272"/>
    <cellStyle name="40% - Accent1 6 2 2 6" xfId="50273"/>
    <cellStyle name="40% - Accent1 6 2 2 7" xfId="50274"/>
    <cellStyle name="40% - Accent1 6 2 2 8" xfId="50275"/>
    <cellStyle name="40% - Accent1 6 2 3" xfId="50276"/>
    <cellStyle name="40% - Accent1 6 2 3 2" xfId="50277"/>
    <cellStyle name="40% - Accent1 6 2 3 3" xfId="50278"/>
    <cellStyle name="40% - Accent1 6 2 4" xfId="50279"/>
    <cellStyle name="40% - Accent1 6 2 4 2" xfId="50280"/>
    <cellStyle name="40% - Accent1 6 2 4 3" xfId="50281"/>
    <cellStyle name="40% - Accent1 6 2 5" xfId="50282"/>
    <cellStyle name="40% - Accent1 6 2 5 2" xfId="58660"/>
    <cellStyle name="40% - Accent1 6 2 6" xfId="50283"/>
    <cellStyle name="40% - Accent1 6 2 7" xfId="50284"/>
    <cellStyle name="40% - Accent1 6 2 8" xfId="50285"/>
    <cellStyle name="40% - Accent1 6 2 9" xfId="50286"/>
    <cellStyle name="40% - Accent1 6 3" xfId="5891"/>
    <cellStyle name="40% - Accent1 6 3 2" xfId="50287"/>
    <cellStyle name="40% - Accent1 6 3 2 2" xfId="58661"/>
    <cellStyle name="40% - Accent1 6 3 2 3" xfId="58662"/>
    <cellStyle name="40% - Accent1 6 3 3" xfId="58663"/>
    <cellStyle name="40% - Accent1 6 3 3 2" xfId="58664"/>
    <cellStyle name="40% - Accent1 6 3 4" xfId="58665"/>
    <cellStyle name="40% - Accent1 6 4" xfId="58666"/>
    <cellStyle name="40% - Accent1 6 5" xfId="58667"/>
    <cellStyle name="40% - Accent1 6_Dec monthly report" xfId="4643"/>
    <cellStyle name="40% - Accent1 7" xfId="454"/>
    <cellStyle name="40% - Accent1 7 2" xfId="5892"/>
    <cellStyle name="40% - Accent1 7 3" xfId="5893"/>
    <cellStyle name="40% - Accent1 7 4" xfId="50288"/>
    <cellStyle name="40% - Accent1 8" xfId="4263"/>
    <cellStyle name="40% - Accent1 8 2" xfId="50289"/>
    <cellStyle name="40% - Accent1 8 2 2" xfId="50290"/>
    <cellStyle name="40% - Accent1 8 2 3" xfId="50291"/>
    <cellStyle name="40% - Accent1 8 2 3 2" xfId="58668"/>
    <cellStyle name="40% - Accent1 8 3" xfId="50292"/>
    <cellStyle name="40% - Accent1 8 3 2" xfId="50293"/>
    <cellStyle name="40% - Accent1 8 3 3" xfId="50294"/>
    <cellStyle name="40% - Accent1 8 4" xfId="50295"/>
    <cellStyle name="40% - Accent1 8 4 2" xfId="58669"/>
    <cellStyle name="40% - Accent1 8 5" xfId="50296"/>
    <cellStyle name="40% - Accent1 8 6" xfId="50297"/>
    <cellStyle name="40% - Accent1 8 7" xfId="50298"/>
    <cellStyle name="40% - Accent1 8 8" xfId="50299"/>
    <cellStyle name="40% - Accent1 9" xfId="432"/>
    <cellStyle name="40% - Accent1 9 2" xfId="50300"/>
    <cellStyle name="40% - Accent1 9 2 2" xfId="50301"/>
    <cellStyle name="40% - Accent1 9 2 3" xfId="50302"/>
    <cellStyle name="40% - Accent1 9 3" xfId="50303"/>
    <cellStyle name="40% - Accent1 9 3 2" xfId="50304"/>
    <cellStyle name="40% - Accent1 9 3 3" xfId="50305"/>
    <cellStyle name="40% - Accent1 9 4" xfId="50306"/>
    <cellStyle name="40% - Accent1 9 4 2" xfId="58670"/>
    <cellStyle name="40% - Accent1 9 5" xfId="50307"/>
    <cellStyle name="40% - Accent1 9 6" xfId="50308"/>
    <cellStyle name="40% - Accent1 9 7" xfId="50309"/>
    <cellStyle name="40% - Accent1 9 8" xfId="50310"/>
    <cellStyle name="40% - Accent2" xfId="24" builtinId="35" customBuiltin="1"/>
    <cellStyle name="40% - Accent2 10" xfId="50311"/>
    <cellStyle name="40% - Accent2 10 2" xfId="50312"/>
    <cellStyle name="40% - Accent2 10 2 2" xfId="58671"/>
    <cellStyle name="40% - Accent2 10 2 3" xfId="58672"/>
    <cellStyle name="40% - Accent2 10 3" xfId="50313"/>
    <cellStyle name="40% - Accent2 10 4" xfId="50314"/>
    <cellStyle name="40% - Accent2 11" xfId="50315"/>
    <cellStyle name="40% - Accent2 11 2" xfId="50316"/>
    <cellStyle name="40% - Accent2 11 3" xfId="50317"/>
    <cellStyle name="40% - Accent2 12" xfId="50318"/>
    <cellStyle name="40% - Accent2 12 2" xfId="50319"/>
    <cellStyle name="40% - Accent2 12 3" xfId="50320"/>
    <cellStyle name="40% - Accent2 13" xfId="50321"/>
    <cellStyle name="40% - Accent2 13 2" xfId="50322"/>
    <cellStyle name="40% - Accent2 13 3" xfId="50323"/>
    <cellStyle name="40% - Accent2 14" xfId="50324"/>
    <cellStyle name="40% - Accent2 14 2" xfId="50325"/>
    <cellStyle name="40% - Accent2 14 3" xfId="50326"/>
    <cellStyle name="40% - Accent2 15" xfId="50327"/>
    <cellStyle name="40% - Accent2 15 2" xfId="50328"/>
    <cellStyle name="40% - Accent2 15 3" xfId="50329"/>
    <cellStyle name="40% - Accent2 16" xfId="50330"/>
    <cellStyle name="40% - Accent2 16 2" xfId="50331"/>
    <cellStyle name="40% - Accent2 16 3" xfId="50332"/>
    <cellStyle name="40% - Accent2 17" xfId="50333"/>
    <cellStyle name="40% - Accent2 17 2" xfId="50334"/>
    <cellStyle name="40% - Accent2 17 3" xfId="50335"/>
    <cellStyle name="40% - Accent2 18" xfId="50336"/>
    <cellStyle name="40% - Accent2 18 2" xfId="50337"/>
    <cellStyle name="40% - Accent2 18 3" xfId="50338"/>
    <cellStyle name="40% - Accent2 19" xfId="50339"/>
    <cellStyle name="40% - Accent2 19 2" xfId="50340"/>
    <cellStyle name="40% - Accent2 19 3" xfId="50341"/>
    <cellStyle name="40% - Accent2 2" xfId="75"/>
    <cellStyle name="40% - Accent2 2 10" xfId="5894"/>
    <cellStyle name="40% - Accent2 2 10 2" xfId="50342"/>
    <cellStyle name="40% - Accent2 2 10 3" xfId="50343"/>
    <cellStyle name="40% - Accent2 2 11" xfId="5895"/>
    <cellStyle name="40% - Accent2 2 11 2" xfId="50344"/>
    <cellStyle name="40% - Accent2 2 11 3" xfId="50345"/>
    <cellStyle name="40% - Accent2 2 12" xfId="50346"/>
    <cellStyle name="40% - Accent2 2 12 2" xfId="50347"/>
    <cellStyle name="40% - Accent2 2 12 3" xfId="50348"/>
    <cellStyle name="40% - Accent2 2 13" xfId="50349"/>
    <cellStyle name="40% - Accent2 2 14" xfId="50350"/>
    <cellStyle name="40% - Accent2 2 2" xfId="227"/>
    <cellStyle name="40% - Accent2 2 2 2" xfId="457"/>
    <cellStyle name="40% - Accent2 2 2 2 2" xfId="5896"/>
    <cellStyle name="40% - Accent2 2 2 2 3" xfId="5897"/>
    <cellStyle name="40% - Accent2 2 2 2 4" xfId="5898"/>
    <cellStyle name="40% - Accent2 2 2 3" xfId="5899"/>
    <cellStyle name="40% - Accent2 2 2 3 2" xfId="5900"/>
    <cellStyle name="40% - Accent2 2 2 3 3" xfId="50351"/>
    <cellStyle name="40% - Accent2 2 2 4" xfId="5901"/>
    <cellStyle name="40% - Accent2 2 2 4 2" xfId="50352"/>
    <cellStyle name="40% - Accent2 2 2 4 3" xfId="50353"/>
    <cellStyle name="40% - Accent2 2 2 5" xfId="5902"/>
    <cellStyle name="40% - Accent2 2 2 6" xfId="5903"/>
    <cellStyle name="40% - Accent2 2 2 7" xfId="50354"/>
    <cellStyle name="40% - Accent2 2 2 8" xfId="50355"/>
    <cellStyle name="40% - Accent2 2 2_Dec monthly report" xfId="4645"/>
    <cellStyle name="40% - Accent2 2 3" xfId="458"/>
    <cellStyle name="40% - Accent2 2 3 10" xfId="50356"/>
    <cellStyle name="40% - Accent2 2 3 11" xfId="50357"/>
    <cellStyle name="40% - Accent2 2 3 2" xfId="459"/>
    <cellStyle name="40% - Accent2 2 3 2 10" xfId="50358"/>
    <cellStyle name="40% - Accent2 2 3 2 2" xfId="4281"/>
    <cellStyle name="40% - Accent2 2 3 2 2 2" xfId="5904"/>
    <cellStyle name="40% - Accent2 2 3 2 2 2 2" xfId="5905"/>
    <cellStyle name="40% - Accent2 2 3 2 2 2 3" xfId="50359"/>
    <cellStyle name="40% - Accent2 2 3 2 2 3" xfId="5906"/>
    <cellStyle name="40% - Accent2 2 3 2 2 3 2" xfId="50360"/>
    <cellStyle name="40% - Accent2 2 3 2 2 3 3" xfId="50361"/>
    <cellStyle name="40% - Accent2 2 3 2 2 4" xfId="50362"/>
    <cellStyle name="40% - Accent2 2 3 2 2 5" xfId="50363"/>
    <cellStyle name="40% - Accent2 2 3 2 2 6" xfId="50364"/>
    <cellStyle name="40% - Accent2 2 3 2 2 7" xfId="50365"/>
    <cellStyle name="40% - Accent2 2 3 2 2 8" xfId="50366"/>
    <cellStyle name="40% - Accent2 2 3 2 3" xfId="5907"/>
    <cellStyle name="40% - Accent2 2 3 2 3 2" xfId="5908"/>
    <cellStyle name="40% - Accent2 2 3 2 3 2 2" xfId="58673"/>
    <cellStyle name="40% - Accent2 2 3 2 3 2 3" xfId="58674"/>
    <cellStyle name="40% - Accent2 2 3 2 3 3" xfId="50367"/>
    <cellStyle name="40% - Accent2 2 3 2 3 4" xfId="50368"/>
    <cellStyle name="40% - Accent2 2 3 2 4" xfId="5909"/>
    <cellStyle name="40% - Accent2 2 3 2 4 2" xfId="50369"/>
    <cellStyle name="40% - Accent2 2 3 2 4 3" xfId="50370"/>
    <cellStyle name="40% - Accent2 2 3 2 5" xfId="50371"/>
    <cellStyle name="40% - Accent2 2 3 2 5 2" xfId="50372"/>
    <cellStyle name="40% - Accent2 2 3 2 5 3" xfId="50373"/>
    <cellStyle name="40% - Accent2 2 3 2 6" xfId="50374"/>
    <cellStyle name="40% - Accent2 2 3 2 7" xfId="50375"/>
    <cellStyle name="40% - Accent2 2 3 2 8" xfId="50376"/>
    <cellStyle name="40% - Accent2 2 3 2 9" xfId="50377"/>
    <cellStyle name="40% - Accent2 2 3 3" xfId="4280"/>
    <cellStyle name="40% - Accent2 2 3 3 2" xfId="5910"/>
    <cellStyle name="40% - Accent2 2 3 3 2 2" xfId="50378"/>
    <cellStyle name="40% - Accent2 2 3 3 2 3" xfId="50379"/>
    <cellStyle name="40% - Accent2 2 3 3 3" xfId="5911"/>
    <cellStyle name="40% - Accent2 2 3 3 3 2" xfId="5912"/>
    <cellStyle name="40% - Accent2 2 3 3 3 3" xfId="50380"/>
    <cellStyle name="40% - Accent2 2 3 3 4" xfId="5913"/>
    <cellStyle name="40% - Accent2 2 3 3 5" xfId="50381"/>
    <cellStyle name="40% - Accent2 2 3 3 6" xfId="50382"/>
    <cellStyle name="40% - Accent2 2 3 3 7" xfId="50383"/>
    <cellStyle name="40% - Accent2 2 3 3 8" xfId="50384"/>
    <cellStyle name="40% - Accent2 2 3 4" xfId="5914"/>
    <cellStyle name="40% - Accent2 2 3 4 2" xfId="5915"/>
    <cellStyle name="40% - Accent2 2 3 4 2 2" xfId="5916"/>
    <cellStyle name="40% - Accent2 2 3 4 2 3" xfId="58675"/>
    <cellStyle name="40% - Accent2 2 3 4 3" xfId="5917"/>
    <cellStyle name="40% - Accent2 2 3 4 4" xfId="50385"/>
    <cellStyle name="40% - Accent2 2 3 5" xfId="5918"/>
    <cellStyle name="40% - Accent2 2 3 5 2" xfId="50386"/>
    <cellStyle name="40% - Accent2 2 3 5 3" xfId="50387"/>
    <cellStyle name="40% - Accent2 2 3 6" xfId="50388"/>
    <cellStyle name="40% - Accent2 2 3 6 2" xfId="50389"/>
    <cellStyle name="40% - Accent2 2 3 6 3" xfId="50390"/>
    <cellStyle name="40% - Accent2 2 3 7" xfId="50391"/>
    <cellStyle name="40% - Accent2 2 3 8" xfId="50392"/>
    <cellStyle name="40% - Accent2 2 3 9" xfId="50393"/>
    <cellStyle name="40% - Accent2 2 4" xfId="460"/>
    <cellStyle name="40% - Accent2 2 4 10" xfId="50394"/>
    <cellStyle name="40% - Accent2 2 4 11" xfId="50395"/>
    <cellStyle name="40% - Accent2 2 4 2" xfId="461"/>
    <cellStyle name="40% - Accent2 2 4 2 10" xfId="50396"/>
    <cellStyle name="40% - Accent2 2 4 2 2" xfId="4283"/>
    <cellStyle name="40% - Accent2 2 4 2 2 2" xfId="5919"/>
    <cellStyle name="40% - Accent2 2 4 2 2 2 2" xfId="50397"/>
    <cellStyle name="40% - Accent2 2 4 2 2 2 3" xfId="50398"/>
    <cellStyle name="40% - Accent2 2 4 2 2 3" xfId="50399"/>
    <cellStyle name="40% - Accent2 2 4 2 2 3 2" xfId="50400"/>
    <cellStyle name="40% - Accent2 2 4 2 2 3 3" xfId="50401"/>
    <cellStyle name="40% - Accent2 2 4 2 2 4" xfId="50402"/>
    <cellStyle name="40% - Accent2 2 4 2 2 5" xfId="50403"/>
    <cellStyle name="40% - Accent2 2 4 2 2 6" xfId="50404"/>
    <cellStyle name="40% - Accent2 2 4 2 2 7" xfId="50405"/>
    <cellStyle name="40% - Accent2 2 4 2 2 8" xfId="50406"/>
    <cellStyle name="40% - Accent2 2 4 2 3" xfId="5920"/>
    <cellStyle name="40% - Accent2 2 4 2 3 2" xfId="50407"/>
    <cellStyle name="40% - Accent2 2 4 2 3 2 2" xfId="58676"/>
    <cellStyle name="40% - Accent2 2 4 2 3 2 3" xfId="58677"/>
    <cellStyle name="40% - Accent2 2 4 2 3 3" xfId="50408"/>
    <cellStyle name="40% - Accent2 2 4 2 3 4" xfId="50409"/>
    <cellStyle name="40% - Accent2 2 4 2 4" xfId="50410"/>
    <cellStyle name="40% - Accent2 2 4 2 4 2" xfId="50411"/>
    <cellStyle name="40% - Accent2 2 4 2 4 3" xfId="50412"/>
    <cellStyle name="40% - Accent2 2 4 2 5" xfId="50413"/>
    <cellStyle name="40% - Accent2 2 4 2 5 2" xfId="50414"/>
    <cellStyle name="40% - Accent2 2 4 2 5 3" xfId="50415"/>
    <cellStyle name="40% - Accent2 2 4 2 6" xfId="50416"/>
    <cellStyle name="40% - Accent2 2 4 2 7" xfId="50417"/>
    <cellStyle name="40% - Accent2 2 4 2 8" xfId="50418"/>
    <cellStyle name="40% - Accent2 2 4 2 9" xfId="50419"/>
    <cellStyle name="40% - Accent2 2 4 3" xfId="4282"/>
    <cellStyle name="40% - Accent2 2 4 3 2" xfId="5921"/>
    <cellStyle name="40% - Accent2 2 4 3 2 2" xfId="50420"/>
    <cellStyle name="40% - Accent2 2 4 3 2 3" xfId="50421"/>
    <cellStyle name="40% - Accent2 2 4 3 3" xfId="50422"/>
    <cellStyle name="40% - Accent2 2 4 3 3 2" xfId="50423"/>
    <cellStyle name="40% - Accent2 2 4 3 3 3" xfId="50424"/>
    <cellStyle name="40% - Accent2 2 4 3 4" xfId="50425"/>
    <cellStyle name="40% - Accent2 2 4 3 5" xfId="50426"/>
    <cellStyle name="40% - Accent2 2 4 3 6" xfId="50427"/>
    <cellStyle name="40% - Accent2 2 4 3 7" xfId="50428"/>
    <cellStyle name="40% - Accent2 2 4 3 8" xfId="50429"/>
    <cellStyle name="40% - Accent2 2 4 4" xfId="5922"/>
    <cellStyle name="40% - Accent2 2 4 4 2" xfId="50430"/>
    <cellStyle name="40% - Accent2 2 4 4 2 2" xfId="58678"/>
    <cellStyle name="40% - Accent2 2 4 4 2 3" xfId="58679"/>
    <cellStyle name="40% - Accent2 2 4 4 3" xfId="50431"/>
    <cellStyle name="40% - Accent2 2 4 4 4" xfId="50432"/>
    <cellStyle name="40% - Accent2 2 4 5" xfId="5923"/>
    <cellStyle name="40% - Accent2 2 4 5 2" xfId="50433"/>
    <cellStyle name="40% - Accent2 2 4 5 3" xfId="50434"/>
    <cellStyle name="40% - Accent2 2 4 6" xfId="50435"/>
    <cellStyle name="40% - Accent2 2 4 6 2" xfId="50436"/>
    <cellStyle name="40% - Accent2 2 4 6 3" xfId="50437"/>
    <cellStyle name="40% - Accent2 2 4 7" xfId="50438"/>
    <cellStyle name="40% - Accent2 2 4 8" xfId="50439"/>
    <cellStyle name="40% - Accent2 2 4 9" xfId="50440"/>
    <cellStyle name="40% - Accent2 2 5" xfId="462"/>
    <cellStyle name="40% - Accent2 2 5 10" xfId="50441"/>
    <cellStyle name="40% - Accent2 2 5 11" xfId="50442"/>
    <cellStyle name="40% - Accent2 2 5 2" xfId="463"/>
    <cellStyle name="40% - Accent2 2 5 2 2" xfId="4285"/>
    <cellStyle name="40% - Accent2 2 5 2 2 2" xfId="5924"/>
    <cellStyle name="40% - Accent2 2 5 2 2 2 2" xfId="50443"/>
    <cellStyle name="40% - Accent2 2 5 2 2 2 3" xfId="50444"/>
    <cellStyle name="40% - Accent2 2 5 2 2 3" xfId="50445"/>
    <cellStyle name="40% - Accent2 2 5 2 2 3 2" xfId="50446"/>
    <cellStyle name="40% - Accent2 2 5 2 2 3 3" xfId="50447"/>
    <cellStyle name="40% - Accent2 2 5 2 2 4" xfId="50448"/>
    <cellStyle name="40% - Accent2 2 5 2 2 5" xfId="50449"/>
    <cellStyle name="40% - Accent2 2 5 2 2 6" xfId="50450"/>
    <cellStyle name="40% - Accent2 2 5 2 2 7" xfId="50451"/>
    <cellStyle name="40% - Accent2 2 5 2 2 8" xfId="50452"/>
    <cellStyle name="40% - Accent2 2 5 2 3" xfId="5925"/>
    <cellStyle name="40% - Accent2 2 5 2 3 2" xfId="50453"/>
    <cellStyle name="40% - Accent2 2 5 2 3 2 2" xfId="58680"/>
    <cellStyle name="40% - Accent2 2 5 2 3 2 3" xfId="58681"/>
    <cellStyle name="40% - Accent2 2 5 2 3 3" xfId="50454"/>
    <cellStyle name="40% - Accent2 2 5 2 3 4" xfId="50455"/>
    <cellStyle name="40% - Accent2 2 5 2 4" xfId="50456"/>
    <cellStyle name="40% - Accent2 2 5 2 4 2" xfId="50457"/>
    <cellStyle name="40% - Accent2 2 5 2 4 3" xfId="50458"/>
    <cellStyle name="40% - Accent2 2 5 2 5" xfId="50459"/>
    <cellStyle name="40% - Accent2 2 5 2 6" xfId="50460"/>
    <cellStyle name="40% - Accent2 2 5 2 7" xfId="50461"/>
    <cellStyle name="40% - Accent2 2 5 2 8" xfId="50462"/>
    <cellStyle name="40% - Accent2 2 5 2 9" xfId="50463"/>
    <cellStyle name="40% - Accent2 2 5 3" xfId="4284"/>
    <cellStyle name="40% - Accent2 2 5 3 2" xfId="5926"/>
    <cellStyle name="40% - Accent2 2 5 3 2 2" xfId="50464"/>
    <cellStyle name="40% - Accent2 2 5 3 2 3" xfId="50465"/>
    <cellStyle name="40% - Accent2 2 5 3 3" xfId="50466"/>
    <cellStyle name="40% - Accent2 2 5 3 3 2" xfId="50467"/>
    <cellStyle name="40% - Accent2 2 5 3 3 3" xfId="50468"/>
    <cellStyle name="40% - Accent2 2 5 3 4" xfId="50469"/>
    <cellStyle name="40% - Accent2 2 5 3 5" xfId="50470"/>
    <cellStyle name="40% - Accent2 2 5 3 6" xfId="50471"/>
    <cellStyle name="40% - Accent2 2 5 3 7" xfId="50472"/>
    <cellStyle name="40% - Accent2 2 5 3 8" xfId="50473"/>
    <cellStyle name="40% - Accent2 2 5 4" xfId="5927"/>
    <cellStyle name="40% - Accent2 2 5 4 2" xfId="50474"/>
    <cellStyle name="40% - Accent2 2 5 4 2 2" xfId="58682"/>
    <cellStyle name="40% - Accent2 2 5 4 2 3" xfId="58683"/>
    <cellStyle name="40% - Accent2 2 5 4 3" xfId="50475"/>
    <cellStyle name="40% - Accent2 2 5 4 4" xfId="50476"/>
    <cellStyle name="40% - Accent2 2 5 5" xfId="5928"/>
    <cellStyle name="40% - Accent2 2 5 5 2" xfId="50477"/>
    <cellStyle name="40% - Accent2 2 5 5 3" xfId="50478"/>
    <cellStyle name="40% - Accent2 2 5 6" xfId="50479"/>
    <cellStyle name="40% - Accent2 2 5 6 2" xfId="50480"/>
    <cellStyle name="40% - Accent2 2 5 6 3" xfId="50481"/>
    <cellStyle name="40% - Accent2 2 5 7" xfId="50482"/>
    <cellStyle name="40% - Accent2 2 5 8" xfId="50483"/>
    <cellStyle name="40% - Accent2 2 5 9" xfId="50484"/>
    <cellStyle name="40% - Accent2 2 6" xfId="464"/>
    <cellStyle name="40% - Accent2 2 6 10" xfId="50485"/>
    <cellStyle name="40% - Accent2 2 6 11" xfId="50486"/>
    <cellStyle name="40% - Accent2 2 6 2" xfId="465"/>
    <cellStyle name="40% - Accent2 2 6 2 2" xfId="4287"/>
    <cellStyle name="40% - Accent2 2 6 2 2 2" xfId="50487"/>
    <cellStyle name="40% - Accent2 2 6 2 2 2 2" xfId="50488"/>
    <cellStyle name="40% - Accent2 2 6 2 2 2 3" xfId="50489"/>
    <cellStyle name="40% - Accent2 2 6 2 2 3" xfId="50490"/>
    <cellStyle name="40% - Accent2 2 6 2 2 3 2" xfId="50491"/>
    <cellStyle name="40% - Accent2 2 6 2 2 3 3" xfId="50492"/>
    <cellStyle name="40% - Accent2 2 6 2 2 4" xfId="50493"/>
    <cellStyle name="40% - Accent2 2 6 2 2 5" xfId="50494"/>
    <cellStyle name="40% - Accent2 2 6 2 2 6" xfId="50495"/>
    <cellStyle name="40% - Accent2 2 6 2 2 7" xfId="50496"/>
    <cellStyle name="40% - Accent2 2 6 2 2 8" xfId="50497"/>
    <cellStyle name="40% - Accent2 2 6 2 3" xfId="50498"/>
    <cellStyle name="40% - Accent2 2 6 2 3 2" xfId="50499"/>
    <cellStyle name="40% - Accent2 2 6 2 3 2 2" xfId="58684"/>
    <cellStyle name="40% - Accent2 2 6 2 3 2 3" xfId="58685"/>
    <cellStyle name="40% - Accent2 2 6 2 3 3" xfId="50500"/>
    <cellStyle name="40% - Accent2 2 6 2 3 4" xfId="50501"/>
    <cellStyle name="40% - Accent2 2 6 2 4" xfId="50502"/>
    <cellStyle name="40% - Accent2 2 6 2 4 2" xfId="50503"/>
    <cellStyle name="40% - Accent2 2 6 2 4 3" xfId="50504"/>
    <cellStyle name="40% - Accent2 2 6 2 5" xfId="50505"/>
    <cellStyle name="40% - Accent2 2 6 2 6" xfId="50506"/>
    <cellStyle name="40% - Accent2 2 6 2 7" xfId="50507"/>
    <cellStyle name="40% - Accent2 2 6 2 8" xfId="50508"/>
    <cellStyle name="40% - Accent2 2 6 2 9" xfId="50509"/>
    <cellStyle name="40% - Accent2 2 6 3" xfId="4286"/>
    <cellStyle name="40% - Accent2 2 6 3 2" xfId="50510"/>
    <cellStyle name="40% - Accent2 2 6 3 2 2" xfId="50511"/>
    <cellStyle name="40% - Accent2 2 6 3 2 3" xfId="50512"/>
    <cellStyle name="40% - Accent2 2 6 3 3" xfId="50513"/>
    <cellStyle name="40% - Accent2 2 6 3 3 2" xfId="50514"/>
    <cellStyle name="40% - Accent2 2 6 3 3 3" xfId="50515"/>
    <cellStyle name="40% - Accent2 2 6 3 4" xfId="50516"/>
    <cellStyle name="40% - Accent2 2 6 3 5" xfId="50517"/>
    <cellStyle name="40% - Accent2 2 6 3 6" xfId="50518"/>
    <cellStyle name="40% - Accent2 2 6 3 7" xfId="50519"/>
    <cellStyle name="40% - Accent2 2 6 3 8" xfId="50520"/>
    <cellStyle name="40% - Accent2 2 6 4" xfId="50521"/>
    <cellStyle name="40% - Accent2 2 6 4 2" xfId="50522"/>
    <cellStyle name="40% - Accent2 2 6 4 2 2" xfId="58686"/>
    <cellStyle name="40% - Accent2 2 6 4 2 3" xfId="58687"/>
    <cellStyle name="40% - Accent2 2 6 4 3" xfId="50523"/>
    <cellStyle name="40% - Accent2 2 6 4 4" xfId="50524"/>
    <cellStyle name="40% - Accent2 2 6 5" xfId="50525"/>
    <cellStyle name="40% - Accent2 2 6 5 2" xfId="50526"/>
    <cellStyle name="40% - Accent2 2 6 5 3" xfId="50527"/>
    <cellStyle name="40% - Accent2 2 6 6" xfId="50528"/>
    <cellStyle name="40% - Accent2 2 6 6 2" xfId="50529"/>
    <cellStyle name="40% - Accent2 2 6 6 3" xfId="50530"/>
    <cellStyle name="40% - Accent2 2 6 7" xfId="50531"/>
    <cellStyle name="40% - Accent2 2 6 8" xfId="50532"/>
    <cellStyle name="40% - Accent2 2 6 9" xfId="50533"/>
    <cellStyle name="40% - Accent2 2 7" xfId="456"/>
    <cellStyle name="40% - Accent2 2 7 2" xfId="5929"/>
    <cellStyle name="40% - Accent2 2 7 2 2" xfId="5930"/>
    <cellStyle name="40% - Accent2 2 7 2 3" xfId="58688"/>
    <cellStyle name="40% - Accent2 2 7 3" xfId="5931"/>
    <cellStyle name="40% - Accent2 2 7 4" xfId="58689"/>
    <cellStyle name="40% - Accent2 2 8" xfId="5932"/>
    <cellStyle name="40% - Accent2 2 8 2" xfId="50534"/>
    <cellStyle name="40% - Accent2 2 8 3" xfId="50535"/>
    <cellStyle name="40% - Accent2 2 9" xfId="5933"/>
    <cellStyle name="40% - Accent2 2 9 2" xfId="50536"/>
    <cellStyle name="40% - Accent2 2 9 3" xfId="50537"/>
    <cellStyle name="40% - Accent2 2_Dec monthly report" xfId="4644"/>
    <cellStyle name="40% - Accent2 20" xfId="50538"/>
    <cellStyle name="40% - Accent2 20 2" xfId="50539"/>
    <cellStyle name="40% - Accent2 20 3" xfId="50540"/>
    <cellStyle name="40% - Accent2 21" xfId="50541"/>
    <cellStyle name="40% - Accent2 21 2" xfId="50542"/>
    <cellStyle name="40% - Accent2 21 3" xfId="50543"/>
    <cellStyle name="40% - Accent2 22" xfId="50544"/>
    <cellStyle name="40% - Accent2 23" xfId="50545"/>
    <cellStyle name="40% - Accent2 24" xfId="50546"/>
    <cellStyle name="40% - Accent2 3" xfId="173"/>
    <cellStyle name="40% - Accent2 3 10" xfId="5934"/>
    <cellStyle name="40% - Accent2 3 11" xfId="5935"/>
    <cellStyle name="40% - Accent2 3 12" xfId="5936"/>
    <cellStyle name="40% - Accent2 3 13" xfId="5937"/>
    <cellStyle name="40% - Accent2 3 14" xfId="50547"/>
    <cellStyle name="40% - Accent2 3 2" xfId="228"/>
    <cellStyle name="40% - Accent2 3 2 2" xfId="468"/>
    <cellStyle name="40% - Accent2 3 2 2 10" xfId="50548"/>
    <cellStyle name="40% - Accent2 3 2 2 2" xfId="4289"/>
    <cellStyle name="40% - Accent2 3 2 2 2 2" xfId="5938"/>
    <cellStyle name="40% - Accent2 3 2 2 2 2 2" xfId="50549"/>
    <cellStyle name="40% - Accent2 3 2 2 2 2 3" xfId="50550"/>
    <cellStyle name="40% - Accent2 3 2 2 2 3" xfId="5939"/>
    <cellStyle name="40% - Accent2 3 2 2 2 3 2" xfId="50551"/>
    <cellStyle name="40% - Accent2 3 2 2 2 3 3" xfId="50552"/>
    <cellStyle name="40% - Accent2 3 2 2 2 4" xfId="50553"/>
    <cellStyle name="40% - Accent2 3 2 2 2 5" xfId="50554"/>
    <cellStyle name="40% - Accent2 3 2 2 2 6" xfId="50555"/>
    <cellStyle name="40% - Accent2 3 2 2 2 7" xfId="50556"/>
    <cellStyle name="40% - Accent2 3 2 2 2 8" xfId="50557"/>
    <cellStyle name="40% - Accent2 3 2 2 3" xfId="5940"/>
    <cellStyle name="40% - Accent2 3 2 2 3 2" xfId="5941"/>
    <cellStyle name="40% - Accent2 3 2 2 3 3" xfId="50558"/>
    <cellStyle name="40% - Accent2 3 2 2 4" xfId="5942"/>
    <cellStyle name="40% - Accent2 3 2 2 4 2" xfId="50559"/>
    <cellStyle name="40% - Accent2 3 2 2 4 3" xfId="50560"/>
    <cellStyle name="40% - Accent2 3 2 2 5" xfId="50561"/>
    <cellStyle name="40% - Accent2 3 2 2 5 2" xfId="50562"/>
    <cellStyle name="40% - Accent2 3 2 2 5 3" xfId="50563"/>
    <cellStyle name="40% - Accent2 3 2 2 6" xfId="50564"/>
    <cellStyle name="40% - Accent2 3 2 2 7" xfId="50565"/>
    <cellStyle name="40% - Accent2 3 2 2 8" xfId="50566"/>
    <cellStyle name="40% - Accent2 3 2 2 9" xfId="50567"/>
    <cellStyle name="40% - Accent2 3 2 3" xfId="467"/>
    <cellStyle name="40% - Accent2 3 2 3 2" xfId="5943"/>
    <cellStyle name="40% - Accent2 3 2 3 2 2" xfId="58690"/>
    <cellStyle name="40% - Accent2 3 2 3 2 3" xfId="58691"/>
    <cellStyle name="40% - Accent2 3 2 3 3" xfId="5944"/>
    <cellStyle name="40% - Accent2 3 2 3 4" xfId="58692"/>
    <cellStyle name="40% - Accent2 3 2 4" xfId="5945"/>
    <cellStyle name="40% - Accent2 3 2 4 2" xfId="50568"/>
    <cellStyle name="40% - Accent2 3 2 4 3" xfId="50569"/>
    <cellStyle name="40% - Accent2 3 2 5" xfId="5946"/>
    <cellStyle name="40% - Accent2 3 2 5 2" xfId="50570"/>
    <cellStyle name="40% - Accent2 3 2 5 3" xfId="50571"/>
    <cellStyle name="40% - Accent2 3 2 6" xfId="5947"/>
    <cellStyle name="40% - Accent2 3 2 7" xfId="50572"/>
    <cellStyle name="40% - Accent2 3 2 8" xfId="50573"/>
    <cellStyle name="40% - Accent2 3 2 9" xfId="50574"/>
    <cellStyle name="40% - Accent2 3 3" xfId="4288"/>
    <cellStyle name="40% - Accent2 3 3 2" xfId="5948"/>
    <cellStyle name="40% - Accent2 3 3 2 2" xfId="5949"/>
    <cellStyle name="40% - Accent2 3 3 2 3" xfId="5950"/>
    <cellStyle name="40% - Accent2 3 3 3" xfId="5951"/>
    <cellStyle name="40% - Accent2 3 3 3 2" xfId="50575"/>
    <cellStyle name="40% - Accent2 3 3 3 3" xfId="50576"/>
    <cellStyle name="40% - Accent2 3 3 4" xfId="5952"/>
    <cellStyle name="40% - Accent2 3 3 5" xfId="50577"/>
    <cellStyle name="40% - Accent2 3 3 6" xfId="50578"/>
    <cellStyle name="40% - Accent2 3 3 7" xfId="50579"/>
    <cellStyle name="40% - Accent2 3 3 8" xfId="50580"/>
    <cellStyle name="40% - Accent2 3 4" xfId="466"/>
    <cellStyle name="40% - Accent2 3 4 2" xfId="5953"/>
    <cellStyle name="40% - Accent2 3 4 2 2" xfId="50581"/>
    <cellStyle name="40% - Accent2 3 4 2 3" xfId="50582"/>
    <cellStyle name="40% - Accent2 3 4 3" xfId="5954"/>
    <cellStyle name="40% - Accent2 3 4 3 2" xfId="50583"/>
    <cellStyle name="40% - Accent2 3 4 3 3" xfId="50584"/>
    <cellStyle name="40% - Accent2 3 4 4" xfId="50585"/>
    <cellStyle name="40% - Accent2 3 4 5" xfId="50586"/>
    <cellStyle name="40% - Accent2 3 4 6" xfId="50587"/>
    <cellStyle name="40% - Accent2 3 4 7" xfId="50588"/>
    <cellStyle name="40% - Accent2 3 4 8" xfId="50589"/>
    <cellStyle name="40% - Accent2 3 5" xfId="5955"/>
    <cellStyle name="40% - Accent2 3 5 2" xfId="5956"/>
    <cellStyle name="40% - Accent2 3 5 2 2" xfId="5957"/>
    <cellStyle name="40% - Accent2 3 5 2 3" xfId="5958"/>
    <cellStyle name="40% - Accent2 3 5 3" xfId="5959"/>
    <cellStyle name="40% - Accent2 3 5 3 2" xfId="5960"/>
    <cellStyle name="40% - Accent2 3 5 4" xfId="5961"/>
    <cellStyle name="40% - Accent2 3 5 5" xfId="5962"/>
    <cellStyle name="40% - Accent2 3 5 6" xfId="5963"/>
    <cellStyle name="40% - Accent2 3 5 7" xfId="5964"/>
    <cellStyle name="40% - Accent2 3 5 8" xfId="5965"/>
    <cellStyle name="40% - Accent2 3 6" xfId="5966"/>
    <cellStyle name="40% - Accent2 3 6 2" xfId="5967"/>
    <cellStyle name="40% - Accent2 3 6 3" xfId="50590"/>
    <cellStyle name="40% - Accent2 3 7" xfId="5968"/>
    <cellStyle name="40% - Accent2 3 7 2" xfId="5969"/>
    <cellStyle name="40% - Accent2 3 7 3" xfId="5970"/>
    <cellStyle name="40% - Accent2 3 8" xfId="5971"/>
    <cellStyle name="40% - Accent2 3 8 2" xfId="5972"/>
    <cellStyle name="40% - Accent2 3 8 3" xfId="50591"/>
    <cellStyle name="40% - Accent2 3 9" xfId="5973"/>
    <cellStyle name="40% - Accent2 3 9 2" xfId="5974"/>
    <cellStyle name="40% - Accent2 3 9 3" xfId="50592"/>
    <cellStyle name="40% - Accent2 4" xfId="172"/>
    <cellStyle name="40% - Accent2 4 10" xfId="5975"/>
    <cellStyle name="40% - Accent2 4 11" xfId="5976"/>
    <cellStyle name="40% - Accent2 4 12" xfId="5977"/>
    <cellStyle name="40% - Accent2 4 13" xfId="50593"/>
    <cellStyle name="40% - Accent2 4 2" xfId="229"/>
    <cellStyle name="40% - Accent2 4 2 2" xfId="471"/>
    <cellStyle name="40% - Accent2 4 2 2 2" xfId="4291"/>
    <cellStyle name="40% - Accent2 4 2 2 2 2" xfId="50594"/>
    <cellStyle name="40% - Accent2 4 2 2 2 2 2" xfId="50595"/>
    <cellStyle name="40% - Accent2 4 2 2 2 2 3" xfId="50596"/>
    <cellStyle name="40% - Accent2 4 2 2 2 3" xfId="50597"/>
    <cellStyle name="40% - Accent2 4 2 2 2 3 2" xfId="50598"/>
    <cellStyle name="40% - Accent2 4 2 2 2 3 3" xfId="50599"/>
    <cellStyle name="40% - Accent2 4 2 2 2 4" xfId="50600"/>
    <cellStyle name="40% - Accent2 4 2 2 2 5" xfId="50601"/>
    <cellStyle name="40% - Accent2 4 2 2 2 6" xfId="50602"/>
    <cellStyle name="40% - Accent2 4 2 2 2 7" xfId="50603"/>
    <cellStyle name="40% - Accent2 4 2 2 2 8" xfId="50604"/>
    <cellStyle name="40% - Accent2 4 2 2 3" xfId="50605"/>
    <cellStyle name="40% - Accent2 4 2 2 3 2" xfId="50606"/>
    <cellStyle name="40% - Accent2 4 2 2 3 3" xfId="50607"/>
    <cellStyle name="40% - Accent2 4 2 2 4" xfId="50608"/>
    <cellStyle name="40% - Accent2 4 2 2 4 2" xfId="50609"/>
    <cellStyle name="40% - Accent2 4 2 2 4 3" xfId="50610"/>
    <cellStyle name="40% - Accent2 4 2 2 5" xfId="50611"/>
    <cellStyle name="40% - Accent2 4 2 2 6" xfId="50612"/>
    <cellStyle name="40% - Accent2 4 2 2 7" xfId="50613"/>
    <cellStyle name="40% - Accent2 4 2 2 8" xfId="50614"/>
    <cellStyle name="40% - Accent2 4 2 2 9" xfId="50615"/>
    <cellStyle name="40% - Accent2 4 2 3" xfId="470"/>
    <cellStyle name="40% - Accent2 4 2 3 2" xfId="50616"/>
    <cellStyle name="40% - Accent2 4 2 3 2 2" xfId="58693"/>
    <cellStyle name="40% - Accent2 4 2 3 2 3" xfId="58694"/>
    <cellStyle name="40% - Accent2 4 2 3 3" xfId="58695"/>
    <cellStyle name="40% - Accent2 4 2 3 4" xfId="58696"/>
    <cellStyle name="40% - Accent2 4 2 4" xfId="5978"/>
    <cellStyle name="40% - Accent2 4 2 4 2" xfId="50617"/>
    <cellStyle name="40% - Accent2 4 2 4 3" xfId="50618"/>
    <cellStyle name="40% - Accent2 4 2 5" xfId="50619"/>
    <cellStyle name="40% - Accent2 4 2 5 2" xfId="50620"/>
    <cellStyle name="40% - Accent2 4 2 5 3" xfId="50621"/>
    <cellStyle name="40% - Accent2 4 2 6" xfId="50622"/>
    <cellStyle name="40% - Accent2 4 2 7" xfId="50623"/>
    <cellStyle name="40% - Accent2 4 2 8" xfId="50624"/>
    <cellStyle name="40% - Accent2 4 2 9" xfId="50625"/>
    <cellStyle name="40% - Accent2 4 3" xfId="4290"/>
    <cellStyle name="40% - Accent2 4 3 2" xfId="5979"/>
    <cellStyle name="40% - Accent2 4 3 2 2" xfId="50626"/>
    <cellStyle name="40% - Accent2 4 3 2 3" xfId="50627"/>
    <cellStyle name="40% - Accent2 4 3 3" xfId="5980"/>
    <cellStyle name="40% - Accent2 4 3 3 2" xfId="50628"/>
    <cellStyle name="40% - Accent2 4 3 3 3" xfId="50629"/>
    <cellStyle name="40% - Accent2 4 3 4" xfId="50630"/>
    <cellStyle name="40% - Accent2 4 3 5" xfId="50631"/>
    <cellStyle name="40% - Accent2 4 3 6" xfId="50632"/>
    <cellStyle name="40% - Accent2 4 3 7" xfId="50633"/>
    <cellStyle name="40% - Accent2 4 3 8" xfId="50634"/>
    <cellStyle name="40% - Accent2 4 4" xfId="469"/>
    <cellStyle name="40% - Accent2 4 4 2" xfId="5981"/>
    <cellStyle name="40% - Accent2 4 4 2 2" xfId="5982"/>
    <cellStyle name="40% - Accent2 4 4 2 3" xfId="5983"/>
    <cellStyle name="40% - Accent2 4 4 3" xfId="5984"/>
    <cellStyle name="40% - Accent2 4 4 3 2" xfId="5985"/>
    <cellStyle name="40% - Accent2 4 4 3 3" xfId="50635"/>
    <cellStyle name="40% - Accent2 4 4 4" xfId="5986"/>
    <cellStyle name="40% - Accent2 4 4 5" xfId="5987"/>
    <cellStyle name="40% - Accent2 4 4 6" xfId="5988"/>
    <cellStyle name="40% - Accent2 4 4 7" xfId="5989"/>
    <cellStyle name="40% - Accent2 4 4 8" xfId="5990"/>
    <cellStyle name="40% - Accent2 4 5" xfId="5991"/>
    <cellStyle name="40% - Accent2 4 5 2" xfId="5992"/>
    <cellStyle name="40% - Accent2 4 5 2 2" xfId="58697"/>
    <cellStyle name="40% - Accent2 4 5 2 3" xfId="58698"/>
    <cellStyle name="40% - Accent2 4 5 3" xfId="50636"/>
    <cellStyle name="40% - Accent2 4 5 4" xfId="50637"/>
    <cellStyle name="40% - Accent2 4 6" xfId="5993"/>
    <cellStyle name="40% - Accent2 4 6 2" xfId="5994"/>
    <cellStyle name="40% - Accent2 4 6 3" xfId="5995"/>
    <cellStyle name="40% - Accent2 4 7" xfId="5996"/>
    <cellStyle name="40% - Accent2 4 7 2" xfId="5997"/>
    <cellStyle name="40% - Accent2 4 7 3" xfId="50638"/>
    <cellStyle name="40% - Accent2 4 8" xfId="5998"/>
    <cellStyle name="40% - Accent2 4 8 2" xfId="50639"/>
    <cellStyle name="40% - Accent2 4 8 3" xfId="50640"/>
    <cellStyle name="40% - Accent2 4 9" xfId="5999"/>
    <cellStyle name="40% - Accent2 5" xfId="226"/>
    <cellStyle name="40% - Accent2 5 10" xfId="50641"/>
    <cellStyle name="40% - Accent2 5 11" xfId="50642"/>
    <cellStyle name="40% - Accent2 5 12" xfId="50643"/>
    <cellStyle name="40% - Accent2 5 2" xfId="473"/>
    <cellStyle name="40% - Accent2 5 2 2" xfId="474"/>
    <cellStyle name="40% - Accent2 5 2 2 2" xfId="4293"/>
    <cellStyle name="40% - Accent2 5 2 2 2 2" xfId="50644"/>
    <cellStyle name="40% - Accent2 5 2 2 2 2 2" xfId="50645"/>
    <cellStyle name="40% - Accent2 5 2 2 2 2 3" xfId="50646"/>
    <cellStyle name="40% - Accent2 5 2 2 2 3" xfId="50647"/>
    <cellStyle name="40% - Accent2 5 2 2 2 3 2" xfId="50648"/>
    <cellStyle name="40% - Accent2 5 2 2 2 3 3" xfId="50649"/>
    <cellStyle name="40% - Accent2 5 2 2 2 4" xfId="50650"/>
    <cellStyle name="40% - Accent2 5 2 2 2 5" xfId="50651"/>
    <cellStyle name="40% - Accent2 5 2 2 2 6" xfId="50652"/>
    <cellStyle name="40% - Accent2 5 2 2 2 7" xfId="50653"/>
    <cellStyle name="40% - Accent2 5 2 2 2 8" xfId="50654"/>
    <cellStyle name="40% - Accent2 5 2 2 3" xfId="50655"/>
    <cellStyle name="40% - Accent2 5 2 2 3 2" xfId="50656"/>
    <cellStyle name="40% - Accent2 5 2 2 3 3" xfId="50657"/>
    <cellStyle name="40% - Accent2 5 2 2 4" xfId="50658"/>
    <cellStyle name="40% - Accent2 5 2 2 4 2" xfId="50659"/>
    <cellStyle name="40% - Accent2 5 2 2 4 3" xfId="50660"/>
    <cellStyle name="40% - Accent2 5 2 2 5" xfId="50661"/>
    <cellStyle name="40% - Accent2 5 2 2 6" xfId="50662"/>
    <cellStyle name="40% - Accent2 5 2 2 7" xfId="50663"/>
    <cellStyle name="40% - Accent2 5 2 2 8" xfId="50664"/>
    <cellStyle name="40% - Accent2 5 2 2 9" xfId="50665"/>
    <cellStyle name="40% - Accent2 5 2 3" xfId="50666"/>
    <cellStyle name="40% - Accent2 5 2 3 2" xfId="50667"/>
    <cellStyle name="40% - Accent2 5 2 3 2 2" xfId="58699"/>
    <cellStyle name="40% - Accent2 5 2 3 2 3" xfId="58700"/>
    <cellStyle name="40% - Accent2 5 2 3 3" xfId="58701"/>
    <cellStyle name="40% - Accent2 5 2 3 4" xfId="58702"/>
    <cellStyle name="40% - Accent2 5 2 4" xfId="50668"/>
    <cellStyle name="40% - Accent2 5 2 5" xfId="50669"/>
    <cellStyle name="40% - Accent2 5 2_Dec monthly report" xfId="4646"/>
    <cellStyle name="40% - Accent2 5 3" xfId="4292"/>
    <cellStyle name="40% - Accent2 5 3 2" xfId="50670"/>
    <cellStyle name="40% - Accent2 5 3 2 2" xfId="50671"/>
    <cellStyle name="40% - Accent2 5 3 2 3" xfId="50672"/>
    <cellStyle name="40% - Accent2 5 3 3" xfId="50673"/>
    <cellStyle name="40% - Accent2 5 3 3 2" xfId="50674"/>
    <cellStyle name="40% - Accent2 5 3 3 3" xfId="50675"/>
    <cellStyle name="40% - Accent2 5 3 4" xfId="50676"/>
    <cellStyle name="40% - Accent2 5 3 5" xfId="50677"/>
    <cellStyle name="40% - Accent2 5 3 6" xfId="50678"/>
    <cellStyle name="40% - Accent2 5 3 7" xfId="50679"/>
    <cellStyle name="40% - Accent2 5 3 8" xfId="50680"/>
    <cellStyle name="40% - Accent2 5 4" xfId="472"/>
    <cellStyle name="40% - Accent2 5 4 2" xfId="50681"/>
    <cellStyle name="40% - Accent2 5 4 2 2" xfId="50682"/>
    <cellStyle name="40% - Accent2 5 4 2 3" xfId="50683"/>
    <cellStyle name="40% - Accent2 5 4 3" xfId="50684"/>
    <cellStyle name="40% - Accent2 5 4 3 2" xfId="50685"/>
    <cellStyle name="40% - Accent2 5 4 3 3" xfId="50686"/>
    <cellStyle name="40% - Accent2 5 4 4" xfId="50687"/>
    <cellStyle name="40% - Accent2 5 4 5" xfId="50688"/>
    <cellStyle name="40% - Accent2 5 4 6" xfId="50689"/>
    <cellStyle name="40% - Accent2 5 4 7" xfId="50690"/>
    <cellStyle name="40% - Accent2 5 4 8" xfId="50691"/>
    <cellStyle name="40% - Accent2 5 5" xfId="50692"/>
    <cellStyle name="40% - Accent2 5 5 2" xfId="50693"/>
    <cellStyle name="40% - Accent2 5 5 3" xfId="50694"/>
    <cellStyle name="40% - Accent2 5 6" xfId="50695"/>
    <cellStyle name="40% - Accent2 5 6 2" xfId="50696"/>
    <cellStyle name="40% - Accent2 5 6 3" xfId="50697"/>
    <cellStyle name="40% - Accent2 5 7" xfId="50698"/>
    <cellStyle name="40% - Accent2 5 7 2" xfId="50699"/>
    <cellStyle name="40% - Accent2 5 7 3" xfId="50700"/>
    <cellStyle name="40% - Accent2 5 8" xfId="50701"/>
    <cellStyle name="40% - Accent2 5 9" xfId="50702"/>
    <cellStyle name="40% - Accent2 6" xfId="475"/>
    <cellStyle name="40% - Accent2 6 2" xfId="476"/>
    <cellStyle name="40% - Accent2 6 2 2" xfId="4294"/>
    <cellStyle name="40% - Accent2 6 2 2 2" xfId="50703"/>
    <cellStyle name="40% - Accent2 6 2 2 2 2" xfId="50704"/>
    <cellStyle name="40% - Accent2 6 2 2 2 3" xfId="50705"/>
    <cellStyle name="40% - Accent2 6 2 2 3" xfId="50706"/>
    <cellStyle name="40% - Accent2 6 2 2 3 2" xfId="50707"/>
    <cellStyle name="40% - Accent2 6 2 2 3 3" xfId="50708"/>
    <cellStyle name="40% - Accent2 6 2 2 4" xfId="50709"/>
    <cellStyle name="40% - Accent2 6 2 2 5" xfId="50710"/>
    <cellStyle name="40% - Accent2 6 2 2 6" xfId="50711"/>
    <cellStyle name="40% - Accent2 6 2 2 7" xfId="50712"/>
    <cellStyle name="40% - Accent2 6 2 2 8" xfId="50713"/>
    <cellStyle name="40% - Accent2 6 2 3" xfId="50714"/>
    <cellStyle name="40% - Accent2 6 2 3 2" xfId="50715"/>
    <cellStyle name="40% - Accent2 6 2 3 3" xfId="50716"/>
    <cellStyle name="40% - Accent2 6 2 4" xfId="50717"/>
    <cellStyle name="40% - Accent2 6 2 4 2" xfId="50718"/>
    <cellStyle name="40% - Accent2 6 2 4 3" xfId="50719"/>
    <cellStyle name="40% - Accent2 6 2 5" xfId="50720"/>
    <cellStyle name="40% - Accent2 6 2 6" xfId="50721"/>
    <cellStyle name="40% - Accent2 6 2 7" xfId="50722"/>
    <cellStyle name="40% - Accent2 6 2 8" xfId="50723"/>
    <cellStyle name="40% - Accent2 6 2 9" xfId="50724"/>
    <cellStyle name="40% - Accent2 6 3" xfId="6000"/>
    <cellStyle name="40% - Accent2 6 3 2" xfId="50725"/>
    <cellStyle name="40% - Accent2 6 3 2 2" xfId="58703"/>
    <cellStyle name="40% - Accent2 6 3 2 3" xfId="58704"/>
    <cellStyle name="40% - Accent2 6 3 3" xfId="58705"/>
    <cellStyle name="40% - Accent2 6 3 4" xfId="58706"/>
    <cellStyle name="40% - Accent2 6 4" xfId="58707"/>
    <cellStyle name="40% - Accent2 6_Dec monthly report" xfId="4647"/>
    <cellStyle name="40% - Accent2 7" xfId="477"/>
    <cellStyle name="40% - Accent2 7 2" xfId="6001"/>
    <cellStyle name="40% - Accent2 7 3" xfId="6002"/>
    <cellStyle name="40% - Accent2 7 4" xfId="50726"/>
    <cellStyle name="40% - Accent2 8" xfId="4279"/>
    <cellStyle name="40% - Accent2 8 2" xfId="50727"/>
    <cellStyle name="40% - Accent2 8 2 2" xfId="50728"/>
    <cellStyle name="40% - Accent2 8 2 3" xfId="50729"/>
    <cellStyle name="40% - Accent2 8 3" xfId="50730"/>
    <cellStyle name="40% - Accent2 8 3 2" xfId="50731"/>
    <cellStyle name="40% - Accent2 8 3 3" xfId="50732"/>
    <cellStyle name="40% - Accent2 8 4" xfId="50733"/>
    <cellStyle name="40% - Accent2 8 5" xfId="50734"/>
    <cellStyle name="40% - Accent2 8 6" xfId="50735"/>
    <cellStyle name="40% - Accent2 8 7" xfId="50736"/>
    <cellStyle name="40% - Accent2 8 8" xfId="50737"/>
    <cellStyle name="40% - Accent2 9" xfId="455"/>
    <cellStyle name="40% - Accent2 9 2" xfId="50738"/>
    <cellStyle name="40% - Accent2 9 2 2" xfId="50739"/>
    <cellStyle name="40% - Accent2 9 2 3" xfId="50740"/>
    <cellStyle name="40% - Accent2 9 3" xfId="50741"/>
    <cellStyle name="40% - Accent2 9 3 2" xfId="50742"/>
    <cellStyle name="40% - Accent2 9 3 3" xfId="50743"/>
    <cellStyle name="40% - Accent2 9 4" xfId="50744"/>
    <cellStyle name="40% - Accent2 9 5" xfId="50745"/>
    <cellStyle name="40% - Accent2 9 6" xfId="50746"/>
    <cellStyle name="40% - Accent2 9 7" xfId="50747"/>
    <cellStyle name="40% - Accent2 9 8" xfId="50748"/>
    <cellStyle name="40% - Accent3" xfId="28" builtinId="39" customBuiltin="1"/>
    <cellStyle name="40% - Accent3 10" xfId="50749"/>
    <cellStyle name="40% - Accent3 10 2" xfId="50750"/>
    <cellStyle name="40% - Accent3 10 2 2" xfId="58708"/>
    <cellStyle name="40% - Accent3 10 2 3" xfId="58709"/>
    <cellStyle name="40% - Accent3 10 3" xfId="50751"/>
    <cellStyle name="40% - Accent3 10 4" xfId="50752"/>
    <cellStyle name="40% - Accent3 10 4 2" xfId="58710"/>
    <cellStyle name="40% - Accent3 10 5" xfId="58711"/>
    <cellStyle name="40% - Accent3 11" xfId="50753"/>
    <cellStyle name="40% - Accent3 11 2" xfId="50754"/>
    <cellStyle name="40% - Accent3 11 3" xfId="50755"/>
    <cellStyle name="40% - Accent3 11 3 2" xfId="58712"/>
    <cellStyle name="40% - Accent3 12" xfId="50756"/>
    <cellStyle name="40% - Accent3 12 2" xfId="50757"/>
    <cellStyle name="40% - Accent3 12 3" xfId="50758"/>
    <cellStyle name="40% - Accent3 13" xfId="50759"/>
    <cellStyle name="40% - Accent3 13 2" xfId="50760"/>
    <cellStyle name="40% - Accent3 13 3" xfId="50761"/>
    <cellStyle name="40% - Accent3 14" xfId="50762"/>
    <cellStyle name="40% - Accent3 14 2" xfId="50763"/>
    <cellStyle name="40% - Accent3 14 3" xfId="50764"/>
    <cellStyle name="40% - Accent3 15" xfId="50765"/>
    <cellStyle name="40% - Accent3 15 2" xfId="50766"/>
    <cellStyle name="40% - Accent3 15 3" xfId="50767"/>
    <cellStyle name="40% - Accent3 16" xfId="50768"/>
    <cellStyle name="40% - Accent3 16 2" xfId="50769"/>
    <cellStyle name="40% - Accent3 16 3" xfId="50770"/>
    <cellStyle name="40% - Accent3 17" xfId="50771"/>
    <cellStyle name="40% - Accent3 17 2" xfId="50772"/>
    <cellStyle name="40% - Accent3 17 3" xfId="50773"/>
    <cellStyle name="40% - Accent3 18" xfId="50774"/>
    <cellStyle name="40% - Accent3 18 2" xfId="50775"/>
    <cellStyle name="40% - Accent3 18 3" xfId="50776"/>
    <cellStyle name="40% - Accent3 19" xfId="50777"/>
    <cellStyle name="40% - Accent3 19 2" xfId="50778"/>
    <cellStyle name="40% - Accent3 19 3" xfId="50779"/>
    <cellStyle name="40% - Accent3 2" xfId="76"/>
    <cellStyle name="40% - Accent3 2 10" xfId="6003"/>
    <cellStyle name="40% - Accent3 2 10 2" xfId="50780"/>
    <cellStyle name="40% - Accent3 2 10 3" xfId="50781"/>
    <cellStyle name="40% - Accent3 2 11" xfId="6004"/>
    <cellStyle name="40% - Accent3 2 11 2" xfId="50782"/>
    <cellStyle name="40% - Accent3 2 11 3" xfId="50783"/>
    <cellStyle name="40% - Accent3 2 12" xfId="50784"/>
    <cellStyle name="40% - Accent3 2 12 2" xfId="50785"/>
    <cellStyle name="40% - Accent3 2 12 3" xfId="50786"/>
    <cellStyle name="40% - Accent3 2 13" xfId="50787"/>
    <cellStyle name="40% - Accent3 2 14" xfId="50788"/>
    <cellStyle name="40% - Accent3 2 2" xfId="231"/>
    <cellStyle name="40% - Accent3 2 2 2" xfId="480"/>
    <cellStyle name="40% - Accent3 2 2 2 2" xfId="6005"/>
    <cellStyle name="40% - Accent3 2 2 2 3" xfId="6006"/>
    <cellStyle name="40% - Accent3 2 2 2 4" xfId="6007"/>
    <cellStyle name="40% - Accent3 2 2 3" xfId="6008"/>
    <cellStyle name="40% - Accent3 2 2 3 2" xfId="6009"/>
    <cellStyle name="40% - Accent3 2 2 3 3" xfId="50789"/>
    <cellStyle name="40% - Accent3 2 2 4" xfId="6010"/>
    <cellStyle name="40% - Accent3 2 2 4 2" xfId="50790"/>
    <cellStyle name="40% - Accent3 2 2 4 3" xfId="50791"/>
    <cellStyle name="40% - Accent3 2 2 5" xfId="6011"/>
    <cellStyle name="40% - Accent3 2 2 6" xfId="6012"/>
    <cellStyle name="40% - Accent3 2 2 7" xfId="50792"/>
    <cellStyle name="40% - Accent3 2 2 8" xfId="50793"/>
    <cellStyle name="40% - Accent3 2 2_Dec monthly report" xfId="4649"/>
    <cellStyle name="40% - Accent3 2 3" xfId="481"/>
    <cellStyle name="40% - Accent3 2 3 10" xfId="50794"/>
    <cellStyle name="40% - Accent3 2 3 11" xfId="50795"/>
    <cellStyle name="40% - Accent3 2 3 2" xfId="482"/>
    <cellStyle name="40% - Accent3 2 3 2 10" xfId="50796"/>
    <cellStyle name="40% - Accent3 2 3 2 2" xfId="4297"/>
    <cellStyle name="40% - Accent3 2 3 2 2 2" xfId="6013"/>
    <cellStyle name="40% - Accent3 2 3 2 2 2 2" xfId="6014"/>
    <cellStyle name="40% - Accent3 2 3 2 2 2 3" xfId="50797"/>
    <cellStyle name="40% - Accent3 2 3 2 2 3" xfId="6015"/>
    <cellStyle name="40% - Accent3 2 3 2 2 3 2" xfId="50798"/>
    <cellStyle name="40% - Accent3 2 3 2 2 3 3" xfId="50799"/>
    <cellStyle name="40% - Accent3 2 3 2 2 4" xfId="50800"/>
    <cellStyle name="40% - Accent3 2 3 2 2 5" xfId="50801"/>
    <cellStyle name="40% - Accent3 2 3 2 2 6" xfId="50802"/>
    <cellStyle name="40% - Accent3 2 3 2 2 7" xfId="50803"/>
    <cellStyle name="40% - Accent3 2 3 2 2 8" xfId="50804"/>
    <cellStyle name="40% - Accent3 2 3 2 3" xfId="6016"/>
    <cellStyle name="40% - Accent3 2 3 2 3 2" xfId="6017"/>
    <cellStyle name="40% - Accent3 2 3 2 3 2 2" xfId="58713"/>
    <cellStyle name="40% - Accent3 2 3 2 3 2 3" xfId="58714"/>
    <cellStyle name="40% - Accent3 2 3 2 3 3" xfId="50805"/>
    <cellStyle name="40% - Accent3 2 3 2 3 3 2" xfId="58715"/>
    <cellStyle name="40% - Accent3 2 3 2 3 4" xfId="50806"/>
    <cellStyle name="40% - Accent3 2 3 2 4" xfId="6018"/>
    <cellStyle name="40% - Accent3 2 3 2 4 2" xfId="50807"/>
    <cellStyle name="40% - Accent3 2 3 2 4 3" xfId="50808"/>
    <cellStyle name="40% - Accent3 2 3 2 5" xfId="50809"/>
    <cellStyle name="40% - Accent3 2 3 2 5 2" xfId="50810"/>
    <cellStyle name="40% - Accent3 2 3 2 5 3" xfId="50811"/>
    <cellStyle name="40% - Accent3 2 3 2 6" xfId="50812"/>
    <cellStyle name="40% - Accent3 2 3 2 6 2" xfId="58716"/>
    <cellStyle name="40% - Accent3 2 3 2 7" xfId="50813"/>
    <cellStyle name="40% - Accent3 2 3 2 8" xfId="50814"/>
    <cellStyle name="40% - Accent3 2 3 2 9" xfId="50815"/>
    <cellStyle name="40% - Accent3 2 3 3" xfId="4296"/>
    <cellStyle name="40% - Accent3 2 3 3 2" xfId="6019"/>
    <cellStyle name="40% - Accent3 2 3 3 2 2" xfId="50816"/>
    <cellStyle name="40% - Accent3 2 3 3 2 3" xfId="50817"/>
    <cellStyle name="40% - Accent3 2 3 3 3" xfId="6020"/>
    <cellStyle name="40% - Accent3 2 3 3 3 2" xfId="6021"/>
    <cellStyle name="40% - Accent3 2 3 3 3 3" xfId="50818"/>
    <cellStyle name="40% - Accent3 2 3 3 4" xfId="6022"/>
    <cellStyle name="40% - Accent3 2 3 3 5" xfId="50819"/>
    <cellStyle name="40% - Accent3 2 3 3 6" xfId="50820"/>
    <cellStyle name="40% - Accent3 2 3 3 7" xfId="50821"/>
    <cellStyle name="40% - Accent3 2 3 3 8" xfId="50822"/>
    <cellStyle name="40% - Accent3 2 3 4" xfId="6023"/>
    <cellStyle name="40% - Accent3 2 3 4 2" xfId="6024"/>
    <cellStyle name="40% - Accent3 2 3 4 2 2" xfId="6025"/>
    <cellStyle name="40% - Accent3 2 3 4 2 3" xfId="58717"/>
    <cellStyle name="40% - Accent3 2 3 4 3" xfId="6026"/>
    <cellStyle name="40% - Accent3 2 3 4 3 2" xfId="58718"/>
    <cellStyle name="40% - Accent3 2 3 4 4" xfId="50823"/>
    <cellStyle name="40% - Accent3 2 3 5" xfId="6027"/>
    <cellStyle name="40% - Accent3 2 3 5 2" xfId="50824"/>
    <cellStyle name="40% - Accent3 2 3 5 3" xfId="50825"/>
    <cellStyle name="40% - Accent3 2 3 6" xfId="50826"/>
    <cellStyle name="40% - Accent3 2 3 6 2" xfId="50827"/>
    <cellStyle name="40% - Accent3 2 3 6 3" xfId="50828"/>
    <cellStyle name="40% - Accent3 2 3 7" xfId="50829"/>
    <cellStyle name="40% - Accent3 2 3 7 2" xfId="58719"/>
    <cellStyle name="40% - Accent3 2 3 8" xfId="50830"/>
    <cellStyle name="40% - Accent3 2 3 9" xfId="50831"/>
    <cellStyle name="40% - Accent3 2 4" xfId="483"/>
    <cellStyle name="40% - Accent3 2 4 10" xfId="50832"/>
    <cellStyle name="40% - Accent3 2 4 11" xfId="50833"/>
    <cellStyle name="40% - Accent3 2 4 2" xfId="484"/>
    <cellStyle name="40% - Accent3 2 4 2 10" xfId="50834"/>
    <cellStyle name="40% - Accent3 2 4 2 2" xfId="4299"/>
    <cellStyle name="40% - Accent3 2 4 2 2 2" xfId="6028"/>
    <cellStyle name="40% - Accent3 2 4 2 2 2 2" xfId="50835"/>
    <cellStyle name="40% - Accent3 2 4 2 2 2 3" xfId="50836"/>
    <cellStyle name="40% - Accent3 2 4 2 2 3" xfId="50837"/>
    <cellStyle name="40% - Accent3 2 4 2 2 3 2" xfId="50838"/>
    <cellStyle name="40% - Accent3 2 4 2 2 3 3" xfId="50839"/>
    <cellStyle name="40% - Accent3 2 4 2 2 4" xfId="50840"/>
    <cellStyle name="40% - Accent3 2 4 2 2 5" xfId="50841"/>
    <cellStyle name="40% - Accent3 2 4 2 2 6" xfId="50842"/>
    <cellStyle name="40% - Accent3 2 4 2 2 7" xfId="50843"/>
    <cellStyle name="40% - Accent3 2 4 2 2 8" xfId="50844"/>
    <cellStyle name="40% - Accent3 2 4 2 3" xfId="6029"/>
    <cellStyle name="40% - Accent3 2 4 2 3 2" xfId="50845"/>
    <cellStyle name="40% - Accent3 2 4 2 3 2 2" xfId="58720"/>
    <cellStyle name="40% - Accent3 2 4 2 3 2 3" xfId="58721"/>
    <cellStyle name="40% - Accent3 2 4 2 3 3" xfId="50846"/>
    <cellStyle name="40% - Accent3 2 4 2 3 3 2" xfId="58722"/>
    <cellStyle name="40% - Accent3 2 4 2 3 4" xfId="50847"/>
    <cellStyle name="40% - Accent3 2 4 2 4" xfId="50848"/>
    <cellStyle name="40% - Accent3 2 4 2 4 2" xfId="50849"/>
    <cellStyle name="40% - Accent3 2 4 2 4 3" xfId="50850"/>
    <cellStyle name="40% - Accent3 2 4 2 5" xfId="50851"/>
    <cellStyle name="40% - Accent3 2 4 2 5 2" xfId="50852"/>
    <cellStyle name="40% - Accent3 2 4 2 5 3" xfId="50853"/>
    <cellStyle name="40% - Accent3 2 4 2 6" xfId="50854"/>
    <cellStyle name="40% - Accent3 2 4 2 6 2" xfId="58723"/>
    <cellStyle name="40% - Accent3 2 4 2 7" xfId="50855"/>
    <cellStyle name="40% - Accent3 2 4 2 8" xfId="50856"/>
    <cellStyle name="40% - Accent3 2 4 2 9" xfId="50857"/>
    <cellStyle name="40% - Accent3 2 4 3" xfId="4298"/>
    <cellStyle name="40% - Accent3 2 4 3 2" xfId="6030"/>
    <cellStyle name="40% - Accent3 2 4 3 2 2" xfId="50858"/>
    <cellStyle name="40% - Accent3 2 4 3 2 3" xfId="50859"/>
    <cellStyle name="40% - Accent3 2 4 3 3" xfId="50860"/>
    <cellStyle name="40% - Accent3 2 4 3 3 2" xfId="50861"/>
    <cellStyle name="40% - Accent3 2 4 3 3 3" xfId="50862"/>
    <cellStyle name="40% - Accent3 2 4 3 4" xfId="50863"/>
    <cellStyle name="40% - Accent3 2 4 3 5" xfId="50864"/>
    <cellStyle name="40% - Accent3 2 4 3 6" xfId="50865"/>
    <cellStyle name="40% - Accent3 2 4 3 7" xfId="50866"/>
    <cellStyle name="40% - Accent3 2 4 3 8" xfId="50867"/>
    <cellStyle name="40% - Accent3 2 4 4" xfId="6031"/>
    <cellStyle name="40% - Accent3 2 4 4 2" xfId="50868"/>
    <cellStyle name="40% - Accent3 2 4 4 2 2" xfId="58724"/>
    <cellStyle name="40% - Accent3 2 4 4 2 3" xfId="58725"/>
    <cellStyle name="40% - Accent3 2 4 4 3" xfId="50869"/>
    <cellStyle name="40% - Accent3 2 4 4 3 2" xfId="58726"/>
    <cellStyle name="40% - Accent3 2 4 4 4" xfId="50870"/>
    <cellStyle name="40% - Accent3 2 4 5" xfId="6032"/>
    <cellStyle name="40% - Accent3 2 4 5 2" xfId="50871"/>
    <cellStyle name="40% - Accent3 2 4 5 3" xfId="50872"/>
    <cellStyle name="40% - Accent3 2 4 6" xfId="50873"/>
    <cellStyle name="40% - Accent3 2 4 6 2" xfId="50874"/>
    <cellStyle name="40% - Accent3 2 4 6 3" xfId="50875"/>
    <cellStyle name="40% - Accent3 2 4 7" xfId="50876"/>
    <cellStyle name="40% - Accent3 2 4 7 2" xfId="58727"/>
    <cellStyle name="40% - Accent3 2 4 8" xfId="50877"/>
    <cellStyle name="40% - Accent3 2 4 9" xfId="50878"/>
    <cellStyle name="40% - Accent3 2 5" xfId="485"/>
    <cellStyle name="40% - Accent3 2 5 10" xfId="50879"/>
    <cellStyle name="40% - Accent3 2 5 11" xfId="50880"/>
    <cellStyle name="40% - Accent3 2 5 2" xfId="486"/>
    <cellStyle name="40% - Accent3 2 5 2 2" xfId="4301"/>
    <cellStyle name="40% - Accent3 2 5 2 2 2" xfId="6033"/>
    <cellStyle name="40% - Accent3 2 5 2 2 2 2" xfId="50881"/>
    <cellStyle name="40% - Accent3 2 5 2 2 2 3" xfId="50882"/>
    <cellStyle name="40% - Accent3 2 5 2 2 3" xfId="50883"/>
    <cellStyle name="40% - Accent3 2 5 2 2 3 2" xfId="50884"/>
    <cellStyle name="40% - Accent3 2 5 2 2 3 3" xfId="50885"/>
    <cellStyle name="40% - Accent3 2 5 2 2 4" xfId="50886"/>
    <cellStyle name="40% - Accent3 2 5 2 2 5" xfId="50887"/>
    <cellStyle name="40% - Accent3 2 5 2 2 6" xfId="50888"/>
    <cellStyle name="40% - Accent3 2 5 2 2 7" xfId="50889"/>
    <cellStyle name="40% - Accent3 2 5 2 2 8" xfId="50890"/>
    <cellStyle name="40% - Accent3 2 5 2 3" xfId="6034"/>
    <cellStyle name="40% - Accent3 2 5 2 3 2" xfId="50891"/>
    <cellStyle name="40% - Accent3 2 5 2 3 2 2" xfId="58728"/>
    <cellStyle name="40% - Accent3 2 5 2 3 2 3" xfId="58729"/>
    <cellStyle name="40% - Accent3 2 5 2 3 3" xfId="50892"/>
    <cellStyle name="40% - Accent3 2 5 2 3 3 2" xfId="58730"/>
    <cellStyle name="40% - Accent3 2 5 2 3 4" xfId="50893"/>
    <cellStyle name="40% - Accent3 2 5 2 4" xfId="50894"/>
    <cellStyle name="40% - Accent3 2 5 2 4 2" xfId="50895"/>
    <cellStyle name="40% - Accent3 2 5 2 4 3" xfId="50896"/>
    <cellStyle name="40% - Accent3 2 5 2 5" xfId="50897"/>
    <cellStyle name="40% - Accent3 2 5 2 6" xfId="50898"/>
    <cellStyle name="40% - Accent3 2 5 2 6 2" xfId="58731"/>
    <cellStyle name="40% - Accent3 2 5 2 7" xfId="50899"/>
    <cellStyle name="40% - Accent3 2 5 2 8" xfId="50900"/>
    <cellStyle name="40% - Accent3 2 5 2 9" xfId="50901"/>
    <cellStyle name="40% - Accent3 2 5 3" xfId="4300"/>
    <cellStyle name="40% - Accent3 2 5 3 2" xfId="6035"/>
    <cellStyle name="40% - Accent3 2 5 3 2 2" xfId="50902"/>
    <cellStyle name="40% - Accent3 2 5 3 2 3" xfId="50903"/>
    <cellStyle name="40% - Accent3 2 5 3 3" xfId="50904"/>
    <cellStyle name="40% - Accent3 2 5 3 3 2" xfId="50905"/>
    <cellStyle name="40% - Accent3 2 5 3 3 3" xfId="50906"/>
    <cellStyle name="40% - Accent3 2 5 3 4" xfId="50907"/>
    <cellStyle name="40% - Accent3 2 5 3 5" xfId="50908"/>
    <cellStyle name="40% - Accent3 2 5 3 6" xfId="50909"/>
    <cellStyle name="40% - Accent3 2 5 3 7" xfId="50910"/>
    <cellStyle name="40% - Accent3 2 5 3 8" xfId="50911"/>
    <cellStyle name="40% - Accent3 2 5 4" xfId="6036"/>
    <cellStyle name="40% - Accent3 2 5 4 2" xfId="50912"/>
    <cellStyle name="40% - Accent3 2 5 4 2 2" xfId="58732"/>
    <cellStyle name="40% - Accent3 2 5 4 2 3" xfId="58733"/>
    <cellStyle name="40% - Accent3 2 5 4 3" xfId="50913"/>
    <cellStyle name="40% - Accent3 2 5 4 3 2" xfId="58734"/>
    <cellStyle name="40% - Accent3 2 5 4 4" xfId="50914"/>
    <cellStyle name="40% - Accent3 2 5 5" xfId="6037"/>
    <cellStyle name="40% - Accent3 2 5 5 2" xfId="50915"/>
    <cellStyle name="40% - Accent3 2 5 5 3" xfId="50916"/>
    <cellStyle name="40% - Accent3 2 5 6" xfId="50917"/>
    <cellStyle name="40% - Accent3 2 5 6 2" xfId="50918"/>
    <cellStyle name="40% - Accent3 2 5 6 3" xfId="50919"/>
    <cellStyle name="40% - Accent3 2 5 7" xfId="50920"/>
    <cellStyle name="40% - Accent3 2 5 7 2" xfId="58735"/>
    <cellStyle name="40% - Accent3 2 5 8" xfId="50921"/>
    <cellStyle name="40% - Accent3 2 5 9" xfId="50922"/>
    <cellStyle name="40% - Accent3 2 6" xfId="487"/>
    <cellStyle name="40% - Accent3 2 6 10" xfId="50923"/>
    <cellStyle name="40% - Accent3 2 6 11" xfId="50924"/>
    <cellStyle name="40% - Accent3 2 6 2" xfId="488"/>
    <cellStyle name="40% - Accent3 2 6 2 2" xfId="4303"/>
    <cellStyle name="40% - Accent3 2 6 2 2 2" xfId="50925"/>
    <cellStyle name="40% - Accent3 2 6 2 2 2 2" xfId="50926"/>
    <cellStyle name="40% - Accent3 2 6 2 2 2 3" xfId="50927"/>
    <cellStyle name="40% - Accent3 2 6 2 2 3" xfId="50928"/>
    <cellStyle name="40% - Accent3 2 6 2 2 3 2" xfId="50929"/>
    <cellStyle name="40% - Accent3 2 6 2 2 3 3" xfId="50930"/>
    <cellStyle name="40% - Accent3 2 6 2 2 4" xfId="50931"/>
    <cellStyle name="40% - Accent3 2 6 2 2 5" xfId="50932"/>
    <cellStyle name="40% - Accent3 2 6 2 2 6" xfId="50933"/>
    <cellStyle name="40% - Accent3 2 6 2 2 7" xfId="50934"/>
    <cellStyle name="40% - Accent3 2 6 2 2 8" xfId="50935"/>
    <cellStyle name="40% - Accent3 2 6 2 3" xfId="50936"/>
    <cellStyle name="40% - Accent3 2 6 2 3 2" xfId="50937"/>
    <cellStyle name="40% - Accent3 2 6 2 3 2 2" xfId="58736"/>
    <cellStyle name="40% - Accent3 2 6 2 3 2 3" xfId="58737"/>
    <cellStyle name="40% - Accent3 2 6 2 3 3" xfId="50938"/>
    <cellStyle name="40% - Accent3 2 6 2 3 3 2" xfId="58738"/>
    <cellStyle name="40% - Accent3 2 6 2 3 4" xfId="50939"/>
    <cellStyle name="40% - Accent3 2 6 2 4" xfId="50940"/>
    <cellStyle name="40% - Accent3 2 6 2 4 2" xfId="50941"/>
    <cellStyle name="40% - Accent3 2 6 2 4 3" xfId="50942"/>
    <cellStyle name="40% - Accent3 2 6 2 5" xfId="50943"/>
    <cellStyle name="40% - Accent3 2 6 2 6" xfId="50944"/>
    <cellStyle name="40% - Accent3 2 6 2 6 2" xfId="58739"/>
    <cellStyle name="40% - Accent3 2 6 2 7" xfId="50945"/>
    <cellStyle name="40% - Accent3 2 6 2 8" xfId="50946"/>
    <cellStyle name="40% - Accent3 2 6 2 9" xfId="50947"/>
    <cellStyle name="40% - Accent3 2 6 3" xfId="4302"/>
    <cellStyle name="40% - Accent3 2 6 3 2" xfId="50948"/>
    <cellStyle name="40% - Accent3 2 6 3 2 2" xfId="50949"/>
    <cellStyle name="40% - Accent3 2 6 3 2 3" xfId="50950"/>
    <cellStyle name="40% - Accent3 2 6 3 3" xfId="50951"/>
    <cellStyle name="40% - Accent3 2 6 3 3 2" xfId="50952"/>
    <cellStyle name="40% - Accent3 2 6 3 3 3" xfId="50953"/>
    <cellStyle name="40% - Accent3 2 6 3 4" xfId="50954"/>
    <cellStyle name="40% - Accent3 2 6 3 5" xfId="50955"/>
    <cellStyle name="40% - Accent3 2 6 3 6" xfId="50956"/>
    <cellStyle name="40% - Accent3 2 6 3 7" xfId="50957"/>
    <cellStyle name="40% - Accent3 2 6 3 8" xfId="50958"/>
    <cellStyle name="40% - Accent3 2 6 4" xfId="50959"/>
    <cellStyle name="40% - Accent3 2 6 4 2" xfId="50960"/>
    <cellStyle name="40% - Accent3 2 6 4 2 2" xfId="58740"/>
    <cellStyle name="40% - Accent3 2 6 4 2 3" xfId="58741"/>
    <cellStyle name="40% - Accent3 2 6 4 3" xfId="50961"/>
    <cellStyle name="40% - Accent3 2 6 4 3 2" xfId="58742"/>
    <cellStyle name="40% - Accent3 2 6 4 4" xfId="50962"/>
    <cellStyle name="40% - Accent3 2 6 5" xfId="50963"/>
    <cellStyle name="40% - Accent3 2 6 5 2" xfId="50964"/>
    <cellStyle name="40% - Accent3 2 6 5 3" xfId="50965"/>
    <cellStyle name="40% - Accent3 2 6 6" xfId="50966"/>
    <cellStyle name="40% - Accent3 2 6 6 2" xfId="50967"/>
    <cellStyle name="40% - Accent3 2 6 6 3" xfId="50968"/>
    <cellStyle name="40% - Accent3 2 6 7" xfId="50969"/>
    <cellStyle name="40% - Accent3 2 6 7 2" xfId="58743"/>
    <cellStyle name="40% - Accent3 2 6 8" xfId="50970"/>
    <cellStyle name="40% - Accent3 2 6 9" xfId="50971"/>
    <cellStyle name="40% - Accent3 2 7" xfId="479"/>
    <cellStyle name="40% - Accent3 2 7 2" xfId="6038"/>
    <cellStyle name="40% - Accent3 2 7 2 2" xfId="6039"/>
    <cellStyle name="40% - Accent3 2 7 2 3" xfId="58744"/>
    <cellStyle name="40% - Accent3 2 7 3" xfId="6040"/>
    <cellStyle name="40% - Accent3 2 7 3 2" xfId="58745"/>
    <cellStyle name="40% - Accent3 2 7 4" xfId="58746"/>
    <cellStyle name="40% - Accent3 2 8" xfId="6041"/>
    <cellStyle name="40% - Accent3 2 8 2" xfId="50972"/>
    <cellStyle name="40% - Accent3 2 8 3" xfId="50973"/>
    <cellStyle name="40% - Accent3 2 9" xfId="6042"/>
    <cellStyle name="40% - Accent3 2 9 2" xfId="50974"/>
    <cellStyle name="40% - Accent3 2 9 3" xfId="50975"/>
    <cellStyle name="40% - Accent3 2_Dec monthly report" xfId="4648"/>
    <cellStyle name="40% - Accent3 20" xfId="50976"/>
    <cellStyle name="40% - Accent3 20 2" xfId="50977"/>
    <cellStyle name="40% - Accent3 20 3" xfId="50978"/>
    <cellStyle name="40% - Accent3 21" xfId="50979"/>
    <cellStyle name="40% - Accent3 21 2" xfId="50980"/>
    <cellStyle name="40% - Accent3 21 3" xfId="50981"/>
    <cellStyle name="40% - Accent3 22" xfId="50982"/>
    <cellStyle name="40% - Accent3 23" xfId="50983"/>
    <cellStyle name="40% - Accent3 24" xfId="50984"/>
    <cellStyle name="40% - Accent3 3" xfId="171"/>
    <cellStyle name="40% - Accent3 3 10" xfId="6043"/>
    <cellStyle name="40% - Accent3 3 11" xfId="6044"/>
    <cellStyle name="40% - Accent3 3 12" xfId="6045"/>
    <cellStyle name="40% - Accent3 3 13" xfId="6046"/>
    <cellStyle name="40% - Accent3 3 14" xfId="50985"/>
    <cellStyle name="40% - Accent3 3 2" xfId="232"/>
    <cellStyle name="40% - Accent3 3 2 2" xfId="491"/>
    <cellStyle name="40% - Accent3 3 2 2 10" xfId="50986"/>
    <cellStyle name="40% - Accent3 3 2 2 2" xfId="4305"/>
    <cellStyle name="40% - Accent3 3 2 2 2 2" xfId="6047"/>
    <cellStyle name="40% - Accent3 3 2 2 2 2 2" xfId="50987"/>
    <cellStyle name="40% - Accent3 3 2 2 2 2 3" xfId="50988"/>
    <cellStyle name="40% - Accent3 3 2 2 2 3" xfId="6048"/>
    <cellStyle name="40% - Accent3 3 2 2 2 3 2" xfId="50989"/>
    <cellStyle name="40% - Accent3 3 2 2 2 3 3" xfId="50990"/>
    <cellStyle name="40% - Accent3 3 2 2 2 4" xfId="50991"/>
    <cellStyle name="40% - Accent3 3 2 2 2 5" xfId="50992"/>
    <cellStyle name="40% - Accent3 3 2 2 2 6" xfId="50993"/>
    <cellStyle name="40% - Accent3 3 2 2 2 7" xfId="50994"/>
    <cellStyle name="40% - Accent3 3 2 2 2 8" xfId="50995"/>
    <cellStyle name="40% - Accent3 3 2 2 3" xfId="6049"/>
    <cellStyle name="40% - Accent3 3 2 2 3 2" xfId="6050"/>
    <cellStyle name="40% - Accent3 3 2 2 3 3" xfId="50996"/>
    <cellStyle name="40% - Accent3 3 2 2 4" xfId="6051"/>
    <cellStyle name="40% - Accent3 3 2 2 4 2" xfId="50997"/>
    <cellStyle name="40% - Accent3 3 2 2 4 3" xfId="50998"/>
    <cellStyle name="40% - Accent3 3 2 2 5" xfId="50999"/>
    <cellStyle name="40% - Accent3 3 2 2 5 2" xfId="51000"/>
    <cellStyle name="40% - Accent3 3 2 2 5 3" xfId="51001"/>
    <cellStyle name="40% - Accent3 3 2 2 6" xfId="51002"/>
    <cellStyle name="40% - Accent3 3 2 2 7" xfId="51003"/>
    <cellStyle name="40% - Accent3 3 2 2 8" xfId="51004"/>
    <cellStyle name="40% - Accent3 3 2 2 9" xfId="51005"/>
    <cellStyle name="40% - Accent3 3 2 3" xfId="490"/>
    <cellStyle name="40% - Accent3 3 2 3 2" xfId="6052"/>
    <cellStyle name="40% - Accent3 3 2 3 2 2" xfId="58747"/>
    <cellStyle name="40% - Accent3 3 2 3 2 3" xfId="58748"/>
    <cellStyle name="40% - Accent3 3 2 3 3" xfId="6053"/>
    <cellStyle name="40% - Accent3 3 2 3 3 2" xfId="58749"/>
    <cellStyle name="40% - Accent3 3 2 3 4" xfId="58750"/>
    <cellStyle name="40% - Accent3 3 2 4" xfId="6054"/>
    <cellStyle name="40% - Accent3 3 2 4 2" xfId="51006"/>
    <cellStyle name="40% - Accent3 3 2 4 3" xfId="51007"/>
    <cellStyle name="40% - Accent3 3 2 5" xfId="6055"/>
    <cellStyle name="40% - Accent3 3 2 5 2" xfId="51008"/>
    <cellStyle name="40% - Accent3 3 2 5 3" xfId="51009"/>
    <cellStyle name="40% - Accent3 3 2 6" xfId="6056"/>
    <cellStyle name="40% - Accent3 3 2 7" xfId="51010"/>
    <cellStyle name="40% - Accent3 3 2 8" xfId="51011"/>
    <cellStyle name="40% - Accent3 3 2 9" xfId="51012"/>
    <cellStyle name="40% - Accent3 3 3" xfId="4304"/>
    <cellStyle name="40% - Accent3 3 3 2" xfId="6057"/>
    <cellStyle name="40% - Accent3 3 3 2 2" xfId="6058"/>
    <cellStyle name="40% - Accent3 3 3 2 3" xfId="6059"/>
    <cellStyle name="40% - Accent3 3 3 2 3 2" xfId="58751"/>
    <cellStyle name="40% - Accent3 3 3 3" xfId="6060"/>
    <cellStyle name="40% - Accent3 3 3 3 2" xfId="51013"/>
    <cellStyle name="40% - Accent3 3 3 3 3" xfId="51014"/>
    <cellStyle name="40% - Accent3 3 3 4" xfId="6061"/>
    <cellStyle name="40% - Accent3 3 3 4 2" xfId="58752"/>
    <cellStyle name="40% - Accent3 3 3 5" xfId="51015"/>
    <cellStyle name="40% - Accent3 3 3 6" xfId="51016"/>
    <cellStyle name="40% - Accent3 3 3 7" xfId="51017"/>
    <cellStyle name="40% - Accent3 3 3 8" xfId="51018"/>
    <cellStyle name="40% - Accent3 3 4" xfId="489"/>
    <cellStyle name="40% - Accent3 3 4 2" xfId="6062"/>
    <cellStyle name="40% - Accent3 3 4 2 2" xfId="51019"/>
    <cellStyle name="40% - Accent3 3 4 2 3" xfId="51020"/>
    <cellStyle name="40% - Accent3 3 4 3" xfId="6063"/>
    <cellStyle name="40% - Accent3 3 4 3 2" xfId="51021"/>
    <cellStyle name="40% - Accent3 3 4 3 3" xfId="51022"/>
    <cellStyle name="40% - Accent3 3 4 4" xfId="51023"/>
    <cellStyle name="40% - Accent3 3 4 4 2" xfId="58753"/>
    <cellStyle name="40% - Accent3 3 4 5" xfId="51024"/>
    <cellStyle name="40% - Accent3 3 4 6" xfId="51025"/>
    <cellStyle name="40% - Accent3 3 4 7" xfId="51026"/>
    <cellStyle name="40% - Accent3 3 4 8" xfId="51027"/>
    <cellStyle name="40% - Accent3 3 5" xfId="6064"/>
    <cellStyle name="40% - Accent3 3 5 2" xfId="6065"/>
    <cellStyle name="40% - Accent3 3 5 2 2" xfId="6066"/>
    <cellStyle name="40% - Accent3 3 5 2 3" xfId="6067"/>
    <cellStyle name="40% - Accent3 3 5 3" xfId="6068"/>
    <cellStyle name="40% - Accent3 3 5 3 2" xfId="6069"/>
    <cellStyle name="40% - Accent3 3 5 4" xfId="6070"/>
    <cellStyle name="40% - Accent3 3 5 5" xfId="6071"/>
    <cellStyle name="40% - Accent3 3 5 6" xfId="6072"/>
    <cellStyle name="40% - Accent3 3 5 7" xfId="6073"/>
    <cellStyle name="40% - Accent3 3 5 8" xfId="6074"/>
    <cellStyle name="40% - Accent3 3 6" xfId="6075"/>
    <cellStyle name="40% - Accent3 3 6 2" xfId="6076"/>
    <cellStyle name="40% - Accent3 3 6 3" xfId="51028"/>
    <cellStyle name="40% - Accent3 3 7" xfId="6077"/>
    <cellStyle name="40% - Accent3 3 7 2" xfId="6078"/>
    <cellStyle name="40% - Accent3 3 7 3" xfId="6079"/>
    <cellStyle name="40% - Accent3 3 8" xfId="6080"/>
    <cellStyle name="40% - Accent3 3 8 2" xfId="6081"/>
    <cellStyle name="40% - Accent3 3 8 3" xfId="51029"/>
    <cellStyle name="40% - Accent3 3 9" xfId="6082"/>
    <cellStyle name="40% - Accent3 3 9 2" xfId="6083"/>
    <cellStyle name="40% - Accent3 3 9 3" xfId="51030"/>
    <cellStyle name="40% - Accent3 4" xfId="170"/>
    <cellStyle name="40% - Accent3 4 10" xfId="6084"/>
    <cellStyle name="40% - Accent3 4 11" xfId="6085"/>
    <cellStyle name="40% - Accent3 4 12" xfId="6086"/>
    <cellStyle name="40% - Accent3 4 13" xfId="51031"/>
    <cellStyle name="40% - Accent3 4 2" xfId="233"/>
    <cellStyle name="40% - Accent3 4 2 2" xfId="494"/>
    <cellStyle name="40% - Accent3 4 2 2 2" xfId="4307"/>
    <cellStyle name="40% - Accent3 4 2 2 2 2" xfId="51032"/>
    <cellStyle name="40% - Accent3 4 2 2 2 2 2" xfId="51033"/>
    <cellStyle name="40% - Accent3 4 2 2 2 2 3" xfId="51034"/>
    <cellStyle name="40% - Accent3 4 2 2 2 3" xfId="51035"/>
    <cellStyle name="40% - Accent3 4 2 2 2 3 2" xfId="51036"/>
    <cellStyle name="40% - Accent3 4 2 2 2 3 3" xfId="51037"/>
    <cellStyle name="40% - Accent3 4 2 2 2 4" xfId="51038"/>
    <cellStyle name="40% - Accent3 4 2 2 2 5" xfId="51039"/>
    <cellStyle name="40% - Accent3 4 2 2 2 6" xfId="51040"/>
    <cellStyle name="40% - Accent3 4 2 2 2 7" xfId="51041"/>
    <cellStyle name="40% - Accent3 4 2 2 2 8" xfId="51042"/>
    <cellStyle name="40% - Accent3 4 2 2 3" xfId="51043"/>
    <cellStyle name="40% - Accent3 4 2 2 3 2" xfId="51044"/>
    <cellStyle name="40% - Accent3 4 2 2 3 3" xfId="51045"/>
    <cellStyle name="40% - Accent3 4 2 2 4" xfId="51046"/>
    <cellStyle name="40% - Accent3 4 2 2 4 2" xfId="51047"/>
    <cellStyle name="40% - Accent3 4 2 2 4 3" xfId="51048"/>
    <cellStyle name="40% - Accent3 4 2 2 5" xfId="51049"/>
    <cellStyle name="40% - Accent3 4 2 2 5 2" xfId="58754"/>
    <cellStyle name="40% - Accent3 4 2 2 6" xfId="51050"/>
    <cellStyle name="40% - Accent3 4 2 2 7" xfId="51051"/>
    <cellStyle name="40% - Accent3 4 2 2 8" xfId="51052"/>
    <cellStyle name="40% - Accent3 4 2 2 9" xfId="51053"/>
    <cellStyle name="40% - Accent3 4 2 3" xfId="493"/>
    <cellStyle name="40% - Accent3 4 2 3 2" xfId="51054"/>
    <cellStyle name="40% - Accent3 4 2 3 2 2" xfId="58755"/>
    <cellStyle name="40% - Accent3 4 2 3 2 3" xfId="58756"/>
    <cellStyle name="40% - Accent3 4 2 3 3" xfId="58757"/>
    <cellStyle name="40% - Accent3 4 2 3 3 2" xfId="58758"/>
    <cellStyle name="40% - Accent3 4 2 3 4" xfId="58759"/>
    <cellStyle name="40% - Accent3 4 2 4" xfId="6087"/>
    <cellStyle name="40% - Accent3 4 2 4 2" xfId="51055"/>
    <cellStyle name="40% - Accent3 4 2 4 3" xfId="51056"/>
    <cellStyle name="40% - Accent3 4 2 5" xfId="51057"/>
    <cellStyle name="40% - Accent3 4 2 5 2" xfId="51058"/>
    <cellStyle name="40% - Accent3 4 2 5 3" xfId="51059"/>
    <cellStyle name="40% - Accent3 4 2 6" xfId="51060"/>
    <cellStyle name="40% - Accent3 4 2 7" xfId="51061"/>
    <cellStyle name="40% - Accent3 4 2 8" xfId="51062"/>
    <cellStyle name="40% - Accent3 4 2 9" xfId="51063"/>
    <cellStyle name="40% - Accent3 4 3" xfId="4306"/>
    <cellStyle name="40% - Accent3 4 3 2" xfId="6088"/>
    <cellStyle name="40% - Accent3 4 3 2 2" xfId="51064"/>
    <cellStyle name="40% - Accent3 4 3 2 3" xfId="51065"/>
    <cellStyle name="40% - Accent3 4 3 3" xfId="6089"/>
    <cellStyle name="40% - Accent3 4 3 3 2" xfId="51066"/>
    <cellStyle name="40% - Accent3 4 3 3 3" xfId="51067"/>
    <cellStyle name="40% - Accent3 4 3 4" xfId="51068"/>
    <cellStyle name="40% - Accent3 4 3 4 2" xfId="58760"/>
    <cellStyle name="40% - Accent3 4 3 5" xfId="51069"/>
    <cellStyle name="40% - Accent3 4 3 6" xfId="51070"/>
    <cellStyle name="40% - Accent3 4 3 7" xfId="51071"/>
    <cellStyle name="40% - Accent3 4 3 8" xfId="51072"/>
    <cellStyle name="40% - Accent3 4 4" xfId="492"/>
    <cellStyle name="40% - Accent3 4 4 2" xfId="6090"/>
    <cellStyle name="40% - Accent3 4 4 2 2" xfId="6091"/>
    <cellStyle name="40% - Accent3 4 4 2 3" xfId="6092"/>
    <cellStyle name="40% - Accent3 4 4 3" xfId="6093"/>
    <cellStyle name="40% - Accent3 4 4 3 2" xfId="6094"/>
    <cellStyle name="40% - Accent3 4 4 3 3" xfId="51073"/>
    <cellStyle name="40% - Accent3 4 4 4" xfId="6095"/>
    <cellStyle name="40% - Accent3 4 4 5" xfId="6096"/>
    <cellStyle name="40% - Accent3 4 4 6" xfId="6097"/>
    <cellStyle name="40% - Accent3 4 4 7" xfId="6098"/>
    <cellStyle name="40% - Accent3 4 4 8" xfId="6099"/>
    <cellStyle name="40% - Accent3 4 5" xfId="6100"/>
    <cellStyle name="40% - Accent3 4 5 2" xfId="6101"/>
    <cellStyle name="40% - Accent3 4 5 2 2" xfId="58761"/>
    <cellStyle name="40% - Accent3 4 5 2 3" xfId="58762"/>
    <cellStyle name="40% - Accent3 4 5 3" xfId="51074"/>
    <cellStyle name="40% - Accent3 4 5 3 2" xfId="58763"/>
    <cellStyle name="40% - Accent3 4 5 4" xfId="51075"/>
    <cellStyle name="40% - Accent3 4 6" xfId="6102"/>
    <cellStyle name="40% - Accent3 4 6 2" xfId="6103"/>
    <cellStyle name="40% - Accent3 4 6 3" xfId="6104"/>
    <cellStyle name="40% - Accent3 4 7" xfId="6105"/>
    <cellStyle name="40% - Accent3 4 7 2" xfId="6106"/>
    <cellStyle name="40% - Accent3 4 7 3" xfId="51076"/>
    <cellStyle name="40% - Accent3 4 8" xfId="6107"/>
    <cellStyle name="40% - Accent3 4 8 2" xfId="51077"/>
    <cellStyle name="40% - Accent3 4 8 3" xfId="51078"/>
    <cellStyle name="40% - Accent3 4 9" xfId="6108"/>
    <cellStyle name="40% - Accent3 5" xfId="230"/>
    <cellStyle name="40% - Accent3 5 10" xfId="51079"/>
    <cellStyle name="40% - Accent3 5 11" xfId="51080"/>
    <cellStyle name="40% - Accent3 5 12" xfId="51081"/>
    <cellStyle name="40% - Accent3 5 2" xfId="496"/>
    <cellStyle name="40% - Accent3 5 2 2" xfId="497"/>
    <cellStyle name="40% - Accent3 5 2 2 2" xfId="4309"/>
    <cellStyle name="40% - Accent3 5 2 2 2 2" xfId="51082"/>
    <cellStyle name="40% - Accent3 5 2 2 2 2 2" xfId="51083"/>
    <cellStyle name="40% - Accent3 5 2 2 2 2 3" xfId="51084"/>
    <cellStyle name="40% - Accent3 5 2 2 2 3" xfId="51085"/>
    <cellStyle name="40% - Accent3 5 2 2 2 3 2" xfId="51086"/>
    <cellStyle name="40% - Accent3 5 2 2 2 3 3" xfId="51087"/>
    <cellStyle name="40% - Accent3 5 2 2 2 4" xfId="51088"/>
    <cellStyle name="40% - Accent3 5 2 2 2 5" xfId="51089"/>
    <cellStyle name="40% - Accent3 5 2 2 2 6" xfId="51090"/>
    <cellStyle name="40% - Accent3 5 2 2 2 7" xfId="51091"/>
    <cellStyle name="40% - Accent3 5 2 2 2 8" xfId="51092"/>
    <cellStyle name="40% - Accent3 5 2 2 3" xfId="51093"/>
    <cellStyle name="40% - Accent3 5 2 2 3 2" xfId="51094"/>
    <cellStyle name="40% - Accent3 5 2 2 3 3" xfId="51095"/>
    <cellStyle name="40% - Accent3 5 2 2 4" xfId="51096"/>
    <cellStyle name="40% - Accent3 5 2 2 4 2" xfId="51097"/>
    <cellStyle name="40% - Accent3 5 2 2 4 3" xfId="51098"/>
    <cellStyle name="40% - Accent3 5 2 2 5" xfId="51099"/>
    <cellStyle name="40% - Accent3 5 2 2 5 2" xfId="58764"/>
    <cellStyle name="40% - Accent3 5 2 2 6" xfId="51100"/>
    <cellStyle name="40% - Accent3 5 2 2 7" xfId="51101"/>
    <cellStyle name="40% - Accent3 5 2 2 8" xfId="51102"/>
    <cellStyle name="40% - Accent3 5 2 2 9" xfId="51103"/>
    <cellStyle name="40% - Accent3 5 2 3" xfId="51104"/>
    <cellStyle name="40% - Accent3 5 2 3 2" xfId="51105"/>
    <cellStyle name="40% - Accent3 5 2 3 2 2" xfId="58765"/>
    <cellStyle name="40% - Accent3 5 2 3 2 3" xfId="58766"/>
    <cellStyle name="40% - Accent3 5 2 3 3" xfId="58767"/>
    <cellStyle name="40% - Accent3 5 2 3 3 2" xfId="58768"/>
    <cellStyle name="40% - Accent3 5 2 3 4" xfId="58769"/>
    <cellStyle name="40% - Accent3 5 2 4" xfId="51106"/>
    <cellStyle name="40% - Accent3 5 2 5" xfId="51107"/>
    <cellStyle name="40% - Accent3 5 2_Dec monthly report" xfId="4650"/>
    <cellStyle name="40% - Accent3 5 3" xfId="4308"/>
    <cellStyle name="40% - Accent3 5 3 2" xfId="51108"/>
    <cellStyle name="40% - Accent3 5 3 2 2" xfId="51109"/>
    <cellStyle name="40% - Accent3 5 3 2 3" xfId="51110"/>
    <cellStyle name="40% - Accent3 5 3 3" xfId="51111"/>
    <cellStyle name="40% - Accent3 5 3 3 2" xfId="51112"/>
    <cellStyle name="40% - Accent3 5 3 3 3" xfId="51113"/>
    <cellStyle name="40% - Accent3 5 3 4" xfId="51114"/>
    <cellStyle name="40% - Accent3 5 3 4 2" xfId="58770"/>
    <cellStyle name="40% - Accent3 5 3 5" xfId="51115"/>
    <cellStyle name="40% - Accent3 5 3 6" xfId="51116"/>
    <cellStyle name="40% - Accent3 5 3 7" xfId="51117"/>
    <cellStyle name="40% - Accent3 5 3 8" xfId="51118"/>
    <cellStyle name="40% - Accent3 5 4" xfId="495"/>
    <cellStyle name="40% - Accent3 5 4 2" xfId="51119"/>
    <cellStyle name="40% - Accent3 5 4 2 2" xfId="51120"/>
    <cellStyle name="40% - Accent3 5 4 2 3" xfId="51121"/>
    <cellStyle name="40% - Accent3 5 4 3" xfId="51122"/>
    <cellStyle name="40% - Accent3 5 4 3 2" xfId="51123"/>
    <cellStyle name="40% - Accent3 5 4 3 3" xfId="51124"/>
    <cellStyle name="40% - Accent3 5 4 4" xfId="51125"/>
    <cellStyle name="40% - Accent3 5 4 5" xfId="51126"/>
    <cellStyle name="40% - Accent3 5 4 6" xfId="51127"/>
    <cellStyle name="40% - Accent3 5 4 7" xfId="51128"/>
    <cellStyle name="40% - Accent3 5 4 8" xfId="51129"/>
    <cellStyle name="40% - Accent3 5 5" xfId="51130"/>
    <cellStyle name="40% - Accent3 5 5 2" xfId="51131"/>
    <cellStyle name="40% - Accent3 5 5 3" xfId="51132"/>
    <cellStyle name="40% - Accent3 5 6" xfId="51133"/>
    <cellStyle name="40% - Accent3 5 6 2" xfId="51134"/>
    <cellStyle name="40% - Accent3 5 6 3" xfId="51135"/>
    <cellStyle name="40% - Accent3 5 7" xfId="51136"/>
    <cellStyle name="40% - Accent3 5 7 2" xfId="51137"/>
    <cellStyle name="40% - Accent3 5 7 3" xfId="51138"/>
    <cellStyle name="40% - Accent3 5 8" xfId="51139"/>
    <cellStyle name="40% - Accent3 5 9" xfId="51140"/>
    <cellStyle name="40% - Accent3 6" xfId="498"/>
    <cellStyle name="40% - Accent3 6 2" xfId="499"/>
    <cellStyle name="40% - Accent3 6 2 2" xfId="4310"/>
    <cellStyle name="40% - Accent3 6 2 2 2" xfId="51141"/>
    <cellStyle name="40% - Accent3 6 2 2 2 2" xfId="51142"/>
    <cellStyle name="40% - Accent3 6 2 2 2 3" xfId="51143"/>
    <cellStyle name="40% - Accent3 6 2 2 3" xfId="51144"/>
    <cellStyle name="40% - Accent3 6 2 2 3 2" xfId="51145"/>
    <cellStyle name="40% - Accent3 6 2 2 3 3" xfId="51146"/>
    <cellStyle name="40% - Accent3 6 2 2 4" xfId="51147"/>
    <cellStyle name="40% - Accent3 6 2 2 5" xfId="51148"/>
    <cellStyle name="40% - Accent3 6 2 2 6" xfId="51149"/>
    <cellStyle name="40% - Accent3 6 2 2 7" xfId="51150"/>
    <cellStyle name="40% - Accent3 6 2 2 8" xfId="51151"/>
    <cellStyle name="40% - Accent3 6 2 3" xfId="51152"/>
    <cellStyle name="40% - Accent3 6 2 3 2" xfId="51153"/>
    <cellStyle name="40% - Accent3 6 2 3 3" xfId="51154"/>
    <cellStyle name="40% - Accent3 6 2 4" xfId="51155"/>
    <cellStyle name="40% - Accent3 6 2 4 2" xfId="51156"/>
    <cellStyle name="40% - Accent3 6 2 4 3" xfId="51157"/>
    <cellStyle name="40% - Accent3 6 2 5" xfId="51158"/>
    <cellStyle name="40% - Accent3 6 2 5 2" xfId="58771"/>
    <cellStyle name="40% - Accent3 6 2 6" xfId="51159"/>
    <cellStyle name="40% - Accent3 6 2 7" xfId="51160"/>
    <cellStyle name="40% - Accent3 6 2 8" xfId="51161"/>
    <cellStyle name="40% - Accent3 6 2 9" xfId="51162"/>
    <cellStyle name="40% - Accent3 6 3" xfId="6109"/>
    <cellStyle name="40% - Accent3 6 3 2" xfId="51163"/>
    <cellStyle name="40% - Accent3 6 3 2 2" xfId="58772"/>
    <cellStyle name="40% - Accent3 6 3 2 3" xfId="58773"/>
    <cellStyle name="40% - Accent3 6 3 3" xfId="58774"/>
    <cellStyle name="40% - Accent3 6 3 3 2" xfId="58775"/>
    <cellStyle name="40% - Accent3 6 3 4" xfId="58776"/>
    <cellStyle name="40% - Accent3 6 4" xfId="58777"/>
    <cellStyle name="40% - Accent3 6 5" xfId="58778"/>
    <cellStyle name="40% - Accent3 6_Dec monthly report" xfId="4651"/>
    <cellStyle name="40% - Accent3 7" xfId="500"/>
    <cellStyle name="40% - Accent3 7 2" xfId="6110"/>
    <cellStyle name="40% - Accent3 7 3" xfId="6111"/>
    <cellStyle name="40% - Accent3 7 4" xfId="51164"/>
    <cellStyle name="40% - Accent3 8" xfId="4295"/>
    <cellStyle name="40% - Accent3 8 2" xfId="51165"/>
    <cellStyle name="40% - Accent3 8 2 2" xfId="51166"/>
    <cellStyle name="40% - Accent3 8 2 3" xfId="51167"/>
    <cellStyle name="40% - Accent3 8 2 3 2" xfId="58779"/>
    <cellStyle name="40% - Accent3 8 3" xfId="51168"/>
    <cellStyle name="40% - Accent3 8 3 2" xfId="51169"/>
    <cellStyle name="40% - Accent3 8 3 3" xfId="51170"/>
    <cellStyle name="40% - Accent3 8 4" xfId="51171"/>
    <cellStyle name="40% - Accent3 8 4 2" xfId="58780"/>
    <cellStyle name="40% - Accent3 8 5" xfId="51172"/>
    <cellStyle name="40% - Accent3 8 6" xfId="51173"/>
    <cellStyle name="40% - Accent3 8 7" xfId="51174"/>
    <cellStyle name="40% - Accent3 8 8" xfId="51175"/>
    <cellStyle name="40% - Accent3 9" xfId="478"/>
    <cellStyle name="40% - Accent3 9 2" xfId="51176"/>
    <cellStyle name="40% - Accent3 9 2 2" xfId="51177"/>
    <cellStyle name="40% - Accent3 9 2 3" xfId="51178"/>
    <cellStyle name="40% - Accent3 9 3" xfId="51179"/>
    <cellStyle name="40% - Accent3 9 3 2" xfId="51180"/>
    <cellStyle name="40% - Accent3 9 3 3" xfId="51181"/>
    <cellStyle name="40% - Accent3 9 4" xfId="51182"/>
    <cellStyle name="40% - Accent3 9 4 2" xfId="58781"/>
    <cellStyle name="40% - Accent3 9 5" xfId="51183"/>
    <cellStyle name="40% - Accent3 9 6" xfId="51184"/>
    <cellStyle name="40% - Accent3 9 7" xfId="51185"/>
    <cellStyle name="40% - Accent3 9 8" xfId="51186"/>
    <cellStyle name="40% - Accent4" xfId="32" builtinId="43" customBuiltin="1"/>
    <cellStyle name="40% - Accent4 10" xfId="51187"/>
    <cellStyle name="40% - Accent4 10 2" xfId="51188"/>
    <cellStyle name="40% - Accent4 10 2 2" xfId="58782"/>
    <cellStyle name="40% - Accent4 10 2 3" xfId="58783"/>
    <cellStyle name="40% - Accent4 10 3" xfId="51189"/>
    <cellStyle name="40% - Accent4 10 4" xfId="51190"/>
    <cellStyle name="40% - Accent4 10 4 2" xfId="58784"/>
    <cellStyle name="40% - Accent4 10 5" xfId="58785"/>
    <cellStyle name="40% - Accent4 11" xfId="51191"/>
    <cellStyle name="40% - Accent4 11 2" xfId="51192"/>
    <cellStyle name="40% - Accent4 11 3" xfId="51193"/>
    <cellStyle name="40% - Accent4 11 3 2" xfId="58786"/>
    <cellStyle name="40% - Accent4 12" xfId="51194"/>
    <cellStyle name="40% - Accent4 12 2" xfId="51195"/>
    <cellStyle name="40% - Accent4 12 3" xfId="51196"/>
    <cellStyle name="40% - Accent4 13" xfId="51197"/>
    <cellStyle name="40% - Accent4 13 2" xfId="51198"/>
    <cellStyle name="40% - Accent4 13 3" xfId="51199"/>
    <cellStyle name="40% - Accent4 14" xfId="51200"/>
    <cellStyle name="40% - Accent4 14 2" xfId="51201"/>
    <cellStyle name="40% - Accent4 14 3" xfId="51202"/>
    <cellStyle name="40% - Accent4 15" xfId="51203"/>
    <cellStyle name="40% - Accent4 15 2" xfId="51204"/>
    <cellStyle name="40% - Accent4 15 3" xfId="51205"/>
    <cellStyle name="40% - Accent4 16" xfId="51206"/>
    <cellStyle name="40% - Accent4 16 2" xfId="51207"/>
    <cellStyle name="40% - Accent4 16 3" xfId="51208"/>
    <cellStyle name="40% - Accent4 17" xfId="51209"/>
    <cellStyle name="40% - Accent4 17 2" xfId="51210"/>
    <cellStyle name="40% - Accent4 17 3" xfId="51211"/>
    <cellStyle name="40% - Accent4 18" xfId="51212"/>
    <cellStyle name="40% - Accent4 18 2" xfId="51213"/>
    <cellStyle name="40% - Accent4 18 3" xfId="51214"/>
    <cellStyle name="40% - Accent4 19" xfId="51215"/>
    <cellStyle name="40% - Accent4 19 2" xfId="51216"/>
    <cellStyle name="40% - Accent4 19 3" xfId="51217"/>
    <cellStyle name="40% - Accent4 2" xfId="77"/>
    <cellStyle name="40% - Accent4 2 10" xfId="6112"/>
    <cellStyle name="40% - Accent4 2 10 2" xfId="51218"/>
    <cellStyle name="40% - Accent4 2 10 3" xfId="51219"/>
    <cellStyle name="40% - Accent4 2 11" xfId="6113"/>
    <cellStyle name="40% - Accent4 2 11 2" xfId="51220"/>
    <cellStyle name="40% - Accent4 2 11 3" xfId="51221"/>
    <cellStyle name="40% - Accent4 2 12" xfId="51222"/>
    <cellStyle name="40% - Accent4 2 12 2" xfId="51223"/>
    <cellStyle name="40% - Accent4 2 12 3" xfId="51224"/>
    <cellStyle name="40% - Accent4 2 13" xfId="51225"/>
    <cellStyle name="40% - Accent4 2 14" xfId="51226"/>
    <cellStyle name="40% - Accent4 2 2" xfId="235"/>
    <cellStyle name="40% - Accent4 2 2 2" xfId="503"/>
    <cellStyle name="40% - Accent4 2 2 2 2" xfId="6114"/>
    <cellStyle name="40% - Accent4 2 2 2 3" xfId="6115"/>
    <cellStyle name="40% - Accent4 2 2 2 4" xfId="6116"/>
    <cellStyle name="40% - Accent4 2 2 3" xfId="6117"/>
    <cellStyle name="40% - Accent4 2 2 3 2" xfId="6118"/>
    <cellStyle name="40% - Accent4 2 2 3 3" xfId="51227"/>
    <cellStyle name="40% - Accent4 2 2 4" xfId="6119"/>
    <cellStyle name="40% - Accent4 2 2 4 2" xfId="51228"/>
    <cellStyle name="40% - Accent4 2 2 4 3" xfId="51229"/>
    <cellStyle name="40% - Accent4 2 2 5" xfId="6120"/>
    <cellStyle name="40% - Accent4 2 2 6" xfId="6121"/>
    <cellStyle name="40% - Accent4 2 2 7" xfId="51230"/>
    <cellStyle name="40% - Accent4 2 2 8" xfId="51231"/>
    <cellStyle name="40% - Accent4 2 2_Dec monthly report" xfId="4653"/>
    <cellStyle name="40% - Accent4 2 3" xfId="504"/>
    <cellStyle name="40% - Accent4 2 3 10" xfId="51232"/>
    <cellStyle name="40% - Accent4 2 3 11" xfId="51233"/>
    <cellStyle name="40% - Accent4 2 3 2" xfId="505"/>
    <cellStyle name="40% - Accent4 2 3 2 10" xfId="51234"/>
    <cellStyle name="40% - Accent4 2 3 2 2" xfId="4313"/>
    <cellStyle name="40% - Accent4 2 3 2 2 2" xfId="6122"/>
    <cellStyle name="40% - Accent4 2 3 2 2 2 2" xfId="6123"/>
    <cellStyle name="40% - Accent4 2 3 2 2 2 3" xfId="51235"/>
    <cellStyle name="40% - Accent4 2 3 2 2 3" xfId="6124"/>
    <cellStyle name="40% - Accent4 2 3 2 2 3 2" xfId="51236"/>
    <cellStyle name="40% - Accent4 2 3 2 2 3 3" xfId="51237"/>
    <cellStyle name="40% - Accent4 2 3 2 2 4" xfId="51238"/>
    <cellStyle name="40% - Accent4 2 3 2 2 5" xfId="51239"/>
    <cellStyle name="40% - Accent4 2 3 2 2 6" xfId="51240"/>
    <cellStyle name="40% - Accent4 2 3 2 2 7" xfId="51241"/>
    <cellStyle name="40% - Accent4 2 3 2 2 8" xfId="51242"/>
    <cellStyle name="40% - Accent4 2 3 2 3" xfId="6125"/>
    <cellStyle name="40% - Accent4 2 3 2 3 2" xfId="6126"/>
    <cellStyle name="40% - Accent4 2 3 2 3 2 2" xfId="58787"/>
    <cellStyle name="40% - Accent4 2 3 2 3 2 3" xfId="58788"/>
    <cellStyle name="40% - Accent4 2 3 2 3 3" xfId="51243"/>
    <cellStyle name="40% - Accent4 2 3 2 3 3 2" xfId="58789"/>
    <cellStyle name="40% - Accent4 2 3 2 3 4" xfId="51244"/>
    <cellStyle name="40% - Accent4 2 3 2 4" xfId="6127"/>
    <cellStyle name="40% - Accent4 2 3 2 4 2" xfId="51245"/>
    <cellStyle name="40% - Accent4 2 3 2 4 3" xfId="51246"/>
    <cellStyle name="40% - Accent4 2 3 2 5" xfId="51247"/>
    <cellStyle name="40% - Accent4 2 3 2 5 2" xfId="51248"/>
    <cellStyle name="40% - Accent4 2 3 2 5 3" xfId="51249"/>
    <cellStyle name="40% - Accent4 2 3 2 6" xfId="51250"/>
    <cellStyle name="40% - Accent4 2 3 2 6 2" xfId="58790"/>
    <cellStyle name="40% - Accent4 2 3 2 7" xfId="51251"/>
    <cellStyle name="40% - Accent4 2 3 2 8" xfId="51252"/>
    <cellStyle name="40% - Accent4 2 3 2 9" xfId="51253"/>
    <cellStyle name="40% - Accent4 2 3 3" xfId="4312"/>
    <cellStyle name="40% - Accent4 2 3 3 2" xfId="6128"/>
    <cellStyle name="40% - Accent4 2 3 3 2 2" xfId="51254"/>
    <cellStyle name="40% - Accent4 2 3 3 2 3" xfId="51255"/>
    <cellStyle name="40% - Accent4 2 3 3 3" xfId="6129"/>
    <cellStyle name="40% - Accent4 2 3 3 3 2" xfId="6130"/>
    <cellStyle name="40% - Accent4 2 3 3 3 3" xfId="51256"/>
    <cellStyle name="40% - Accent4 2 3 3 4" xfId="6131"/>
    <cellStyle name="40% - Accent4 2 3 3 5" xfId="51257"/>
    <cellStyle name="40% - Accent4 2 3 3 6" xfId="51258"/>
    <cellStyle name="40% - Accent4 2 3 3 7" xfId="51259"/>
    <cellStyle name="40% - Accent4 2 3 3 8" xfId="51260"/>
    <cellStyle name="40% - Accent4 2 3 4" xfId="6132"/>
    <cellStyle name="40% - Accent4 2 3 4 2" xfId="6133"/>
    <cellStyle name="40% - Accent4 2 3 4 2 2" xfId="6134"/>
    <cellStyle name="40% - Accent4 2 3 4 2 3" xfId="58791"/>
    <cellStyle name="40% - Accent4 2 3 4 3" xfId="6135"/>
    <cellStyle name="40% - Accent4 2 3 4 3 2" xfId="58792"/>
    <cellStyle name="40% - Accent4 2 3 4 4" xfId="51261"/>
    <cellStyle name="40% - Accent4 2 3 5" xfId="6136"/>
    <cellStyle name="40% - Accent4 2 3 5 2" xfId="51262"/>
    <cellStyle name="40% - Accent4 2 3 5 3" xfId="51263"/>
    <cellStyle name="40% - Accent4 2 3 6" xfId="51264"/>
    <cellStyle name="40% - Accent4 2 3 6 2" xfId="51265"/>
    <cellStyle name="40% - Accent4 2 3 6 3" xfId="51266"/>
    <cellStyle name="40% - Accent4 2 3 7" xfId="51267"/>
    <cellStyle name="40% - Accent4 2 3 7 2" xfId="58793"/>
    <cellStyle name="40% - Accent4 2 3 8" xfId="51268"/>
    <cellStyle name="40% - Accent4 2 3 9" xfId="51269"/>
    <cellStyle name="40% - Accent4 2 4" xfId="506"/>
    <cellStyle name="40% - Accent4 2 4 10" xfId="51270"/>
    <cellStyle name="40% - Accent4 2 4 11" xfId="51271"/>
    <cellStyle name="40% - Accent4 2 4 2" xfId="507"/>
    <cellStyle name="40% - Accent4 2 4 2 10" xfId="51272"/>
    <cellStyle name="40% - Accent4 2 4 2 2" xfId="4315"/>
    <cellStyle name="40% - Accent4 2 4 2 2 2" xfId="6137"/>
    <cellStyle name="40% - Accent4 2 4 2 2 2 2" xfId="51273"/>
    <cellStyle name="40% - Accent4 2 4 2 2 2 3" xfId="51274"/>
    <cellStyle name="40% - Accent4 2 4 2 2 3" xfId="51275"/>
    <cellStyle name="40% - Accent4 2 4 2 2 3 2" xfId="51276"/>
    <cellStyle name="40% - Accent4 2 4 2 2 3 3" xfId="51277"/>
    <cellStyle name="40% - Accent4 2 4 2 2 4" xfId="51278"/>
    <cellStyle name="40% - Accent4 2 4 2 2 5" xfId="51279"/>
    <cellStyle name="40% - Accent4 2 4 2 2 6" xfId="51280"/>
    <cellStyle name="40% - Accent4 2 4 2 2 7" xfId="51281"/>
    <cellStyle name="40% - Accent4 2 4 2 2 8" xfId="51282"/>
    <cellStyle name="40% - Accent4 2 4 2 3" xfId="6138"/>
    <cellStyle name="40% - Accent4 2 4 2 3 2" xfId="51283"/>
    <cellStyle name="40% - Accent4 2 4 2 3 2 2" xfId="58794"/>
    <cellStyle name="40% - Accent4 2 4 2 3 2 3" xfId="58795"/>
    <cellStyle name="40% - Accent4 2 4 2 3 3" xfId="51284"/>
    <cellStyle name="40% - Accent4 2 4 2 3 3 2" xfId="58796"/>
    <cellStyle name="40% - Accent4 2 4 2 3 4" xfId="51285"/>
    <cellStyle name="40% - Accent4 2 4 2 4" xfId="51286"/>
    <cellStyle name="40% - Accent4 2 4 2 4 2" xfId="51287"/>
    <cellStyle name="40% - Accent4 2 4 2 4 3" xfId="51288"/>
    <cellStyle name="40% - Accent4 2 4 2 5" xfId="51289"/>
    <cellStyle name="40% - Accent4 2 4 2 5 2" xfId="51290"/>
    <cellStyle name="40% - Accent4 2 4 2 5 3" xfId="51291"/>
    <cellStyle name="40% - Accent4 2 4 2 6" xfId="51292"/>
    <cellStyle name="40% - Accent4 2 4 2 6 2" xfId="58797"/>
    <cellStyle name="40% - Accent4 2 4 2 7" xfId="51293"/>
    <cellStyle name="40% - Accent4 2 4 2 8" xfId="51294"/>
    <cellStyle name="40% - Accent4 2 4 2 9" xfId="51295"/>
    <cellStyle name="40% - Accent4 2 4 3" xfId="4314"/>
    <cellStyle name="40% - Accent4 2 4 3 2" xfId="6139"/>
    <cellStyle name="40% - Accent4 2 4 3 2 2" xfId="51296"/>
    <cellStyle name="40% - Accent4 2 4 3 2 3" xfId="51297"/>
    <cellStyle name="40% - Accent4 2 4 3 3" xfId="51298"/>
    <cellStyle name="40% - Accent4 2 4 3 3 2" xfId="51299"/>
    <cellStyle name="40% - Accent4 2 4 3 3 3" xfId="51300"/>
    <cellStyle name="40% - Accent4 2 4 3 4" xfId="51301"/>
    <cellStyle name="40% - Accent4 2 4 3 5" xfId="51302"/>
    <cellStyle name="40% - Accent4 2 4 3 6" xfId="51303"/>
    <cellStyle name="40% - Accent4 2 4 3 7" xfId="51304"/>
    <cellStyle name="40% - Accent4 2 4 3 8" xfId="51305"/>
    <cellStyle name="40% - Accent4 2 4 4" xfId="6140"/>
    <cellStyle name="40% - Accent4 2 4 4 2" xfId="51306"/>
    <cellStyle name="40% - Accent4 2 4 4 2 2" xfId="58798"/>
    <cellStyle name="40% - Accent4 2 4 4 2 3" xfId="58799"/>
    <cellStyle name="40% - Accent4 2 4 4 3" xfId="51307"/>
    <cellStyle name="40% - Accent4 2 4 4 3 2" xfId="58800"/>
    <cellStyle name="40% - Accent4 2 4 4 4" xfId="51308"/>
    <cellStyle name="40% - Accent4 2 4 5" xfId="6141"/>
    <cellStyle name="40% - Accent4 2 4 5 2" xfId="51309"/>
    <cellStyle name="40% - Accent4 2 4 5 3" xfId="51310"/>
    <cellStyle name="40% - Accent4 2 4 6" xfId="51311"/>
    <cellStyle name="40% - Accent4 2 4 6 2" xfId="51312"/>
    <cellStyle name="40% - Accent4 2 4 6 3" xfId="51313"/>
    <cellStyle name="40% - Accent4 2 4 7" xfId="51314"/>
    <cellStyle name="40% - Accent4 2 4 7 2" xfId="58801"/>
    <cellStyle name="40% - Accent4 2 4 8" xfId="51315"/>
    <cellStyle name="40% - Accent4 2 4 9" xfId="51316"/>
    <cellStyle name="40% - Accent4 2 5" xfId="508"/>
    <cellStyle name="40% - Accent4 2 5 10" xfId="51317"/>
    <cellStyle name="40% - Accent4 2 5 11" xfId="51318"/>
    <cellStyle name="40% - Accent4 2 5 2" xfId="509"/>
    <cellStyle name="40% - Accent4 2 5 2 2" xfId="4317"/>
    <cellStyle name="40% - Accent4 2 5 2 2 2" xfId="6142"/>
    <cellStyle name="40% - Accent4 2 5 2 2 2 2" xfId="51319"/>
    <cellStyle name="40% - Accent4 2 5 2 2 2 3" xfId="51320"/>
    <cellStyle name="40% - Accent4 2 5 2 2 3" xfId="51321"/>
    <cellStyle name="40% - Accent4 2 5 2 2 3 2" xfId="51322"/>
    <cellStyle name="40% - Accent4 2 5 2 2 3 3" xfId="51323"/>
    <cellStyle name="40% - Accent4 2 5 2 2 4" xfId="51324"/>
    <cellStyle name="40% - Accent4 2 5 2 2 5" xfId="51325"/>
    <cellStyle name="40% - Accent4 2 5 2 2 6" xfId="51326"/>
    <cellStyle name="40% - Accent4 2 5 2 2 7" xfId="51327"/>
    <cellStyle name="40% - Accent4 2 5 2 2 8" xfId="51328"/>
    <cellStyle name="40% - Accent4 2 5 2 3" xfId="6143"/>
    <cellStyle name="40% - Accent4 2 5 2 3 2" xfId="51329"/>
    <cellStyle name="40% - Accent4 2 5 2 3 2 2" xfId="58802"/>
    <cellStyle name="40% - Accent4 2 5 2 3 2 3" xfId="58803"/>
    <cellStyle name="40% - Accent4 2 5 2 3 3" xfId="51330"/>
    <cellStyle name="40% - Accent4 2 5 2 3 3 2" xfId="58804"/>
    <cellStyle name="40% - Accent4 2 5 2 3 4" xfId="51331"/>
    <cellStyle name="40% - Accent4 2 5 2 4" xfId="51332"/>
    <cellStyle name="40% - Accent4 2 5 2 4 2" xfId="51333"/>
    <cellStyle name="40% - Accent4 2 5 2 4 3" xfId="51334"/>
    <cellStyle name="40% - Accent4 2 5 2 5" xfId="51335"/>
    <cellStyle name="40% - Accent4 2 5 2 6" xfId="51336"/>
    <cellStyle name="40% - Accent4 2 5 2 6 2" xfId="58805"/>
    <cellStyle name="40% - Accent4 2 5 2 7" xfId="51337"/>
    <cellStyle name="40% - Accent4 2 5 2 8" xfId="51338"/>
    <cellStyle name="40% - Accent4 2 5 2 9" xfId="51339"/>
    <cellStyle name="40% - Accent4 2 5 3" xfId="4316"/>
    <cellStyle name="40% - Accent4 2 5 3 2" xfId="6144"/>
    <cellStyle name="40% - Accent4 2 5 3 2 2" xfId="51340"/>
    <cellStyle name="40% - Accent4 2 5 3 2 3" xfId="51341"/>
    <cellStyle name="40% - Accent4 2 5 3 3" xfId="51342"/>
    <cellStyle name="40% - Accent4 2 5 3 3 2" xfId="51343"/>
    <cellStyle name="40% - Accent4 2 5 3 3 3" xfId="51344"/>
    <cellStyle name="40% - Accent4 2 5 3 4" xfId="51345"/>
    <cellStyle name="40% - Accent4 2 5 3 5" xfId="51346"/>
    <cellStyle name="40% - Accent4 2 5 3 6" xfId="51347"/>
    <cellStyle name="40% - Accent4 2 5 3 7" xfId="51348"/>
    <cellStyle name="40% - Accent4 2 5 3 8" xfId="51349"/>
    <cellStyle name="40% - Accent4 2 5 4" xfId="6145"/>
    <cellStyle name="40% - Accent4 2 5 4 2" xfId="51350"/>
    <cellStyle name="40% - Accent4 2 5 4 2 2" xfId="58806"/>
    <cellStyle name="40% - Accent4 2 5 4 2 3" xfId="58807"/>
    <cellStyle name="40% - Accent4 2 5 4 3" xfId="51351"/>
    <cellStyle name="40% - Accent4 2 5 4 3 2" xfId="58808"/>
    <cellStyle name="40% - Accent4 2 5 4 4" xfId="51352"/>
    <cellStyle name="40% - Accent4 2 5 5" xfId="6146"/>
    <cellStyle name="40% - Accent4 2 5 5 2" xfId="51353"/>
    <cellStyle name="40% - Accent4 2 5 5 3" xfId="51354"/>
    <cellStyle name="40% - Accent4 2 5 6" xfId="51355"/>
    <cellStyle name="40% - Accent4 2 5 6 2" xfId="51356"/>
    <cellStyle name="40% - Accent4 2 5 6 3" xfId="51357"/>
    <cellStyle name="40% - Accent4 2 5 7" xfId="51358"/>
    <cellStyle name="40% - Accent4 2 5 7 2" xfId="58809"/>
    <cellStyle name="40% - Accent4 2 5 8" xfId="51359"/>
    <cellStyle name="40% - Accent4 2 5 9" xfId="51360"/>
    <cellStyle name="40% - Accent4 2 6" xfId="510"/>
    <cellStyle name="40% - Accent4 2 6 10" xfId="51361"/>
    <cellStyle name="40% - Accent4 2 6 11" xfId="51362"/>
    <cellStyle name="40% - Accent4 2 6 2" xfId="511"/>
    <cellStyle name="40% - Accent4 2 6 2 2" xfId="4319"/>
    <cellStyle name="40% - Accent4 2 6 2 2 2" xfId="51363"/>
    <cellStyle name="40% - Accent4 2 6 2 2 2 2" xfId="51364"/>
    <cellStyle name="40% - Accent4 2 6 2 2 2 3" xfId="51365"/>
    <cellStyle name="40% - Accent4 2 6 2 2 3" xfId="51366"/>
    <cellStyle name="40% - Accent4 2 6 2 2 3 2" xfId="51367"/>
    <cellStyle name="40% - Accent4 2 6 2 2 3 3" xfId="51368"/>
    <cellStyle name="40% - Accent4 2 6 2 2 4" xfId="51369"/>
    <cellStyle name="40% - Accent4 2 6 2 2 5" xfId="51370"/>
    <cellStyle name="40% - Accent4 2 6 2 2 6" xfId="51371"/>
    <cellStyle name="40% - Accent4 2 6 2 2 7" xfId="51372"/>
    <cellStyle name="40% - Accent4 2 6 2 2 8" xfId="51373"/>
    <cellStyle name="40% - Accent4 2 6 2 3" xfId="51374"/>
    <cellStyle name="40% - Accent4 2 6 2 3 2" xfId="51375"/>
    <cellStyle name="40% - Accent4 2 6 2 3 2 2" xfId="58810"/>
    <cellStyle name="40% - Accent4 2 6 2 3 2 3" xfId="58811"/>
    <cellStyle name="40% - Accent4 2 6 2 3 3" xfId="51376"/>
    <cellStyle name="40% - Accent4 2 6 2 3 3 2" xfId="58812"/>
    <cellStyle name="40% - Accent4 2 6 2 3 4" xfId="51377"/>
    <cellStyle name="40% - Accent4 2 6 2 4" xfId="51378"/>
    <cellStyle name="40% - Accent4 2 6 2 4 2" xfId="51379"/>
    <cellStyle name="40% - Accent4 2 6 2 4 3" xfId="51380"/>
    <cellStyle name="40% - Accent4 2 6 2 5" xfId="51381"/>
    <cellStyle name="40% - Accent4 2 6 2 6" xfId="51382"/>
    <cellStyle name="40% - Accent4 2 6 2 6 2" xfId="58813"/>
    <cellStyle name="40% - Accent4 2 6 2 7" xfId="51383"/>
    <cellStyle name="40% - Accent4 2 6 2 8" xfId="51384"/>
    <cellStyle name="40% - Accent4 2 6 2 9" xfId="51385"/>
    <cellStyle name="40% - Accent4 2 6 3" xfId="4318"/>
    <cellStyle name="40% - Accent4 2 6 3 2" xfId="51386"/>
    <cellStyle name="40% - Accent4 2 6 3 2 2" xfId="51387"/>
    <cellStyle name="40% - Accent4 2 6 3 2 3" xfId="51388"/>
    <cellStyle name="40% - Accent4 2 6 3 3" xfId="51389"/>
    <cellStyle name="40% - Accent4 2 6 3 3 2" xfId="51390"/>
    <cellStyle name="40% - Accent4 2 6 3 3 3" xfId="51391"/>
    <cellStyle name="40% - Accent4 2 6 3 4" xfId="51392"/>
    <cellStyle name="40% - Accent4 2 6 3 5" xfId="51393"/>
    <cellStyle name="40% - Accent4 2 6 3 6" xfId="51394"/>
    <cellStyle name="40% - Accent4 2 6 3 7" xfId="51395"/>
    <cellStyle name="40% - Accent4 2 6 3 8" xfId="51396"/>
    <cellStyle name="40% - Accent4 2 6 4" xfId="51397"/>
    <cellStyle name="40% - Accent4 2 6 4 2" xfId="51398"/>
    <cellStyle name="40% - Accent4 2 6 4 2 2" xfId="58814"/>
    <cellStyle name="40% - Accent4 2 6 4 2 3" xfId="58815"/>
    <cellStyle name="40% - Accent4 2 6 4 3" xfId="51399"/>
    <cellStyle name="40% - Accent4 2 6 4 3 2" xfId="58816"/>
    <cellStyle name="40% - Accent4 2 6 4 4" xfId="51400"/>
    <cellStyle name="40% - Accent4 2 6 5" xfId="51401"/>
    <cellStyle name="40% - Accent4 2 6 5 2" xfId="51402"/>
    <cellStyle name="40% - Accent4 2 6 5 3" xfId="51403"/>
    <cellStyle name="40% - Accent4 2 6 6" xfId="51404"/>
    <cellStyle name="40% - Accent4 2 6 6 2" xfId="51405"/>
    <cellStyle name="40% - Accent4 2 6 6 3" xfId="51406"/>
    <cellStyle name="40% - Accent4 2 6 7" xfId="51407"/>
    <cellStyle name="40% - Accent4 2 6 7 2" xfId="58817"/>
    <cellStyle name="40% - Accent4 2 6 8" xfId="51408"/>
    <cellStyle name="40% - Accent4 2 6 9" xfId="51409"/>
    <cellStyle name="40% - Accent4 2 7" xfId="502"/>
    <cellStyle name="40% - Accent4 2 7 2" xfId="6147"/>
    <cellStyle name="40% - Accent4 2 7 2 2" xfId="6148"/>
    <cellStyle name="40% - Accent4 2 7 2 3" xfId="58818"/>
    <cellStyle name="40% - Accent4 2 7 3" xfId="6149"/>
    <cellStyle name="40% - Accent4 2 7 3 2" xfId="58819"/>
    <cellStyle name="40% - Accent4 2 7 4" xfId="58820"/>
    <cellStyle name="40% - Accent4 2 8" xfId="6150"/>
    <cellStyle name="40% - Accent4 2 8 2" xfId="51410"/>
    <cellStyle name="40% - Accent4 2 8 3" xfId="51411"/>
    <cellStyle name="40% - Accent4 2 9" xfId="6151"/>
    <cellStyle name="40% - Accent4 2 9 2" xfId="51412"/>
    <cellStyle name="40% - Accent4 2 9 3" xfId="51413"/>
    <cellStyle name="40% - Accent4 2_Dec monthly report" xfId="4652"/>
    <cellStyle name="40% - Accent4 20" xfId="51414"/>
    <cellStyle name="40% - Accent4 20 2" xfId="51415"/>
    <cellStyle name="40% - Accent4 20 3" xfId="51416"/>
    <cellStyle name="40% - Accent4 21" xfId="51417"/>
    <cellStyle name="40% - Accent4 21 2" xfId="51418"/>
    <cellStyle name="40% - Accent4 21 3" xfId="51419"/>
    <cellStyle name="40% - Accent4 22" xfId="51420"/>
    <cellStyle name="40% - Accent4 23" xfId="51421"/>
    <cellStyle name="40% - Accent4 24" xfId="51422"/>
    <cellStyle name="40% - Accent4 3" xfId="169"/>
    <cellStyle name="40% - Accent4 3 10" xfId="6152"/>
    <cellStyle name="40% - Accent4 3 11" xfId="6153"/>
    <cellStyle name="40% - Accent4 3 12" xfId="6154"/>
    <cellStyle name="40% - Accent4 3 13" xfId="6155"/>
    <cellStyle name="40% - Accent4 3 14" xfId="51423"/>
    <cellStyle name="40% - Accent4 3 2" xfId="236"/>
    <cellStyle name="40% - Accent4 3 2 2" xfId="514"/>
    <cellStyle name="40% - Accent4 3 2 2 10" xfId="51424"/>
    <cellStyle name="40% - Accent4 3 2 2 2" xfId="4321"/>
    <cellStyle name="40% - Accent4 3 2 2 2 2" xfId="6156"/>
    <cellStyle name="40% - Accent4 3 2 2 2 2 2" xfId="51425"/>
    <cellStyle name="40% - Accent4 3 2 2 2 2 3" xfId="51426"/>
    <cellStyle name="40% - Accent4 3 2 2 2 3" xfId="6157"/>
    <cellStyle name="40% - Accent4 3 2 2 2 3 2" xfId="51427"/>
    <cellStyle name="40% - Accent4 3 2 2 2 3 3" xfId="51428"/>
    <cellStyle name="40% - Accent4 3 2 2 2 4" xfId="51429"/>
    <cellStyle name="40% - Accent4 3 2 2 2 5" xfId="51430"/>
    <cellStyle name="40% - Accent4 3 2 2 2 6" xfId="51431"/>
    <cellStyle name="40% - Accent4 3 2 2 2 7" xfId="51432"/>
    <cellStyle name="40% - Accent4 3 2 2 2 8" xfId="51433"/>
    <cellStyle name="40% - Accent4 3 2 2 3" xfId="6158"/>
    <cellStyle name="40% - Accent4 3 2 2 3 2" xfId="6159"/>
    <cellStyle name="40% - Accent4 3 2 2 3 3" xfId="51434"/>
    <cellStyle name="40% - Accent4 3 2 2 4" xfId="6160"/>
    <cellStyle name="40% - Accent4 3 2 2 4 2" xfId="51435"/>
    <cellStyle name="40% - Accent4 3 2 2 4 3" xfId="51436"/>
    <cellStyle name="40% - Accent4 3 2 2 5" xfId="51437"/>
    <cellStyle name="40% - Accent4 3 2 2 5 2" xfId="51438"/>
    <cellStyle name="40% - Accent4 3 2 2 5 3" xfId="51439"/>
    <cellStyle name="40% - Accent4 3 2 2 6" xfId="51440"/>
    <cellStyle name="40% - Accent4 3 2 2 7" xfId="51441"/>
    <cellStyle name="40% - Accent4 3 2 2 8" xfId="51442"/>
    <cellStyle name="40% - Accent4 3 2 2 9" xfId="51443"/>
    <cellStyle name="40% - Accent4 3 2 3" xfId="513"/>
    <cellStyle name="40% - Accent4 3 2 3 2" xfId="6161"/>
    <cellStyle name="40% - Accent4 3 2 3 2 2" xfId="58821"/>
    <cellStyle name="40% - Accent4 3 2 3 2 3" xfId="58822"/>
    <cellStyle name="40% - Accent4 3 2 3 3" xfId="6162"/>
    <cellStyle name="40% - Accent4 3 2 3 3 2" xfId="58823"/>
    <cellStyle name="40% - Accent4 3 2 3 4" xfId="58824"/>
    <cellStyle name="40% - Accent4 3 2 4" xfId="6163"/>
    <cellStyle name="40% - Accent4 3 2 4 2" xfId="51444"/>
    <cellStyle name="40% - Accent4 3 2 4 3" xfId="51445"/>
    <cellStyle name="40% - Accent4 3 2 5" xfId="6164"/>
    <cellStyle name="40% - Accent4 3 2 5 2" xfId="51446"/>
    <cellStyle name="40% - Accent4 3 2 5 3" xfId="51447"/>
    <cellStyle name="40% - Accent4 3 2 6" xfId="6165"/>
    <cellStyle name="40% - Accent4 3 2 7" xfId="51448"/>
    <cellStyle name="40% - Accent4 3 2 8" xfId="51449"/>
    <cellStyle name="40% - Accent4 3 2 9" xfId="51450"/>
    <cellStyle name="40% - Accent4 3 3" xfId="4320"/>
    <cellStyle name="40% - Accent4 3 3 2" xfId="6166"/>
    <cellStyle name="40% - Accent4 3 3 2 2" xfId="6167"/>
    <cellStyle name="40% - Accent4 3 3 2 3" xfId="6168"/>
    <cellStyle name="40% - Accent4 3 3 2 3 2" xfId="58825"/>
    <cellStyle name="40% - Accent4 3 3 3" xfId="6169"/>
    <cellStyle name="40% - Accent4 3 3 3 2" xfId="51451"/>
    <cellStyle name="40% - Accent4 3 3 3 3" xfId="51452"/>
    <cellStyle name="40% - Accent4 3 3 4" xfId="6170"/>
    <cellStyle name="40% - Accent4 3 3 4 2" xfId="58826"/>
    <cellStyle name="40% - Accent4 3 3 5" xfId="51453"/>
    <cellStyle name="40% - Accent4 3 3 6" xfId="51454"/>
    <cellStyle name="40% - Accent4 3 3 7" xfId="51455"/>
    <cellStyle name="40% - Accent4 3 3 8" xfId="51456"/>
    <cellStyle name="40% - Accent4 3 4" xfId="512"/>
    <cellStyle name="40% - Accent4 3 4 2" xfId="6171"/>
    <cellStyle name="40% - Accent4 3 4 2 2" xfId="51457"/>
    <cellStyle name="40% - Accent4 3 4 2 3" xfId="51458"/>
    <cellStyle name="40% - Accent4 3 4 3" xfId="6172"/>
    <cellStyle name="40% - Accent4 3 4 3 2" xfId="51459"/>
    <cellStyle name="40% - Accent4 3 4 3 3" xfId="51460"/>
    <cellStyle name="40% - Accent4 3 4 4" xfId="51461"/>
    <cellStyle name="40% - Accent4 3 4 4 2" xfId="58827"/>
    <cellStyle name="40% - Accent4 3 4 5" xfId="51462"/>
    <cellStyle name="40% - Accent4 3 4 6" xfId="51463"/>
    <cellStyle name="40% - Accent4 3 4 7" xfId="51464"/>
    <cellStyle name="40% - Accent4 3 4 8" xfId="51465"/>
    <cellStyle name="40% - Accent4 3 5" xfId="6173"/>
    <cellStyle name="40% - Accent4 3 5 2" xfId="6174"/>
    <cellStyle name="40% - Accent4 3 5 2 2" xfId="6175"/>
    <cellStyle name="40% - Accent4 3 5 2 3" xfId="6176"/>
    <cellStyle name="40% - Accent4 3 5 3" xfId="6177"/>
    <cellStyle name="40% - Accent4 3 5 3 2" xfId="6178"/>
    <cellStyle name="40% - Accent4 3 5 4" xfId="6179"/>
    <cellStyle name="40% - Accent4 3 5 5" xfId="6180"/>
    <cellStyle name="40% - Accent4 3 5 6" xfId="6181"/>
    <cellStyle name="40% - Accent4 3 5 7" xfId="6182"/>
    <cellStyle name="40% - Accent4 3 5 8" xfId="6183"/>
    <cellStyle name="40% - Accent4 3 6" xfId="6184"/>
    <cellStyle name="40% - Accent4 3 6 2" xfId="6185"/>
    <cellStyle name="40% - Accent4 3 6 3" xfId="51466"/>
    <cellStyle name="40% - Accent4 3 7" xfId="6186"/>
    <cellStyle name="40% - Accent4 3 7 2" xfId="6187"/>
    <cellStyle name="40% - Accent4 3 7 3" xfId="6188"/>
    <cellStyle name="40% - Accent4 3 8" xfId="6189"/>
    <cellStyle name="40% - Accent4 3 8 2" xfId="6190"/>
    <cellStyle name="40% - Accent4 3 8 3" xfId="51467"/>
    <cellStyle name="40% - Accent4 3 9" xfId="6191"/>
    <cellStyle name="40% - Accent4 3 9 2" xfId="6192"/>
    <cellStyle name="40% - Accent4 3 9 3" xfId="51468"/>
    <cellStyle name="40% - Accent4 4" xfId="168"/>
    <cellStyle name="40% - Accent4 4 10" xfId="6193"/>
    <cellStyle name="40% - Accent4 4 11" xfId="6194"/>
    <cellStyle name="40% - Accent4 4 12" xfId="6195"/>
    <cellStyle name="40% - Accent4 4 13" xfId="51469"/>
    <cellStyle name="40% - Accent4 4 2" xfId="237"/>
    <cellStyle name="40% - Accent4 4 2 2" xfId="517"/>
    <cellStyle name="40% - Accent4 4 2 2 2" xfId="4323"/>
    <cellStyle name="40% - Accent4 4 2 2 2 2" xfId="51470"/>
    <cellStyle name="40% - Accent4 4 2 2 2 2 2" xfId="51471"/>
    <cellStyle name="40% - Accent4 4 2 2 2 2 3" xfId="51472"/>
    <cellStyle name="40% - Accent4 4 2 2 2 3" xfId="51473"/>
    <cellStyle name="40% - Accent4 4 2 2 2 3 2" xfId="51474"/>
    <cellStyle name="40% - Accent4 4 2 2 2 3 3" xfId="51475"/>
    <cellStyle name="40% - Accent4 4 2 2 2 4" xfId="51476"/>
    <cellStyle name="40% - Accent4 4 2 2 2 5" xfId="51477"/>
    <cellStyle name="40% - Accent4 4 2 2 2 6" xfId="51478"/>
    <cellStyle name="40% - Accent4 4 2 2 2 7" xfId="51479"/>
    <cellStyle name="40% - Accent4 4 2 2 2 8" xfId="51480"/>
    <cellStyle name="40% - Accent4 4 2 2 3" xfId="51481"/>
    <cellStyle name="40% - Accent4 4 2 2 3 2" xfId="51482"/>
    <cellStyle name="40% - Accent4 4 2 2 3 3" xfId="51483"/>
    <cellStyle name="40% - Accent4 4 2 2 4" xfId="51484"/>
    <cellStyle name="40% - Accent4 4 2 2 4 2" xfId="51485"/>
    <cellStyle name="40% - Accent4 4 2 2 4 3" xfId="51486"/>
    <cellStyle name="40% - Accent4 4 2 2 5" xfId="51487"/>
    <cellStyle name="40% - Accent4 4 2 2 5 2" xfId="58828"/>
    <cellStyle name="40% - Accent4 4 2 2 6" xfId="51488"/>
    <cellStyle name="40% - Accent4 4 2 2 7" xfId="51489"/>
    <cellStyle name="40% - Accent4 4 2 2 8" xfId="51490"/>
    <cellStyle name="40% - Accent4 4 2 2 9" xfId="51491"/>
    <cellStyle name="40% - Accent4 4 2 3" xfId="516"/>
    <cellStyle name="40% - Accent4 4 2 3 2" xfId="51492"/>
    <cellStyle name="40% - Accent4 4 2 3 2 2" xfId="58829"/>
    <cellStyle name="40% - Accent4 4 2 3 2 3" xfId="58830"/>
    <cellStyle name="40% - Accent4 4 2 3 3" xfId="58831"/>
    <cellStyle name="40% - Accent4 4 2 3 3 2" xfId="58832"/>
    <cellStyle name="40% - Accent4 4 2 3 4" xfId="58833"/>
    <cellStyle name="40% - Accent4 4 2 4" xfId="6196"/>
    <cellStyle name="40% - Accent4 4 2 4 2" xfId="51493"/>
    <cellStyle name="40% - Accent4 4 2 4 3" xfId="51494"/>
    <cellStyle name="40% - Accent4 4 2 5" xfId="51495"/>
    <cellStyle name="40% - Accent4 4 2 5 2" xfId="51496"/>
    <cellStyle name="40% - Accent4 4 2 5 3" xfId="51497"/>
    <cellStyle name="40% - Accent4 4 2 6" xfId="51498"/>
    <cellStyle name="40% - Accent4 4 2 7" xfId="51499"/>
    <cellStyle name="40% - Accent4 4 2 8" xfId="51500"/>
    <cellStyle name="40% - Accent4 4 2 9" xfId="51501"/>
    <cellStyle name="40% - Accent4 4 3" xfId="4322"/>
    <cellStyle name="40% - Accent4 4 3 2" xfId="6197"/>
    <cellStyle name="40% - Accent4 4 3 2 2" xfId="51502"/>
    <cellStyle name="40% - Accent4 4 3 2 3" xfId="51503"/>
    <cellStyle name="40% - Accent4 4 3 3" xfId="6198"/>
    <cellStyle name="40% - Accent4 4 3 3 2" xfId="51504"/>
    <cellStyle name="40% - Accent4 4 3 3 3" xfId="51505"/>
    <cellStyle name="40% - Accent4 4 3 4" xfId="51506"/>
    <cellStyle name="40% - Accent4 4 3 4 2" xfId="58834"/>
    <cellStyle name="40% - Accent4 4 3 5" xfId="51507"/>
    <cellStyle name="40% - Accent4 4 3 6" xfId="51508"/>
    <cellStyle name="40% - Accent4 4 3 7" xfId="51509"/>
    <cellStyle name="40% - Accent4 4 3 8" xfId="51510"/>
    <cellStyle name="40% - Accent4 4 4" xfId="515"/>
    <cellStyle name="40% - Accent4 4 4 2" xfId="6199"/>
    <cellStyle name="40% - Accent4 4 4 2 2" xfId="6200"/>
    <cellStyle name="40% - Accent4 4 4 2 3" xfId="6201"/>
    <cellStyle name="40% - Accent4 4 4 3" xfId="6202"/>
    <cellStyle name="40% - Accent4 4 4 3 2" xfId="6203"/>
    <cellStyle name="40% - Accent4 4 4 3 3" xfId="51511"/>
    <cellStyle name="40% - Accent4 4 4 4" xfId="6204"/>
    <cellStyle name="40% - Accent4 4 4 5" xfId="6205"/>
    <cellStyle name="40% - Accent4 4 4 6" xfId="6206"/>
    <cellStyle name="40% - Accent4 4 4 7" xfId="6207"/>
    <cellStyle name="40% - Accent4 4 4 8" xfId="6208"/>
    <cellStyle name="40% - Accent4 4 5" xfId="6209"/>
    <cellStyle name="40% - Accent4 4 5 2" xfId="6210"/>
    <cellStyle name="40% - Accent4 4 5 2 2" xfId="58835"/>
    <cellStyle name="40% - Accent4 4 5 2 3" xfId="58836"/>
    <cellStyle name="40% - Accent4 4 5 3" xfId="51512"/>
    <cellStyle name="40% - Accent4 4 5 3 2" xfId="58837"/>
    <cellStyle name="40% - Accent4 4 5 4" xfId="51513"/>
    <cellStyle name="40% - Accent4 4 6" xfId="6211"/>
    <cellStyle name="40% - Accent4 4 6 2" xfId="6212"/>
    <cellStyle name="40% - Accent4 4 6 3" xfId="6213"/>
    <cellStyle name="40% - Accent4 4 7" xfId="6214"/>
    <cellStyle name="40% - Accent4 4 7 2" xfId="6215"/>
    <cellStyle name="40% - Accent4 4 7 3" xfId="51514"/>
    <cellStyle name="40% - Accent4 4 8" xfId="6216"/>
    <cellStyle name="40% - Accent4 4 8 2" xfId="51515"/>
    <cellStyle name="40% - Accent4 4 8 3" xfId="51516"/>
    <cellStyle name="40% - Accent4 4 9" xfId="6217"/>
    <cellStyle name="40% - Accent4 5" xfId="234"/>
    <cellStyle name="40% - Accent4 5 10" xfId="51517"/>
    <cellStyle name="40% - Accent4 5 11" xfId="51518"/>
    <cellStyle name="40% - Accent4 5 12" xfId="51519"/>
    <cellStyle name="40% - Accent4 5 2" xfId="519"/>
    <cellStyle name="40% - Accent4 5 2 2" xfId="520"/>
    <cellStyle name="40% - Accent4 5 2 2 2" xfId="4325"/>
    <cellStyle name="40% - Accent4 5 2 2 2 2" xfId="51520"/>
    <cellStyle name="40% - Accent4 5 2 2 2 2 2" xfId="51521"/>
    <cellStyle name="40% - Accent4 5 2 2 2 2 3" xfId="51522"/>
    <cellStyle name="40% - Accent4 5 2 2 2 3" xfId="51523"/>
    <cellStyle name="40% - Accent4 5 2 2 2 3 2" xfId="51524"/>
    <cellStyle name="40% - Accent4 5 2 2 2 3 3" xfId="51525"/>
    <cellStyle name="40% - Accent4 5 2 2 2 4" xfId="51526"/>
    <cellStyle name="40% - Accent4 5 2 2 2 5" xfId="51527"/>
    <cellStyle name="40% - Accent4 5 2 2 2 6" xfId="51528"/>
    <cellStyle name="40% - Accent4 5 2 2 2 7" xfId="51529"/>
    <cellStyle name="40% - Accent4 5 2 2 2 8" xfId="51530"/>
    <cellStyle name="40% - Accent4 5 2 2 3" xfId="51531"/>
    <cellStyle name="40% - Accent4 5 2 2 3 2" xfId="51532"/>
    <cellStyle name="40% - Accent4 5 2 2 3 3" xfId="51533"/>
    <cellStyle name="40% - Accent4 5 2 2 4" xfId="51534"/>
    <cellStyle name="40% - Accent4 5 2 2 4 2" xfId="51535"/>
    <cellStyle name="40% - Accent4 5 2 2 4 3" xfId="51536"/>
    <cellStyle name="40% - Accent4 5 2 2 5" xfId="51537"/>
    <cellStyle name="40% - Accent4 5 2 2 5 2" xfId="58838"/>
    <cellStyle name="40% - Accent4 5 2 2 6" xfId="51538"/>
    <cellStyle name="40% - Accent4 5 2 2 7" xfId="51539"/>
    <cellStyle name="40% - Accent4 5 2 2 8" xfId="51540"/>
    <cellStyle name="40% - Accent4 5 2 2 9" xfId="51541"/>
    <cellStyle name="40% - Accent4 5 2 3" xfId="51542"/>
    <cellStyle name="40% - Accent4 5 2 3 2" xfId="51543"/>
    <cellStyle name="40% - Accent4 5 2 3 2 2" xfId="58839"/>
    <cellStyle name="40% - Accent4 5 2 3 2 3" xfId="58840"/>
    <cellStyle name="40% - Accent4 5 2 3 3" xfId="58841"/>
    <cellStyle name="40% - Accent4 5 2 3 3 2" xfId="58842"/>
    <cellStyle name="40% - Accent4 5 2 3 4" xfId="58843"/>
    <cellStyle name="40% - Accent4 5 2 4" xfId="51544"/>
    <cellStyle name="40% - Accent4 5 2 5" xfId="51545"/>
    <cellStyle name="40% - Accent4 5 2_Dec monthly report" xfId="4654"/>
    <cellStyle name="40% - Accent4 5 3" xfId="4324"/>
    <cellStyle name="40% - Accent4 5 3 2" xfId="51546"/>
    <cellStyle name="40% - Accent4 5 3 2 2" xfId="51547"/>
    <cellStyle name="40% - Accent4 5 3 2 3" xfId="51548"/>
    <cellStyle name="40% - Accent4 5 3 3" xfId="51549"/>
    <cellStyle name="40% - Accent4 5 3 3 2" xfId="51550"/>
    <cellStyle name="40% - Accent4 5 3 3 3" xfId="51551"/>
    <cellStyle name="40% - Accent4 5 3 4" xfId="51552"/>
    <cellStyle name="40% - Accent4 5 3 4 2" xfId="58844"/>
    <cellStyle name="40% - Accent4 5 3 5" xfId="51553"/>
    <cellStyle name="40% - Accent4 5 3 6" xfId="51554"/>
    <cellStyle name="40% - Accent4 5 3 7" xfId="51555"/>
    <cellStyle name="40% - Accent4 5 3 8" xfId="51556"/>
    <cellStyle name="40% - Accent4 5 4" xfId="518"/>
    <cellStyle name="40% - Accent4 5 4 2" xfId="51557"/>
    <cellStyle name="40% - Accent4 5 4 2 2" xfId="51558"/>
    <cellStyle name="40% - Accent4 5 4 2 3" xfId="51559"/>
    <cellStyle name="40% - Accent4 5 4 3" xfId="51560"/>
    <cellStyle name="40% - Accent4 5 4 3 2" xfId="51561"/>
    <cellStyle name="40% - Accent4 5 4 3 3" xfId="51562"/>
    <cellStyle name="40% - Accent4 5 4 4" xfId="51563"/>
    <cellStyle name="40% - Accent4 5 4 5" xfId="51564"/>
    <cellStyle name="40% - Accent4 5 4 6" xfId="51565"/>
    <cellStyle name="40% - Accent4 5 4 7" xfId="51566"/>
    <cellStyle name="40% - Accent4 5 4 8" xfId="51567"/>
    <cellStyle name="40% - Accent4 5 5" xfId="51568"/>
    <cellStyle name="40% - Accent4 5 5 2" xfId="51569"/>
    <cellStyle name="40% - Accent4 5 5 3" xfId="51570"/>
    <cellStyle name="40% - Accent4 5 6" xfId="51571"/>
    <cellStyle name="40% - Accent4 5 6 2" xfId="51572"/>
    <cellStyle name="40% - Accent4 5 6 3" xfId="51573"/>
    <cellStyle name="40% - Accent4 5 7" xfId="51574"/>
    <cellStyle name="40% - Accent4 5 7 2" xfId="51575"/>
    <cellStyle name="40% - Accent4 5 7 3" xfId="51576"/>
    <cellStyle name="40% - Accent4 5 8" xfId="51577"/>
    <cellStyle name="40% - Accent4 5 9" xfId="51578"/>
    <cellStyle name="40% - Accent4 6" xfId="521"/>
    <cellStyle name="40% - Accent4 6 2" xfId="522"/>
    <cellStyle name="40% - Accent4 6 2 2" xfId="4326"/>
    <cellStyle name="40% - Accent4 6 2 2 2" xfId="51579"/>
    <cellStyle name="40% - Accent4 6 2 2 2 2" xfId="51580"/>
    <cellStyle name="40% - Accent4 6 2 2 2 3" xfId="51581"/>
    <cellStyle name="40% - Accent4 6 2 2 3" xfId="51582"/>
    <cellStyle name="40% - Accent4 6 2 2 3 2" xfId="51583"/>
    <cellStyle name="40% - Accent4 6 2 2 3 3" xfId="51584"/>
    <cellStyle name="40% - Accent4 6 2 2 4" xfId="51585"/>
    <cellStyle name="40% - Accent4 6 2 2 5" xfId="51586"/>
    <cellStyle name="40% - Accent4 6 2 2 6" xfId="51587"/>
    <cellStyle name="40% - Accent4 6 2 2 7" xfId="51588"/>
    <cellStyle name="40% - Accent4 6 2 2 8" xfId="51589"/>
    <cellStyle name="40% - Accent4 6 2 3" xfId="51590"/>
    <cellStyle name="40% - Accent4 6 2 3 2" xfId="51591"/>
    <cellStyle name="40% - Accent4 6 2 3 3" xfId="51592"/>
    <cellStyle name="40% - Accent4 6 2 4" xfId="51593"/>
    <cellStyle name="40% - Accent4 6 2 4 2" xfId="51594"/>
    <cellStyle name="40% - Accent4 6 2 4 3" xfId="51595"/>
    <cellStyle name="40% - Accent4 6 2 5" xfId="51596"/>
    <cellStyle name="40% - Accent4 6 2 5 2" xfId="58845"/>
    <cellStyle name="40% - Accent4 6 2 6" xfId="51597"/>
    <cellStyle name="40% - Accent4 6 2 7" xfId="51598"/>
    <cellStyle name="40% - Accent4 6 2 8" xfId="51599"/>
    <cellStyle name="40% - Accent4 6 2 9" xfId="51600"/>
    <cellStyle name="40% - Accent4 6 3" xfId="6218"/>
    <cellStyle name="40% - Accent4 6 3 2" xfId="51601"/>
    <cellStyle name="40% - Accent4 6 3 2 2" xfId="58846"/>
    <cellStyle name="40% - Accent4 6 3 2 3" xfId="58847"/>
    <cellStyle name="40% - Accent4 6 3 3" xfId="58848"/>
    <cellStyle name="40% - Accent4 6 3 3 2" xfId="58849"/>
    <cellStyle name="40% - Accent4 6 3 4" xfId="58850"/>
    <cellStyle name="40% - Accent4 6 4" xfId="58851"/>
    <cellStyle name="40% - Accent4 6 5" xfId="58852"/>
    <cellStyle name="40% - Accent4 6_Dec monthly report" xfId="4655"/>
    <cellStyle name="40% - Accent4 7" xfId="523"/>
    <cellStyle name="40% - Accent4 7 2" xfId="6219"/>
    <cellStyle name="40% - Accent4 7 3" xfId="6220"/>
    <cellStyle name="40% - Accent4 7 4" xfId="51602"/>
    <cellStyle name="40% - Accent4 8" xfId="4311"/>
    <cellStyle name="40% - Accent4 8 2" xfId="51603"/>
    <cellStyle name="40% - Accent4 8 2 2" xfId="51604"/>
    <cellStyle name="40% - Accent4 8 2 3" xfId="51605"/>
    <cellStyle name="40% - Accent4 8 2 3 2" xfId="58853"/>
    <cellStyle name="40% - Accent4 8 3" xfId="51606"/>
    <cellStyle name="40% - Accent4 8 3 2" xfId="51607"/>
    <cellStyle name="40% - Accent4 8 3 3" xfId="51608"/>
    <cellStyle name="40% - Accent4 8 4" xfId="51609"/>
    <cellStyle name="40% - Accent4 8 4 2" xfId="58854"/>
    <cellStyle name="40% - Accent4 8 5" xfId="51610"/>
    <cellStyle name="40% - Accent4 8 6" xfId="51611"/>
    <cellStyle name="40% - Accent4 8 7" xfId="51612"/>
    <cellStyle name="40% - Accent4 8 8" xfId="51613"/>
    <cellStyle name="40% - Accent4 9" xfId="501"/>
    <cellStyle name="40% - Accent4 9 2" xfId="51614"/>
    <cellStyle name="40% - Accent4 9 2 2" xfId="51615"/>
    <cellStyle name="40% - Accent4 9 2 3" xfId="51616"/>
    <cellStyle name="40% - Accent4 9 3" xfId="51617"/>
    <cellStyle name="40% - Accent4 9 3 2" xfId="51618"/>
    <cellStyle name="40% - Accent4 9 3 3" xfId="51619"/>
    <cellStyle name="40% - Accent4 9 4" xfId="51620"/>
    <cellStyle name="40% - Accent4 9 4 2" xfId="58855"/>
    <cellStyle name="40% - Accent4 9 5" xfId="51621"/>
    <cellStyle name="40% - Accent4 9 6" xfId="51622"/>
    <cellStyle name="40% - Accent4 9 7" xfId="51623"/>
    <cellStyle name="40% - Accent4 9 8" xfId="51624"/>
    <cellStyle name="40% - Accent5" xfId="36" builtinId="47" customBuiltin="1"/>
    <cellStyle name="40% - Accent5 10" xfId="51625"/>
    <cellStyle name="40% - Accent5 10 2" xfId="51626"/>
    <cellStyle name="40% - Accent5 10 2 2" xfId="58856"/>
    <cellStyle name="40% - Accent5 10 2 3" xfId="58857"/>
    <cellStyle name="40% - Accent5 10 3" xfId="51627"/>
    <cellStyle name="40% - Accent5 10 4" xfId="51628"/>
    <cellStyle name="40% - Accent5 10 4 2" xfId="58858"/>
    <cellStyle name="40% - Accent5 10 5" xfId="58859"/>
    <cellStyle name="40% - Accent5 11" xfId="51629"/>
    <cellStyle name="40% - Accent5 11 2" xfId="51630"/>
    <cellStyle name="40% - Accent5 11 3" xfId="51631"/>
    <cellStyle name="40% - Accent5 11 3 2" xfId="58860"/>
    <cellStyle name="40% - Accent5 12" xfId="51632"/>
    <cellStyle name="40% - Accent5 12 2" xfId="51633"/>
    <cellStyle name="40% - Accent5 12 3" xfId="51634"/>
    <cellStyle name="40% - Accent5 13" xfId="51635"/>
    <cellStyle name="40% - Accent5 13 2" xfId="51636"/>
    <cellStyle name="40% - Accent5 13 3" xfId="51637"/>
    <cellStyle name="40% - Accent5 14" xfId="51638"/>
    <cellStyle name="40% - Accent5 14 2" xfId="51639"/>
    <cellStyle name="40% - Accent5 14 3" xfId="51640"/>
    <cellStyle name="40% - Accent5 15" xfId="51641"/>
    <cellStyle name="40% - Accent5 15 2" xfId="51642"/>
    <cellStyle name="40% - Accent5 15 3" xfId="51643"/>
    <cellStyle name="40% - Accent5 16" xfId="51644"/>
    <cellStyle name="40% - Accent5 16 2" xfId="51645"/>
    <cellStyle name="40% - Accent5 16 3" xfId="51646"/>
    <cellStyle name="40% - Accent5 17" xfId="51647"/>
    <cellStyle name="40% - Accent5 17 2" xfId="51648"/>
    <cellStyle name="40% - Accent5 17 3" xfId="51649"/>
    <cellStyle name="40% - Accent5 18" xfId="51650"/>
    <cellStyle name="40% - Accent5 18 2" xfId="51651"/>
    <cellStyle name="40% - Accent5 18 3" xfId="51652"/>
    <cellStyle name="40% - Accent5 19" xfId="51653"/>
    <cellStyle name="40% - Accent5 19 2" xfId="51654"/>
    <cellStyle name="40% - Accent5 19 3" xfId="51655"/>
    <cellStyle name="40% - Accent5 2" xfId="78"/>
    <cellStyle name="40% - Accent5 2 10" xfId="6221"/>
    <cellStyle name="40% - Accent5 2 10 2" xfId="51656"/>
    <cellStyle name="40% - Accent5 2 10 3" xfId="51657"/>
    <cellStyle name="40% - Accent5 2 11" xfId="6222"/>
    <cellStyle name="40% - Accent5 2 11 2" xfId="51658"/>
    <cellStyle name="40% - Accent5 2 11 3" xfId="51659"/>
    <cellStyle name="40% - Accent5 2 12" xfId="51660"/>
    <cellStyle name="40% - Accent5 2 12 2" xfId="51661"/>
    <cellStyle name="40% - Accent5 2 12 3" xfId="51662"/>
    <cellStyle name="40% - Accent5 2 13" xfId="51663"/>
    <cellStyle name="40% - Accent5 2 14" xfId="51664"/>
    <cellStyle name="40% - Accent5 2 2" xfId="239"/>
    <cellStyle name="40% - Accent5 2 2 2" xfId="526"/>
    <cellStyle name="40% - Accent5 2 2 2 2" xfId="6223"/>
    <cellStyle name="40% - Accent5 2 2 2 3" xfId="6224"/>
    <cellStyle name="40% - Accent5 2 2 2 4" xfId="6225"/>
    <cellStyle name="40% - Accent5 2 2 3" xfId="6226"/>
    <cellStyle name="40% - Accent5 2 2 3 2" xfId="6227"/>
    <cellStyle name="40% - Accent5 2 2 3 3" xfId="51665"/>
    <cellStyle name="40% - Accent5 2 2 4" xfId="6228"/>
    <cellStyle name="40% - Accent5 2 2 4 2" xfId="51666"/>
    <cellStyle name="40% - Accent5 2 2 4 3" xfId="51667"/>
    <cellStyle name="40% - Accent5 2 2 5" xfId="6229"/>
    <cellStyle name="40% - Accent5 2 2 6" xfId="6230"/>
    <cellStyle name="40% - Accent5 2 2 7" xfId="51668"/>
    <cellStyle name="40% - Accent5 2 2 8" xfId="51669"/>
    <cellStyle name="40% - Accent5 2 2_Dec monthly report" xfId="4657"/>
    <cellStyle name="40% - Accent5 2 3" xfId="527"/>
    <cellStyle name="40% - Accent5 2 3 10" xfId="51670"/>
    <cellStyle name="40% - Accent5 2 3 11" xfId="51671"/>
    <cellStyle name="40% - Accent5 2 3 2" xfId="528"/>
    <cellStyle name="40% - Accent5 2 3 2 10" xfId="51672"/>
    <cellStyle name="40% - Accent5 2 3 2 2" xfId="4329"/>
    <cellStyle name="40% - Accent5 2 3 2 2 2" xfId="6231"/>
    <cellStyle name="40% - Accent5 2 3 2 2 2 2" xfId="6232"/>
    <cellStyle name="40% - Accent5 2 3 2 2 2 3" xfId="51673"/>
    <cellStyle name="40% - Accent5 2 3 2 2 3" xfId="6233"/>
    <cellStyle name="40% - Accent5 2 3 2 2 3 2" xfId="51674"/>
    <cellStyle name="40% - Accent5 2 3 2 2 3 3" xfId="51675"/>
    <cellStyle name="40% - Accent5 2 3 2 2 4" xfId="51676"/>
    <cellStyle name="40% - Accent5 2 3 2 2 5" xfId="51677"/>
    <cellStyle name="40% - Accent5 2 3 2 2 6" xfId="51678"/>
    <cellStyle name="40% - Accent5 2 3 2 2 7" xfId="51679"/>
    <cellStyle name="40% - Accent5 2 3 2 2 8" xfId="51680"/>
    <cellStyle name="40% - Accent5 2 3 2 3" xfId="6234"/>
    <cellStyle name="40% - Accent5 2 3 2 3 2" xfId="6235"/>
    <cellStyle name="40% - Accent5 2 3 2 3 2 2" xfId="58861"/>
    <cellStyle name="40% - Accent5 2 3 2 3 2 3" xfId="58862"/>
    <cellStyle name="40% - Accent5 2 3 2 3 3" xfId="51681"/>
    <cellStyle name="40% - Accent5 2 3 2 3 3 2" xfId="58863"/>
    <cellStyle name="40% - Accent5 2 3 2 3 4" xfId="51682"/>
    <cellStyle name="40% - Accent5 2 3 2 4" xfId="6236"/>
    <cellStyle name="40% - Accent5 2 3 2 4 2" xfId="51683"/>
    <cellStyle name="40% - Accent5 2 3 2 4 3" xfId="51684"/>
    <cellStyle name="40% - Accent5 2 3 2 5" xfId="51685"/>
    <cellStyle name="40% - Accent5 2 3 2 5 2" xfId="51686"/>
    <cellStyle name="40% - Accent5 2 3 2 5 3" xfId="51687"/>
    <cellStyle name="40% - Accent5 2 3 2 6" xfId="51688"/>
    <cellStyle name="40% - Accent5 2 3 2 6 2" xfId="58864"/>
    <cellStyle name="40% - Accent5 2 3 2 7" xfId="51689"/>
    <cellStyle name="40% - Accent5 2 3 2 8" xfId="51690"/>
    <cellStyle name="40% - Accent5 2 3 2 9" xfId="51691"/>
    <cellStyle name="40% - Accent5 2 3 3" xfId="4328"/>
    <cellStyle name="40% - Accent5 2 3 3 2" xfId="6237"/>
    <cellStyle name="40% - Accent5 2 3 3 2 2" xfId="51692"/>
    <cellStyle name="40% - Accent5 2 3 3 2 3" xfId="51693"/>
    <cellStyle name="40% - Accent5 2 3 3 3" xfId="6238"/>
    <cellStyle name="40% - Accent5 2 3 3 3 2" xfId="6239"/>
    <cellStyle name="40% - Accent5 2 3 3 3 3" xfId="51694"/>
    <cellStyle name="40% - Accent5 2 3 3 4" xfId="6240"/>
    <cellStyle name="40% - Accent5 2 3 3 5" xfId="51695"/>
    <cellStyle name="40% - Accent5 2 3 3 6" xfId="51696"/>
    <cellStyle name="40% - Accent5 2 3 3 7" xfId="51697"/>
    <cellStyle name="40% - Accent5 2 3 3 8" xfId="51698"/>
    <cellStyle name="40% - Accent5 2 3 4" xfId="6241"/>
    <cellStyle name="40% - Accent5 2 3 4 2" xfId="6242"/>
    <cellStyle name="40% - Accent5 2 3 4 2 2" xfId="6243"/>
    <cellStyle name="40% - Accent5 2 3 4 2 3" xfId="58865"/>
    <cellStyle name="40% - Accent5 2 3 4 3" xfId="6244"/>
    <cellStyle name="40% - Accent5 2 3 4 3 2" xfId="58866"/>
    <cellStyle name="40% - Accent5 2 3 4 4" xfId="51699"/>
    <cellStyle name="40% - Accent5 2 3 5" xfId="6245"/>
    <cellStyle name="40% - Accent5 2 3 5 2" xfId="51700"/>
    <cellStyle name="40% - Accent5 2 3 5 3" xfId="51701"/>
    <cellStyle name="40% - Accent5 2 3 6" xfId="51702"/>
    <cellStyle name="40% - Accent5 2 3 6 2" xfId="51703"/>
    <cellStyle name="40% - Accent5 2 3 6 3" xfId="51704"/>
    <cellStyle name="40% - Accent5 2 3 7" xfId="51705"/>
    <cellStyle name="40% - Accent5 2 3 7 2" xfId="58867"/>
    <cellStyle name="40% - Accent5 2 3 8" xfId="51706"/>
    <cellStyle name="40% - Accent5 2 3 9" xfId="51707"/>
    <cellStyle name="40% - Accent5 2 4" xfId="529"/>
    <cellStyle name="40% - Accent5 2 4 10" xfId="51708"/>
    <cellStyle name="40% - Accent5 2 4 11" xfId="51709"/>
    <cellStyle name="40% - Accent5 2 4 2" xfId="530"/>
    <cellStyle name="40% - Accent5 2 4 2 10" xfId="51710"/>
    <cellStyle name="40% - Accent5 2 4 2 2" xfId="4331"/>
    <cellStyle name="40% - Accent5 2 4 2 2 2" xfId="6246"/>
    <cellStyle name="40% - Accent5 2 4 2 2 2 2" xfId="51711"/>
    <cellStyle name="40% - Accent5 2 4 2 2 2 3" xfId="51712"/>
    <cellStyle name="40% - Accent5 2 4 2 2 3" xfId="51713"/>
    <cellStyle name="40% - Accent5 2 4 2 2 3 2" xfId="51714"/>
    <cellStyle name="40% - Accent5 2 4 2 2 3 3" xfId="51715"/>
    <cellStyle name="40% - Accent5 2 4 2 2 4" xfId="51716"/>
    <cellStyle name="40% - Accent5 2 4 2 2 5" xfId="51717"/>
    <cellStyle name="40% - Accent5 2 4 2 2 6" xfId="51718"/>
    <cellStyle name="40% - Accent5 2 4 2 2 7" xfId="51719"/>
    <cellStyle name="40% - Accent5 2 4 2 2 8" xfId="51720"/>
    <cellStyle name="40% - Accent5 2 4 2 3" xfId="6247"/>
    <cellStyle name="40% - Accent5 2 4 2 3 2" xfId="51721"/>
    <cellStyle name="40% - Accent5 2 4 2 3 2 2" xfId="58868"/>
    <cellStyle name="40% - Accent5 2 4 2 3 2 3" xfId="58869"/>
    <cellStyle name="40% - Accent5 2 4 2 3 3" xfId="51722"/>
    <cellStyle name="40% - Accent5 2 4 2 3 3 2" xfId="58870"/>
    <cellStyle name="40% - Accent5 2 4 2 3 4" xfId="51723"/>
    <cellStyle name="40% - Accent5 2 4 2 4" xfId="51724"/>
    <cellStyle name="40% - Accent5 2 4 2 4 2" xfId="51725"/>
    <cellStyle name="40% - Accent5 2 4 2 4 3" xfId="51726"/>
    <cellStyle name="40% - Accent5 2 4 2 5" xfId="51727"/>
    <cellStyle name="40% - Accent5 2 4 2 5 2" xfId="51728"/>
    <cellStyle name="40% - Accent5 2 4 2 5 3" xfId="51729"/>
    <cellStyle name="40% - Accent5 2 4 2 6" xfId="51730"/>
    <cellStyle name="40% - Accent5 2 4 2 6 2" xfId="58871"/>
    <cellStyle name="40% - Accent5 2 4 2 7" xfId="51731"/>
    <cellStyle name="40% - Accent5 2 4 2 8" xfId="51732"/>
    <cellStyle name="40% - Accent5 2 4 2 9" xfId="51733"/>
    <cellStyle name="40% - Accent5 2 4 3" xfId="4330"/>
    <cellStyle name="40% - Accent5 2 4 3 2" xfId="6248"/>
    <cellStyle name="40% - Accent5 2 4 3 2 2" xfId="51734"/>
    <cellStyle name="40% - Accent5 2 4 3 2 3" xfId="51735"/>
    <cellStyle name="40% - Accent5 2 4 3 3" xfId="51736"/>
    <cellStyle name="40% - Accent5 2 4 3 3 2" xfId="51737"/>
    <cellStyle name="40% - Accent5 2 4 3 3 3" xfId="51738"/>
    <cellStyle name="40% - Accent5 2 4 3 4" xfId="51739"/>
    <cellStyle name="40% - Accent5 2 4 3 5" xfId="51740"/>
    <cellStyle name="40% - Accent5 2 4 3 6" xfId="51741"/>
    <cellStyle name="40% - Accent5 2 4 3 7" xfId="51742"/>
    <cellStyle name="40% - Accent5 2 4 3 8" xfId="51743"/>
    <cellStyle name="40% - Accent5 2 4 4" xfId="6249"/>
    <cellStyle name="40% - Accent5 2 4 4 2" xfId="51744"/>
    <cellStyle name="40% - Accent5 2 4 4 2 2" xfId="58872"/>
    <cellStyle name="40% - Accent5 2 4 4 2 3" xfId="58873"/>
    <cellStyle name="40% - Accent5 2 4 4 3" xfId="51745"/>
    <cellStyle name="40% - Accent5 2 4 4 3 2" xfId="58874"/>
    <cellStyle name="40% - Accent5 2 4 4 4" xfId="51746"/>
    <cellStyle name="40% - Accent5 2 4 5" xfId="6250"/>
    <cellStyle name="40% - Accent5 2 4 5 2" xfId="51747"/>
    <cellStyle name="40% - Accent5 2 4 5 3" xfId="51748"/>
    <cellStyle name="40% - Accent5 2 4 6" xfId="51749"/>
    <cellStyle name="40% - Accent5 2 4 6 2" xfId="51750"/>
    <cellStyle name="40% - Accent5 2 4 6 3" xfId="51751"/>
    <cellStyle name="40% - Accent5 2 4 7" xfId="51752"/>
    <cellStyle name="40% - Accent5 2 4 7 2" xfId="58875"/>
    <cellStyle name="40% - Accent5 2 4 8" xfId="51753"/>
    <cellStyle name="40% - Accent5 2 4 9" xfId="51754"/>
    <cellStyle name="40% - Accent5 2 5" xfId="531"/>
    <cellStyle name="40% - Accent5 2 5 10" xfId="51755"/>
    <cellStyle name="40% - Accent5 2 5 11" xfId="51756"/>
    <cellStyle name="40% - Accent5 2 5 2" xfId="532"/>
    <cellStyle name="40% - Accent5 2 5 2 2" xfId="4333"/>
    <cellStyle name="40% - Accent5 2 5 2 2 2" xfId="6251"/>
    <cellStyle name="40% - Accent5 2 5 2 2 2 2" xfId="51757"/>
    <cellStyle name="40% - Accent5 2 5 2 2 2 3" xfId="51758"/>
    <cellStyle name="40% - Accent5 2 5 2 2 3" xfId="51759"/>
    <cellStyle name="40% - Accent5 2 5 2 2 3 2" xfId="51760"/>
    <cellStyle name="40% - Accent5 2 5 2 2 3 3" xfId="51761"/>
    <cellStyle name="40% - Accent5 2 5 2 2 4" xfId="51762"/>
    <cellStyle name="40% - Accent5 2 5 2 2 5" xfId="51763"/>
    <cellStyle name="40% - Accent5 2 5 2 2 6" xfId="51764"/>
    <cellStyle name="40% - Accent5 2 5 2 2 7" xfId="51765"/>
    <cellStyle name="40% - Accent5 2 5 2 2 8" xfId="51766"/>
    <cellStyle name="40% - Accent5 2 5 2 3" xfId="6252"/>
    <cellStyle name="40% - Accent5 2 5 2 3 2" xfId="51767"/>
    <cellStyle name="40% - Accent5 2 5 2 3 2 2" xfId="58876"/>
    <cellStyle name="40% - Accent5 2 5 2 3 2 3" xfId="58877"/>
    <cellStyle name="40% - Accent5 2 5 2 3 3" xfId="51768"/>
    <cellStyle name="40% - Accent5 2 5 2 3 3 2" xfId="58878"/>
    <cellStyle name="40% - Accent5 2 5 2 3 4" xfId="51769"/>
    <cellStyle name="40% - Accent5 2 5 2 4" xfId="51770"/>
    <cellStyle name="40% - Accent5 2 5 2 4 2" xfId="51771"/>
    <cellStyle name="40% - Accent5 2 5 2 4 3" xfId="51772"/>
    <cellStyle name="40% - Accent5 2 5 2 5" xfId="51773"/>
    <cellStyle name="40% - Accent5 2 5 2 6" xfId="51774"/>
    <cellStyle name="40% - Accent5 2 5 2 6 2" xfId="58879"/>
    <cellStyle name="40% - Accent5 2 5 2 7" xfId="51775"/>
    <cellStyle name="40% - Accent5 2 5 2 8" xfId="51776"/>
    <cellStyle name="40% - Accent5 2 5 2 9" xfId="51777"/>
    <cellStyle name="40% - Accent5 2 5 3" xfId="4332"/>
    <cellStyle name="40% - Accent5 2 5 3 2" xfId="6253"/>
    <cellStyle name="40% - Accent5 2 5 3 2 2" xfId="51778"/>
    <cellStyle name="40% - Accent5 2 5 3 2 3" xfId="51779"/>
    <cellStyle name="40% - Accent5 2 5 3 3" xfId="51780"/>
    <cellStyle name="40% - Accent5 2 5 3 3 2" xfId="51781"/>
    <cellStyle name="40% - Accent5 2 5 3 3 3" xfId="51782"/>
    <cellStyle name="40% - Accent5 2 5 3 4" xfId="51783"/>
    <cellStyle name="40% - Accent5 2 5 3 5" xfId="51784"/>
    <cellStyle name="40% - Accent5 2 5 3 6" xfId="51785"/>
    <cellStyle name="40% - Accent5 2 5 3 7" xfId="51786"/>
    <cellStyle name="40% - Accent5 2 5 3 8" xfId="51787"/>
    <cellStyle name="40% - Accent5 2 5 4" xfId="6254"/>
    <cellStyle name="40% - Accent5 2 5 4 2" xfId="51788"/>
    <cellStyle name="40% - Accent5 2 5 4 2 2" xfId="58880"/>
    <cellStyle name="40% - Accent5 2 5 4 2 3" xfId="58881"/>
    <cellStyle name="40% - Accent5 2 5 4 3" xfId="51789"/>
    <cellStyle name="40% - Accent5 2 5 4 3 2" xfId="58882"/>
    <cellStyle name="40% - Accent5 2 5 4 4" xfId="51790"/>
    <cellStyle name="40% - Accent5 2 5 5" xfId="6255"/>
    <cellStyle name="40% - Accent5 2 5 5 2" xfId="51791"/>
    <cellStyle name="40% - Accent5 2 5 5 3" xfId="51792"/>
    <cellStyle name="40% - Accent5 2 5 6" xfId="51793"/>
    <cellStyle name="40% - Accent5 2 5 6 2" xfId="51794"/>
    <cellStyle name="40% - Accent5 2 5 6 3" xfId="51795"/>
    <cellStyle name="40% - Accent5 2 5 7" xfId="51796"/>
    <cellStyle name="40% - Accent5 2 5 7 2" xfId="58883"/>
    <cellStyle name="40% - Accent5 2 5 8" xfId="51797"/>
    <cellStyle name="40% - Accent5 2 5 9" xfId="51798"/>
    <cellStyle name="40% - Accent5 2 6" xfId="533"/>
    <cellStyle name="40% - Accent5 2 6 10" xfId="51799"/>
    <cellStyle name="40% - Accent5 2 6 11" xfId="51800"/>
    <cellStyle name="40% - Accent5 2 6 2" xfId="534"/>
    <cellStyle name="40% - Accent5 2 6 2 2" xfId="4335"/>
    <cellStyle name="40% - Accent5 2 6 2 2 2" xfId="51801"/>
    <cellStyle name="40% - Accent5 2 6 2 2 2 2" xfId="51802"/>
    <cellStyle name="40% - Accent5 2 6 2 2 2 3" xfId="51803"/>
    <cellStyle name="40% - Accent5 2 6 2 2 3" xfId="51804"/>
    <cellStyle name="40% - Accent5 2 6 2 2 3 2" xfId="51805"/>
    <cellStyle name="40% - Accent5 2 6 2 2 3 3" xfId="51806"/>
    <cellStyle name="40% - Accent5 2 6 2 2 4" xfId="51807"/>
    <cellStyle name="40% - Accent5 2 6 2 2 5" xfId="51808"/>
    <cellStyle name="40% - Accent5 2 6 2 2 6" xfId="51809"/>
    <cellStyle name="40% - Accent5 2 6 2 2 7" xfId="51810"/>
    <cellStyle name="40% - Accent5 2 6 2 2 8" xfId="51811"/>
    <cellStyle name="40% - Accent5 2 6 2 3" xfId="51812"/>
    <cellStyle name="40% - Accent5 2 6 2 3 2" xfId="51813"/>
    <cellStyle name="40% - Accent5 2 6 2 3 2 2" xfId="58884"/>
    <cellStyle name="40% - Accent5 2 6 2 3 2 3" xfId="58885"/>
    <cellStyle name="40% - Accent5 2 6 2 3 3" xfId="51814"/>
    <cellStyle name="40% - Accent5 2 6 2 3 3 2" xfId="58886"/>
    <cellStyle name="40% - Accent5 2 6 2 3 4" xfId="51815"/>
    <cellStyle name="40% - Accent5 2 6 2 4" xfId="51816"/>
    <cellStyle name="40% - Accent5 2 6 2 4 2" xfId="51817"/>
    <cellStyle name="40% - Accent5 2 6 2 4 3" xfId="51818"/>
    <cellStyle name="40% - Accent5 2 6 2 5" xfId="51819"/>
    <cellStyle name="40% - Accent5 2 6 2 6" xfId="51820"/>
    <cellStyle name="40% - Accent5 2 6 2 6 2" xfId="58887"/>
    <cellStyle name="40% - Accent5 2 6 2 7" xfId="51821"/>
    <cellStyle name="40% - Accent5 2 6 2 8" xfId="51822"/>
    <cellStyle name="40% - Accent5 2 6 2 9" xfId="51823"/>
    <cellStyle name="40% - Accent5 2 6 3" xfId="4334"/>
    <cellStyle name="40% - Accent5 2 6 3 2" xfId="51824"/>
    <cellStyle name="40% - Accent5 2 6 3 2 2" xfId="51825"/>
    <cellStyle name="40% - Accent5 2 6 3 2 3" xfId="51826"/>
    <cellStyle name="40% - Accent5 2 6 3 3" xfId="51827"/>
    <cellStyle name="40% - Accent5 2 6 3 3 2" xfId="51828"/>
    <cellStyle name="40% - Accent5 2 6 3 3 3" xfId="51829"/>
    <cellStyle name="40% - Accent5 2 6 3 4" xfId="51830"/>
    <cellStyle name="40% - Accent5 2 6 3 5" xfId="51831"/>
    <cellStyle name="40% - Accent5 2 6 3 6" xfId="51832"/>
    <cellStyle name="40% - Accent5 2 6 3 7" xfId="51833"/>
    <cellStyle name="40% - Accent5 2 6 3 8" xfId="51834"/>
    <cellStyle name="40% - Accent5 2 6 4" xfId="51835"/>
    <cellStyle name="40% - Accent5 2 6 4 2" xfId="51836"/>
    <cellStyle name="40% - Accent5 2 6 4 2 2" xfId="58888"/>
    <cellStyle name="40% - Accent5 2 6 4 2 3" xfId="58889"/>
    <cellStyle name="40% - Accent5 2 6 4 3" xfId="51837"/>
    <cellStyle name="40% - Accent5 2 6 4 3 2" xfId="58890"/>
    <cellStyle name="40% - Accent5 2 6 4 4" xfId="51838"/>
    <cellStyle name="40% - Accent5 2 6 5" xfId="51839"/>
    <cellStyle name="40% - Accent5 2 6 5 2" xfId="51840"/>
    <cellStyle name="40% - Accent5 2 6 5 3" xfId="51841"/>
    <cellStyle name="40% - Accent5 2 6 6" xfId="51842"/>
    <cellStyle name="40% - Accent5 2 6 6 2" xfId="51843"/>
    <cellStyle name="40% - Accent5 2 6 6 3" xfId="51844"/>
    <cellStyle name="40% - Accent5 2 6 7" xfId="51845"/>
    <cellStyle name="40% - Accent5 2 6 7 2" xfId="58891"/>
    <cellStyle name="40% - Accent5 2 6 8" xfId="51846"/>
    <cellStyle name="40% - Accent5 2 6 9" xfId="51847"/>
    <cellStyle name="40% - Accent5 2 7" xfId="525"/>
    <cellStyle name="40% - Accent5 2 7 2" xfId="6256"/>
    <cellStyle name="40% - Accent5 2 7 2 2" xfId="6257"/>
    <cellStyle name="40% - Accent5 2 7 2 3" xfId="58892"/>
    <cellStyle name="40% - Accent5 2 7 3" xfId="6258"/>
    <cellStyle name="40% - Accent5 2 7 3 2" xfId="58893"/>
    <cellStyle name="40% - Accent5 2 7 4" xfId="58894"/>
    <cellStyle name="40% - Accent5 2 8" xfId="6259"/>
    <cellStyle name="40% - Accent5 2 8 2" xfId="51848"/>
    <cellStyle name="40% - Accent5 2 8 3" xfId="51849"/>
    <cellStyle name="40% - Accent5 2 9" xfId="6260"/>
    <cellStyle name="40% - Accent5 2 9 2" xfId="51850"/>
    <cellStyle name="40% - Accent5 2 9 3" xfId="51851"/>
    <cellStyle name="40% - Accent5 2_Dec monthly report" xfId="4656"/>
    <cellStyle name="40% - Accent5 20" xfId="51852"/>
    <cellStyle name="40% - Accent5 20 2" xfId="51853"/>
    <cellStyle name="40% - Accent5 20 3" xfId="51854"/>
    <cellStyle name="40% - Accent5 21" xfId="51855"/>
    <cellStyle name="40% - Accent5 21 2" xfId="51856"/>
    <cellStyle name="40% - Accent5 21 3" xfId="51857"/>
    <cellStyle name="40% - Accent5 22" xfId="51858"/>
    <cellStyle name="40% - Accent5 23" xfId="51859"/>
    <cellStyle name="40% - Accent5 24" xfId="51860"/>
    <cellStyle name="40% - Accent5 3" xfId="167"/>
    <cellStyle name="40% - Accent5 3 10" xfId="6261"/>
    <cellStyle name="40% - Accent5 3 11" xfId="6262"/>
    <cellStyle name="40% - Accent5 3 12" xfId="6263"/>
    <cellStyle name="40% - Accent5 3 13" xfId="6264"/>
    <cellStyle name="40% - Accent5 3 14" xfId="51861"/>
    <cellStyle name="40% - Accent5 3 2" xfId="240"/>
    <cellStyle name="40% - Accent5 3 2 2" xfId="537"/>
    <cellStyle name="40% - Accent5 3 2 2 10" xfId="51862"/>
    <cellStyle name="40% - Accent5 3 2 2 2" xfId="4337"/>
    <cellStyle name="40% - Accent5 3 2 2 2 2" xfId="6265"/>
    <cellStyle name="40% - Accent5 3 2 2 2 2 2" xfId="51863"/>
    <cellStyle name="40% - Accent5 3 2 2 2 2 3" xfId="51864"/>
    <cellStyle name="40% - Accent5 3 2 2 2 3" xfId="6266"/>
    <cellStyle name="40% - Accent5 3 2 2 2 3 2" xfId="51865"/>
    <cellStyle name="40% - Accent5 3 2 2 2 3 3" xfId="51866"/>
    <cellStyle name="40% - Accent5 3 2 2 2 4" xfId="51867"/>
    <cellStyle name="40% - Accent5 3 2 2 2 5" xfId="51868"/>
    <cellStyle name="40% - Accent5 3 2 2 2 6" xfId="51869"/>
    <cellStyle name="40% - Accent5 3 2 2 2 7" xfId="51870"/>
    <cellStyle name="40% - Accent5 3 2 2 2 8" xfId="51871"/>
    <cellStyle name="40% - Accent5 3 2 2 3" xfId="6267"/>
    <cellStyle name="40% - Accent5 3 2 2 3 2" xfId="6268"/>
    <cellStyle name="40% - Accent5 3 2 2 3 3" xfId="51872"/>
    <cellStyle name="40% - Accent5 3 2 2 4" xfId="6269"/>
    <cellStyle name="40% - Accent5 3 2 2 4 2" xfId="51873"/>
    <cellStyle name="40% - Accent5 3 2 2 4 3" xfId="51874"/>
    <cellStyle name="40% - Accent5 3 2 2 5" xfId="51875"/>
    <cellStyle name="40% - Accent5 3 2 2 5 2" xfId="51876"/>
    <cellStyle name="40% - Accent5 3 2 2 5 3" xfId="51877"/>
    <cellStyle name="40% - Accent5 3 2 2 6" xfId="51878"/>
    <cellStyle name="40% - Accent5 3 2 2 7" xfId="51879"/>
    <cellStyle name="40% - Accent5 3 2 2 8" xfId="51880"/>
    <cellStyle name="40% - Accent5 3 2 2 9" xfId="51881"/>
    <cellStyle name="40% - Accent5 3 2 3" xfId="536"/>
    <cellStyle name="40% - Accent5 3 2 3 2" xfId="6270"/>
    <cellStyle name="40% - Accent5 3 2 3 2 2" xfId="58895"/>
    <cellStyle name="40% - Accent5 3 2 3 2 3" xfId="58896"/>
    <cellStyle name="40% - Accent5 3 2 3 3" xfId="6271"/>
    <cellStyle name="40% - Accent5 3 2 3 3 2" xfId="58897"/>
    <cellStyle name="40% - Accent5 3 2 3 4" xfId="58898"/>
    <cellStyle name="40% - Accent5 3 2 4" xfId="6272"/>
    <cellStyle name="40% - Accent5 3 2 4 2" xfId="51882"/>
    <cellStyle name="40% - Accent5 3 2 4 3" xfId="51883"/>
    <cellStyle name="40% - Accent5 3 2 5" xfId="6273"/>
    <cellStyle name="40% - Accent5 3 2 5 2" xfId="51884"/>
    <cellStyle name="40% - Accent5 3 2 5 3" xfId="51885"/>
    <cellStyle name="40% - Accent5 3 2 6" xfId="6274"/>
    <cellStyle name="40% - Accent5 3 2 7" xfId="51886"/>
    <cellStyle name="40% - Accent5 3 2 8" xfId="51887"/>
    <cellStyle name="40% - Accent5 3 2 9" xfId="51888"/>
    <cellStyle name="40% - Accent5 3 3" xfId="4336"/>
    <cellStyle name="40% - Accent5 3 3 2" xfId="6275"/>
    <cellStyle name="40% - Accent5 3 3 2 2" xfId="6276"/>
    <cellStyle name="40% - Accent5 3 3 2 3" xfId="6277"/>
    <cellStyle name="40% - Accent5 3 3 2 3 2" xfId="58899"/>
    <cellStyle name="40% - Accent5 3 3 3" xfId="6278"/>
    <cellStyle name="40% - Accent5 3 3 3 2" xfId="51889"/>
    <cellStyle name="40% - Accent5 3 3 3 3" xfId="51890"/>
    <cellStyle name="40% - Accent5 3 3 4" xfId="6279"/>
    <cellStyle name="40% - Accent5 3 3 4 2" xfId="58900"/>
    <cellStyle name="40% - Accent5 3 3 5" xfId="51891"/>
    <cellStyle name="40% - Accent5 3 3 6" xfId="51892"/>
    <cellStyle name="40% - Accent5 3 3 7" xfId="51893"/>
    <cellStyle name="40% - Accent5 3 3 8" xfId="51894"/>
    <cellStyle name="40% - Accent5 3 4" xfId="535"/>
    <cellStyle name="40% - Accent5 3 4 2" xfId="6280"/>
    <cellStyle name="40% - Accent5 3 4 2 2" xfId="51895"/>
    <cellStyle name="40% - Accent5 3 4 2 3" xfId="51896"/>
    <cellStyle name="40% - Accent5 3 4 3" xfId="6281"/>
    <cellStyle name="40% - Accent5 3 4 3 2" xfId="51897"/>
    <cellStyle name="40% - Accent5 3 4 3 3" xfId="51898"/>
    <cellStyle name="40% - Accent5 3 4 4" xfId="51899"/>
    <cellStyle name="40% - Accent5 3 4 4 2" xfId="58901"/>
    <cellStyle name="40% - Accent5 3 4 5" xfId="51900"/>
    <cellStyle name="40% - Accent5 3 4 6" xfId="51901"/>
    <cellStyle name="40% - Accent5 3 4 7" xfId="51902"/>
    <cellStyle name="40% - Accent5 3 4 8" xfId="51903"/>
    <cellStyle name="40% - Accent5 3 5" xfId="6282"/>
    <cellStyle name="40% - Accent5 3 5 2" xfId="6283"/>
    <cellStyle name="40% - Accent5 3 5 2 2" xfId="6284"/>
    <cellStyle name="40% - Accent5 3 5 2 3" xfId="6285"/>
    <cellStyle name="40% - Accent5 3 5 3" xfId="6286"/>
    <cellStyle name="40% - Accent5 3 5 3 2" xfId="6287"/>
    <cellStyle name="40% - Accent5 3 5 4" xfId="6288"/>
    <cellStyle name="40% - Accent5 3 5 5" xfId="6289"/>
    <cellStyle name="40% - Accent5 3 5 6" xfId="6290"/>
    <cellStyle name="40% - Accent5 3 5 7" xfId="6291"/>
    <cellStyle name="40% - Accent5 3 5 8" xfId="6292"/>
    <cellStyle name="40% - Accent5 3 6" xfId="6293"/>
    <cellStyle name="40% - Accent5 3 6 2" xfId="6294"/>
    <cellStyle name="40% - Accent5 3 6 3" xfId="51904"/>
    <cellStyle name="40% - Accent5 3 7" xfId="6295"/>
    <cellStyle name="40% - Accent5 3 7 2" xfId="6296"/>
    <cellStyle name="40% - Accent5 3 7 3" xfId="6297"/>
    <cellStyle name="40% - Accent5 3 8" xfId="6298"/>
    <cellStyle name="40% - Accent5 3 8 2" xfId="6299"/>
    <cellStyle name="40% - Accent5 3 8 3" xfId="51905"/>
    <cellStyle name="40% - Accent5 3 9" xfId="6300"/>
    <cellStyle name="40% - Accent5 3 9 2" xfId="6301"/>
    <cellStyle name="40% - Accent5 3 9 3" xfId="51906"/>
    <cellStyle name="40% - Accent5 4" xfId="166"/>
    <cellStyle name="40% - Accent5 4 10" xfId="6302"/>
    <cellStyle name="40% - Accent5 4 11" xfId="6303"/>
    <cellStyle name="40% - Accent5 4 12" xfId="6304"/>
    <cellStyle name="40% - Accent5 4 13" xfId="51907"/>
    <cellStyle name="40% - Accent5 4 2" xfId="241"/>
    <cellStyle name="40% - Accent5 4 2 2" xfId="540"/>
    <cellStyle name="40% - Accent5 4 2 2 2" xfId="4339"/>
    <cellStyle name="40% - Accent5 4 2 2 2 2" xfId="51908"/>
    <cellStyle name="40% - Accent5 4 2 2 2 2 2" xfId="51909"/>
    <cellStyle name="40% - Accent5 4 2 2 2 2 3" xfId="51910"/>
    <cellStyle name="40% - Accent5 4 2 2 2 3" xfId="51911"/>
    <cellStyle name="40% - Accent5 4 2 2 2 3 2" xfId="51912"/>
    <cellStyle name="40% - Accent5 4 2 2 2 3 3" xfId="51913"/>
    <cellStyle name="40% - Accent5 4 2 2 2 4" xfId="51914"/>
    <cellStyle name="40% - Accent5 4 2 2 2 5" xfId="51915"/>
    <cellStyle name="40% - Accent5 4 2 2 2 6" xfId="51916"/>
    <cellStyle name="40% - Accent5 4 2 2 2 7" xfId="51917"/>
    <cellStyle name="40% - Accent5 4 2 2 2 8" xfId="51918"/>
    <cellStyle name="40% - Accent5 4 2 2 3" xfId="51919"/>
    <cellStyle name="40% - Accent5 4 2 2 3 2" xfId="51920"/>
    <cellStyle name="40% - Accent5 4 2 2 3 3" xfId="51921"/>
    <cellStyle name="40% - Accent5 4 2 2 4" xfId="51922"/>
    <cellStyle name="40% - Accent5 4 2 2 4 2" xfId="51923"/>
    <cellStyle name="40% - Accent5 4 2 2 4 3" xfId="51924"/>
    <cellStyle name="40% - Accent5 4 2 2 5" xfId="51925"/>
    <cellStyle name="40% - Accent5 4 2 2 5 2" xfId="58902"/>
    <cellStyle name="40% - Accent5 4 2 2 6" xfId="51926"/>
    <cellStyle name="40% - Accent5 4 2 2 7" xfId="51927"/>
    <cellStyle name="40% - Accent5 4 2 2 8" xfId="51928"/>
    <cellStyle name="40% - Accent5 4 2 2 9" xfId="51929"/>
    <cellStyle name="40% - Accent5 4 2 3" xfId="539"/>
    <cellStyle name="40% - Accent5 4 2 3 2" xfId="51930"/>
    <cellStyle name="40% - Accent5 4 2 3 2 2" xfId="58903"/>
    <cellStyle name="40% - Accent5 4 2 3 2 3" xfId="58904"/>
    <cellStyle name="40% - Accent5 4 2 3 3" xfId="58905"/>
    <cellStyle name="40% - Accent5 4 2 3 3 2" xfId="58906"/>
    <cellStyle name="40% - Accent5 4 2 3 4" xfId="58907"/>
    <cellStyle name="40% - Accent5 4 2 4" xfId="6305"/>
    <cellStyle name="40% - Accent5 4 2 4 2" xfId="51931"/>
    <cellStyle name="40% - Accent5 4 2 4 3" xfId="51932"/>
    <cellStyle name="40% - Accent5 4 2 5" xfId="51933"/>
    <cellStyle name="40% - Accent5 4 2 5 2" xfId="51934"/>
    <cellStyle name="40% - Accent5 4 2 5 3" xfId="51935"/>
    <cellStyle name="40% - Accent5 4 2 6" xfId="51936"/>
    <cellStyle name="40% - Accent5 4 2 7" xfId="51937"/>
    <cellStyle name="40% - Accent5 4 2 8" xfId="51938"/>
    <cellStyle name="40% - Accent5 4 2 9" xfId="51939"/>
    <cellStyle name="40% - Accent5 4 3" xfId="4338"/>
    <cellStyle name="40% - Accent5 4 3 2" xfId="6306"/>
    <cellStyle name="40% - Accent5 4 3 2 2" xfId="51940"/>
    <cellStyle name="40% - Accent5 4 3 2 3" xfId="51941"/>
    <cellStyle name="40% - Accent5 4 3 3" xfId="6307"/>
    <cellStyle name="40% - Accent5 4 3 3 2" xfId="51942"/>
    <cellStyle name="40% - Accent5 4 3 3 3" xfId="51943"/>
    <cellStyle name="40% - Accent5 4 3 4" xfId="51944"/>
    <cellStyle name="40% - Accent5 4 3 4 2" xfId="58908"/>
    <cellStyle name="40% - Accent5 4 3 5" xfId="51945"/>
    <cellStyle name="40% - Accent5 4 3 6" xfId="51946"/>
    <cellStyle name="40% - Accent5 4 3 7" xfId="51947"/>
    <cellStyle name="40% - Accent5 4 3 8" xfId="51948"/>
    <cellStyle name="40% - Accent5 4 4" xfId="538"/>
    <cellStyle name="40% - Accent5 4 4 2" xfId="6308"/>
    <cellStyle name="40% - Accent5 4 4 2 2" xfId="6309"/>
    <cellStyle name="40% - Accent5 4 4 2 3" xfId="6310"/>
    <cellStyle name="40% - Accent5 4 4 3" xfId="6311"/>
    <cellStyle name="40% - Accent5 4 4 3 2" xfId="6312"/>
    <cellStyle name="40% - Accent5 4 4 3 3" xfId="51949"/>
    <cellStyle name="40% - Accent5 4 4 4" xfId="6313"/>
    <cellStyle name="40% - Accent5 4 4 5" xfId="6314"/>
    <cellStyle name="40% - Accent5 4 4 6" xfId="6315"/>
    <cellStyle name="40% - Accent5 4 4 7" xfId="6316"/>
    <cellStyle name="40% - Accent5 4 4 8" xfId="6317"/>
    <cellStyle name="40% - Accent5 4 5" xfId="6318"/>
    <cellStyle name="40% - Accent5 4 5 2" xfId="6319"/>
    <cellStyle name="40% - Accent5 4 5 2 2" xfId="58909"/>
    <cellStyle name="40% - Accent5 4 5 2 3" xfId="58910"/>
    <cellStyle name="40% - Accent5 4 5 3" xfId="51950"/>
    <cellStyle name="40% - Accent5 4 5 3 2" xfId="58911"/>
    <cellStyle name="40% - Accent5 4 5 4" xfId="51951"/>
    <cellStyle name="40% - Accent5 4 6" xfId="6320"/>
    <cellStyle name="40% - Accent5 4 6 2" xfId="6321"/>
    <cellStyle name="40% - Accent5 4 6 3" xfId="6322"/>
    <cellStyle name="40% - Accent5 4 7" xfId="6323"/>
    <cellStyle name="40% - Accent5 4 7 2" xfId="6324"/>
    <cellStyle name="40% - Accent5 4 7 3" xfId="51952"/>
    <cellStyle name="40% - Accent5 4 8" xfId="6325"/>
    <cellStyle name="40% - Accent5 4 8 2" xfId="51953"/>
    <cellStyle name="40% - Accent5 4 8 3" xfId="51954"/>
    <cellStyle name="40% - Accent5 4 9" xfId="6326"/>
    <cellStyle name="40% - Accent5 5" xfId="238"/>
    <cellStyle name="40% - Accent5 5 10" xfId="51955"/>
    <cellStyle name="40% - Accent5 5 11" xfId="51956"/>
    <cellStyle name="40% - Accent5 5 12" xfId="51957"/>
    <cellStyle name="40% - Accent5 5 2" xfId="542"/>
    <cellStyle name="40% - Accent5 5 2 2" xfId="543"/>
    <cellStyle name="40% - Accent5 5 2 2 2" xfId="4341"/>
    <cellStyle name="40% - Accent5 5 2 2 2 2" xfId="51958"/>
    <cellStyle name="40% - Accent5 5 2 2 2 2 2" xfId="51959"/>
    <cellStyle name="40% - Accent5 5 2 2 2 2 3" xfId="51960"/>
    <cellStyle name="40% - Accent5 5 2 2 2 3" xfId="51961"/>
    <cellStyle name="40% - Accent5 5 2 2 2 3 2" xfId="51962"/>
    <cellStyle name="40% - Accent5 5 2 2 2 3 3" xfId="51963"/>
    <cellStyle name="40% - Accent5 5 2 2 2 4" xfId="51964"/>
    <cellStyle name="40% - Accent5 5 2 2 2 5" xfId="51965"/>
    <cellStyle name="40% - Accent5 5 2 2 2 6" xfId="51966"/>
    <cellStyle name="40% - Accent5 5 2 2 2 7" xfId="51967"/>
    <cellStyle name="40% - Accent5 5 2 2 2 8" xfId="51968"/>
    <cellStyle name="40% - Accent5 5 2 2 3" xfId="51969"/>
    <cellStyle name="40% - Accent5 5 2 2 3 2" xfId="51970"/>
    <cellStyle name="40% - Accent5 5 2 2 3 3" xfId="51971"/>
    <cellStyle name="40% - Accent5 5 2 2 4" xfId="51972"/>
    <cellStyle name="40% - Accent5 5 2 2 4 2" xfId="51973"/>
    <cellStyle name="40% - Accent5 5 2 2 4 3" xfId="51974"/>
    <cellStyle name="40% - Accent5 5 2 2 5" xfId="51975"/>
    <cellStyle name="40% - Accent5 5 2 2 5 2" xfId="58912"/>
    <cellStyle name="40% - Accent5 5 2 2 6" xfId="51976"/>
    <cellStyle name="40% - Accent5 5 2 2 7" xfId="51977"/>
    <cellStyle name="40% - Accent5 5 2 2 8" xfId="51978"/>
    <cellStyle name="40% - Accent5 5 2 2 9" xfId="51979"/>
    <cellStyle name="40% - Accent5 5 2 3" xfId="51980"/>
    <cellStyle name="40% - Accent5 5 2 3 2" xfId="51981"/>
    <cellStyle name="40% - Accent5 5 2 3 2 2" xfId="58913"/>
    <cellStyle name="40% - Accent5 5 2 3 2 3" xfId="58914"/>
    <cellStyle name="40% - Accent5 5 2 3 3" xfId="58915"/>
    <cellStyle name="40% - Accent5 5 2 3 3 2" xfId="58916"/>
    <cellStyle name="40% - Accent5 5 2 3 4" xfId="58917"/>
    <cellStyle name="40% - Accent5 5 2 4" xfId="51982"/>
    <cellStyle name="40% - Accent5 5 2 5" xfId="51983"/>
    <cellStyle name="40% - Accent5 5 2_Dec monthly report" xfId="4658"/>
    <cellStyle name="40% - Accent5 5 3" xfId="4340"/>
    <cellStyle name="40% - Accent5 5 3 2" xfId="51984"/>
    <cellStyle name="40% - Accent5 5 3 2 2" xfId="51985"/>
    <cellStyle name="40% - Accent5 5 3 2 3" xfId="51986"/>
    <cellStyle name="40% - Accent5 5 3 3" xfId="51987"/>
    <cellStyle name="40% - Accent5 5 3 3 2" xfId="51988"/>
    <cellStyle name="40% - Accent5 5 3 3 3" xfId="51989"/>
    <cellStyle name="40% - Accent5 5 3 4" xfId="51990"/>
    <cellStyle name="40% - Accent5 5 3 4 2" xfId="58918"/>
    <cellStyle name="40% - Accent5 5 3 5" xfId="51991"/>
    <cellStyle name="40% - Accent5 5 3 6" xfId="51992"/>
    <cellStyle name="40% - Accent5 5 3 7" xfId="51993"/>
    <cellStyle name="40% - Accent5 5 3 8" xfId="51994"/>
    <cellStyle name="40% - Accent5 5 4" xfId="541"/>
    <cellStyle name="40% - Accent5 5 4 2" xfId="51995"/>
    <cellStyle name="40% - Accent5 5 4 2 2" xfId="51996"/>
    <cellStyle name="40% - Accent5 5 4 2 3" xfId="51997"/>
    <cellStyle name="40% - Accent5 5 4 3" xfId="51998"/>
    <cellStyle name="40% - Accent5 5 4 3 2" xfId="51999"/>
    <cellStyle name="40% - Accent5 5 4 3 3" xfId="52000"/>
    <cellStyle name="40% - Accent5 5 4 4" xfId="52001"/>
    <cellStyle name="40% - Accent5 5 4 5" xfId="52002"/>
    <cellStyle name="40% - Accent5 5 4 6" xfId="52003"/>
    <cellStyle name="40% - Accent5 5 4 7" xfId="52004"/>
    <cellStyle name="40% - Accent5 5 4 8" xfId="52005"/>
    <cellStyle name="40% - Accent5 5 5" xfId="52006"/>
    <cellStyle name="40% - Accent5 5 5 2" xfId="52007"/>
    <cellStyle name="40% - Accent5 5 5 3" xfId="52008"/>
    <cellStyle name="40% - Accent5 5 6" xfId="52009"/>
    <cellStyle name="40% - Accent5 5 6 2" xfId="52010"/>
    <cellStyle name="40% - Accent5 5 6 3" xfId="52011"/>
    <cellStyle name="40% - Accent5 5 7" xfId="52012"/>
    <cellStyle name="40% - Accent5 5 7 2" xfId="52013"/>
    <cellStyle name="40% - Accent5 5 7 3" xfId="52014"/>
    <cellStyle name="40% - Accent5 5 8" xfId="52015"/>
    <cellStyle name="40% - Accent5 5 9" xfId="52016"/>
    <cellStyle name="40% - Accent5 6" xfId="544"/>
    <cellStyle name="40% - Accent5 6 2" xfId="545"/>
    <cellStyle name="40% - Accent5 6 2 2" xfId="4342"/>
    <cellStyle name="40% - Accent5 6 2 2 2" xfId="52017"/>
    <cellStyle name="40% - Accent5 6 2 2 2 2" xfId="52018"/>
    <cellStyle name="40% - Accent5 6 2 2 2 3" xfId="52019"/>
    <cellStyle name="40% - Accent5 6 2 2 3" xfId="52020"/>
    <cellStyle name="40% - Accent5 6 2 2 3 2" xfId="52021"/>
    <cellStyle name="40% - Accent5 6 2 2 3 3" xfId="52022"/>
    <cellStyle name="40% - Accent5 6 2 2 4" xfId="52023"/>
    <cellStyle name="40% - Accent5 6 2 2 5" xfId="52024"/>
    <cellStyle name="40% - Accent5 6 2 2 6" xfId="52025"/>
    <cellStyle name="40% - Accent5 6 2 2 7" xfId="52026"/>
    <cellStyle name="40% - Accent5 6 2 2 8" xfId="52027"/>
    <cellStyle name="40% - Accent5 6 2 3" xfId="52028"/>
    <cellStyle name="40% - Accent5 6 2 3 2" xfId="52029"/>
    <cellStyle name="40% - Accent5 6 2 3 3" xfId="52030"/>
    <cellStyle name="40% - Accent5 6 2 4" xfId="52031"/>
    <cellStyle name="40% - Accent5 6 2 4 2" xfId="52032"/>
    <cellStyle name="40% - Accent5 6 2 4 3" xfId="52033"/>
    <cellStyle name="40% - Accent5 6 2 5" xfId="52034"/>
    <cellStyle name="40% - Accent5 6 2 5 2" xfId="58919"/>
    <cellStyle name="40% - Accent5 6 2 6" xfId="52035"/>
    <cellStyle name="40% - Accent5 6 2 7" xfId="52036"/>
    <cellStyle name="40% - Accent5 6 2 8" xfId="52037"/>
    <cellStyle name="40% - Accent5 6 2 9" xfId="52038"/>
    <cellStyle name="40% - Accent5 6 3" xfId="6327"/>
    <cellStyle name="40% - Accent5 6 3 2" xfId="52039"/>
    <cellStyle name="40% - Accent5 6 3 2 2" xfId="58920"/>
    <cellStyle name="40% - Accent5 6 3 2 3" xfId="58921"/>
    <cellStyle name="40% - Accent5 6 3 3" xfId="58922"/>
    <cellStyle name="40% - Accent5 6 3 3 2" xfId="58923"/>
    <cellStyle name="40% - Accent5 6 3 4" xfId="58924"/>
    <cellStyle name="40% - Accent5 6 4" xfId="58925"/>
    <cellStyle name="40% - Accent5 6 5" xfId="58926"/>
    <cellStyle name="40% - Accent5 6_Dec monthly report" xfId="4659"/>
    <cellStyle name="40% - Accent5 7" xfId="546"/>
    <cellStyle name="40% - Accent5 7 2" xfId="6328"/>
    <cellStyle name="40% - Accent5 7 3" xfId="6329"/>
    <cellStyle name="40% - Accent5 7 4" xfId="52040"/>
    <cellStyle name="40% - Accent5 8" xfId="4327"/>
    <cellStyle name="40% - Accent5 8 2" xfId="52041"/>
    <cellStyle name="40% - Accent5 8 2 2" xfId="52042"/>
    <cellStyle name="40% - Accent5 8 2 3" xfId="52043"/>
    <cellStyle name="40% - Accent5 8 2 3 2" xfId="58927"/>
    <cellStyle name="40% - Accent5 8 3" xfId="52044"/>
    <cellStyle name="40% - Accent5 8 3 2" xfId="52045"/>
    <cellStyle name="40% - Accent5 8 3 3" xfId="52046"/>
    <cellStyle name="40% - Accent5 8 4" xfId="52047"/>
    <cellStyle name="40% - Accent5 8 4 2" xfId="58928"/>
    <cellStyle name="40% - Accent5 8 5" xfId="52048"/>
    <cellStyle name="40% - Accent5 8 6" xfId="52049"/>
    <cellStyle name="40% - Accent5 8 7" xfId="52050"/>
    <cellStyle name="40% - Accent5 8 8" xfId="52051"/>
    <cellStyle name="40% - Accent5 9" xfId="524"/>
    <cellStyle name="40% - Accent5 9 2" xfId="52052"/>
    <cellStyle name="40% - Accent5 9 2 2" xfId="52053"/>
    <cellStyle name="40% - Accent5 9 2 3" xfId="52054"/>
    <cellStyle name="40% - Accent5 9 3" xfId="52055"/>
    <cellStyle name="40% - Accent5 9 3 2" xfId="52056"/>
    <cellStyle name="40% - Accent5 9 3 3" xfId="52057"/>
    <cellStyle name="40% - Accent5 9 4" xfId="52058"/>
    <cellStyle name="40% - Accent5 9 4 2" xfId="58929"/>
    <cellStyle name="40% - Accent5 9 5" xfId="52059"/>
    <cellStyle name="40% - Accent5 9 6" xfId="52060"/>
    <cellStyle name="40% - Accent5 9 7" xfId="52061"/>
    <cellStyle name="40% - Accent5 9 8" xfId="52062"/>
    <cellStyle name="40% - Accent6" xfId="40" builtinId="51" customBuiltin="1"/>
    <cellStyle name="40% - Accent6 10" xfId="52063"/>
    <cellStyle name="40% - Accent6 10 2" xfId="52064"/>
    <cellStyle name="40% - Accent6 10 2 2" xfId="58930"/>
    <cellStyle name="40% - Accent6 10 2 3" xfId="58931"/>
    <cellStyle name="40% - Accent6 10 3" xfId="52065"/>
    <cellStyle name="40% - Accent6 10 4" xfId="52066"/>
    <cellStyle name="40% - Accent6 10 4 2" xfId="58932"/>
    <cellStyle name="40% - Accent6 10 5" xfId="58933"/>
    <cellStyle name="40% - Accent6 11" xfId="52067"/>
    <cellStyle name="40% - Accent6 11 2" xfId="52068"/>
    <cellStyle name="40% - Accent6 11 3" xfId="52069"/>
    <cellStyle name="40% - Accent6 11 3 2" xfId="58934"/>
    <cellStyle name="40% - Accent6 12" xfId="52070"/>
    <cellStyle name="40% - Accent6 12 2" xfId="52071"/>
    <cellStyle name="40% - Accent6 12 3" xfId="52072"/>
    <cellStyle name="40% - Accent6 13" xfId="52073"/>
    <cellStyle name="40% - Accent6 13 2" xfId="52074"/>
    <cellStyle name="40% - Accent6 13 3" xfId="52075"/>
    <cellStyle name="40% - Accent6 14" xfId="52076"/>
    <cellStyle name="40% - Accent6 14 2" xfId="52077"/>
    <cellStyle name="40% - Accent6 14 3" xfId="52078"/>
    <cellStyle name="40% - Accent6 15" xfId="52079"/>
    <cellStyle name="40% - Accent6 15 2" xfId="52080"/>
    <cellStyle name="40% - Accent6 15 3" xfId="52081"/>
    <cellStyle name="40% - Accent6 16" xfId="52082"/>
    <cellStyle name="40% - Accent6 16 2" xfId="52083"/>
    <cellStyle name="40% - Accent6 16 3" xfId="52084"/>
    <cellStyle name="40% - Accent6 17" xfId="52085"/>
    <cellStyle name="40% - Accent6 17 2" xfId="52086"/>
    <cellStyle name="40% - Accent6 17 3" xfId="52087"/>
    <cellStyle name="40% - Accent6 18" xfId="52088"/>
    <cellStyle name="40% - Accent6 18 2" xfId="52089"/>
    <cellStyle name="40% - Accent6 18 3" xfId="52090"/>
    <cellStyle name="40% - Accent6 19" xfId="52091"/>
    <cellStyle name="40% - Accent6 19 2" xfId="52092"/>
    <cellStyle name="40% - Accent6 19 3" xfId="52093"/>
    <cellStyle name="40% - Accent6 2" xfId="79"/>
    <cellStyle name="40% - Accent6 2 10" xfId="6330"/>
    <cellStyle name="40% - Accent6 2 10 2" xfId="52094"/>
    <cellStyle name="40% - Accent6 2 10 3" xfId="52095"/>
    <cellStyle name="40% - Accent6 2 11" xfId="6331"/>
    <cellStyle name="40% - Accent6 2 11 2" xfId="52096"/>
    <cellStyle name="40% - Accent6 2 11 3" xfId="52097"/>
    <cellStyle name="40% - Accent6 2 12" xfId="52098"/>
    <cellStyle name="40% - Accent6 2 12 2" xfId="52099"/>
    <cellStyle name="40% - Accent6 2 12 3" xfId="52100"/>
    <cellStyle name="40% - Accent6 2 13" xfId="52101"/>
    <cellStyle name="40% - Accent6 2 14" xfId="52102"/>
    <cellStyle name="40% - Accent6 2 2" xfId="243"/>
    <cellStyle name="40% - Accent6 2 2 2" xfId="549"/>
    <cellStyle name="40% - Accent6 2 2 2 2" xfId="6332"/>
    <cellStyle name="40% - Accent6 2 2 2 3" xfId="6333"/>
    <cellStyle name="40% - Accent6 2 2 2 4" xfId="6334"/>
    <cellStyle name="40% - Accent6 2 2 3" xfId="6335"/>
    <cellStyle name="40% - Accent6 2 2 3 2" xfId="6336"/>
    <cellStyle name="40% - Accent6 2 2 3 3" xfId="52103"/>
    <cellStyle name="40% - Accent6 2 2 4" xfId="6337"/>
    <cellStyle name="40% - Accent6 2 2 4 2" xfId="52104"/>
    <cellStyle name="40% - Accent6 2 2 4 3" xfId="52105"/>
    <cellStyle name="40% - Accent6 2 2 5" xfId="6338"/>
    <cellStyle name="40% - Accent6 2 2 6" xfId="6339"/>
    <cellStyle name="40% - Accent6 2 2 7" xfId="52106"/>
    <cellStyle name="40% - Accent6 2 2 8" xfId="52107"/>
    <cellStyle name="40% - Accent6 2 2_Dec monthly report" xfId="4661"/>
    <cellStyle name="40% - Accent6 2 3" xfId="550"/>
    <cellStyle name="40% - Accent6 2 3 10" xfId="52108"/>
    <cellStyle name="40% - Accent6 2 3 11" xfId="52109"/>
    <cellStyle name="40% - Accent6 2 3 2" xfId="551"/>
    <cellStyle name="40% - Accent6 2 3 2 10" xfId="52110"/>
    <cellStyle name="40% - Accent6 2 3 2 2" xfId="4345"/>
    <cellStyle name="40% - Accent6 2 3 2 2 2" xfId="6340"/>
    <cellStyle name="40% - Accent6 2 3 2 2 2 2" xfId="6341"/>
    <cellStyle name="40% - Accent6 2 3 2 2 2 3" xfId="52111"/>
    <cellStyle name="40% - Accent6 2 3 2 2 3" xfId="6342"/>
    <cellStyle name="40% - Accent6 2 3 2 2 3 2" xfId="52112"/>
    <cellStyle name="40% - Accent6 2 3 2 2 3 3" xfId="52113"/>
    <cellStyle name="40% - Accent6 2 3 2 2 4" xfId="52114"/>
    <cellStyle name="40% - Accent6 2 3 2 2 5" xfId="52115"/>
    <cellStyle name="40% - Accent6 2 3 2 2 6" xfId="52116"/>
    <cellStyle name="40% - Accent6 2 3 2 2 7" xfId="52117"/>
    <cellStyle name="40% - Accent6 2 3 2 2 8" xfId="52118"/>
    <cellStyle name="40% - Accent6 2 3 2 3" xfId="6343"/>
    <cellStyle name="40% - Accent6 2 3 2 3 2" xfId="6344"/>
    <cellStyle name="40% - Accent6 2 3 2 3 2 2" xfId="58935"/>
    <cellStyle name="40% - Accent6 2 3 2 3 2 3" xfId="58936"/>
    <cellStyle name="40% - Accent6 2 3 2 3 3" xfId="52119"/>
    <cellStyle name="40% - Accent6 2 3 2 3 3 2" xfId="58937"/>
    <cellStyle name="40% - Accent6 2 3 2 3 4" xfId="52120"/>
    <cellStyle name="40% - Accent6 2 3 2 4" xfId="6345"/>
    <cellStyle name="40% - Accent6 2 3 2 4 2" xfId="52121"/>
    <cellStyle name="40% - Accent6 2 3 2 4 3" xfId="52122"/>
    <cellStyle name="40% - Accent6 2 3 2 5" xfId="52123"/>
    <cellStyle name="40% - Accent6 2 3 2 5 2" xfId="52124"/>
    <cellStyle name="40% - Accent6 2 3 2 5 3" xfId="52125"/>
    <cellStyle name="40% - Accent6 2 3 2 6" xfId="52126"/>
    <cellStyle name="40% - Accent6 2 3 2 6 2" xfId="58938"/>
    <cellStyle name="40% - Accent6 2 3 2 7" xfId="52127"/>
    <cellStyle name="40% - Accent6 2 3 2 8" xfId="52128"/>
    <cellStyle name="40% - Accent6 2 3 2 9" xfId="52129"/>
    <cellStyle name="40% - Accent6 2 3 3" xfId="4344"/>
    <cellStyle name="40% - Accent6 2 3 3 2" xfId="6346"/>
    <cellStyle name="40% - Accent6 2 3 3 2 2" xfId="52130"/>
    <cellStyle name="40% - Accent6 2 3 3 2 3" xfId="52131"/>
    <cellStyle name="40% - Accent6 2 3 3 3" xfId="6347"/>
    <cellStyle name="40% - Accent6 2 3 3 3 2" xfId="6348"/>
    <cellStyle name="40% - Accent6 2 3 3 3 3" xfId="52132"/>
    <cellStyle name="40% - Accent6 2 3 3 4" xfId="6349"/>
    <cellStyle name="40% - Accent6 2 3 3 5" xfId="52133"/>
    <cellStyle name="40% - Accent6 2 3 3 6" xfId="52134"/>
    <cellStyle name="40% - Accent6 2 3 3 7" xfId="52135"/>
    <cellStyle name="40% - Accent6 2 3 3 8" xfId="52136"/>
    <cellStyle name="40% - Accent6 2 3 4" xfId="6350"/>
    <cellStyle name="40% - Accent6 2 3 4 2" xfId="6351"/>
    <cellStyle name="40% - Accent6 2 3 4 2 2" xfId="6352"/>
    <cellStyle name="40% - Accent6 2 3 4 2 3" xfId="58939"/>
    <cellStyle name="40% - Accent6 2 3 4 3" xfId="6353"/>
    <cellStyle name="40% - Accent6 2 3 4 3 2" xfId="58940"/>
    <cellStyle name="40% - Accent6 2 3 4 4" xfId="52137"/>
    <cellStyle name="40% - Accent6 2 3 5" xfId="6354"/>
    <cellStyle name="40% - Accent6 2 3 5 2" xfId="52138"/>
    <cellStyle name="40% - Accent6 2 3 5 3" xfId="52139"/>
    <cellStyle name="40% - Accent6 2 3 6" xfId="52140"/>
    <cellStyle name="40% - Accent6 2 3 6 2" xfId="52141"/>
    <cellStyle name="40% - Accent6 2 3 6 3" xfId="52142"/>
    <cellStyle name="40% - Accent6 2 3 7" xfId="52143"/>
    <cellStyle name="40% - Accent6 2 3 7 2" xfId="58941"/>
    <cellStyle name="40% - Accent6 2 3 8" xfId="52144"/>
    <cellStyle name="40% - Accent6 2 3 9" xfId="52145"/>
    <cellStyle name="40% - Accent6 2 4" xfId="552"/>
    <cellStyle name="40% - Accent6 2 4 10" xfId="52146"/>
    <cellStyle name="40% - Accent6 2 4 11" xfId="52147"/>
    <cellStyle name="40% - Accent6 2 4 2" xfId="553"/>
    <cellStyle name="40% - Accent6 2 4 2 10" xfId="52148"/>
    <cellStyle name="40% - Accent6 2 4 2 2" xfId="4347"/>
    <cellStyle name="40% - Accent6 2 4 2 2 2" xfId="6355"/>
    <cellStyle name="40% - Accent6 2 4 2 2 2 2" xfId="52149"/>
    <cellStyle name="40% - Accent6 2 4 2 2 2 3" xfId="52150"/>
    <cellStyle name="40% - Accent6 2 4 2 2 3" xfId="52151"/>
    <cellStyle name="40% - Accent6 2 4 2 2 3 2" xfId="52152"/>
    <cellStyle name="40% - Accent6 2 4 2 2 3 3" xfId="52153"/>
    <cellStyle name="40% - Accent6 2 4 2 2 4" xfId="52154"/>
    <cellStyle name="40% - Accent6 2 4 2 2 5" xfId="52155"/>
    <cellStyle name="40% - Accent6 2 4 2 2 6" xfId="52156"/>
    <cellStyle name="40% - Accent6 2 4 2 2 7" xfId="52157"/>
    <cellStyle name="40% - Accent6 2 4 2 2 8" xfId="52158"/>
    <cellStyle name="40% - Accent6 2 4 2 3" xfId="6356"/>
    <cellStyle name="40% - Accent6 2 4 2 3 2" xfId="52159"/>
    <cellStyle name="40% - Accent6 2 4 2 3 2 2" xfId="58942"/>
    <cellStyle name="40% - Accent6 2 4 2 3 2 3" xfId="58943"/>
    <cellStyle name="40% - Accent6 2 4 2 3 3" xfId="52160"/>
    <cellStyle name="40% - Accent6 2 4 2 3 3 2" xfId="58944"/>
    <cellStyle name="40% - Accent6 2 4 2 3 4" xfId="52161"/>
    <cellStyle name="40% - Accent6 2 4 2 4" xfId="52162"/>
    <cellStyle name="40% - Accent6 2 4 2 4 2" xfId="52163"/>
    <cellStyle name="40% - Accent6 2 4 2 4 3" xfId="52164"/>
    <cellStyle name="40% - Accent6 2 4 2 5" xfId="52165"/>
    <cellStyle name="40% - Accent6 2 4 2 5 2" xfId="52166"/>
    <cellStyle name="40% - Accent6 2 4 2 5 3" xfId="52167"/>
    <cellStyle name="40% - Accent6 2 4 2 6" xfId="52168"/>
    <cellStyle name="40% - Accent6 2 4 2 6 2" xfId="58945"/>
    <cellStyle name="40% - Accent6 2 4 2 7" xfId="52169"/>
    <cellStyle name="40% - Accent6 2 4 2 8" xfId="52170"/>
    <cellStyle name="40% - Accent6 2 4 2 9" xfId="52171"/>
    <cellStyle name="40% - Accent6 2 4 3" xfId="4346"/>
    <cellStyle name="40% - Accent6 2 4 3 2" xfId="6357"/>
    <cellStyle name="40% - Accent6 2 4 3 2 2" xfId="52172"/>
    <cellStyle name="40% - Accent6 2 4 3 2 3" xfId="52173"/>
    <cellStyle name="40% - Accent6 2 4 3 3" xfId="52174"/>
    <cellStyle name="40% - Accent6 2 4 3 3 2" xfId="52175"/>
    <cellStyle name="40% - Accent6 2 4 3 3 3" xfId="52176"/>
    <cellStyle name="40% - Accent6 2 4 3 4" xfId="52177"/>
    <cellStyle name="40% - Accent6 2 4 3 5" xfId="52178"/>
    <cellStyle name="40% - Accent6 2 4 3 6" xfId="52179"/>
    <cellStyle name="40% - Accent6 2 4 3 7" xfId="52180"/>
    <cellStyle name="40% - Accent6 2 4 3 8" xfId="52181"/>
    <cellStyle name="40% - Accent6 2 4 4" xfId="6358"/>
    <cellStyle name="40% - Accent6 2 4 4 2" xfId="52182"/>
    <cellStyle name="40% - Accent6 2 4 4 2 2" xfId="58946"/>
    <cellStyle name="40% - Accent6 2 4 4 2 3" xfId="58947"/>
    <cellStyle name="40% - Accent6 2 4 4 3" xfId="52183"/>
    <cellStyle name="40% - Accent6 2 4 4 3 2" xfId="58948"/>
    <cellStyle name="40% - Accent6 2 4 4 4" xfId="52184"/>
    <cellStyle name="40% - Accent6 2 4 5" xfId="6359"/>
    <cellStyle name="40% - Accent6 2 4 5 2" xfId="52185"/>
    <cellStyle name="40% - Accent6 2 4 5 3" xfId="52186"/>
    <cellStyle name="40% - Accent6 2 4 6" xfId="52187"/>
    <cellStyle name="40% - Accent6 2 4 6 2" xfId="52188"/>
    <cellStyle name="40% - Accent6 2 4 6 3" xfId="52189"/>
    <cellStyle name="40% - Accent6 2 4 7" xfId="52190"/>
    <cellStyle name="40% - Accent6 2 4 7 2" xfId="58949"/>
    <cellStyle name="40% - Accent6 2 4 8" xfId="52191"/>
    <cellStyle name="40% - Accent6 2 4 9" xfId="52192"/>
    <cellStyle name="40% - Accent6 2 5" xfId="554"/>
    <cellStyle name="40% - Accent6 2 5 10" xfId="52193"/>
    <cellStyle name="40% - Accent6 2 5 11" xfId="52194"/>
    <cellStyle name="40% - Accent6 2 5 2" xfId="555"/>
    <cellStyle name="40% - Accent6 2 5 2 2" xfId="4349"/>
    <cellStyle name="40% - Accent6 2 5 2 2 2" xfId="6360"/>
    <cellStyle name="40% - Accent6 2 5 2 2 2 2" xfId="52195"/>
    <cellStyle name="40% - Accent6 2 5 2 2 2 3" xfId="52196"/>
    <cellStyle name="40% - Accent6 2 5 2 2 3" xfId="52197"/>
    <cellStyle name="40% - Accent6 2 5 2 2 3 2" xfId="52198"/>
    <cellStyle name="40% - Accent6 2 5 2 2 3 3" xfId="52199"/>
    <cellStyle name="40% - Accent6 2 5 2 2 4" xfId="52200"/>
    <cellStyle name="40% - Accent6 2 5 2 2 5" xfId="52201"/>
    <cellStyle name="40% - Accent6 2 5 2 2 6" xfId="52202"/>
    <cellStyle name="40% - Accent6 2 5 2 2 7" xfId="52203"/>
    <cellStyle name="40% - Accent6 2 5 2 2 8" xfId="52204"/>
    <cellStyle name="40% - Accent6 2 5 2 3" xfId="6361"/>
    <cellStyle name="40% - Accent6 2 5 2 3 2" xfId="52205"/>
    <cellStyle name="40% - Accent6 2 5 2 3 2 2" xfId="58950"/>
    <cellStyle name="40% - Accent6 2 5 2 3 2 3" xfId="58951"/>
    <cellStyle name="40% - Accent6 2 5 2 3 3" xfId="52206"/>
    <cellStyle name="40% - Accent6 2 5 2 3 3 2" xfId="58952"/>
    <cellStyle name="40% - Accent6 2 5 2 3 4" xfId="52207"/>
    <cellStyle name="40% - Accent6 2 5 2 4" xfId="52208"/>
    <cellStyle name="40% - Accent6 2 5 2 4 2" xfId="52209"/>
    <cellStyle name="40% - Accent6 2 5 2 4 3" xfId="52210"/>
    <cellStyle name="40% - Accent6 2 5 2 5" xfId="52211"/>
    <cellStyle name="40% - Accent6 2 5 2 6" xfId="52212"/>
    <cellStyle name="40% - Accent6 2 5 2 6 2" xfId="58953"/>
    <cellStyle name="40% - Accent6 2 5 2 7" xfId="52213"/>
    <cellStyle name="40% - Accent6 2 5 2 8" xfId="52214"/>
    <cellStyle name="40% - Accent6 2 5 2 9" xfId="52215"/>
    <cellStyle name="40% - Accent6 2 5 3" xfId="4348"/>
    <cellStyle name="40% - Accent6 2 5 3 2" xfId="6362"/>
    <cellStyle name="40% - Accent6 2 5 3 2 2" xfId="52216"/>
    <cellStyle name="40% - Accent6 2 5 3 2 3" xfId="52217"/>
    <cellStyle name="40% - Accent6 2 5 3 3" xfId="52218"/>
    <cellStyle name="40% - Accent6 2 5 3 3 2" xfId="52219"/>
    <cellStyle name="40% - Accent6 2 5 3 3 3" xfId="52220"/>
    <cellStyle name="40% - Accent6 2 5 3 4" xfId="52221"/>
    <cellStyle name="40% - Accent6 2 5 3 5" xfId="52222"/>
    <cellStyle name="40% - Accent6 2 5 3 6" xfId="52223"/>
    <cellStyle name="40% - Accent6 2 5 3 7" xfId="52224"/>
    <cellStyle name="40% - Accent6 2 5 3 8" xfId="52225"/>
    <cellStyle name="40% - Accent6 2 5 4" xfId="6363"/>
    <cellStyle name="40% - Accent6 2 5 4 2" xfId="52226"/>
    <cellStyle name="40% - Accent6 2 5 4 2 2" xfId="58954"/>
    <cellStyle name="40% - Accent6 2 5 4 2 3" xfId="58955"/>
    <cellStyle name="40% - Accent6 2 5 4 3" xfId="52227"/>
    <cellStyle name="40% - Accent6 2 5 4 3 2" xfId="58956"/>
    <cellStyle name="40% - Accent6 2 5 4 4" xfId="52228"/>
    <cellStyle name="40% - Accent6 2 5 5" xfId="6364"/>
    <cellStyle name="40% - Accent6 2 5 5 2" xfId="52229"/>
    <cellStyle name="40% - Accent6 2 5 5 3" xfId="52230"/>
    <cellStyle name="40% - Accent6 2 5 6" xfId="52231"/>
    <cellStyle name="40% - Accent6 2 5 6 2" xfId="52232"/>
    <cellStyle name="40% - Accent6 2 5 6 3" xfId="52233"/>
    <cellStyle name="40% - Accent6 2 5 7" xfId="52234"/>
    <cellStyle name="40% - Accent6 2 5 7 2" xfId="58957"/>
    <cellStyle name="40% - Accent6 2 5 8" xfId="52235"/>
    <cellStyle name="40% - Accent6 2 5 9" xfId="52236"/>
    <cellStyle name="40% - Accent6 2 6" xfId="556"/>
    <cellStyle name="40% - Accent6 2 6 10" xfId="52237"/>
    <cellStyle name="40% - Accent6 2 6 11" xfId="52238"/>
    <cellStyle name="40% - Accent6 2 6 2" xfId="557"/>
    <cellStyle name="40% - Accent6 2 6 2 2" xfId="4351"/>
    <cellStyle name="40% - Accent6 2 6 2 2 2" xfId="52239"/>
    <cellStyle name="40% - Accent6 2 6 2 2 2 2" xfId="52240"/>
    <cellStyle name="40% - Accent6 2 6 2 2 2 3" xfId="52241"/>
    <cellStyle name="40% - Accent6 2 6 2 2 3" xfId="52242"/>
    <cellStyle name="40% - Accent6 2 6 2 2 3 2" xfId="52243"/>
    <cellStyle name="40% - Accent6 2 6 2 2 3 3" xfId="52244"/>
    <cellStyle name="40% - Accent6 2 6 2 2 4" xfId="52245"/>
    <cellStyle name="40% - Accent6 2 6 2 2 5" xfId="52246"/>
    <cellStyle name="40% - Accent6 2 6 2 2 6" xfId="52247"/>
    <cellStyle name="40% - Accent6 2 6 2 2 7" xfId="52248"/>
    <cellStyle name="40% - Accent6 2 6 2 2 8" xfId="52249"/>
    <cellStyle name="40% - Accent6 2 6 2 3" xfId="52250"/>
    <cellStyle name="40% - Accent6 2 6 2 3 2" xfId="52251"/>
    <cellStyle name="40% - Accent6 2 6 2 3 2 2" xfId="58958"/>
    <cellStyle name="40% - Accent6 2 6 2 3 2 3" xfId="58959"/>
    <cellStyle name="40% - Accent6 2 6 2 3 3" xfId="52252"/>
    <cellStyle name="40% - Accent6 2 6 2 3 3 2" xfId="58960"/>
    <cellStyle name="40% - Accent6 2 6 2 3 4" xfId="52253"/>
    <cellStyle name="40% - Accent6 2 6 2 4" xfId="52254"/>
    <cellStyle name="40% - Accent6 2 6 2 4 2" xfId="52255"/>
    <cellStyle name="40% - Accent6 2 6 2 4 3" xfId="52256"/>
    <cellStyle name="40% - Accent6 2 6 2 5" xfId="52257"/>
    <cellStyle name="40% - Accent6 2 6 2 6" xfId="52258"/>
    <cellStyle name="40% - Accent6 2 6 2 6 2" xfId="58961"/>
    <cellStyle name="40% - Accent6 2 6 2 7" xfId="52259"/>
    <cellStyle name="40% - Accent6 2 6 2 8" xfId="52260"/>
    <cellStyle name="40% - Accent6 2 6 2 9" xfId="52261"/>
    <cellStyle name="40% - Accent6 2 6 3" xfId="4350"/>
    <cellStyle name="40% - Accent6 2 6 3 2" xfId="52262"/>
    <cellStyle name="40% - Accent6 2 6 3 2 2" xfId="52263"/>
    <cellStyle name="40% - Accent6 2 6 3 2 3" xfId="52264"/>
    <cellStyle name="40% - Accent6 2 6 3 3" xfId="52265"/>
    <cellStyle name="40% - Accent6 2 6 3 3 2" xfId="52266"/>
    <cellStyle name="40% - Accent6 2 6 3 3 3" xfId="52267"/>
    <cellStyle name="40% - Accent6 2 6 3 4" xfId="52268"/>
    <cellStyle name="40% - Accent6 2 6 3 5" xfId="52269"/>
    <cellStyle name="40% - Accent6 2 6 3 6" xfId="52270"/>
    <cellStyle name="40% - Accent6 2 6 3 7" xfId="52271"/>
    <cellStyle name="40% - Accent6 2 6 3 8" xfId="52272"/>
    <cellStyle name="40% - Accent6 2 6 4" xfId="52273"/>
    <cellStyle name="40% - Accent6 2 6 4 2" xfId="52274"/>
    <cellStyle name="40% - Accent6 2 6 4 2 2" xfId="58962"/>
    <cellStyle name="40% - Accent6 2 6 4 2 3" xfId="58963"/>
    <cellStyle name="40% - Accent6 2 6 4 3" xfId="52275"/>
    <cellStyle name="40% - Accent6 2 6 4 3 2" xfId="58964"/>
    <cellStyle name="40% - Accent6 2 6 4 4" xfId="52276"/>
    <cellStyle name="40% - Accent6 2 6 5" xfId="52277"/>
    <cellStyle name="40% - Accent6 2 6 5 2" xfId="52278"/>
    <cellStyle name="40% - Accent6 2 6 5 3" xfId="52279"/>
    <cellStyle name="40% - Accent6 2 6 6" xfId="52280"/>
    <cellStyle name="40% - Accent6 2 6 6 2" xfId="52281"/>
    <cellStyle name="40% - Accent6 2 6 6 3" xfId="52282"/>
    <cellStyle name="40% - Accent6 2 6 7" xfId="52283"/>
    <cellStyle name="40% - Accent6 2 6 7 2" xfId="58965"/>
    <cellStyle name="40% - Accent6 2 6 8" xfId="52284"/>
    <cellStyle name="40% - Accent6 2 6 9" xfId="52285"/>
    <cellStyle name="40% - Accent6 2 7" xfId="548"/>
    <cellStyle name="40% - Accent6 2 7 2" xfId="6365"/>
    <cellStyle name="40% - Accent6 2 7 2 2" xfId="6366"/>
    <cellStyle name="40% - Accent6 2 7 2 3" xfId="58966"/>
    <cellStyle name="40% - Accent6 2 7 3" xfId="6367"/>
    <cellStyle name="40% - Accent6 2 7 3 2" xfId="58967"/>
    <cellStyle name="40% - Accent6 2 7 4" xfId="58968"/>
    <cellStyle name="40% - Accent6 2 8" xfId="6368"/>
    <cellStyle name="40% - Accent6 2 8 2" xfId="52286"/>
    <cellStyle name="40% - Accent6 2 8 3" xfId="52287"/>
    <cellStyle name="40% - Accent6 2 9" xfId="6369"/>
    <cellStyle name="40% - Accent6 2 9 2" xfId="52288"/>
    <cellStyle name="40% - Accent6 2 9 3" xfId="52289"/>
    <cellStyle name="40% - Accent6 2_Dec monthly report" xfId="4660"/>
    <cellStyle name="40% - Accent6 20" xfId="52290"/>
    <cellStyle name="40% - Accent6 20 2" xfId="52291"/>
    <cellStyle name="40% - Accent6 20 3" xfId="52292"/>
    <cellStyle name="40% - Accent6 21" xfId="52293"/>
    <cellStyle name="40% - Accent6 21 2" xfId="52294"/>
    <cellStyle name="40% - Accent6 21 3" xfId="52295"/>
    <cellStyle name="40% - Accent6 22" xfId="52296"/>
    <cellStyle name="40% - Accent6 23" xfId="52297"/>
    <cellStyle name="40% - Accent6 24" xfId="52298"/>
    <cellStyle name="40% - Accent6 3" xfId="165"/>
    <cellStyle name="40% - Accent6 3 10" xfId="6370"/>
    <cellStyle name="40% - Accent6 3 11" xfId="6371"/>
    <cellStyle name="40% - Accent6 3 12" xfId="6372"/>
    <cellStyle name="40% - Accent6 3 13" xfId="6373"/>
    <cellStyle name="40% - Accent6 3 14" xfId="52299"/>
    <cellStyle name="40% - Accent6 3 2" xfId="244"/>
    <cellStyle name="40% - Accent6 3 2 2" xfId="560"/>
    <cellStyle name="40% - Accent6 3 2 2 10" xfId="52300"/>
    <cellStyle name="40% - Accent6 3 2 2 2" xfId="4353"/>
    <cellStyle name="40% - Accent6 3 2 2 2 2" xfId="6374"/>
    <cellStyle name="40% - Accent6 3 2 2 2 2 2" xfId="52301"/>
    <cellStyle name="40% - Accent6 3 2 2 2 2 3" xfId="52302"/>
    <cellStyle name="40% - Accent6 3 2 2 2 3" xfId="6375"/>
    <cellStyle name="40% - Accent6 3 2 2 2 3 2" xfId="52303"/>
    <cellStyle name="40% - Accent6 3 2 2 2 3 3" xfId="52304"/>
    <cellStyle name="40% - Accent6 3 2 2 2 4" xfId="52305"/>
    <cellStyle name="40% - Accent6 3 2 2 2 5" xfId="52306"/>
    <cellStyle name="40% - Accent6 3 2 2 2 6" xfId="52307"/>
    <cellStyle name="40% - Accent6 3 2 2 2 7" xfId="52308"/>
    <cellStyle name="40% - Accent6 3 2 2 2 8" xfId="52309"/>
    <cellStyle name="40% - Accent6 3 2 2 3" xfId="6376"/>
    <cellStyle name="40% - Accent6 3 2 2 3 2" xfId="6377"/>
    <cellStyle name="40% - Accent6 3 2 2 3 3" xfId="52310"/>
    <cellStyle name="40% - Accent6 3 2 2 4" xfId="6378"/>
    <cellStyle name="40% - Accent6 3 2 2 4 2" xfId="52311"/>
    <cellStyle name="40% - Accent6 3 2 2 4 3" xfId="52312"/>
    <cellStyle name="40% - Accent6 3 2 2 5" xfId="52313"/>
    <cellStyle name="40% - Accent6 3 2 2 5 2" xfId="52314"/>
    <cellStyle name="40% - Accent6 3 2 2 5 3" xfId="52315"/>
    <cellStyle name="40% - Accent6 3 2 2 6" xfId="52316"/>
    <cellStyle name="40% - Accent6 3 2 2 7" xfId="52317"/>
    <cellStyle name="40% - Accent6 3 2 2 8" xfId="52318"/>
    <cellStyle name="40% - Accent6 3 2 2 9" xfId="52319"/>
    <cellStyle name="40% - Accent6 3 2 3" xfId="559"/>
    <cellStyle name="40% - Accent6 3 2 3 2" xfId="6379"/>
    <cellStyle name="40% - Accent6 3 2 3 2 2" xfId="58969"/>
    <cellStyle name="40% - Accent6 3 2 3 2 3" xfId="58970"/>
    <cellStyle name="40% - Accent6 3 2 3 3" xfId="6380"/>
    <cellStyle name="40% - Accent6 3 2 3 3 2" xfId="58971"/>
    <cellStyle name="40% - Accent6 3 2 3 4" xfId="58972"/>
    <cellStyle name="40% - Accent6 3 2 4" xfId="6381"/>
    <cellStyle name="40% - Accent6 3 2 4 2" xfId="52320"/>
    <cellStyle name="40% - Accent6 3 2 4 3" xfId="52321"/>
    <cellStyle name="40% - Accent6 3 2 5" xfId="6382"/>
    <cellStyle name="40% - Accent6 3 2 5 2" xfId="52322"/>
    <cellStyle name="40% - Accent6 3 2 5 3" xfId="52323"/>
    <cellStyle name="40% - Accent6 3 2 6" xfId="6383"/>
    <cellStyle name="40% - Accent6 3 2 7" xfId="52324"/>
    <cellStyle name="40% - Accent6 3 2 8" xfId="52325"/>
    <cellStyle name="40% - Accent6 3 2 9" xfId="52326"/>
    <cellStyle name="40% - Accent6 3 3" xfId="4352"/>
    <cellStyle name="40% - Accent6 3 3 2" xfId="6384"/>
    <cellStyle name="40% - Accent6 3 3 2 2" xfId="6385"/>
    <cellStyle name="40% - Accent6 3 3 2 3" xfId="6386"/>
    <cellStyle name="40% - Accent6 3 3 2 3 2" xfId="58973"/>
    <cellStyle name="40% - Accent6 3 3 3" xfId="6387"/>
    <cellStyle name="40% - Accent6 3 3 3 2" xfId="52327"/>
    <cellStyle name="40% - Accent6 3 3 3 3" xfId="52328"/>
    <cellStyle name="40% - Accent6 3 3 4" xfId="6388"/>
    <cellStyle name="40% - Accent6 3 3 4 2" xfId="58974"/>
    <cellStyle name="40% - Accent6 3 3 5" xfId="52329"/>
    <cellStyle name="40% - Accent6 3 3 6" xfId="52330"/>
    <cellStyle name="40% - Accent6 3 3 7" xfId="52331"/>
    <cellStyle name="40% - Accent6 3 3 8" xfId="52332"/>
    <cellStyle name="40% - Accent6 3 4" xfId="558"/>
    <cellStyle name="40% - Accent6 3 4 2" xfId="6389"/>
    <cellStyle name="40% - Accent6 3 4 2 2" xfId="52333"/>
    <cellStyle name="40% - Accent6 3 4 2 3" xfId="52334"/>
    <cellStyle name="40% - Accent6 3 4 3" xfId="6390"/>
    <cellStyle name="40% - Accent6 3 4 3 2" xfId="52335"/>
    <cellStyle name="40% - Accent6 3 4 3 3" xfId="52336"/>
    <cellStyle name="40% - Accent6 3 4 4" xfId="52337"/>
    <cellStyle name="40% - Accent6 3 4 4 2" xfId="58975"/>
    <cellStyle name="40% - Accent6 3 4 5" xfId="52338"/>
    <cellStyle name="40% - Accent6 3 4 6" xfId="52339"/>
    <cellStyle name="40% - Accent6 3 4 7" xfId="52340"/>
    <cellStyle name="40% - Accent6 3 4 8" xfId="52341"/>
    <cellStyle name="40% - Accent6 3 5" xfId="6391"/>
    <cellStyle name="40% - Accent6 3 5 2" xfId="6392"/>
    <cellStyle name="40% - Accent6 3 5 2 2" xfId="6393"/>
    <cellStyle name="40% - Accent6 3 5 2 3" xfId="6394"/>
    <cellStyle name="40% - Accent6 3 5 3" xfId="6395"/>
    <cellStyle name="40% - Accent6 3 5 3 2" xfId="6396"/>
    <cellStyle name="40% - Accent6 3 5 4" xfId="6397"/>
    <cellStyle name="40% - Accent6 3 5 5" xfId="6398"/>
    <cellStyle name="40% - Accent6 3 5 6" xfId="6399"/>
    <cellStyle name="40% - Accent6 3 5 7" xfId="6400"/>
    <cellStyle name="40% - Accent6 3 5 8" xfId="6401"/>
    <cellStyle name="40% - Accent6 3 6" xfId="6402"/>
    <cellStyle name="40% - Accent6 3 6 2" xfId="6403"/>
    <cellStyle name="40% - Accent6 3 6 3" xfId="52342"/>
    <cellStyle name="40% - Accent6 3 7" xfId="6404"/>
    <cellStyle name="40% - Accent6 3 7 2" xfId="6405"/>
    <cellStyle name="40% - Accent6 3 7 3" xfId="6406"/>
    <cellStyle name="40% - Accent6 3 8" xfId="6407"/>
    <cellStyle name="40% - Accent6 3 8 2" xfId="6408"/>
    <cellStyle name="40% - Accent6 3 8 3" xfId="52343"/>
    <cellStyle name="40% - Accent6 3 9" xfId="6409"/>
    <cellStyle name="40% - Accent6 3 9 2" xfId="6410"/>
    <cellStyle name="40% - Accent6 3 9 3" xfId="52344"/>
    <cellStyle name="40% - Accent6 4" xfId="164"/>
    <cellStyle name="40% - Accent6 4 10" xfId="6411"/>
    <cellStyle name="40% - Accent6 4 11" xfId="6412"/>
    <cellStyle name="40% - Accent6 4 12" xfId="6413"/>
    <cellStyle name="40% - Accent6 4 13" xfId="52345"/>
    <cellStyle name="40% - Accent6 4 2" xfId="245"/>
    <cellStyle name="40% - Accent6 4 2 2" xfId="563"/>
    <cellStyle name="40% - Accent6 4 2 2 2" xfId="4355"/>
    <cellStyle name="40% - Accent6 4 2 2 2 2" xfId="52346"/>
    <cellStyle name="40% - Accent6 4 2 2 2 2 2" xfId="52347"/>
    <cellStyle name="40% - Accent6 4 2 2 2 2 3" xfId="52348"/>
    <cellStyle name="40% - Accent6 4 2 2 2 3" xfId="52349"/>
    <cellStyle name="40% - Accent6 4 2 2 2 3 2" xfId="52350"/>
    <cellStyle name="40% - Accent6 4 2 2 2 3 3" xfId="52351"/>
    <cellStyle name="40% - Accent6 4 2 2 2 4" xfId="52352"/>
    <cellStyle name="40% - Accent6 4 2 2 2 5" xfId="52353"/>
    <cellStyle name="40% - Accent6 4 2 2 2 6" xfId="52354"/>
    <cellStyle name="40% - Accent6 4 2 2 2 7" xfId="52355"/>
    <cellStyle name="40% - Accent6 4 2 2 2 8" xfId="52356"/>
    <cellStyle name="40% - Accent6 4 2 2 3" xfId="52357"/>
    <cellStyle name="40% - Accent6 4 2 2 3 2" xfId="52358"/>
    <cellStyle name="40% - Accent6 4 2 2 3 3" xfId="52359"/>
    <cellStyle name="40% - Accent6 4 2 2 4" xfId="52360"/>
    <cellStyle name="40% - Accent6 4 2 2 4 2" xfId="52361"/>
    <cellStyle name="40% - Accent6 4 2 2 4 3" xfId="52362"/>
    <cellStyle name="40% - Accent6 4 2 2 5" xfId="52363"/>
    <cellStyle name="40% - Accent6 4 2 2 5 2" xfId="58976"/>
    <cellStyle name="40% - Accent6 4 2 2 6" xfId="52364"/>
    <cellStyle name="40% - Accent6 4 2 2 7" xfId="52365"/>
    <cellStyle name="40% - Accent6 4 2 2 8" xfId="52366"/>
    <cellStyle name="40% - Accent6 4 2 2 9" xfId="52367"/>
    <cellStyle name="40% - Accent6 4 2 3" xfId="562"/>
    <cellStyle name="40% - Accent6 4 2 3 2" xfId="52368"/>
    <cellStyle name="40% - Accent6 4 2 3 2 2" xfId="58977"/>
    <cellStyle name="40% - Accent6 4 2 3 2 3" xfId="58978"/>
    <cellStyle name="40% - Accent6 4 2 3 3" xfId="58979"/>
    <cellStyle name="40% - Accent6 4 2 3 3 2" xfId="58980"/>
    <cellStyle name="40% - Accent6 4 2 3 4" xfId="58981"/>
    <cellStyle name="40% - Accent6 4 2 4" xfId="6414"/>
    <cellStyle name="40% - Accent6 4 2 4 2" xfId="52369"/>
    <cellStyle name="40% - Accent6 4 2 4 3" xfId="52370"/>
    <cellStyle name="40% - Accent6 4 2 5" xfId="52371"/>
    <cellStyle name="40% - Accent6 4 2 5 2" xfId="52372"/>
    <cellStyle name="40% - Accent6 4 2 5 3" xfId="52373"/>
    <cellStyle name="40% - Accent6 4 2 6" xfId="52374"/>
    <cellStyle name="40% - Accent6 4 2 7" xfId="52375"/>
    <cellStyle name="40% - Accent6 4 2 8" xfId="52376"/>
    <cellStyle name="40% - Accent6 4 2 9" xfId="52377"/>
    <cellStyle name="40% - Accent6 4 3" xfId="4354"/>
    <cellStyle name="40% - Accent6 4 3 2" xfId="6415"/>
    <cellStyle name="40% - Accent6 4 3 2 2" xfId="52378"/>
    <cellStyle name="40% - Accent6 4 3 2 3" xfId="52379"/>
    <cellStyle name="40% - Accent6 4 3 3" xfId="6416"/>
    <cellStyle name="40% - Accent6 4 3 3 2" xfId="52380"/>
    <cellStyle name="40% - Accent6 4 3 3 3" xfId="52381"/>
    <cellStyle name="40% - Accent6 4 3 4" xfId="52382"/>
    <cellStyle name="40% - Accent6 4 3 4 2" xfId="58982"/>
    <cellStyle name="40% - Accent6 4 3 5" xfId="52383"/>
    <cellStyle name="40% - Accent6 4 3 6" xfId="52384"/>
    <cellStyle name="40% - Accent6 4 3 7" xfId="52385"/>
    <cellStyle name="40% - Accent6 4 3 8" xfId="52386"/>
    <cellStyle name="40% - Accent6 4 4" xfId="561"/>
    <cellStyle name="40% - Accent6 4 4 2" xfId="6417"/>
    <cellStyle name="40% - Accent6 4 4 2 2" xfId="6418"/>
    <cellStyle name="40% - Accent6 4 4 2 3" xfId="6419"/>
    <cellStyle name="40% - Accent6 4 4 3" xfId="6420"/>
    <cellStyle name="40% - Accent6 4 4 3 2" xfId="6421"/>
    <cellStyle name="40% - Accent6 4 4 3 3" xfId="52387"/>
    <cellStyle name="40% - Accent6 4 4 4" xfId="6422"/>
    <cellStyle name="40% - Accent6 4 4 5" xfId="6423"/>
    <cellStyle name="40% - Accent6 4 4 6" xfId="6424"/>
    <cellStyle name="40% - Accent6 4 4 7" xfId="6425"/>
    <cellStyle name="40% - Accent6 4 4 8" xfId="6426"/>
    <cellStyle name="40% - Accent6 4 5" xfId="6427"/>
    <cellStyle name="40% - Accent6 4 5 2" xfId="6428"/>
    <cellStyle name="40% - Accent6 4 5 2 2" xfId="58983"/>
    <cellStyle name="40% - Accent6 4 5 2 3" xfId="58984"/>
    <cellStyle name="40% - Accent6 4 5 3" xfId="52388"/>
    <cellStyle name="40% - Accent6 4 5 3 2" xfId="58985"/>
    <cellStyle name="40% - Accent6 4 5 4" xfId="52389"/>
    <cellStyle name="40% - Accent6 4 6" xfId="6429"/>
    <cellStyle name="40% - Accent6 4 6 2" xfId="6430"/>
    <cellStyle name="40% - Accent6 4 6 3" xfId="6431"/>
    <cellStyle name="40% - Accent6 4 7" xfId="6432"/>
    <cellStyle name="40% - Accent6 4 7 2" xfId="6433"/>
    <cellStyle name="40% - Accent6 4 7 3" xfId="52390"/>
    <cellStyle name="40% - Accent6 4 8" xfId="6434"/>
    <cellStyle name="40% - Accent6 4 8 2" xfId="52391"/>
    <cellStyle name="40% - Accent6 4 8 3" xfId="52392"/>
    <cellStyle name="40% - Accent6 4 9" xfId="6435"/>
    <cellStyle name="40% - Accent6 5" xfId="242"/>
    <cellStyle name="40% - Accent6 5 10" xfId="52393"/>
    <cellStyle name="40% - Accent6 5 11" xfId="52394"/>
    <cellStyle name="40% - Accent6 5 12" xfId="52395"/>
    <cellStyle name="40% - Accent6 5 2" xfId="565"/>
    <cellStyle name="40% - Accent6 5 2 2" xfId="566"/>
    <cellStyle name="40% - Accent6 5 2 2 2" xfId="4357"/>
    <cellStyle name="40% - Accent6 5 2 2 2 2" xfId="52396"/>
    <cellStyle name="40% - Accent6 5 2 2 2 2 2" xfId="52397"/>
    <cellStyle name="40% - Accent6 5 2 2 2 2 3" xfId="52398"/>
    <cellStyle name="40% - Accent6 5 2 2 2 3" xfId="52399"/>
    <cellStyle name="40% - Accent6 5 2 2 2 3 2" xfId="52400"/>
    <cellStyle name="40% - Accent6 5 2 2 2 3 3" xfId="52401"/>
    <cellStyle name="40% - Accent6 5 2 2 2 4" xfId="52402"/>
    <cellStyle name="40% - Accent6 5 2 2 2 5" xfId="52403"/>
    <cellStyle name="40% - Accent6 5 2 2 2 6" xfId="52404"/>
    <cellStyle name="40% - Accent6 5 2 2 2 7" xfId="52405"/>
    <cellStyle name="40% - Accent6 5 2 2 2 8" xfId="52406"/>
    <cellStyle name="40% - Accent6 5 2 2 3" xfId="52407"/>
    <cellStyle name="40% - Accent6 5 2 2 3 2" xfId="52408"/>
    <cellStyle name="40% - Accent6 5 2 2 3 3" xfId="52409"/>
    <cellStyle name="40% - Accent6 5 2 2 4" xfId="52410"/>
    <cellStyle name="40% - Accent6 5 2 2 4 2" xfId="52411"/>
    <cellStyle name="40% - Accent6 5 2 2 4 3" xfId="52412"/>
    <cellStyle name="40% - Accent6 5 2 2 5" xfId="52413"/>
    <cellStyle name="40% - Accent6 5 2 2 5 2" xfId="58986"/>
    <cellStyle name="40% - Accent6 5 2 2 6" xfId="52414"/>
    <cellStyle name="40% - Accent6 5 2 2 7" xfId="52415"/>
    <cellStyle name="40% - Accent6 5 2 2 8" xfId="52416"/>
    <cellStyle name="40% - Accent6 5 2 2 9" xfId="52417"/>
    <cellStyle name="40% - Accent6 5 2 3" xfId="52418"/>
    <cellStyle name="40% - Accent6 5 2 3 2" xfId="52419"/>
    <cellStyle name="40% - Accent6 5 2 3 2 2" xfId="58987"/>
    <cellStyle name="40% - Accent6 5 2 3 2 3" xfId="58988"/>
    <cellStyle name="40% - Accent6 5 2 3 3" xfId="58989"/>
    <cellStyle name="40% - Accent6 5 2 3 3 2" xfId="58990"/>
    <cellStyle name="40% - Accent6 5 2 3 4" xfId="58991"/>
    <cellStyle name="40% - Accent6 5 2 4" xfId="52420"/>
    <cellStyle name="40% - Accent6 5 2 5" xfId="52421"/>
    <cellStyle name="40% - Accent6 5 2_Dec monthly report" xfId="4662"/>
    <cellStyle name="40% - Accent6 5 3" xfId="4356"/>
    <cellStyle name="40% - Accent6 5 3 2" xfId="52422"/>
    <cellStyle name="40% - Accent6 5 3 2 2" xfId="52423"/>
    <cellStyle name="40% - Accent6 5 3 2 3" xfId="52424"/>
    <cellStyle name="40% - Accent6 5 3 3" xfId="52425"/>
    <cellStyle name="40% - Accent6 5 3 3 2" xfId="52426"/>
    <cellStyle name="40% - Accent6 5 3 3 3" xfId="52427"/>
    <cellStyle name="40% - Accent6 5 3 4" xfId="52428"/>
    <cellStyle name="40% - Accent6 5 3 4 2" xfId="58992"/>
    <cellStyle name="40% - Accent6 5 3 5" xfId="52429"/>
    <cellStyle name="40% - Accent6 5 3 6" xfId="52430"/>
    <cellStyle name="40% - Accent6 5 3 7" xfId="52431"/>
    <cellStyle name="40% - Accent6 5 3 8" xfId="52432"/>
    <cellStyle name="40% - Accent6 5 4" xfId="564"/>
    <cellStyle name="40% - Accent6 5 4 2" xfId="52433"/>
    <cellStyle name="40% - Accent6 5 4 2 2" xfId="52434"/>
    <cellStyle name="40% - Accent6 5 4 2 3" xfId="52435"/>
    <cellStyle name="40% - Accent6 5 4 3" xfId="52436"/>
    <cellStyle name="40% - Accent6 5 4 3 2" xfId="52437"/>
    <cellStyle name="40% - Accent6 5 4 3 3" xfId="52438"/>
    <cellStyle name="40% - Accent6 5 4 4" xfId="52439"/>
    <cellStyle name="40% - Accent6 5 4 5" xfId="52440"/>
    <cellStyle name="40% - Accent6 5 4 6" xfId="52441"/>
    <cellStyle name="40% - Accent6 5 4 7" xfId="52442"/>
    <cellStyle name="40% - Accent6 5 4 8" xfId="52443"/>
    <cellStyle name="40% - Accent6 5 5" xfId="52444"/>
    <cellStyle name="40% - Accent6 5 5 2" xfId="52445"/>
    <cellStyle name="40% - Accent6 5 5 3" xfId="52446"/>
    <cellStyle name="40% - Accent6 5 6" xfId="52447"/>
    <cellStyle name="40% - Accent6 5 6 2" xfId="52448"/>
    <cellStyle name="40% - Accent6 5 6 3" xfId="52449"/>
    <cellStyle name="40% - Accent6 5 7" xfId="52450"/>
    <cellStyle name="40% - Accent6 5 7 2" xfId="52451"/>
    <cellStyle name="40% - Accent6 5 7 3" xfId="52452"/>
    <cellStyle name="40% - Accent6 5 8" xfId="52453"/>
    <cellStyle name="40% - Accent6 5 9" xfId="52454"/>
    <cellStyle name="40% - Accent6 6" xfId="567"/>
    <cellStyle name="40% - Accent6 6 2" xfId="568"/>
    <cellStyle name="40% - Accent6 6 2 2" xfId="4358"/>
    <cellStyle name="40% - Accent6 6 2 2 2" xfId="52455"/>
    <cellStyle name="40% - Accent6 6 2 2 2 2" xfId="52456"/>
    <cellStyle name="40% - Accent6 6 2 2 2 3" xfId="52457"/>
    <cellStyle name="40% - Accent6 6 2 2 3" xfId="52458"/>
    <cellStyle name="40% - Accent6 6 2 2 3 2" xfId="52459"/>
    <cellStyle name="40% - Accent6 6 2 2 3 3" xfId="52460"/>
    <cellStyle name="40% - Accent6 6 2 2 4" xfId="52461"/>
    <cellStyle name="40% - Accent6 6 2 2 5" xfId="52462"/>
    <cellStyle name="40% - Accent6 6 2 2 6" xfId="52463"/>
    <cellStyle name="40% - Accent6 6 2 2 7" xfId="52464"/>
    <cellStyle name="40% - Accent6 6 2 2 8" xfId="52465"/>
    <cellStyle name="40% - Accent6 6 2 3" xfId="52466"/>
    <cellStyle name="40% - Accent6 6 2 3 2" xfId="52467"/>
    <cellStyle name="40% - Accent6 6 2 3 3" xfId="52468"/>
    <cellStyle name="40% - Accent6 6 2 4" xfId="52469"/>
    <cellStyle name="40% - Accent6 6 2 4 2" xfId="52470"/>
    <cellStyle name="40% - Accent6 6 2 4 3" xfId="52471"/>
    <cellStyle name="40% - Accent6 6 2 5" xfId="52472"/>
    <cellStyle name="40% - Accent6 6 2 5 2" xfId="58993"/>
    <cellStyle name="40% - Accent6 6 2 6" xfId="52473"/>
    <cellStyle name="40% - Accent6 6 2 7" xfId="52474"/>
    <cellStyle name="40% - Accent6 6 2 8" xfId="52475"/>
    <cellStyle name="40% - Accent6 6 2 9" xfId="52476"/>
    <cellStyle name="40% - Accent6 6 3" xfId="6436"/>
    <cellStyle name="40% - Accent6 6 3 2" xfId="52477"/>
    <cellStyle name="40% - Accent6 6 3 2 2" xfId="58994"/>
    <cellStyle name="40% - Accent6 6 3 2 3" xfId="58995"/>
    <cellStyle name="40% - Accent6 6 3 3" xfId="58996"/>
    <cellStyle name="40% - Accent6 6 3 3 2" xfId="58997"/>
    <cellStyle name="40% - Accent6 6 3 4" xfId="58998"/>
    <cellStyle name="40% - Accent6 6 4" xfId="58999"/>
    <cellStyle name="40% - Accent6 6 5" xfId="59000"/>
    <cellStyle name="40% - Accent6 6_Dec monthly report" xfId="4663"/>
    <cellStyle name="40% - Accent6 7" xfId="569"/>
    <cellStyle name="40% - Accent6 7 2" xfId="6437"/>
    <cellStyle name="40% - Accent6 7 3" xfId="6438"/>
    <cellStyle name="40% - Accent6 7 4" xfId="52478"/>
    <cellStyle name="40% - Accent6 8" xfId="4343"/>
    <cellStyle name="40% - Accent6 8 2" xfId="52479"/>
    <cellStyle name="40% - Accent6 8 2 2" xfId="52480"/>
    <cellStyle name="40% - Accent6 8 2 3" xfId="52481"/>
    <cellStyle name="40% - Accent6 8 2 3 2" xfId="59001"/>
    <cellStyle name="40% - Accent6 8 3" xfId="52482"/>
    <cellStyle name="40% - Accent6 8 3 2" xfId="52483"/>
    <cellStyle name="40% - Accent6 8 3 3" xfId="52484"/>
    <cellStyle name="40% - Accent6 8 4" xfId="52485"/>
    <cellStyle name="40% - Accent6 8 4 2" xfId="59002"/>
    <cellStyle name="40% - Accent6 8 5" xfId="52486"/>
    <cellStyle name="40% - Accent6 8 6" xfId="52487"/>
    <cellStyle name="40% - Accent6 8 7" xfId="52488"/>
    <cellStyle name="40% - Accent6 8 8" xfId="52489"/>
    <cellStyle name="40% - Accent6 9" xfId="547"/>
    <cellStyle name="40% - Accent6 9 2" xfId="52490"/>
    <cellStyle name="40% - Accent6 9 2 2" xfId="52491"/>
    <cellStyle name="40% - Accent6 9 2 3" xfId="52492"/>
    <cellStyle name="40% - Accent6 9 3" xfId="52493"/>
    <cellStyle name="40% - Accent6 9 3 2" xfId="52494"/>
    <cellStyle name="40% - Accent6 9 3 3" xfId="52495"/>
    <cellStyle name="40% - Accent6 9 4" xfId="52496"/>
    <cellStyle name="40% - Accent6 9 4 2" xfId="59003"/>
    <cellStyle name="40% - Accent6 9 5" xfId="52497"/>
    <cellStyle name="40% - Accent6 9 6" xfId="52498"/>
    <cellStyle name="40% - Accent6 9 7" xfId="52499"/>
    <cellStyle name="40% - Accent6 9 8" xfId="52500"/>
    <cellStyle name="5 in (Normal)" xfId="570"/>
    <cellStyle name="60% - Accent1" xfId="21" builtinId="32" customBuiltin="1"/>
    <cellStyle name="60% - Accent1 10" xfId="59004"/>
    <cellStyle name="60% - Accent1 11" xfId="59005"/>
    <cellStyle name="60% - Accent1 2" xfId="571"/>
    <cellStyle name="60% - Accent1 2 10" xfId="6439"/>
    <cellStyle name="60% - Accent1 2 11" xfId="6440"/>
    <cellStyle name="60% - Accent1 2 2" xfId="6441"/>
    <cellStyle name="60% - Accent1 2 2 2" xfId="6442"/>
    <cellStyle name="60% - Accent1 2 2 2 2" xfId="6443"/>
    <cellStyle name="60% - Accent1 2 2 2 3" xfId="6444"/>
    <cellStyle name="60% - Accent1 2 2 2 4" xfId="6445"/>
    <cellStyle name="60% - Accent1 2 2 3" xfId="6446"/>
    <cellStyle name="60% - Accent1 2 2 4" xfId="6447"/>
    <cellStyle name="60% - Accent1 2 2 5" xfId="6448"/>
    <cellStyle name="60% - Accent1 2 2 6" xfId="6449"/>
    <cellStyle name="60% - Accent1 2 3" xfId="6450"/>
    <cellStyle name="60% - Accent1 2 3 2" xfId="6451"/>
    <cellStyle name="60% - Accent1 2 3 3" xfId="6452"/>
    <cellStyle name="60% - Accent1 2 3 4" xfId="6453"/>
    <cellStyle name="60% - Accent1 2 3 5" xfId="6454"/>
    <cellStyle name="60% - Accent1 2 4" xfId="6455"/>
    <cellStyle name="60% - Accent1 2 4 2" xfId="6456"/>
    <cellStyle name="60% - Accent1 2 4 3" xfId="6457"/>
    <cellStyle name="60% - Accent1 2 5" xfId="6458"/>
    <cellStyle name="60% - Accent1 2 5 2" xfId="6459"/>
    <cellStyle name="60% - Accent1 2 5 3" xfId="6460"/>
    <cellStyle name="60% - Accent1 2 6" xfId="6461"/>
    <cellStyle name="60% - Accent1 2 6 2" xfId="6462"/>
    <cellStyle name="60% - Accent1 2 7" xfId="6463"/>
    <cellStyle name="60% - Accent1 2 7 2" xfId="6464"/>
    <cellStyle name="60% - Accent1 2 8" xfId="6465"/>
    <cellStyle name="60% - Accent1 2 9" xfId="6466"/>
    <cellStyle name="60% - Accent1 3" xfId="572"/>
    <cellStyle name="60% - Accent1 3 2" xfId="6467"/>
    <cellStyle name="60% - Accent1 3 2 2" xfId="6468"/>
    <cellStyle name="60% - Accent1 3 2 2 2" xfId="6469"/>
    <cellStyle name="60% - Accent1 3 2 3" xfId="6470"/>
    <cellStyle name="60% - Accent1 3 2 4" xfId="6471"/>
    <cellStyle name="60% - Accent1 3 3" xfId="6472"/>
    <cellStyle name="60% - Accent1 3 3 2" xfId="6473"/>
    <cellStyle name="60% - Accent1 3 3 3" xfId="6474"/>
    <cellStyle name="60% - Accent1 3 4" xfId="6475"/>
    <cellStyle name="60% - Accent1 3 4 2" xfId="6476"/>
    <cellStyle name="60% - Accent1 3 5" xfId="6477"/>
    <cellStyle name="60% - Accent1 3 5 2" xfId="6478"/>
    <cellStyle name="60% - Accent1 3 6" xfId="6479"/>
    <cellStyle name="60% - Accent1 3 7" xfId="6480"/>
    <cellStyle name="60% - Accent1 4" xfId="573"/>
    <cellStyle name="60% - Accent1 4 2" xfId="6481"/>
    <cellStyle name="60% - Accent1 4 3" xfId="6482"/>
    <cellStyle name="60% - Accent1 4 4" xfId="6483"/>
    <cellStyle name="60% - Accent1 4 5" xfId="6484"/>
    <cellStyle name="60% - Accent1 5" xfId="574"/>
    <cellStyle name="60% - Accent1 5 2" xfId="6485"/>
    <cellStyle name="60% - Accent1 5 3" xfId="6486"/>
    <cellStyle name="60% - Accent1 5 4" xfId="6487"/>
    <cellStyle name="60% - Accent1 6" xfId="575"/>
    <cellStyle name="60% - Accent1 6 2" xfId="6488"/>
    <cellStyle name="60% - Accent1 6 3" xfId="6489"/>
    <cellStyle name="60% - Accent1 7" xfId="576"/>
    <cellStyle name="60% - Accent1 8" xfId="59006"/>
    <cellStyle name="60% - Accent1 9" xfId="59007"/>
    <cellStyle name="60% - Accent2" xfId="25" builtinId="36" customBuiltin="1"/>
    <cellStyle name="60% - Accent2 10" xfId="59008"/>
    <cellStyle name="60% - Accent2 11" xfId="59009"/>
    <cellStyle name="60% - Accent2 2" xfId="577"/>
    <cellStyle name="60% - Accent2 2 10" xfId="6490"/>
    <cellStyle name="60% - Accent2 2 11" xfId="6491"/>
    <cellStyle name="60% - Accent2 2 2" xfId="6492"/>
    <cellStyle name="60% - Accent2 2 2 2" xfId="6493"/>
    <cellStyle name="60% - Accent2 2 2 2 2" xfId="6494"/>
    <cellStyle name="60% - Accent2 2 2 2 3" xfId="6495"/>
    <cellStyle name="60% - Accent2 2 2 2 4" xfId="6496"/>
    <cellStyle name="60% - Accent2 2 2 3" xfId="6497"/>
    <cellStyle name="60% - Accent2 2 2 4" xfId="6498"/>
    <cellStyle name="60% - Accent2 2 2 5" xfId="6499"/>
    <cellStyle name="60% - Accent2 2 2 6" xfId="6500"/>
    <cellStyle name="60% - Accent2 2 3" xfId="6501"/>
    <cellStyle name="60% - Accent2 2 3 2" xfId="6502"/>
    <cellStyle name="60% - Accent2 2 3 3" xfId="6503"/>
    <cellStyle name="60% - Accent2 2 3 4" xfId="6504"/>
    <cellStyle name="60% - Accent2 2 3 5" xfId="6505"/>
    <cellStyle name="60% - Accent2 2 4" xfId="6506"/>
    <cellStyle name="60% - Accent2 2 4 2" xfId="6507"/>
    <cellStyle name="60% - Accent2 2 4 3" xfId="6508"/>
    <cellStyle name="60% - Accent2 2 5" xfId="6509"/>
    <cellStyle name="60% - Accent2 2 5 2" xfId="6510"/>
    <cellStyle name="60% - Accent2 2 5 3" xfId="6511"/>
    <cellStyle name="60% - Accent2 2 6" xfId="6512"/>
    <cellStyle name="60% - Accent2 2 6 2" xfId="6513"/>
    <cellStyle name="60% - Accent2 2 7" xfId="6514"/>
    <cellStyle name="60% - Accent2 2 7 2" xfId="6515"/>
    <cellStyle name="60% - Accent2 2 8" xfId="6516"/>
    <cellStyle name="60% - Accent2 2 9" xfId="6517"/>
    <cellStyle name="60% - Accent2 3" xfId="578"/>
    <cellStyle name="60% - Accent2 3 2" xfId="6518"/>
    <cellStyle name="60% - Accent2 3 2 2" xfId="6519"/>
    <cellStyle name="60% - Accent2 3 2 2 2" xfId="6520"/>
    <cellStyle name="60% - Accent2 3 2 3" xfId="6521"/>
    <cellStyle name="60% - Accent2 3 2 4" xfId="6522"/>
    <cellStyle name="60% - Accent2 3 3" xfId="6523"/>
    <cellStyle name="60% - Accent2 3 3 2" xfId="6524"/>
    <cellStyle name="60% - Accent2 3 3 3" xfId="6525"/>
    <cellStyle name="60% - Accent2 3 4" xfId="6526"/>
    <cellStyle name="60% - Accent2 3 4 2" xfId="6527"/>
    <cellStyle name="60% - Accent2 3 5" xfId="6528"/>
    <cellStyle name="60% - Accent2 3 5 2" xfId="6529"/>
    <cellStyle name="60% - Accent2 3 6" xfId="6530"/>
    <cellStyle name="60% - Accent2 3 7" xfId="6531"/>
    <cellStyle name="60% - Accent2 4" xfId="579"/>
    <cellStyle name="60% - Accent2 4 2" xfId="6532"/>
    <cellStyle name="60% - Accent2 4 3" xfId="6533"/>
    <cellStyle name="60% - Accent2 4 4" xfId="6534"/>
    <cellStyle name="60% - Accent2 4 5" xfId="6535"/>
    <cellStyle name="60% - Accent2 5" xfId="580"/>
    <cellStyle name="60% - Accent2 5 2" xfId="6536"/>
    <cellStyle name="60% - Accent2 5 3" xfId="6537"/>
    <cellStyle name="60% - Accent2 5 4" xfId="6538"/>
    <cellStyle name="60% - Accent2 6" xfId="581"/>
    <cellStyle name="60% - Accent2 6 2" xfId="6539"/>
    <cellStyle name="60% - Accent2 6 3" xfId="6540"/>
    <cellStyle name="60% - Accent2 7" xfId="582"/>
    <cellStyle name="60% - Accent2 8" xfId="59010"/>
    <cellStyle name="60% - Accent2 9" xfId="59011"/>
    <cellStyle name="60% - Accent3" xfId="29" builtinId="40" customBuiltin="1"/>
    <cellStyle name="60% - Accent3 10" xfId="59012"/>
    <cellStyle name="60% - Accent3 11" xfId="59013"/>
    <cellStyle name="60% - Accent3 2" xfId="583"/>
    <cellStyle name="60% - Accent3 2 10" xfId="6541"/>
    <cellStyle name="60% - Accent3 2 11" xfId="6542"/>
    <cellStyle name="60% - Accent3 2 2" xfId="6543"/>
    <cellStyle name="60% - Accent3 2 2 2" xfId="6544"/>
    <cellStyle name="60% - Accent3 2 2 2 2" xfId="6545"/>
    <cellStyle name="60% - Accent3 2 2 2 3" xfId="6546"/>
    <cellStyle name="60% - Accent3 2 2 2 4" xfId="6547"/>
    <cellStyle name="60% - Accent3 2 2 3" xfId="6548"/>
    <cellStyle name="60% - Accent3 2 2 4" xfId="6549"/>
    <cellStyle name="60% - Accent3 2 2 5" xfId="6550"/>
    <cellStyle name="60% - Accent3 2 2 6" xfId="6551"/>
    <cellStyle name="60% - Accent3 2 3" xfId="6552"/>
    <cellStyle name="60% - Accent3 2 3 2" xfId="6553"/>
    <cellStyle name="60% - Accent3 2 3 3" xfId="6554"/>
    <cellStyle name="60% - Accent3 2 3 4" xfId="6555"/>
    <cellStyle name="60% - Accent3 2 3 5" xfId="6556"/>
    <cellStyle name="60% - Accent3 2 4" xfId="6557"/>
    <cellStyle name="60% - Accent3 2 4 2" xfId="6558"/>
    <cellStyle name="60% - Accent3 2 4 3" xfId="6559"/>
    <cellStyle name="60% - Accent3 2 5" xfId="6560"/>
    <cellStyle name="60% - Accent3 2 5 2" xfId="6561"/>
    <cellStyle name="60% - Accent3 2 5 3" xfId="6562"/>
    <cellStyle name="60% - Accent3 2 6" xfId="6563"/>
    <cellStyle name="60% - Accent3 2 6 2" xfId="6564"/>
    <cellStyle name="60% - Accent3 2 7" xfId="6565"/>
    <cellStyle name="60% - Accent3 2 7 2" xfId="6566"/>
    <cellStyle name="60% - Accent3 2 8" xfId="6567"/>
    <cellStyle name="60% - Accent3 2 9" xfId="6568"/>
    <cellStyle name="60% - Accent3 3" xfId="584"/>
    <cellStyle name="60% - Accent3 3 2" xfId="6569"/>
    <cellStyle name="60% - Accent3 3 2 2" xfId="6570"/>
    <cellStyle name="60% - Accent3 3 2 2 2" xfId="6571"/>
    <cellStyle name="60% - Accent3 3 2 3" xfId="6572"/>
    <cellStyle name="60% - Accent3 3 2 4" xfId="6573"/>
    <cellStyle name="60% - Accent3 3 3" xfId="6574"/>
    <cellStyle name="60% - Accent3 3 3 2" xfId="6575"/>
    <cellStyle name="60% - Accent3 3 3 3" xfId="6576"/>
    <cellStyle name="60% - Accent3 3 4" xfId="6577"/>
    <cellStyle name="60% - Accent3 3 4 2" xfId="6578"/>
    <cellStyle name="60% - Accent3 3 5" xfId="6579"/>
    <cellStyle name="60% - Accent3 3 5 2" xfId="6580"/>
    <cellStyle name="60% - Accent3 3 6" xfId="6581"/>
    <cellStyle name="60% - Accent3 3 7" xfId="6582"/>
    <cellStyle name="60% - Accent3 4" xfId="585"/>
    <cellStyle name="60% - Accent3 4 2" xfId="6583"/>
    <cellStyle name="60% - Accent3 4 3" xfId="6584"/>
    <cellStyle name="60% - Accent3 4 4" xfId="6585"/>
    <cellStyle name="60% - Accent3 4 5" xfId="6586"/>
    <cellStyle name="60% - Accent3 5" xfId="586"/>
    <cellStyle name="60% - Accent3 5 2" xfId="6587"/>
    <cellStyle name="60% - Accent3 5 3" xfId="6588"/>
    <cellStyle name="60% - Accent3 5 4" xfId="6589"/>
    <cellStyle name="60% - Accent3 6" xfId="587"/>
    <cellStyle name="60% - Accent3 6 2" xfId="6590"/>
    <cellStyle name="60% - Accent3 7" xfId="588"/>
    <cellStyle name="60% - Accent3 8" xfId="59014"/>
    <cellStyle name="60% - Accent3 9" xfId="59015"/>
    <cellStyle name="60% - Accent4" xfId="33" builtinId="44" customBuiltin="1"/>
    <cellStyle name="60% - Accent4 10" xfId="59016"/>
    <cellStyle name="60% - Accent4 11" xfId="59017"/>
    <cellStyle name="60% - Accent4 2" xfId="589"/>
    <cellStyle name="60% - Accent4 2 10" xfId="6591"/>
    <cellStyle name="60% - Accent4 2 11" xfId="6592"/>
    <cellStyle name="60% - Accent4 2 2" xfId="6593"/>
    <cellStyle name="60% - Accent4 2 2 2" xfId="6594"/>
    <cellStyle name="60% - Accent4 2 2 2 2" xfId="6595"/>
    <cellStyle name="60% - Accent4 2 2 2 3" xfId="6596"/>
    <cellStyle name="60% - Accent4 2 2 2 4" xfId="6597"/>
    <cellStyle name="60% - Accent4 2 2 3" xfId="6598"/>
    <cellStyle name="60% - Accent4 2 2 4" xfId="6599"/>
    <cellStyle name="60% - Accent4 2 2 5" xfId="6600"/>
    <cellStyle name="60% - Accent4 2 2 6" xfId="6601"/>
    <cellStyle name="60% - Accent4 2 3" xfId="6602"/>
    <cellStyle name="60% - Accent4 2 3 2" xfId="6603"/>
    <cellStyle name="60% - Accent4 2 3 3" xfId="6604"/>
    <cellStyle name="60% - Accent4 2 3 4" xfId="6605"/>
    <cellStyle name="60% - Accent4 2 3 5" xfId="6606"/>
    <cellStyle name="60% - Accent4 2 4" xfId="6607"/>
    <cellStyle name="60% - Accent4 2 4 2" xfId="6608"/>
    <cellStyle name="60% - Accent4 2 4 3" xfId="6609"/>
    <cellStyle name="60% - Accent4 2 5" xfId="6610"/>
    <cellStyle name="60% - Accent4 2 5 2" xfId="6611"/>
    <cellStyle name="60% - Accent4 2 5 3" xfId="6612"/>
    <cellStyle name="60% - Accent4 2 6" xfId="6613"/>
    <cellStyle name="60% - Accent4 2 6 2" xfId="6614"/>
    <cellStyle name="60% - Accent4 2 7" xfId="6615"/>
    <cellStyle name="60% - Accent4 2 7 2" xfId="6616"/>
    <cellStyle name="60% - Accent4 2 8" xfId="6617"/>
    <cellStyle name="60% - Accent4 2 9" xfId="6618"/>
    <cellStyle name="60% - Accent4 3" xfId="590"/>
    <cellStyle name="60% - Accent4 3 2" xfId="6619"/>
    <cellStyle name="60% - Accent4 3 2 2" xfId="6620"/>
    <cellStyle name="60% - Accent4 3 2 2 2" xfId="6621"/>
    <cellStyle name="60% - Accent4 3 2 3" xfId="6622"/>
    <cellStyle name="60% - Accent4 3 2 4" xfId="6623"/>
    <cellStyle name="60% - Accent4 3 3" xfId="6624"/>
    <cellStyle name="60% - Accent4 3 3 2" xfId="6625"/>
    <cellStyle name="60% - Accent4 3 3 3" xfId="6626"/>
    <cellStyle name="60% - Accent4 3 4" xfId="6627"/>
    <cellStyle name="60% - Accent4 3 4 2" xfId="6628"/>
    <cellStyle name="60% - Accent4 3 5" xfId="6629"/>
    <cellStyle name="60% - Accent4 3 5 2" xfId="6630"/>
    <cellStyle name="60% - Accent4 3 6" xfId="6631"/>
    <cellStyle name="60% - Accent4 3 7" xfId="6632"/>
    <cellStyle name="60% - Accent4 4" xfId="591"/>
    <cellStyle name="60% - Accent4 4 2" xfId="6633"/>
    <cellStyle name="60% - Accent4 4 3" xfId="6634"/>
    <cellStyle name="60% - Accent4 4 4" xfId="6635"/>
    <cellStyle name="60% - Accent4 4 5" xfId="6636"/>
    <cellStyle name="60% - Accent4 5" xfId="592"/>
    <cellStyle name="60% - Accent4 5 2" xfId="6637"/>
    <cellStyle name="60% - Accent4 5 3" xfId="6638"/>
    <cellStyle name="60% - Accent4 5 4" xfId="6639"/>
    <cellStyle name="60% - Accent4 6" xfId="593"/>
    <cellStyle name="60% - Accent4 6 2" xfId="6640"/>
    <cellStyle name="60% - Accent4 6 3" xfId="6641"/>
    <cellStyle name="60% - Accent4 7" xfId="594"/>
    <cellStyle name="60% - Accent4 8" xfId="59018"/>
    <cellStyle name="60% - Accent4 9" xfId="59019"/>
    <cellStyle name="60% - Accent5" xfId="37" builtinId="48" customBuiltin="1"/>
    <cellStyle name="60% - Accent5 10" xfId="59020"/>
    <cellStyle name="60% - Accent5 11" xfId="59021"/>
    <cellStyle name="60% - Accent5 2" xfId="595"/>
    <cellStyle name="60% - Accent5 2 10" xfId="6642"/>
    <cellStyle name="60% - Accent5 2 11" xfId="6643"/>
    <cellStyle name="60% - Accent5 2 2" xfId="6644"/>
    <cellStyle name="60% - Accent5 2 2 2" xfId="6645"/>
    <cellStyle name="60% - Accent5 2 2 2 2" xfId="6646"/>
    <cellStyle name="60% - Accent5 2 2 2 3" xfId="6647"/>
    <cellStyle name="60% - Accent5 2 2 2 4" xfId="6648"/>
    <cellStyle name="60% - Accent5 2 2 3" xfId="6649"/>
    <cellStyle name="60% - Accent5 2 2 4" xfId="6650"/>
    <cellStyle name="60% - Accent5 2 2 5" xfId="6651"/>
    <cellStyle name="60% - Accent5 2 2 6" xfId="6652"/>
    <cellStyle name="60% - Accent5 2 3" xfId="6653"/>
    <cellStyle name="60% - Accent5 2 3 2" xfId="6654"/>
    <cellStyle name="60% - Accent5 2 3 3" xfId="6655"/>
    <cellStyle name="60% - Accent5 2 3 4" xfId="6656"/>
    <cellStyle name="60% - Accent5 2 3 5" xfId="6657"/>
    <cellStyle name="60% - Accent5 2 4" xfId="6658"/>
    <cellStyle name="60% - Accent5 2 4 2" xfId="6659"/>
    <cellStyle name="60% - Accent5 2 4 3" xfId="6660"/>
    <cellStyle name="60% - Accent5 2 5" xfId="6661"/>
    <cellStyle name="60% - Accent5 2 5 2" xfId="6662"/>
    <cellStyle name="60% - Accent5 2 5 3" xfId="6663"/>
    <cellStyle name="60% - Accent5 2 6" xfId="6664"/>
    <cellStyle name="60% - Accent5 2 6 2" xfId="6665"/>
    <cellStyle name="60% - Accent5 2 7" xfId="6666"/>
    <cellStyle name="60% - Accent5 2 7 2" xfId="6667"/>
    <cellStyle name="60% - Accent5 2 8" xfId="6668"/>
    <cellStyle name="60% - Accent5 2 9" xfId="6669"/>
    <cellStyle name="60% - Accent5 3" xfId="596"/>
    <cellStyle name="60% - Accent5 3 2" xfId="6670"/>
    <cellStyle name="60% - Accent5 3 2 2" xfId="6671"/>
    <cellStyle name="60% - Accent5 3 2 2 2" xfId="6672"/>
    <cellStyle name="60% - Accent5 3 2 3" xfId="6673"/>
    <cellStyle name="60% - Accent5 3 2 4" xfId="6674"/>
    <cellStyle name="60% - Accent5 3 3" xfId="6675"/>
    <cellStyle name="60% - Accent5 3 3 2" xfId="6676"/>
    <cellStyle name="60% - Accent5 3 3 3" xfId="6677"/>
    <cellStyle name="60% - Accent5 3 4" xfId="6678"/>
    <cellStyle name="60% - Accent5 3 4 2" xfId="6679"/>
    <cellStyle name="60% - Accent5 3 5" xfId="6680"/>
    <cellStyle name="60% - Accent5 3 5 2" xfId="6681"/>
    <cellStyle name="60% - Accent5 3 6" xfId="6682"/>
    <cellStyle name="60% - Accent5 3 7" xfId="6683"/>
    <cellStyle name="60% - Accent5 4" xfId="597"/>
    <cellStyle name="60% - Accent5 4 2" xfId="6684"/>
    <cellStyle name="60% - Accent5 4 3" xfId="6685"/>
    <cellStyle name="60% - Accent5 4 4" xfId="6686"/>
    <cellStyle name="60% - Accent5 4 5" xfId="6687"/>
    <cellStyle name="60% - Accent5 5" xfId="598"/>
    <cellStyle name="60% - Accent5 5 2" xfId="6688"/>
    <cellStyle name="60% - Accent5 5 3" xfId="6689"/>
    <cellStyle name="60% - Accent5 5 4" xfId="6690"/>
    <cellStyle name="60% - Accent5 6" xfId="599"/>
    <cellStyle name="60% - Accent5 6 2" xfId="6691"/>
    <cellStyle name="60% - Accent5 6 3" xfId="6692"/>
    <cellStyle name="60% - Accent5 7" xfId="600"/>
    <cellStyle name="60% - Accent5 8" xfId="59022"/>
    <cellStyle name="60% - Accent5 9" xfId="59023"/>
    <cellStyle name="60% - Accent6" xfId="41" builtinId="52" customBuiltin="1"/>
    <cellStyle name="60% - Accent6 10" xfId="59024"/>
    <cellStyle name="60% - Accent6 11" xfId="59025"/>
    <cellStyle name="60% - Accent6 2" xfId="601"/>
    <cellStyle name="60% - Accent6 2 10" xfId="6693"/>
    <cellStyle name="60% - Accent6 2 11" xfId="6694"/>
    <cellStyle name="60% - Accent6 2 2" xfId="6695"/>
    <cellStyle name="60% - Accent6 2 2 2" xfId="6696"/>
    <cellStyle name="60% - Accent6 2 2 2 2" xfId="6697"/>
    <cellStyle name="60% - Accent6 2 2 2 3" xfId="6698"/>
    <cellStyle name="60% - Accent6 2 2 2 4" xfId="6699"/>
    <cellStyle name="60% - Accent6 2 2 3" xfId="6700"/>
    <cellStyle name="60% - Accent6 2 2 4" xfId="6701"/>
    <cellStyle name="60% - Accent6 2 2 5" xfId="6702"/>
    <cellStyle name="60% - Accent6 2 2 6" xfId="6703"/>
    <cellStyle name="60% - Accent6 2 3" xfId="6704"/>
    <cellStyle name="60% - Accent6 2 3 2" xfId="6705"/>
    <cellStyle name="60% - Accent6 2 3 3" xfId="6706"/>
    <cellStyle name="60% - Accent6 2 3 4" xfId="6707"/>
    <cellStyle name="60% - Accent6 2 3 5" xfId="6708"/>
    <cellStyle name="60% - Accent6 2 4" xfId="6709"/>
    <cellStyle name="60% - Accent6 2 4 2" xfId="6710"/>
    <cellStyle name="60% - Accent6 2 4 3" xfId="6711"/>
    <cellStyle name="60% - Accent6 2 5" xfId="6712"/>
    <cellStyle name="60% - Accent6 2 5 2" xfId="6713"/>
    <cellStyle name="60% - Accent6 2 5 3" xfId="6714"/>
    <cellStyle name="60% - Accent6 2 6" xfId="6715"/>
    <cellStyle name="60% - Accent6 2 6 2" xfId="6716"/>
    <cellStyle name="60% - Accent6 2 7" xfId="6717"/>
    <cellStyle name="60% - Accent6 2 7 2" xfId="6718"/>
    <cellStyle name="60% - Accent6 2 8" xfId="6719"/>
    <cellStyle name="60% - Accent6 2 9" xfId="6720"/>
    <cellStyle name="60% - Accent6 3" xfId="602"/>
    <cellStyle name="60% - Accent6 3 2" xfId="6721"/>
    <cellStyle name="60% - Accent6 3 2 2" xfId="6722"/>
    <cellStyle name="60% - Accent6 3 2 2 2" xfId="6723"/>
    <cellStyle name="60% - Accent6 3 2 3" xfId="6724"/>
    <cellStyle name="60% - Accent6 3 2 4" xfId="6725"/>
    <cellStyle name="60% - Accent6 3 3" xfId="6726"/>
    <cellStyle name="60% - Accent6 3 3 2" xfId="6727"/>
    <cellStyle name="60% - Accent6 3 3 3" xfId="6728"/>
    <cellStyle name="60% - Accent6 3 4" xfId="6729"/>
    <cellStyle name="60% - Accent6 3 4 2" xfId="6730"/>
    <cellStyle name="60% - Accent6 3 5" xfId="6731"/>
    <cellStyle name="60% - Accent6 3 5 2" xfId="6732"/>
    <cellStyle name="60% - Accent6 3 6" xfId="6733"/>
    <cellStyle name="60% - Accent6 3 7" xfId="6734"/>
    <cellStyle name="60% - Accent6 4" xfId="603"/>
    <cellStyle name="60% - Accent6 4 2" xfId="6735"/>
    <cellStyle name="60% - Accent6 4 3" xfId="6736"/>
    <cellStyle name="60% - Accent6 4 4" xfId="6737"/>
    <cellStyle name="60% - Accent6 4 5" xfId="6738"/>
    <cellStyle name="60% - Accent6 5" xfId="604"/>
    <cellStyle name="60% - Accent6 5 2" xfId="6739"/>
    <cellStyle name="60% - Accent6 5 3" xfId="6740"/>
    <cellStyle name="60% - Accent6 5 4" xfId="6741"/>
    <cellStyle name="60% - Accent6 6" xfId="605"/>
    <cellStyle name="60% - Accent6 6 2" xfId="6742"/>
    <cellStyle name="60% - Accent6 6 3" xfId="6743"/>
    <cellStyle name="60% - Accent6 7" xfId="606"/>
    <cellStyle name="60% - Accent6 8" xfId="59026"/>
    <cellStyle name="60% - Accent6 9" xfId="59027"/>
    <cellStyle name="Accent1" xfId="18" builtinId="29" customBuiltin="1"/>
    <cellStyle name="Accent1 - 20%" xfId="607"/>
    <cellStyle name="Accent1 - 20% 2" xfId="608"/>
    <cellStyle name="Accent1 - 20% 2 2" xfId="6744"/>
    <cellStyle name="Accent1 - 20% 2 2 2" xfId="6745"/>
    <cellStyle name="Accent1 - 20% 2 2 3" xfId="6746"/>
    <cellStyle name="Accent1 - 20% 2 3" xfId="6747"/>
    <cellStyle name="Accent1 - 20% 2 3 2" xfId="6748"/>
    <cellStyle name="Accent1 - 20% 2 4" xfId="6749"/>
    <cellStyle name="Accent1 - 20% 2 5" xfId="6750"/>
    <cellStyle name="Accent1 - 20% 3" xfId="609"/>
    <cellStyle name="Accent1 - 20% 3 2" xfId="6751"/>
    <cellStyle name="Accent1 - 20% 3 2 2" xfId="6752"/>
    <cellStyle name="Accent1 - 20% 3 3" xfId="6753"/>
    <cellStyle name="Accent1 - 20% 4" xfId="6754"/>
    <cellStyle name="Accent1 - 20% 4 2" xfId="6755"/>
    <cellStyle name="Accent1 - 20% 5" xfId="6756"/>
    <cellStyle name="Accent1 - 20% 5 2" xfId="6757"/>
    <cellStyle name="Accent1 - 20% 6" xfId="6758"/>
    <cellStyle name="Accent1 - 20% 7" xfId="6759"/>
    <cellStyle name="Accent1 - 20% 8" xfId="6760"/>
    <cellStyle name="Accent1 - 20% 9" xfId="6761"/>
    <cellStyle name="Accent1 - 40%" xfId="610"/>
    <cellStyle name="Accent1 - 40% 2" xfId="611"/>
    <cellStyle name="Accent1 - 40% 2 2" xfId="6762"/>
    <cellStyle name="Accent1 - 40% 2 2 2" xfId="6763"/>
    <cellStyle name="Accent1 - 40% 2 2 3" xfId="6764"/>
    <cellStyle name="Accent1 - 40% 2 3" xfId="6765"/>
    <cellStyle name="Accent1 - 40% 2 3 2" xfId="6766"/>
    <cellStyle name="Accent1 - 40% 2 4" xfId="6767"/>
    <cellStyle name="Accent1 - 40% 2 5" xfId="6768"/>
    <cellStyle name="Accent1 - 40% 3" xfId="612"/>
    <cellStyle name="Accent1 - 40% 3 2" xfId="6769"/>
    <cellStyle name="Accent1 - 40% 3 2 2" xfId="6770"/>
    <cellStyle name="Accent1 - 40% 3 3" xfId="6771"/>
    <cellStyle name="Accent1 - 40% 4" xfId="6772"/>
    <cellStyle name="Accent1 - 40% 4 2" xfId="6773"/>
    <cellStyle name="Accent1 - 40% 5" xfId="6774"/>
    <cellStyle name="Accent1 - 40% 5 2" xfId="6775"/>
    <cellStyle name="Accent1 - 40% 6" xfId="6776"/>
    <cellStyle name="Accent1 - 40% 7" xfId="6777"/>
    <cellStyle name="Accent1 - 40% 8" xfId="6778"/>
    <cellStyle name="Accent1 - 40% 9" xfId="6779"/>
    <cellStyle name="Accent1 - 60%" xfId="613"/>
    <cellStyle name="Accent1 - 60% 2" xfId="614"/>
    <cellStyle name="Accent1 - 60% 2 2" xfId="6780"/>
    <cellStyle name="Accent1 - 60% 2 2 2" xfId="6781"/>
    <cellStyle name="Accent1 - 60% 2 2 3" xfId="6782"/>
    <cellStyle name="Accent1 - 60% 2 3" xfId="6783"/>
    <cellStyle name="Accent1 - 60% 2 3 2" xfId="6784"/>
    <cellStyle name="Accent1 - 60% 2 4" xfId="6785"/>
    <cellStyle name="Accent1 - 60% 2 5" xfId="6786"/>
    <cellStyle name="Accent1 - 60% 3" xfId="6787"/>
    <cellStyle name="Accent1 - 60% 3 2" xfId="6788"/>
    <cellStyle name="Accent1 - 60% 3 2 2" xfId="6789"/>
    <cellStyle name="Accent1 - 60% 3 3" xfId="6790"/>
    <cellStyle name="Accent1 - 60% 4" xfId="6791"/>
    <cellStyle name="Accent1 - 60% 4 2" xfId="6792"/>
    <cellStyle name="Accent1 - 60% 5" xfId="6793"/>
    <cellStyle name="Accent1 - 60% 5 2" xfId="6794"/>
    <cellStyle name="Accent1 - 60% 6" xfId="6795"/>
    <cellStyle name="Accent1 - 60% 7" xfId="6796"/>
    <cellStyle name="Accent1 - 60% 8" xfId="6797"/>
    <cellStyle name="Accent1 - 60% 9" xfId="6798"/>
    <cellStyle name="Accent1 10" xfId="615"/>
    <cellStyle name="Accent1 10 2" xfId="6799"/>
    <cellStyle name="Accent1 10 2 2" xfId="6800"/>
    <cellStyle name="Accent1 10 2 3" xfId="6801"/>
    <cellStyle name="Accent1 10 3" xfId="6802"/>
    <cellStyle name="Accent1 10 3 2" xfId="6803"/>
    <cellStyle name="Accent1 10 4" xfId="6804"/>
    <cellStyle name="Accent1 10 5" xfId="6805"/>
    <cellStyle name="Accent1 100" xfId="6806"/>
    <cellStyle name="Accent1 100 2" xfId="6807"/>
    <cellStyle name="Accent1 101" xfId="6808"/>
    <cellStyle name="Accent1 101 2" xfId="6809"/>
    <cellStyle name="Accent1 102" xfId="6810"/>
    <cellStyle name="Accent1 102 2" xfId="6811"/>
    <cellStyle name="Accent1 103" xfId="6812"/>
    <cellStyle name="Accent1 103 2" xfId="6813"/>
    <cellStyle name="Accent1 104" xfId="6814"/>
    <cellStyle name="Accent1 104 2" xfId="6815"/>
    <cellStyle name="Accent1 105" xfId="6816"/>
    <cellStyle name="Accent1 105 2" xfId="6817"/>
    <cellStyle name="Accent1 106" xfId="6818"/>
    <cellStyle name="Accent1 106 2" xfId="6819"/>
    <cellStyle name="Accent1 107" xfId="6820"/>
    <cellStyle name="Accent1 107 2" xfId="6821"/>
    <cellStyle name="Accent1 108" xfId="6822"/>
    <cellStyle name="Accent1 108 2" xfId="6823"/>
    <cellStyle name="Accent1 109" xfId="6824"/>
    <cellStyle name="Accent1 109 2" xfId="6825"/>
    <cellStyle name="Accent1 11" xfId="616"/>
    <cellStyle name="Accent1 11 2" xfId="6826"/>
    <cellStyle name="Accent1 11 2 2" xfId="6827"/>
    <cellStyle name="Accent1 11 2 3" xfId="6828"/>
    <cellStyle name="Accent1 11 3" xfId="6829"/>
    <cellStyle name="Accent1 11 3 2" xfId="6830"/>
    <cellStyle name="Accent1 11 4" xfId="6831"/>
    <cellStyle name="Accent1 11 5" xfId="6832"/>
    <cellStyle name="Accent1 11 6" xfId="6833"/>
    <cellStyle name="Accent1 110" xfId="6834"/>
    <cellStyle name="Accent1 110 2" xfId="6835"/>
    <cellStyle name="Accent1 111" xfId="6836"/>
    <cellStyle name="Accent1 112" xfId="6837"/>
    <cellStyle name="Accent1 113" xfId="6838"/>
    <cellStyle name="Accent1 114" xfId="6839"/>
    <cellStyle name="Accent1 115" xfId="6840"/>
    <cellStyle name="Accent1 116" xfId="6841"/>
    <cellStyle name="Accent1 117" xfId="6842"/>
    <cellStyle name="Accent1 118" xfId="6843"/>
    <cellStyle name="Accent1 119" xfId="6844"/>
    <cellStyle name="Accent1 12" xfId="617"/>
    <cellStyle name="Accent1 12 2" xfId="6845"/>
    <cellStyle name="Accent1 12 2 2" xfId="6846"/>
    <cellStyle name="Accent1 12 2 3" xfId="6847"/>
    <cellStyle name="Accent1 12 3" xfId="6848"/>
    <cellStyle name="Accent1 12 3 2" xfId="6849"/>
    <cellStyle name="Accent1 12 4" xfId="6850"/>
    <cellStyle name="Accent1 120" xfId="6851"/>
    <cellStyle name="Accent1 121" xfId="6852"/>
    <cellStyle name="Accent1 122" xfId="6853"/>
    <cellStyle name="Accent1 123" xfId="6854"/>
    <cellStyle name="Accent1 124" xfId="6855"/>
    <cellStyle name="Accent1 125" xfId="6856"/>
    <cellStyle name="Accent1 126" xfId="6857"/>
    <cellStyle name="Accent1 127" xfId="6858"/>
    <cellStyle name="Accent1 128" xfId="6859"/>
    <cellStyle name="Accent1 129" xfId="6860"/>
    <cellStyle name="Accent1 13" xfId="618"/>
    <cellStyle name="Accent1 13 2" xfId="6861"/>
    <cellStyle name="Accent1 13 2 2" xfId="6862"/>
    <cellStyle name="Accent1 13 2 3" xfId="6863"/>
    <cellStyle name="Accent1 13 3" xfId="6864"/>
    <cellStyle name="Accent1 13 3 2" xfId="6865"/>
    <cellStyle name="Accent1 13 4" xfId="6866"/>
    <cellStyle name="Accent1 130" xfId="6867"/>
    <cellStyle name="Accent1 131" xfId="6868"/>
    <cellStyle name="Accent1 132" xfId="6869"/>
    <cellStyle name="Accent1 133" xfId="6870"/>
    <cellStyle name="Accent1 134" xfId="6871"/>
    <cellStyle name="Accent1 135" xfId="6872"/>
    <cellStyle name="Accent1 136" xfId="6873"/>
    <cellStyle name="Accent1 137" xfId="6874"/>
    <cellStyle name="Accent1 138" xfId="6875"/>
    <cellStyle name="Accent1 139" xfId="6876"/>
    <cellStyle name="Accent1 14" xfId="619"/>
    <cellStyle name="Accent1 14 2" xfId="6877"/>
    <cellStyle name="Accent1 14 2 2" xfId="6878"/>
    <cellStyle name="Accent1 14 2 3" xfId="6879"/>
    <cellStyle name="Accent1 14 3" xfId="6880"/>
    <cellStyle name="Accent1 14 3 2" xfId="6881"/>
    <cellStyle name="Accent1 14 4" xfId="6882"/>
    <cellStyle name="Accent1 140" xfId="6883"/>
    <cellStyle name="Accent1 141" xfId="6884"/>
    <cellStyle name="Accent1 142" xfId="6885"/>
    <cellStyle name="Accent1 143" xfId="6886"/>
    <cellStyle name="Accent1 144" xfId="6887"/>
    <cellStyle name="Accent1 145" xfId="6888"/>
    <cellStyle name="Accent1 146" xfId="6889"/>
    <cellStyle name="Accent1 147" xfId="6890"/>
    <cellStyle name="Accent1 148" xfId="6891"/>
    <cellStyle name="Accent1 149" xfId="6892"/>
    <cellStyle name="Accent1 15" xfId="620"/>
    <cellStyle name="Accent1 15 2" xfId="6893"/>
    <cellStyle name="Accent1 15 2 2" xfId="6894"/>
    <cellStyle name="Accent1 15 2 3" xfId="6895"/>
    <cellStyle name="Accent1 15 3" xfId="6896"/>
    <cellStyle name="Accent1 15 3 2" xfId="6897"/>
    <cellStyle name="Accent1 15 4" xfId="6898"/>
    <cellStyle name="Accent1 150" xfId="6899"/>
    <cellStyle name="Accent1 151" xfId="6900"/>
    <cellStyle name="Accent1 152" xfId="6901"/>
    <cellStyle name="Accent1 153" xfId="6902"/>
    <cellStyle name="Accent1 154" xfId="6903"/>
    <cellStyle name="Accent1 155" xfId="6904"/>
    <cellStyle name="Accent1 156" xfId="6905"/>
    <cellStyle name="Accent1 157" xfId="6906"/>
    <cellStyle name="Accent1 158" xfId="6907"/>
    <cellStyle name="Accent1 159" xfId="6908"/>
    <cellStyle name="Accent1 16" xfId="621"/>
    <cellStyle name="Accent1 16 2" xfId="6909"/>
    <cellStyle name="Accent1 16 2 2" xfId="6910"/>
    <cellStyle name="Accent1 16 2 3" xfId="6911"/>
    <cellStyle name="Accent1 16 3" xfId="6912"/>
    <cellStyle name="Accent1 16 3 2" xfId="6913"/>
    <cellStyle name="Accent1 16 4" xfId="6914"/>
    <cellStyle name="Accent1 160" xfId="6915"/>
    <cellStyle name="Accent1 161" xfId="6916"/>
    <cellStyle name="Accent1 162" xfId="6917"/>
    <cellStyle name="Accent1 163" xfId="6918"/>
    <cellStyle name="Accent1 164" xfId="6919"/>
    <cellStyle name="Accent1 165" xfId="6920"/>
    <cellStyle name="Accent1 166" xfId="6921"/>
    <cellStyle name="Accent1 167" xfId="6922"/>
    <cellStyle name="Accent1 168" xfId="6923"/>
    <cellStyle name="Accent1 169" xfId="6924"/>
    <cellStyle name="Accent1 17" xfId="622"/>
    <cellStyle name="Accent1 17 2" xfId="6925"/>
    <cellStyle name="Accent1 17 2 2" xfId="6926"/>
    <cellStyle name="Accent1 17 2 3" xfId="6927"/>
    <cellStyle name="Accent1 17 3" xfId="6928"/>
    <cellStyle name="Accent1 17 3 2" xfId="6929"/>
    <cellStyle name="Accent1 17 4" xfId="6930"/>
    <cellStyle name="Accent1 170" xfId="6931"/>
    <cellStyle name="Accent1 171" xfId="6932"/>
    <cellStyle name="Accent1 172" xfId="6933"/>
    <cellStyle name="Accent1 173" xfId="6934"/>
    <cellStyle name="Accent1 174" xfId="6935"/>
    <cellStyle name="Accent1 175" xfId="6936"/>
    <cellStyle name="Accent1 176" xfId="6937"/>
    <cellStyle name="Accent1 177" xfId="6938"/>
    <cellStyle name="Accent1 178" xfId="6939"/>
    <cellStyle name="Accent1 179" xfId="6940"/>
    <cellStyle name="Accent1 18" xfId="623"/>
    <cellStyle name="Accent1 18 2" xfId="6941"/>
    <cellStyle name="Accent1 18 2 2" xfId="6942"/>
    <cellStyle name="Accent1 18 2 3" xfId="6943"/>
    <cellStyle name="Accent1 18 3" xfId="6944"/>
    <cellStyle name="Accent1 18 3 2" xfId="6945"/>
    <cellStyle name="Accent1 180" xfId="6946"/>
    <cellStyle name="Accent1 181" xfId="6947"/>
    <cellStyle name="Accent1 182" xfId="6948"/>
    <cellStyle name="Accent1 183" xfId="6949"/>
    <cellStyle name="Accent1 184" xfId="6950"/>
    <cellStyle name="Accent1 185" xfId="6951"/>
    <cellStyle name="Accent1 186" xfId="6952"/>
    <cellStyle name="Accent1 187" xfId="6953"/>
    <cellStyle name="Accent1 188" xfId="6954"/>
    <cellStyle name="Accent1 189" xfId="6955"/>
    <cellStyle name="Accent1 19" xfId="624"/>
    <cellStyle name="Accent1 19 2" xfId="6956"/>
    <cellStyle name="Accent1 19 2 2" xfId="6957"/>
    <cellStyle name="Accent1 19 2 3" xfId="6958"/>
    <cellStyle name="Accent1 19 3" xfId="6959"/>
    <cellStyle name="Accent1 19 3 2" xfId="6960"/>
    <cellStyle name="Accent1 2" xfId="625"/>
    <cellStyle name="Accent1 2 10" xfId="6961"/>
    <cellStyle name="Accent1 2 11" xfId="6962"/>
    <cellStyle name="Accent1 2 2" xfId="626"/>
    <cellStyle name="Accent1 2 2 2" xfId="6963"/>
    <cellStyle name="Accent1 2 2 2 2" xfId="6964"/>
    <cellStyle name="Accent1 2 2 2 3" xfId="6965"/>
    <cellStyle name="Accent1 2 2 2 4" xfId="6966"/>
    <cellStyle name="Accent1 2 2 3" xfId="6967"/>
    <cellStyle name="Accent1 2 2 4" xfId="6968"/>
    <cellStyle name="Accent1 2 2 5" xfId="6969"/>
    <cellStyle name="Accent1 2 2 6" xfId="6970"/>
    <cellStyle name="Accent1 2 3" xfId="6971"/>
    <cellStyle name="Accent1 2 3 2" xfId="6972"/>
    <cellStyle name="Accent1 2 3 3" xfId="6973"/>
    <cellStyle name="Accent1 2 3 4" xfId="6974"/>
    <cellStyle name="Accent1 2 3 5" xfId="6975"/>
    <cellStyle name="Accent1 2 4" xfId="6976"/>
    <cellStyle name="Accent1 2 4 2" xfId="6977"/>
    <cellStyle name="Accent1 2 4 3" xfId="6978"/>
    <cellStyle name="Accent1 2 5" xfId="6979"/>
    <cellStyle name="Accent1 2 5 2" xfId="6980"/>
    <cellStyle name="Accent1 2 6" xfId="6981"/>
    <cellStyle name="Accent1 2 6 2" xfId="6982"/>
    <cellStyle name="Accent1 2 7" xfId="6983"/>
    <cellStyle name="Accent1 2 7 2" xfId="6984"/>
    <cellStyle name="Accent1 2 8" xfId="6985"/>
    <cellStyle name="Accent1 2 9" xfId="6986"/>
    <cellStyle name="Accent1 20" xfId="627"/>
    <cellStyle name="Accent1 20 2" xfId="6987"/>
    <cellStyle name="Accent1 20 2 2" xfId="6988"/>
    <cellStyle name="Accent1 20 2 3" xfId="6989"/>
    <cellStyle name="Accent1 20 3" xfId="6990"/>
    <cellStyle name="Accent1 20 3 2" xfId="6991"/>
    <cellStyle name="Accent1 20 4" xfId="6992"/>
    <cellStyle name="Accent1 21" xfId="628"/>
    <cellStyle name="Accent1 21 2" xfId="6993"/>
    <cellStyle name="Accent1 21 2 2" xfId="6994"/>
    <cellStyle name="Accent1 21 2 3" xfId="6995"/>
    <cellStyle name="Accent1 21 3" xfId="6996"/>
    <cellStyle name="Accent1 21 3 2" xfId="6997"/>
    <cellStyle name="Accent1 21 4" xfId="6998"/>
    <cellStyle name="Accent1 22" xfId="629"/>
    <cellStyle name="Accent1 22 2" xfId="6999"/>
    <cellStyle name="Accent1 22 2 2" xfId="7000"/>
    <cellStyle name="Accent1 22 2 3" xfId="7001"/>
    <cellStyle name="Accent1 22 3" xfId="7002"/>
    <cellStyle name="Accent1 22 3 2" xfId="7003"/>
    <cellStyle name="Accent1 22 4" xfId="7004"/>
    <cellStyle name="Accent1 23" xfId="630"/>
    <cellStyle name="Accent1 23 2" xfId="7005"/>
    <cellStyle name="Accent1 23 2 2" xfId="7006"/>
    <cellStyle name="Accent1 23 2 3" xfId="7007"/>
    <cellStyle name="Accent1 23 3" xfId="7008"/>
    <cellStyle name="Accent1 23 3 2" xfId="7009"/>
    <cellStyle name="Accent1 23 4" xfId="7010"/>
    <cellStyle name="Accent1 24" xfId="631"/>
    <cellStyle name="Accent1 24 2" xfId="7011"/>
    <cellStyle name="Accent1 24 2 2" xfId="7012"/>
    <cellStyle name="Accent1 24 2 3" xfId="7013"/>
    <cellStyle name="Accent1 24 3" xfId="7014"/>
    <cellStyle name="Accent1 24 3 2" xfId="7015"/>
    <cellStyle name="Accent1 24 4" xfId="7016"/>
    <cellStyle name="Accent1 25" xfId="632"/>
    <cellStyle name="Accent1 25 2" xfId="7017"/>
    <cellStyle name="Accent1 25 2 2" xfId="7018"/>
    <cellStyle name="Accent1 25 2 3" xfId="7019"/>
    <cellStyle name="Accent1 25 3" xfId="7020"/>
    <cellStyle name="Accent1 25 3 2" xfId="7021"/>
    <cellStyle name="Accent1 25 4" xfId="7022"/>
    <cellStyle name="Accent1 26" xfId="633"/>
    <cellStyle name="Accent1 26 2" xfId="7023"/>
    <cellStyle name="Accent1 26 2 2" xfId="7024"/>
    <cellStyle name="Accent1 26 2 3" xfId="7025"/>
    <cellStyle name="Accent1 26 3" xfId="7026"/>
    <cellStyle name="Accent1 26 3 2" xfId="7027"/>
    <cellStyle name="Accent1 26 4" xfId="7028"/>
    <cellStyle name="Accent1 27" xfId="634"/>
    <cellStyle name="Accent1 27 2" xfId="7029"/>
    <cellStyle name="Accent1 27 2 2" xfId="7030"/>
    <cellStyle name="Accent1 27 2 3" xfId="7031"/>
    <cellStyle name="Accent1 27 3" xfId="7032"/>
    <cellStyle name="Accent1 27 3 2" xfId="7033"/>
    <cellStyle name="Accent1 27 4" xfId="7034"/>
    <cellStyle name="Accent1 28" xfId="635"/>
    <cellStyle name="Accent1 28 2" xfId="7035"/>
    <cellStyle name="Accent1 28 2 2" xfId="7036"/>
    <cellStyle name="Accent1 28 2 3" xfId="7037"/>
    <cellStyle name="Accent1 28 3" xfId="7038"/>
    <cellStyle name="Accent1 28 3 2" xfId="7039"/>
    <cellStyle name="Accent1 28 4" xfId="7040"/>
    <cellStyle name="Accent1 29" xfId="7041"/>
    <cellStyle name="Accent1 29 2" xfId="7042"/>
    <cellStyle name="Accent1 29 2 2" xfId="7043"/>
    <cellStyle name="Accent1 29 2 3" xfId="7044"/>
    <cellStyle name="Accent1 29 3" xfId="7045"/>
    <cellStyle name="Accent1 29 3 2" xfId="7046"/>
    <cellStyle name="Accent1 29 4" xfId="7047"/>
    <cellStyle name="Accent1 3" xfId="636"/>
    <cellStyle name="Accent1 3 2" xfId="637"/>
    <cellStyle name="Accent1 3 2 2" xfId="7048"/>
    <cellStyle name="Accent1 3 2 2 2" xfId="7049"/>
    <cellStyle name="Accent1 3 2 3" xfId="7050"/>
    <cellStyle name="Accent1 3 2 4" xfId="7051"/>
    <cellStyle name="Accent1 3 3" xfId="638"/>
    <cellStyle name="Accent1 3 3 2" xfId="7052"/>
    <cellStyle name="Accent1 3 3 3" xfId="7053"/>
    <cellStyle name="Accent1 3 4" xfId="7054"/>
    <cellStyle name="Accent1 3 4 2" xfId="7055"/>
    <cellStyle name="Accent1 3 5" xfId="7056"/>
    <cellStyle name="Accent1 3 6" xfId="7057"/>
    <cellStyle name="Accent1 3 7" xfId="7058"/>
    <cellStyle name="Accent1 3 8" xfId="7059"/>
    <cellStyle name="Accent1 3 9" xfId="7060"/>
    <cellStyle name="Accent1 30" xfId="7061"/>
    <cellStyle name="Accent1 30 2" xfId="7062"/>
    <cellStyle name="Accent1 30 2 2" xfId="7063"/>
    <cellStyle name="Accent1 30 2 3" xfId="7064"/>
    <cellStyle name="Accent1 30 3" xfId="7065"/>
    <cellStyle name="Accent1 30 3 2" xfId="7066"/>
    <cellStyle name="Accent1 30 4" xfId="7067"/>
    <cellStyle name="Accent1 31" xfId="7068"/>
    <cellStyle name="Accent1 31 2" xfId="7069"/>
    <cellStyle name="Accent1 31 2 2" xfId="7070"/>
    <cellStyle name="Accent1 31 2 3" xfId="7071"/>
    <cellStyle name="Accent1 31 3" xfId="7072"/>
    <cellStyle name="Accent1 31 3 2" xfId="7073"/>
    <cellStyle name="Accent1 31 4" xfId="7074"/>
    <cellStyle name="Accent1 32" xfId="7075"/>
    <cellStyle name="Accent1 32 2" xfId="7076"/>
    <cellStyle name="Accent1 32 2 2" xfId="7077"/>
    <cellStyle name="Accent1 32 2 3" xfId="7078"/>
    <cellStyle name="Accent1 32 3" xfId="7079"/>
    <cellStyle name="Accent1 32 3 2" xfId="7080"/>
    <cellStyle name="Accent1 32 4" xfId="7081"/>
    <cellStyle name="Accent1 33" xfId="7082"/>
    <cellStyle name="Accent1 33 2" xfId="7083"/>
    <cellStyle name="Accent1 33 2 2" xfId="7084"/>
    <cellStyle name="Accent1 33 2 3" xfId="7085"/>
    <cellStyle name="Accent1 33 3" xfId="7086"/>
    <cellStyle name="Accent1 33 3 2" xfId="7087"/>
    <cellStyle name="Accent1 33 4" xfId="7088"/>
    <cellStyle name="Accent1 34" xfId="7089"/>
    <cellStyle name="Accent1 34 2" xfId="7090"/>
    <cellStyle name="Accent1 34 2 2" xfId="7091"/>
    <cellStyle name="Accent1 34 2 3" xfId="7092"/>
    <cellStyle name="Accent1 34 3" xfId="7093"/>
    <cellStyle name="Accent1 34 3 2" xfId="7094"/>
    <cellStyle name="Accent1 34 4" xfId="7095"/>
    <cellStyle name="Accent1 34 5" xfId="7096"/>
    <cellStyle name="Accent1 34 6" xfId="7097"/>
    <cellStyle name="Accent1 35" xfId="7098"/>
    <cellStyle name="Accent1 35 2" xfId="7099"/>
    <cellStyle name="Accent1 35 2 2" xfId="7100"/>
    <cellStyle name="Accent1 35 2 3" xfId="7101"/>
    <cellStyle name="Accent1 35 3" xfId="7102"/>
    <cellStyle name="Accent1 35 3 2" xfId="7103"/>
    <cellStyle name="Accent1 35 4" xfId="7104"/>
    <cellStyle name="Accent1 35 4 2" xfId="7105"/>
    <cellStyle name="Accent1 35 5" xfId="7106"/>
    <cellStyle name="Accent1 36" xfId="7107"/>
    <cellStyle name="Accent1 36 2" xfId="7108"/>
    <cellStyle name="Accent1 36 2 2" xfId="7109"/>
    <cellStyle name="Accent1 36 2 3" xfId="7110"/>
    <cellStyle name="Accent1 36 3" xfId="7111"/>
    <cellStyle name="Accent1 36 3 2" xfId="7112"/>
    <cellStyle name="Accent1 36 4" xfId="7113"/>
    <cellStyle name="Accent1 36 4 2" xfId="7114"/>
    <cellStyle name="Accent1 36 5" xfId="7115"/>
    <cellStyle name="Accent1 37" xfId="7116"/>
    <cellStyle name="Accent1 37 2" xfId="7117"/>
    <cellStyle name="Accent1 37 2 2" xfId="7118"/>
    <cellStyle name="Accent1 37 2 3" xfId="7119"/>
    <cellStyle name="Accent1 37 3" xfId="7120"/>
    <cellStyle name="Accent1 37 3 2" xfId="7121"/>
    <cellStyle name="Accent1 37 4" xfId="7122"/>
    <cellStyle name="Accent1 37 5" xfId="7123"/>
    <cellStyle name="Accent1 38" xfId="7124"/>
    <cellStyle name="Accent1 38 2" xfId="7125"/>
    <cellStyle name="Accent1 38 2 2" xfId="7126"/>
    <cellStyle name="Accent1 38 2 3" xfId="7127"/>
    <cellStyle name="Accent1 38 3" xfId="7128"/>
    <cellStyle name="Accent1 38 3 2" xfId="7129"/>
    <cellStyle name="Accent1 38 4" xfId="7130"/>
    <cellStyle name="Accent1 38 5" xfId="7131"/>
    <cellStyle name="Accent1 39" xfId="7132"/>
    <cellStyle name="Accent1 39 2" xfId="7133"/>
    <cellStyle name="Accent1 39 2 2" xfId="7134"/>
    <cellStyle name="Accent1 39 2 3" xfId="7135"/>
    <cellStyle name="Accent1 39 3" xfId="7136"/>
    <cellStyle name="Accent1 39 3 2" xfId="7137"/>
    <cellStyle name="Accent1 39 4" xfId="7138"/>
    <cellStyle name="Accent1 39 5" xfId="7139"/>
    <cellStyle name="Accent1 39 6" xfId="7140"/>
    <cellStyle name="Accent1 4" xfId="639"/>
    <cellStyle name="Accent1 4 2" xfId="640"/>
    <cellStyle name="Accent1 4 2 2" xfId="7141"/>
    <cellStyle name="Accent1 4 2 2 2" xfId="7142"/>
    <cellStyle name="Accent1 4 2 3" xfId="7143"/>
    <cellStyle name="Accent1 4 3" xfId="641"/>
    <cellStyle name="Accent1 4 3 2" xfId="7144"/>
    <cellStyle name="Accent1 4 3 3" xfId="7145"/>
    <cellStyle name="Accent1 4 4" xfId="7146"/>
    <cellStyle name="Accent1 4 4 2" xfId="7147"/>
    <cellStyle name="Accent1 4 5" xfId="7148"/>
    <cellStyle name="Accent1 4 6" xfId="7149"/>
    <cellStyle name="Accent1 4 7" xfId="7150"/>
    <cellStyle name="Accent1 4 8" xfId="7151"/>
    <cellStyle name="Accent1 40" xfId="7152"/>
    <cellStyle name="Accent1 40 2" xfId="7153"/>
    <cellStyle name="Accent1 40 3" xfId="7154"/>
    <cellStyle name="Accent1 40 4" xfId="7155"/>
    <cellStyle name="Accent1 41" xfId="7156"/>
    <cellStyle name="Accent1 41 2" xfId="7157"/>
    <cellStyle name="Accent1 41 3" xfId="7158"/>
    <cellStyle name="Accent1 41 4" xfId="7159"/>
    <cellStyle name="Accent1 42" xfId="7160"/>
    <cellStyle name="Accent1 42 2" xfId="7161"/>
    <cellStyle name="Accent1 42 3" xfId="7162"/>
    <cellStyle name="Accent1 42 4" xfId="7163"/>
    <cellStyle name="Accent1 43" xfId="7164"/>
    <cellStyle name="Accent1 43 2" xfId="7165"/>
    <cellStyle name="Accent1 43 3" xfId="7166"/>
    <cellStyle name="Accent1 43 4" xfId="7167"/>
    <cellStyle name="Accent1 44" xfId="7168"/>
    <cellStyle name="Accent1 44 2" xfId="7169"/>
    <cellStyle name="Accent1 44 3" xfId="7170"/>
    <cellStyle name="Accent1 44 4" xfId="7171"/>
    <cellStyle name="Accent1 45" xfId="7172"/>
    <cellStyle name="Accent1 45 2" xfId="7173"/>
    <cellStyle name="Accent1 45 3" xfId="7174"/>
    <cellStyle name="Accent1 45 4" xfId="7175"/>
    <cellStyle name="Accent1 46" xfId="7176"/>
    <cellStyle name="Accent1 46 2" xfId="7177"/>
    <cellStyle name="Accent1 46 3" xfId="7178"/>
    <cellStyle name="Accent1 46 4" xfId="7179"/>
    <cellStyle name="Accent1 47" xfId="7180"/>
    <cellStyle name="Accent1 47 2" xfId="7181"/>
    <cellStyle name="Accent1 47 3" xfId="7182"/>
    <cellStyle name="Accent1 47 4" xfId="7183"/>
    <cellStyle name="Accent1 48" xfId="7184"/>
    <cellStyle name="Accent1 48 2" xfId="7185"/>
    <cellStyle name="Accent1 48 3" xfId="7186"/>
    <cellStyle name="Accent1 48 4" xfId="7187"/>
    <cellStyle name="Accent1 49" xfId="7188"/>
    <cellStyle name="Accent1 49 2" xfId="7189"/>
    <cellStyle name="Accent1 49 3" xfId="7190"/>
    <cellStyle name="Accent1 49 4" xfId="7191"/>
    <cellStyle name="Accent1 5" xfId="642"/>
    <cellStyle name="Accent1 5 2" xfId="643"/>
    <cellStyle name="Accent1 5 2 2" xfId="7192"/>
    <cellStyle name="Accent1 5 2 2 2" xfId="7193"/>
    <cellStyle name="Accent1 5 2 3" xfId="7194"/>
    <cellStyle name="Accent1 5 3" xfId="644"/>
    <cellStyle name="Accent1 5 3 2" xfId="7195"/>
    <cellStyle name="Accent1 5 4" xfId="7196"/>
    <cellStyle name="Accent1 5 5" xfId="7197"/>
    <cellStyle name="Accent1 50" xfId="7198"/>
    <cellStyle name="Accent1 50 2" xfId="7199"/>
    <cellStyle name="Accent1 50 3" xfId="7200"/>
    <cellStyle name="Accent1 50 4" xfId="7201"/>
    <cellStyle name="Accent1 51" xfId="7202"/>
    <cellStyle name="Accent1 51 2" xfId="7203"/>
    <cellStyle name="Accent1 51 3" xfId="7204"/>
    <cellStyle name="Accent1 51 4" xfId="7205"/>
    <cellStyle name="Accent1 52" xfId="7206"/>
    <cellStyle name="Accent1 52 2" xfId="7207"/>
    <cellStyle name="Accent1 52 3" xfId="7208"/>
    <cellStyle name="Accent1 52 4" xfId="7209"/>
    <cellStyle name="Accent1 53" xfId="7210"/>
    <cellStyle name="Accent1 53 2" xfId="7211"/>
    <cellStyle name="Accent1 53 3" xfId="7212"/>
    <cellStyle name="Accent1 53 4" xfId="7213"/>
    <cellStyle name="Accent1 54" xfId="7214"/>
    <cellStyle name="Accent1 54 2" xfId="7215"/>
    <cellStyle name="Accent1 54 3" xfId="7216"/>
    <cellStyle name="Accent1 54 4" xfId="7217"/>
    <cellStyle name="Accent1 55" xfId="7218"/>
    <cellStyle name="Accent1 55 2" xfId="7219"/>
    <cellStyle name="Accent1 55 3" xfId="7220"/>
    <cellStyle name="Accent1 55 4" xfId="7221"/>
    <cellStyle name="Accent1 56" xfId="7222"/>
    <cellStyle name="Accent1 56 2" xfId="7223"/>
    <cellStyle name="Accent1 56 3" xfId="7224"/>
    <cellStyle name="Accent1 56 4" xfId="7225"/>
    <cellStyle name="Accent1 57" xfId="7226"/>
    <cellStyle name="Accent1 57 2" xfId="7227"/>
    <cellStyle name="Accent1 57 3" xfId="7228"/>
    <cellStyle name="Accent1 57 4" xfId="7229"/>
    <cellStyle name="Accent1 58" xfId="7230"/>
    <cellStyle name="Accent1 58 2" xfId="7231"/>
    <cellStyle name="Accent1 58 3" xfId="7232"/>
    <cellStyle name="Accent1 58 4" xfId="7233"/>
    <cellStyle name="Accent1 59" xfId="7234"/>
    <cellStyle name="Accent1 59 2" xfId="7235"/>
    <cellStyle name="Accent1 59 3" xfId="7236"/>
    <cellStyle name="Accent1 59 4" xfId="7237"/>
    <cellStyle name="Accent1 6" xfId="645"/>
    <cellStyle name="Accent1 6 2" xfId="646"/>
    <cellStyle name="Accent1 6 2 2" xfId="7238"/>
    <cellStyle name="Accent1 6 2 2 2" xfId="7239"/>
    <cellStyle name="Accent1 6 2 3" xfId="7240"/>
    <cellStyle name="Accent1 6 3" xfId="647"/>
    <cellStyle name="Accent1 6 3 2" xfId="7241"/>
    <cellStyle name="Accent1 6 4" xfId="7242"/>
    <cellStyle name="Accent1 6 5" xfId="7243"/>
    <cellStyle name="Accent1 60" xfId="7244"/>
    <cellStyle name="Accent1 60 2" xfId="7245"/>
    <cellStyle name="Accent1 60 3" xfId="7246"/>
    <cellStyle name="Accent1 60 4" xfId="7247"/>
    <cellStyle name="Accent1 61" xfId="7248"/>
    <cellStyle name="Accent1 61 2" xfId="7249"/>
    <cellStyle name="Accent1 61 3" xfId="7250"/>
    <cellStyle name="Accent1 61 4" xfId="7251"/>
    <cellStyle name="Accent1 62" xfId="7252"/>
    <cellStyle name="Accent1 62 2" xfId="7253"/>
    <cellStyle name="Accent1 62 3" xfId="7254"/>
    <cellStyle name="Accent1 62 4" xfId="7255"/>
    <cellStyle name="Accent1 63" xfId="7256"/>
    <cellStyle name="Accent1 63 2" xfId="7257"/>
    <cellStyle name="Accent1 63 3" xfId="7258"/>
    <cellStyle name="Accent1 63 4" xfId="7259"/>
    <cellStyle name="Accent1 64" xfId="7260"/>
    <cellStyle name="Accent1 64 2" xfId="7261"/>
    <cellStyle name="Accent1 64 3" xfId="7262"/>
    <cellStyle name="Accent1 64 4" xfId="7263"/>
    <cellStyle name="Accent1 65" xfId="7264"/>
    <cellStyle name="Accent1 65 2" xfId="7265"/>
    <cellStyle name="Accent1 65 3" xfId="7266"/>
    <cellStyle name="Accent1 65 4" xfId="7267"/>
    <cellStyle name="Accent1 66" xfId="7268"/>
    <cellStyle name="Accent1 66 2" xfId="7269"/>
    <cellStyle name="Accent1 66 3" xfId="7270"/>
    <cellStyle name="Accent1 66 4" xfId="7271"/>
    <cellStyle name="Accent1 67" xfId="7272"/>
    <cellStyle name="Accent1 67 2" xfId="7273"/>
    <cellStyle name="Accent1 67 3" xfId="7274"/>
    <cellStyle name="Accent1 67 4" xfId="7275"/>
    <cellStyle name="Accent1 68" xfId="7276"/>
    <cellStyle name="Accent1 68 2" xfId="7277"/>
    <cellStyle name="Accent1 68 3" xfId="7278"/>
    <cellStyle name="Accent1 68 4" xfId="7279"/>
    <cellStyle name="Accent1 69" xfId="7280"/>
    <cellStyle name="Accent1 69 2" xfId="7281"/>
    <cellStyle name="Accent1 69 3" xfId="7282"/>
    <cellStyle name="Accent1 69 4" xfId="7283"/>
    <cellStyle name="Accent1 7" xfId="648"/>
    <cellStyle name="Accent1 7 2" xfId="649"/>
    <cellStyle name="Accent1 7 2 2" xfId="7284"/>
    <cellStyle name="Accent1 7 2 3" xfId="7285"/>
    <cellStyle name="Accent1 7 3" xfId="7286"/>
    <cellStyle name="Accent1 7 3 2" xfId="7287"/>
    <cellStyle name="Accent1 7 4" xfId="7288"/>
    <cellStyle name="Accent1 7 5" xfId="7289"/>
    <cellStyle name="Accent1 70" xfId="7290"/>
    <cellStyle name="Accent1 70 2" xfId="7291"/>
    <cellStyle name="Accent1 70 3" xfId="7292"/>
    <cellStyle name="Accent1 70 4" xfId="7293"/>
    <cellStyle name="Accent1 71" xfId="7294"/>
    <cellStyle name="Accent1 71 2" xfId="7295"/>
    <cellStyle name="Accent1 71 2 2" xfId="7296"/>
    <cellStyle name="Accent1 71 3" xfId="7297"/>
    <cellStyle name="Accent1 71 4" xfId="7298"/>
    <cellStyle name="Accent1 72" xfId="7299"/>
    <cellStyle name="Accent1 72 2" xfId="7300"/>
    <cellStyle name="Accent1 72 2 2" xfId="7301"/>
    <cellStyle name="Accent1 72 3" xfId="7302"/>
    <cellStyle name="Accent1 72 4" xfId="7303"/>
    <cellStyle name="Accent1 73" xfId="7304"/>
    <cellStyle name="Accent1 73 2" xfId="7305"/>
    <cellStyle name="Accent1 73 2 2" xfId="7306"/>
    <cellStyle name="Accent1 73 3" xfId="7307"/>
    <cellStyle name="Accent1 73 4" xfId="7308"/>
    <cellStyle name="Accent1 74" xfId="7309"/>
    <cellStyle name="Accent1 74 2" xfId="7310"/>
    <cellStyle name="Accent1 74 2 2" xfId="7311"/>
    <cellStyle name="Accent1 74 3" xfId="7312"/>
    <cellStyle name="Accent1 74 4" xfId="7313"/>
    <cellStyle name="Accent1 75" xfId="7314"/>
    <cellStyle name="Accent1 75 2" xfId="7315"/>
    <cellStyle name="Accent1 75 2 2" xfId="7316"/>
    <cellStyle name="Accent1 75 3" xfId="7317"/>
    <cellStyle name="Accent1 75 4" xfId="7318"/>
    <cellStyle name="Accent1 76" xfId="7319"/>
    <cellStyle name="Accent1 76 2" xfId="7320"/>
    <cellStyle name="Accent1 76 2 2" xfId="7321"/>
    <cellStyle name="Accent1 76 3" xfId="7322"/>
    <cellStyle name="Accent1 76 4" xfId="7323"/>
    <cellStyle name="Accent1 77" xfId="7324"/>
    <cellStyle name="Accent1 77 2" xfId="7325"/>
    <cellStyle name="Accent1 77 3" xfId="7326"/>
    <cellStyle name="Accent1 77 4" xfId="7327"/>
    <cellStyle name="Accent1 78" xfId="7328"/>
    <cellStyle name="Accent1 78 2" xfId="7329"/>
    <cellStyle name="Accent1 78 3" xfId="7330"/>
    <cellStyle name="Accent1 79" xfId="7331"/>
    <cellStyle name="Accent1 79 2" xfId="7332"/>
    <cellStyle name="Accent1 79 3" xfId="7333"/>
    <cellStyle name="Accent1 8" xfId="650"/>
    <cellStyle name="Accent1 8 2" xfId="7334"/>
    <cellStyle name="Accent1 8 2 2" xfId="7335"/>
    <cellStyle name="Accent1 8 2 2 2" xfId="7336"/>
    <cellStyle name="Accent1 8 2 3" xfId="7337"/>
    <cellStyle name="Accent1 8 3" xfId="7338"/>
    <cellStyle name="Accent1 8 3 2" xfId="7339"/>
    <cellStyle name="Accent1 8 4" xfId="7340"/>
    <cellStyle name="Accent1 8 4 2" xfId="7341"/>
    <cellStyle name="Accent1 8 5" xfId="7342"/>
    <cellStyle name="Accent1 8 6" xfId="7343"/>
    <cellStyle name="Accent1 80" xfId="7344"/>
    <cellStyle name="Accent1 80 2" xfId="7345"/>
    <cellStyle name="Accent1 80 3" xfId="7346"/>
    <cellStyle name="Accent1 81" xfId="7347"/>
    <cellStyle name="Accent1 81 2" xfId="7348"/>
    <cellStyle name="Accent1 81 3" xfId="7349"/>
    <cellStyle name="Accent1 82" xfId="7350"/>
    <cellStyle name="Accent1 82 2" xfId="7351"/>
    <cellStyle name="Accent1 82 3" xfId="7352"/>
    <cellStyle name="Accent1 83" xfId="7353"/>
    <cellStyle name="Accent1 83 2" xfId="7354"/>
    <cellStyle name="Accent1 83 3" xfId="7355"/>
    <cellStyle name="Accent1 84" xfId="7356"/>
    <cellStyle name="Accent1 84 2" xfId="7357"/>
    <cellStyle name="Accent1 84 3" xfId="7358"/>
    <cellStyle name="Accent1 85" xfId="7359"/>
    <cellStyle name="Accent1 85 2" xfId="7360"/>
    <cellStyle name="Accent1 85 3" xfId="7361"/>
    <cellStyle name="Accent1 86" xfId="7362"/>
    <cellStyle name="Accent1 86 2" xfId="7363"/>
    <cellStyle name="Accent1 86 3" xfId="7364"/>
    <cellStyle name="Accent1 87" xfId="7365"/>
    <cellStyle name="Accent1 87 2" xfId="7366"/>
    <cellStyle name="Accent1 87 3" xfId="7367"/>
    <cellStyle name="Accent1 88" xfId="7368"/>
    <cellStyle name="Accent1 88 2" xfId="7369"/>
    <cellStyle name="Accent1 88 3" xfId="7370"/>
    <cellStyle name="Accent1 89" xfId="7371"/>
    <cellStyle name="Accent1 89 2" xfId="7372"/>
    <cellStyle name="Accent1 89 3" xfId="7373"/>
    <cellStyle name="Accent1 9" xfId="651"/>
    <cellStyle name="Accent1 9 2" xfId="7374"/>
    <cellStyle name="Accent1 9 2 2" xfId="7375"/>
    <cellStyle name="Accent1 9 2 3" xfId="7376"/>
    <cellStyle name="Accent1 9 3" xfId="7377"/>
    <cellStyle name="Accent1 9 3 2" xfId="7378"/>
    <cellStyle name="Accent1 9 4" xfId="7379"/>
    <cellStyle name="Accent1 9 5" xfId="7380"/>
    <cellStyle name="Accent1 90" xfId="7381"/>
    <cellStyle name="Accent1 90 2" xfId="7382"/>
    <cellStyle name="Accent1 90 3" xfId="7383"/>
    <cellStyle name="Accent1 91" xfId="7384"/>
    <cellStyle name="Accent1 91 2" xfId="7385"/>
    <cellStyle name="Accent1 91 3" xfId="7386"/>
    <cellStyle name="Accent1 92" xfId="7387"/>
    <cellStyle name="Accent1 92 2" xfId="7388"/>
    <cellStyle name="Accent1 92 3" xfId="7389"/>
    <cellStyle name="Accent1 93" xfId="7390"/>
    <cellStyle name="Accent1 93 2" xfId="7391"/>
    <cellStyle name="Accent1 93 3" xfId="7392"/>
    <cellStyle name="Accent1 94" xfId="7393"/>
    <cellStyle name="Accent1 94 2" xfId="7394"/>
    <cellStyle name="Accent1 94 3" xfId="7395"/>
    <cellStyle name="Accent1 95" xfId="7396"/>
    <cellStyle name="Accent1 95 2" xfId="7397"/>
    <cellStyle name="Accent1 95 3" xfId="7398"/>
    <cellStyle name="Accent1 96" xfId="7399"/>
    <cellStyle name="Accent1 96 2" xfId="7400"/>
    <cellStyle name="Accent1 96 3" xfId="7401"/>
    <cellStyle name="Accent1 97" xfId="7402"/>
    <cellStyle name="Accent1 97 2" xfId="7403"/>
    <cellStyle name="Accent1 97 3" xfId="7404"/>
    <cellStyle name="Accent1 98" xfId="7405"/>
    <cellStyle name="Accent1 98 2" xfId="7406"/>
    <cellStyle name="Accent1 98 3" xfId="7407"/>
    <cellStyle name="Accent1 99" xfId="7408"/>
    <cellStyle name="Accent1 99 2" xfId="7409"/>
    <cellStyle name="Accent1 99 3" xfId="7410"/>
    <cellStyle name="Accent2" xfId="22" builtinId="33" customBuiltin="1"/>
    <cellStyle name="Accent2 - 20%" xfId="652"/>
    <cellStyle name="Accent2 - 20% 2" xfId="653"/>
    <cellStyle name="Accent2 - 20% 2 2" xfId="7411"/>
    <cellStyle name="Accent2 - 20% 2 2 2" xfId="7412"/>
    <cellStyle name="Accent2 - 20% 2 2 3" xfId="7413"/>
    <cellStyle name="Accent2 - 20% 2 3" xfId="7414"/>
    <cellStyle name="Accent2 - 20% 2 3 2" xfId="7415"/>
    <cellStyle name="Accent2 - 20% 2 4" xfId="7416"/>
    <cellStyle name="Accent2 - 20% 2 5" xfId="7417"/>
    <cellStyle name="Accent2 - 20% 3" xfId="654"/>
    <cellStyle name="Accent2 - 20% 3 2" xfId="7418"/>
    <cellStyle name="Accent2 - 20% 3 2 2" xfId="7419"/>
    <cellStyle name="Accent2 - 20% 3 3" xfId="7420"/>
    <cellStyle name="Accent2 - 20% 4" xfId="7421"/>
    <cellStyle name="Accent2 - 20% 4 2" xfId="7422"/>
    <cellStyle name="Accent2 - 20% 5" xfId="7423"/>
    <cellStyle name="Accent2 - 20% 5 2" xfId="7424"/>
    <cellStyle name="Accent2 - 20% 6" xfId="7425"/>
    <cellStyle name="Accent2 - 20% 7" xfId="7426"/>
    <cellStyle name="Accent2 - 20% 8" xfId="7427"/>
    <cellStyle name="Accent2 - 20% 9" xfId="7428"/>
    <cellStyle name="Accent2 - 40%" xfId="655"/>
    <cellStyle name="Accent2 - 40% 2" xfId="656"/>
    <cellStyle name="Accent2 - 40% 2 2" xfId="7429"/>
    <cellStyle name="Accent2 - 40% 2 2 2" xfId="7430"/>
    <cellStyle name="Accent2 - 40% 2 2 3" xfId="7431"/>
    <cellStyle name="Accent2 - 40% 2 3" xfId="7432"/>
    <cellStyle name="Accent2 - 40% 2 3 2" xfId="7433"/>
    <cellStyle name="Accent2 - 40% 2 4" xfId="7434"/>
    <cellStyle name="Accent2 - 40% 2 5" xfId="7435"/>
    <cellStyle name="Accent2 - 40% 3" xfId="657"/>
    <cellStyle name="Accent2 - 40% 3 2" xfId="7436"/>
    <cellStyle name="Accent2 - 40% 3 2 2" xfId="7437"/>
    <cellStyle name="Accent2 - 40% 3 3" xfId="7438"/>
    <cellStyle name="Accent2 - 40% 4" xfId="7439"/>
    <cellStyle name="Accent2 - 40% 4 2" xfId="7440"/>
    <cellStyle name="Accent2 - 40% 5" xfId="7441"/>
    <cellStyle name="Accent2 - 40% 5 2" xfId="7442"/>
    <cellStyle name="Accent2 - 40% 6" xfId="7443"/>
    <cellStyle name="Accent2 - 40% 7" xfId="7444"/>
    <cellStyle name="Accent2 - 40% 8" xfId="7445"/>
    <cellStyle name="Accent2 - 40% 9" xfId="7446"/>
    <cellStyle name="Accent2 - 60%" xfId="658"/>
    <cellStyle name="Accent2 - 60% 2" xfId="659"/>
    <cellStyle name="Accent2 - 60% 2 2" xfId="7447"/>
    <cellStyle name="Accent2 - 60% 2 2 2" xfId="7448"/>
    <cellStyle name="Accent2 - 60% 2 2 3" xfId="7449"/>
    <cellStyle name="Accent2 - 60% 2 3" xfId="7450"/>
    <cellStyle name="Accent2 - 60% 2 3 2" xfId="7451"/>
    <cellStyle name="Accent2 - 60% 2 4" xfId="7452"/>
    <cellStyle name="Accent2 - 60% 2 5" xfId="7453"/>
    <cellStyle name="Accent2 - 60% 3" xfId="7454"/>
    <cellStyle name="Accent2 - 60% 3 2" xfId="7455"/>
    <cellStyle name="Accent2 - 60% 3 2 2" xfId="7456"/>
    <cellStyle name="Accent2 - 60% 3 3" xfId="7457"/>
    <cellStyle name="Accent2 - 60% 4" xfId="7458"/>
    <cellStyle name="Accent2 - 60% 4 2" xfId="7459"/>
    <cellStyle name="Accent2 - 60% 5" xfId="7460"/>
    <cellStyle name="Accent2 - 60% 5 2" xfId="7461"/>
    <cellStyle name="Accent2 - 60% 6" xfId="7462"/>
    <cellStyle name="Accent2 - 60% 7" xfId="7463"/>
    <cellStyle name="Accent2 - 60% 8" xfId="7464"/>
    <cellStyle name="Accent2 - 60% 9" xfId="7465"/>
    <cellStyle name="Accent2 10" xfId="660"/>
    <cellStyle name="Accent2 10 2" xfId="7466"/>
    <cellStyle name="Accent2 10 2 2" xfId="7467"/>
    <cellStyle name="Accent2 10 2 3" xfId="7468"/>
    <cellStyle name="Accent2 10 3" xfId="7469"/>
    <cellStyle name="Accent2 10 3 2" xfId="7470"/>
    <cellStyle name="Accent2 10 4" xfId="7471"/>
    <cellStyle name="Accent2 10 5" xfId="7472"/>
    <cellStyle name="Accent2 100" xfId="7473"/>
    <cellStyle name="Accent2 100 2" xfId="7474"/>
    <cellStyle name="Accent2 101" xfId="7475"/>
    <cellStyle name="Accent2 101 2" xfId="7476"/>
    <cellStyle name="Accent2 102" xfId="7477"/>
    <cellStyle name="Accent2 102 2" xfId="7478"/>
    <cellStyle name="Accent2 103" xfId="7479"/>
    <cellStyle name="Accent2 103 2" xfId="7480"/>
    <cellStyle name="Accent2 104" xfId="7481"/>
    <cellStyle name="Accent2 104 2" xfId="7482"/>
    <cellStyle name="Accent2 105" xfId="7483"/>
    <cellStyle name="Accent2 105 2" xfId="7484"/>
    <cellStyle name="Accent2 106" xfId="7485"/>
    <cellStyle name="Accent2 106 2" xfId="7486"/>
    <cellStyle name="Accent2 107" xfId="7487"/>
    <cellStyle name="Accent2 107 2" xfId="7488"/>
    <cellStyle name="Accent2 108" xfId="7489"/>
    <cellStyle name="Accent2 108 2" xfId="7490"/>
    <cellStyle name="Accent2 109" xfId="7491"/>
    <cellStyle name="Accent2 109 2" xfId="7492"/>
    <cellStyle name="Accent2 11" xfId="661"/>
    <cellStyle name="Accent2 11 2" xfId="7493"/>
    <cellStyle name="Accent2 11 2 2" xfId="7494"/>
    <cellStyle name="Accent2 11 2 3" xfId="7495"/>
    <cellStyle name="Accent2 11 3" xfId="7496"/>
    <cellStyle name="Accent2 11 3 2" xfId="7497"/>
    <cellStyle name="Accent2 11 4" xfId="7498"/>
    <cellStyle name="Accent2 11 5" xfId="7499"/>
    <cellStyle name="Accent2 11 6" xfId="7500"/>
    <cellStyle name="Accent2 110" xfId="7501"/>
    <cellStyle name="Accent2 110 2" xfId="7502"/>
    <cellStyle name="Accent2 111" xfId="7503"/>
    <cellStyle name="Accent2 112" xfId="7504"/>
    <cellStyle name="Accent2 113" xfId="7505"/>
    <cellStyle name="Accent2 114" xfId="7506"/>
    <cellStyle name="Accent2 115" xfId="7507"/>
    <cellStyle name="Accent2 116" xfId="7508"/>
    <cellStyle name="Accent2 117" xfId="7509"/>
    <cellStyle name="Accent2 118" xfId="7510"/>
    <cellStyle name="Accent2 119" xfId="7511"/>
    <cellStyle name="Accent2 12" xfId="662"/>
    <cellStyle name="Accent2 12 2" xfId="7512"/>
    <cellStyle name="Accent2 12 2 2" xfId="7513"/>
    <cellStyle name="Accent2 12 2 3" xfId="7514"/>
    <cellStyle name="Accent2 12 3" xfId="7515"/>
    <cellStyle name="Accent2 12 3 2" xfId="7516"/>
    <cellStyle name="Accent2 12 4" xfId="7517"/>
    <cellStyle name="Accent2 120" xfId="7518"/>
    <cellStyle name="Accent2 121" xfId="7519"/>
    <cellStyle name="Accent2 122" xfId="7520"/>
    <cellStyle name="Accent2 123" xfId="7521"/>
    <cellStyle name="Accent2 124" xfId="7522"/>
    <cellStyle name="Accent2 125" xfId="7523"/>
    <cellStyle name="Accent2 126" xfId="7524"/>
    <cellStyle name="Accent2 127" xfId="7525"/>
    <cellStyle name="Accent2 128" xfId="7526"/>
    <cellStyle name="Accent2 129" xfId="7527"/>
    <cellStyle name="Accent2 13" xfId="663"/>
    <cellStyle name="Accent2 13 2" xfId="7528"/>
    <cellStyle name="Accent2 13 2 2" xfId="7529"/>
    <cellStyle name="Accent2 13 2 3" xfId="7530"/>
    <cellStyle name="Accent2 13 3" xfId="7531"/>
    <cellStyle name="Accent2 13 3 2" xfId="7532"/>
    <cellStyle name="Accent2 13 4" xfId="7533"/>
    <cellStyle name="Accent2 130" xfId="7534"/>
    <cellStyle name="Accent2 131" xfId="7535"/>
    <cellStyle name="Accent2 132" xfId="7536"/>
    <cellStyle name="Accent2 133" xfId="7537"/>
    <cellStyle name="Accent2 134" xfId="7538"/>
    <cellStyle name="Accent2 135" xfId="7539"/>
    <cellStyle name="Accent2 136" xfId="7540"/>
    <cellStyle name="Accent2 137" xfId="7541"/>
    <cellStyle name="Accent2 138" xfId="7542"/>
    <cellStyle name="Accent2 139" xfId="7543"/>
    <cellStyle name="Accent2 14" xfId="664"/>
    <cellStyle name="Accent2 14 2" xfId="7544"/>
    <cellStyle name="Accent2 14 2 2" xfId="7545"/>
    <cellStyle name="Accent2 14 2 3" xfId="7546"/>
    <cellStyle name="Accent2 14 3" xfId="7547"/>
    <cellStyle name="Accent2 14 3 2" xfId="7548"/>
    <cellStyle name="Accent2 14 4" xfId="7549"/>
    <cellStyle name="Accent2 140" xfId="7550"/>
    <cellStyle name="Accent2 141" xfId="7551"/>
    <cellStyle name="Accent2 142" xfId="7552"/>
    <cellStyle name="Accent2 143" xfId="7553"/>
    <cellStyle name="Accent2 144" xfId="7554"/>
    <cellStyle name="Accent2 145" xfId="7555"/>
    <cellStyle name="Accent2 146" xfId="7556"/>
    <cellStyle name="Accent2 147" xfId="7557"/>
    <cellStyle name="Accent2 148" xfId="7558"/>
    <cellStyle name="Accent2 149" xfId="7559"/>
    <cellStyle name="Accent2 15" xfId="665"/>
    <cellStyle name="Accent2 15 2" xfId="7560"/>
    <cellStyle name="Accent2 15 2 2" xfId="7561"/>
    <cellStyle name="Accent2 15 2 3" xfId="7562"/>
    <cellStyle name="Accent2 15 3" xfId="7563"/>
    <cellStyle name="Accent2 15 3 2" xfId="7564"/>
    <cellStyle name="Accent2 15 4" xfId="7565"/>
    <cellStyle name="Accent2 150" xfId="7566"/>
    <cellStyle name="Accent2 151" xfId="7567"/>
    <cellStyle name="Accent2 152" xfId="7568"/>
    <cellStyle name="Accent2 153" xfId="7569"/>
    <cellStyle name="Accent2 154" xfId="7570"/>
    <cellStyle name="Accent2 155" xfId="7571"/>
    <cellStyle name="Accent2 156" xfId="7572"/>
    <cellStyle name="Accent2 157" xfId="7573"/>
    <cellStyle name="Accent2 158" xfId="7574"/>
    <cellStyle name="Accent2 159" xfId="7575"/>
    <cellStyle name="Accent2 16" xfId="666"/>
    <cellStyle name="Accent2 16 2" xfId="7576"/>
    <cellStyle name="Accent2 16 2 2" xfId="7577"/>
    <cellStyle name="Accent2 16 2 3" xfId="7578"/>
    <cellStyle name="Accent2 16 3" xfId="7579"/>
    <cellStyle name="Accent2 16 3 2" xfId="7580"/>
    <cellStyle name="Accent2 16 4" xfId="7581"/>
    <cellStyle name="Accent2 160" xfId="7582"/>
    <cellStyle name="Accent2 161" xfId="7583"/>
    <cellStyle name="Accent2 162" xfId="7584"/>
    <cellStyle name="Accent2 163" xfId="7585"/>
    <cellStyle name="Accent2 164" xfId="7586"/>
    <cellStyle name="Accent2 165" xfId="7587"/>
    <cellStyle name="Accent2 166" xfId="7588"/>
    <cellStyle name="Accent2 167" xfId="7589"/>
    <cellStyle name="Accent2 168" xfId="7590"/>
    <cellStyle name="Accent2 169" xfId="7591"/>
    <cellStyle name="Accent2 17" xfId="667"/>
    <cellStyle name="Accent2 17 2" xfId="7592"/>
    <cellStyle name="Accent2 17 2 2" xfId="7593"/>
    <cellStyle name="Accent2 17 2 3" xfId="7594"/>
    <cellStyle name="Accent2 17 3" xfId="7595"/>
    <cellStyle name="Accent2 17 3 2" xfId="7596"/>
    <cellStyle name="Accent2 17 4" xfId="7597"/>
    <cellStyle name="Accent2 170" xfId="7598"/>
    <cellStyle name="Accent2 171" xfId="7599"/>
    <cellStyle name="Accent2 172" xfId="7600"/>
    <cellStyle name="Accent2 173" xfId="7601"/>
    <cellStyle name="Accent2 174" xfId="7602"/>
    <cellStyle name="Accent2 175" xfId="7603"/>
    <cellStyle name="Accent2 176" xfId="7604"/>
    <cellStyle name="Accent2 177" xfId="7605"/>
    <cellStyle name="Accent2 178" xfId="7606"/>
    <cellStyle name="Accent2 179" xfId="7607"/>
    <cellStyle name="Accent2 18" xfId="668"/>
    <cellStyle name="Accent2 18 2" xfId="7608"/>
    <cellStyle name="Accent2 18 2 2" xfId="7609"/>
    <cellStyle name="Accent2 18 2 3" xfId="7610"/>
    <cellStyle name="Accent2 18 3" xfId="7611"/>
    <cellStyle name="Accent2 18 3 2" xfId="7612"/>
    <cellStyle name="Accent2 180" xfId="7613"/>
    <cellStyle name="Accent2 181" xfId="7614"/>
    <cellStyle name="Accent2 182" xfId="7615"/>
    <cellStyle name="Accent2 183" xfId="7616"/>
    <cellStyle name="Accent2 184" xfId="7617"/>
    <cellStyle name="Accent2 185" xfId="7618"/>
    <cellStyle name="Accent2 186" xfId="7619"/>
    <cellStyle name="Accent2 187" xfId="7620"/>
    <cellStyle name="Accent2 188" xfId="7621"/>
    <cellStyle name="Accent2 189" xfId="7622"/>
    <cellStyle name="Accent2 19" xfId="669"/>
    <cellStyle name="Accent2 19 2" xfId="7623"/>
    <cellStyle name="Accent2 19 2 2" xfId="7624"/>
    <cellStyle name="Accent2 19 2 3" xfId="7625"/>
    <cellStyle name="Accent2 19 3" xfId="7626"/>
    <cellStyle name="Accent2 19 3 2" xfId="7627"/>
    <cellStyle name="Accent2 2" xfId="670"/>
    <cellStyle name="Accent2 2 10" xfId="7628"/>
    <cellStyle name="Accent2 2 11" xfId="7629"/>
    <cellStyle name="Accent2 2 2" xfId="671"/>
    <cellStyle name="Accent2 2 2 2" xfId="7630"/>
    <cellStyle name="Accent2 2 2 2 2" xfId="7631"/>
    <cellStyle name="Accent2 2 2 2 3" xfId="7632"/>
    <cellStyle name="Accent2 2 2 2 4" xfId="7633"/>
    <cellStyle name="Accent2 2 2 3" xfId="7634"/>
    <cellStyle name="Accent2 2 2 4" xfId="7635"/>
    <cellStyle name="Accent2 2 2 5" xfId="7636"/>
    <cellStyle name="Accent2 2 2 6" xfId="7637"/>
    <cellStyle name="Accent2 2 3" xfId="7638"/>
    <cellStyle name="Accent2 2 3 2" xfId="7639"/>
    <cellStyle name="Accent2 2 3 3" xfId="7640"/>
    <cellStyle name="Accent2 2 3 4" xfId="7641"/>
    <cellStyle name="Accent2 2 3 5" xfId="7642"/>
    <cellStyle name="Accent2 2 4" xfId="7643"/>
    <cellStyle name="Accent2 2 4 2" xfId="7644"/>
    <cellStyle name="Accent2 2 4 3" xfId="7645"/>
    <cellStyle name="Accent2 2 5" xfId="7646"/>
    <cellStyle name="Accent2 2 5 2" xfId="7647"/>
    <cellStyle name="Accent2 2 6" xfId="7648"/>
    <cellStyle name="Accent2 2 6 2" xfId="7649"/>
    <cellStyle name="Accent2 2 7" xfId="7650"/>
    <cellStyle name="Accent2 2 7 2" xfId="7651"/>
    <cellStyle name="Accent2 2 8" xfId="7652"/>
    <cellStyle name="Accent2 2 9" xfId="7653"/>
    <cellStyle name="Accent2 20" xfId="672"/>
    <cellStyle name="Accent2 20 2" xfId="7654"/>
    <cellStyle name="Accent2 20 2 2" xfId="7655"/>
    <cellStyle name="Accent2 20 2 3" xfId="7656"/>
    <cellStyle name="Accent2 20 3" xfId="7657"/>
    <cellStyle name="Accent2 20 3 2" xfId="7658"/>
    <cellStyle name="Accent2 20 4" xfId="7659"/>
    <cellStyle name="Accent2 21" xfId="673"/>
    <cellStyle name="Accent2 21 2" xfId="7660"/>
    <cellStyle name="Accent2 21 2 2" xfId="7661"/>
    <cellStyle name="Accent2 21 2 3" xfId="7662"/>
    <cellStyle name="Accent2 21 3" xfId="7663"/>
    <cellStyle name="Accent2 21 3 2" xfId="7664"/>
    <cellStyle name="Accent2 21 4" xfId="7665"/>
    <cellStyle name="Accent2 22" xfId="674"/>
    <cellStyle name="Accent2 22 2" xfId="7666"/>
    <cellStyle name="Accent2 22 2 2" xfId="7667"/>
    <cellStyle name="Accent2 22 2 3" xfId="7668"/>
    <cellStyle name="Accent2 22 3" xfId="7669"/>
    <cellStyle name="Accent2 22 3 2" xfId="7670"/>
    <cellStyle name="Accent2 22 4" xfId="7671"/>
    <cellStyle name="Accent2 23" xfId="675"/>
    <cellStyle name="Accent2 23 2" xfId="7672"/>
    <cellStyle name="Accent2 23 2 2" xfId="7673"/>
    <cellStyle name="Accent2 23 2 3" xfId="7674"/>
    <cellStyle name="Accent2 23 3" xfId="7675"/>
    <cellStyle name="Accent2 23 3 2" xfId="7676"/>
    <cellStyle name="Accent2 23 4" xfId="7677"/>
    <cellStyle name="Accent2 24" xfId="676"/>
    <cellStyle name="Accent2 24 2" xfId="7678"/>
    <cellStyle name="Accent2 24 2 2" xfId="7679"/>
    <cellStyle name="Accent2 24 2 3" xfId="7680"/>
    <cellStyle name="Accent2 24 3" xfId="7681"/>
    <cellStyle name="Accent2 24 3 2" xfId="7682"/>
    <cellStyle name="Accent2 24 4" xfId="7683"/>
    <cellStyle name="Accent2 25" xfId="677"/>
    <cellStyle name="Accent2 25 2" xfId="7684"/>
    <cellStyle name="Accent2 25 2 2" xfId="7685"/>
    <cellStyle name="Accent2 25 2 3" xfId="7686"/>
    <cellStyle name="Accent2 25 3" xfId="7687"/>
    <cellStyle name="Accent2 25 3 2" xfId="7688"/>
    <cellStyle name="Accent2 25 4" xfId="7689"/>
    <cellStyle name="Accent2 26" xfId="678"/>
    <cellStyle name="Accent2 26 2" xfId="7690"/>
    <cellStyle name="Accent2 26 2 2" xfId="7691"/>
    <cellStyle name="Accent2 26 2 3" xfId="7692"/>
    <cellStyle name="Accent2 26 3" xfId="7693"/>
    <cellStyle name="Accent2 26 3 2" xfId="7694"/>
    <cellStyle name="Accent2 26 4" xfId="7695"/>
    <cellStyle name="Accent2 27" xfId="679"/>
    <cellStyle name="Accent2 27 2" xfId="7696"/>
    <cellStyle name="Accent2 27 2 2" xfId="7697"/>
    <cellStyle name="Accent2 27 2 3" xfId="7698"/>
    <cellStyle name="Accent2 27 3" xfId="7699"/>
    <cellStyle name="Accent2 27 3 2" xfId="7700"/>
    <cellStyle name="Accent2 27 4" xfId="7701"/>
    <cellStyle name="Accent2 28" xfId="680"/>
    <cellStyle name="Accent2 28 2" xfId="7702"/>
    <cellStyle name="Accent2 28 2 2" xfId="7703"/>
    <cellStyle name="Accent2 28 2 3" xfId="7704"/>
    <cellStyle name="Accent2 28 3" xfId="7705"/>
    <cellStyle name="Accent2 28 3 2" xfId="7706"/>
    <cellStyle name="Accent2 28 4" xfId="7707"/>
    <cellStyle name="Accent2 29" xfId="7708"/>
    <cellStyle name="Accent2 29 2" xfId="7709"/>
    <cellStyle name="Accent2 29 2 2" xfId="7710"/>
    <cellStyle name="Accent2 29 2 3" xfId="7711"/>
    <cellStyle name="Accent2 29 3" xfId="7712"/>
    <cellStyle name="Accent2 29 3 2" xfId="7713"/>
    <cellStyle name="Accent2 29 4" xfId="7714"/>
    <cellStyle name="Accent2 3" xfId="681"/>
    <cellStyle name="Accent2 3 2" xfId="682"/>
    <cellStyle name="Accent2 3 2 2" xfId="7715"/>
    <cellStyle name="Accent2 3 2 2 2" xfId="7716"/>
    <cellStyle name="Accent2 3 2 3" xfId="7717"/>
    <cellStyle name="Accent2 3 2 4" xfId="7718"/>
    <cellStyle name="Accent2 3 3" xfId="7719"/>
    <cellStyle name="Accent2 3 3 2" xfId="7720"/>
    <cellStyle name="Accent2 3 3 3" xfId="7721"/>
    <cellStyle name="Accent2 3 4" xfId="7722"/>
    <cellStyle name="Accent2 3 4 2" xfId="7723"/>
    <cellStyle name="Accent2 3 5" xfId="7724"/>
    <cellStyle name="Accent2 3 6" xfId="7725"/>
    <cellStyle name="Accent2 3 7" xfId="7726"/>
    <cellStyle name="Accent2 3 8" xfId="7727"/>
    <cellStyle name="Accent2 3 9" xfId="7728"/>
    <cellStyle name="Accent2 30" xfId="7729"/>
    <cellStyle name="Accent2 30 2" xfId="7730"/>
    <cellStyle name="Accent2 30 2 2" xfId="7731"/>
    <cellStyle name="Accent2 30 2 3" xfId="7732"/>
    <cellStyle name="Accent2 30 3" xfId="7733"/>
    <cellStyle name="Accent2 30 3 2" xfId="7734"/>
    <cellStyle name="Accent2 30 4" xfId="7735"/>
    <cellStyle name="Accent2 31" xfId="7736"/>
    <cellStyle name="Accent2 31 2" xfId="7737"/>
    <cellStyle name="Accent2 31 2 2" xfId="7738"/>
    <cellStyle name="Accent2 31 2 3" xfId="7739"/>
    <cellStyle name="Accent2 31 3" xfId="7740"/>
    <cellStyle name="Accent2 31 3 2" xfId="7741"/>
    <cellStyle name="Accent2 31 4" xfId="7742"/>
    <cellStyle name="Accent2 32" xfId="7743"/>
    <cellStyle name="Accent2 32 2" xfId="7744"/>
    <cellStyle name="Accent2 32 2 2" xfId="7745"/>
    <cellStyle name="Accent2 32 2 3" xfId="7746"/>
    <cellStyle name="Accent2 32 3" xfId="7747"/>
    <cellStyle name="Accent2 32 3 2" xfId="7748"/>
    <cellStyle name="Accent2 32 4" xfId="7749"/>
    <cellStyle name="Accent2 33" xfId="7750"/>
    <cellStyle name="Accent2 33 2" xfId="7751"/>
    <cellStyle name="Accent2 33 2 2" xfId="7752"/>
    <cellStyle name="Accent2 33 2 3" xfId="7753"/>
    <cellStyle name="Accent2 33 3" xfId="7754"/>
    <cellStyle name="Accent2 33 3 2" xfId="7755"/>
    <cellStyle name="Accent2 33 4" xfId="7756"/>
    <cellStyle name="Accent2 34" xfId="7757"/>
    <cellStyle name="Accent2 34 2" xfId="7758"/>
    <cellStyle name="Accent2 34 2 2" xfId="7759"/>
    <cellStyle name="Accent2 34 2 3" xfId="7760"/>
    <cellStyle name="Accent2 34 3" xfId="7761"/>
    <cellStyle name="Accent2 34 3 2" xfId="7762"/>
    <cellStyle name="Accent2 34 4" xfId="7763"/>
    <cellStyle name="Accent2 34 5" xfId="7764"/>
    <cellStyle name="Accent2 34 6" xfId="7765"/>
    <cellStyle name="Accent2 35" xfId="7766"/>
    <cellStyle name="Accent2 35 2" xfId="7767"/>
    <cellStyle name="Accent2 35 2 2" xfId="7768"/>
    <cellStyle name="Accent2 35 2 3" xfId="7769"/>
    <cellStyle name="Accent2 35 3" xfId="7770"/>
    <cellStyle name="Accent2 35 3 2" xfId="7771"/>
    <cellStyle name="Accent2 35 4" xfId="7772"/>
    <cellStyle name="Accent2 35 4 2" xfId="7773"/>
    <cellStyle name="Accent2 35 5" xfId="7774"/>
    <cellStyle name="Accent2 36" xfId="7775"/>
    <cellStyle name="Accent2 36 2" xfId="7776"/>
    <cellStyle name="Accent2 36 2 2" xfId="7777"/>
    <cellStyle name="Accent2 36 2 3" xfId="7778"/>
    <cellStyle name="Accent2 36 3" xfId="7779"/>
    <cellStyle name="Accent2 36 3 2" xfId="7780"/>
    <cellStyle name="Accent2 36 4" xfId="7781"/>
    <cellStyle name="Accent2 36 4 2" xfId="7782"/>
    <cellStyle name="Accent2 36 5" xfId="7783"/>
    <cellStyle name="Accent2 37" xfId="7784"/>
    <cellStyle name="Accent2 37 2" xfId="7785"/>
    <cellStyle name="Accent2 37 2 2" xfId="7786"/>
    <cellStyle name="Accent2 37 2 3" xfId="7787"/>
    <cellStyle name="Accent2 37 3" xfId="7788"/>
    <cellStyle name="Accent2 37 3 2" xfId="7789"/>
    <cellStyle name="Accent2 37 4" xfId="7790"/>
    <cellStyle name="Accent2 37 5" xfId="7791"/>
    <cellStyle name="Accent2 38" xfId="7792"/>
    <cellStyle name="Accent2 38 2" xfId="7793"/>
    <cellStyle name="Accent2 38 2 2" xfId="7794"/>
    <cellStyle name="Accent2 38 2 3" xfId="7795"/>
    <cellStyle name="Accent2 38 3" xfId="7796"/>
    <cellStyle name="Accent2 38 3 2" xfId="7797"/>
    <cellStyle name="Accent2 38 4" xfId="7798"/>
    <cellStyle name="Accent2 38 5" xfId="7799"/>
    <cellStyle name="Accent2 39" xfId="7800"/>
    <cellStyle name="Accent2 39 2" xfId="7801"/>
    <cellStyle name="Accent2 39 2 2" xfId="7802"/>
    <cellStyle name="Accent2 39 2 3" xfId="7803"/>
    <cellStyle name="Accent2 39 3" xfId="7804"/>
    <cellStyle name="Accent2 39 3 2" xfId="7805"/>
    <cellStyle name="Accent2 39 4" xfId="7806"/>
    <cellStyle name="Accent2 39 5" xfId="7807"/>
    <cellStyle name="Accent2 39 6" xfId="7808"/>
    <cellStyle name="Accent2 4" xfId="683"/>
    <cellStyle name="Accent2 4 2" xfId="684"/>
    <cellStyle name="Accent2 4 2 2" xfId="7809"/>
    <cellStyle name="Accent2 4 2 2 2" xfId="7810"/>
    <cellStyle name="Accent2 4 2 3" xfId="7811"/>
    <cellStyle name="Accent2 4 3" xfId="7812"/>
    <cellStyle name="Accent2 4 3 2" xfId="7813"/>
    <cellStyle name="Accent2 4 3 3" xfId="7814"/>
    <cellStyle name="Accent2 4 4" xfId="7815"/>
    <cellStyle name="Accent2 4 4 2" xfId="7816"/>
    <cellStyle name="Accent2 4 5" xfId="7817"/>
    <cellStyle name="Accent2 4 6" xfId="7818"/>
    <cellStyle name="Accent2 4 7" xfId="7819"/>
    <cellStyle name="Accent2 4 8" xfId="7820"/>
    <cellStyle name="Accent2 40" xfId="7821"/>
    <cellStyle name="Accent2 40 2" xfId="7822"/>
    <cellStyle name="Accent2 40 3" xfId="7823"/>
    <cellStyle name="Accent2 40 4" xfId="7824"/>
    <cellStyle name="Accent2 41" xfId="7825"/>
    <cellStyle name="Accent2 41 2" xfId="7826"/>
    <cellStyle name="Accent2 41 3" xfId="7827"/>
    <cellStyle name="Accent2 41 4" xfId="7828"/>
    <cellStyle name="Accent2 42" xfId="7829"/>
    <cellStyle name="Accent2 42 2" xfId="7830"/>
    <cellStyle name="Accent2 42 3" xfId="7831"/>
    <cellStyle name="Accent2 42 4" xfId="7832"/>
    <cellStyle name="Accent2 43" xfId="7833"/>
    <cellStyle name="Accent2 43 2" xfId="7834"/>
    <cellStyle name="Accent2 43 3" xfId="7835"/>
    <cellStyle name="Accent2 43 4" xfId="7836"/>
    <cellStyle name="Accent2 44" xfId="7837"/>
    <cellStyle name="Accent2 44 2" xfId="7838"/>
    <cellStyle name="Accent2 44 3" xfId="7839"/>
    <cellStyle name="Accent2 44 4" xfId="7840"/>
    <cellStyle name="Accent2 45" xfId="7841"/>
    <cellStyle name="Accent2 45 2" xfId="7842"/>
    <cellStyle name="Accent2 45 3" xfId="7843"/>
    <cellStyle name="Accent2 45 4" xfId="7844"/>
    <cellStyle name="Accent2 46" xfId="7845"/>
    <cellStyle name="Accent2 46 2" xfId="7846"/>
    <cellStyle name="Accent2 46 3" xfId="7847"/>
    <cellStyle name="Accent2 46 4" xfId="7848"/>
    <cellStyle name="Accent2 47" xfId="7849"/>
    <cellStyle name="Accent2 47 2" xfId="7850"/>
    <cellStyle name="Accent2 47 3" xfId="7851"/>
    <cellStyle name="Accent2 47 4" xfId="7852"/>
    <cellStyle name="Accent2 48" xfId="7853"/>
    <cellStyle name="Accent2 48 2" xfId="7854"/>
    <cellStyle name="Accent2 48 3" xfId="7855"/>
    <cellStyle name="Accent2 48 4" xfId="7856"/>
    <cellStyle name="Accent2 49" xfId="7857"/>
    <cellStyle name="Accent2 49 2" xfId="7858"/>
    <cellStyle name="Accent2 49 3" xfId="7859"/>
    <cellStyle name="Accent2 49 4" xfId="7860"/>
    <cellStyle name="Accent2 5" xfId="685"/>
    <cellStyle name="Accent2 5 2" xfId="686"/>
    <cellStyle name="Accent2 5 2 2" xfId="7861"/>
    <cellStyle name="Accent2 5 2 2 2" xfId="7862"/>
    <cellStyle name="Accent2 5 2 3" xfId="7863"/>
    <cellStyle name="Accent2 5 3" xfId="7864"/>
    <cellStyle name="Accent2 5 3 2" xfId="7865"/>
    <cellStyle name="Accent2 5 4" xfId="7866"/>
    <cellStyle name="Accent2 5 5" xfId="7867"/>
    <cellStyle name="Accent2 50" xfId="7868"/>
    <cellStyle name="Accent2 50 2" xfId="7869"/>
    <cellStyle name="Accent2 50 3" xfId="7870"/>
    <cellStyle name="Accent2 50 4" xfId="7871"/>
    <cellStyle name="Accent2 51" xfId="7872"/>
    <cellStyle name="Accent2 51 2" xfId="7873"/>
    <cellStyle name="Accent2 51 3" xfId="7874"/>
    <cellStyle name="Accent2 51 4" xfId="7875"/>
    <cellStyle name="Accent2 52" xfId="7876"/>
    <cellStyle name="Accent2 52 2" xfId="7877"/>
    <cellStyle name="Accent2 52 3" xfId="7878"/>
    <cellStyle name="Accent2 52 4" xfId="7879"/>
    <cellStyle name="Accent2 53" xfId="7880"/>
    <cellStyle name="Accent2 53 2" xfId="7881"/>
    <cellStyle name="Accent2 53 3" xfId="7882"/>
    <cellStyle name="Accent2 53 4" xfId="7883"/>
    <cellStyle name="Accent2 54" xfId="7884"/>
    <cellStyle name="Accent2 54 2" xfId="7885"/>
    <cellStyle name="Accent2 54 3" xfId="7886"/>
    <cellStyle name="Accent2 54 4" xfId="7887"/>
    <cellStyle name="Accent2 55" xfId="7888"/>
    <cellStyle name="Accent2 55 2" xfId="7889"/>
    <cellStyle name="Accent2 55 3" xfId="7890"/>
    <cellStyle name="Accent2 55 4" xfId="7891"/>
    <cellStyle name="Accent2 56" xfId="7892"/>
    <cellStyle name="Accent2 56 2" xfId="7893"/>
    <cellStyle name="Accent2 56 3" xfId="7894"/>
    <cellStyle name="Accent2 56 4" xfId="7895"/>
    <cellStyle name="Accent2 57" xfId="7896"/>
    <cellStyle name="Accent2 57 2" xfId="7897"/>
    <cellStyle name="Accent2 57 3" xfId="7898"/>
    <cellStyle name="Accent2 57 4" xfId="7899"/>
    <cellStyle name="Accent2 58" xfId="7900"/>
    <cellStyle name="Accent2 58 2" xfId="7901"/>
    <cellStyle name="Accent2 58 3" xfId="7902"/>
    <cellStyle name="Accent2 58 4" xfId="7903"/>
    <cellStyle name="Accent2 59" xfId="7904"/>
    <cellStyle name="Accent2 59 2" xfId="7905"/>
    <cellStyle name="Accent2 59 3" xfId="7906"/>
    <cellStyle name="Accent2 59 4" xfId="7907"/>
    <cellStyle name="Accent2 6" xfId="687"/>
    <cellStyle name="Accent2 6 2" xfId="688"/>
    <cellStyle name="Accent2 6 2 2" xfId="7908"/>
    <cellStyle name="Accent2 6 2 2 2" xfId="7909"/>
    <cellStyle name="Accent2 6 2 3" xfId="7910"/>
    <cellStyle name="Accent2 6 3" xfId="7911"/>
    <cellStyle name="Accent2 6 3 2" xfId="7912"/>
    <cellStyle name="Accent2 6 4" xfId="7913"/>
    <cellStyle name="Accent2 6 5" xfId="7914"/>
    <cellStyle name="Accent2 60" xfId="7915"/>
    <cellStyle name="Accent2 60 2" xfId="7916"/>
    <cellStyle name="Accent2 60 3" xfId="7917"/>
    <cellStyle name="Accent2 60 4" xfId="7918"/>
    <cellStyle name="Accent2 61" xfId="7919"/>
    <cellStyle name="Accent2 61 2" xfId="7920"/>
    <cellStyle name="Accent2 61 3" xfId="7921"/>
    <cellStyle name="Accent2 61 4" xfId="7922"/>
    <cellStyle name="Accent2 62" xfId="7923"/>
    <cellStyle name="Accent2 62 2" xfId="7924"/>
    <cellStyle name="Accent2 62 3" xfId="7925"/>
    <cellStyle name="Accent2 62 4" xfId="7926"/>
    <cellStyle name="Accent2 63" xfId="7927"/>
    <cellStyle name="Accent2 63 2" xfId="7928"/>
    <cellStyle name="Accent2 63 3" xfId="7929"/>
    <cellStyle name="Accent2 63 4" xfId="7930"/>
    <cellStyle name="Accent2 64" xfId="7931"/>
    <cellStyle name="Accent2 64 2" xfId="7932"/>
    <cellStyle name="Accent2 64 3" xfId="7933"/>
    <cellStyle name="Accent2 64 4" xfId="7934"/>
    <cellStyle name="Accent2 65" xfId="7935"/>
    <cellStyle name="Accent2 65 2" xfId="7936"/>
    <cellStyle name="Accent2 65 3" xfId="7937"/>
    <cellStyle name="Accent2 65 4" xfId="7938"/>
    <cellStyle name="Accent2 66" xfId="7939"/>
    <cellStyle name="Accent2 66 2" xfId="7940"/>
    <cellStyle name="Accent2 66 3" xfId="7941"/>
    <cellStyle name="Accent2 66 4" xfId="7942"/>
    <cellStyle name="Accent2 67" xfId="7943"/>
    <cellStyle name="Accent2 67 2" xfId="7944"/>
    <cellStyle name="Accent2 67 3" xfId="7945"/>
    <cellStyle name="Accent2 67 4" xfId="7946"/>
    <cellStyle name="Accent2 68" xfId="7947"/>
    <cellStyle name="Accent2 68 2" xfId="7948"/>
    <cellStyle name="Accent2 68 3" xfId="7949"/>
    <cellStyle name="Accent2 68 4" xfId="7950"/>
    <cellStyle name="Accent2 69" xfId="7951"/>
    <cellStyle name="Accent2 69 2" xfId="7952"/>
    <cellStyle name="Accent2 69 3" xfId="7953"/>
    <cellStyle name="Accent2 69 4" xfId="7954"/>
    <cellStyle name="Accent2 7" xfId="689"/>
    <cellStyle name="Accent2 7 2" xfId="690"/>
    <cellStyle name="Accent2 7 2 2" xfId="7955"/>
    <cellStyle name="Accent2 7 2 3" xfId="7956"/>
    <cellStyle name="Accent2 7 3" xfId="7957"/>
    <cellStyle name="Accent2 7 3 2" xfId="7958"/>
    <cellStyle name="Accent2 7 4" xfId="7959"/>
    <cellStyle name="Accent2 7 5" xfId="7960"/>
    <cellStyle name="Accent2 70" xfId="7961"/>
    <cellStyle name="Accent2 70 2" xfId="7962"/>
    <cellStyle name="Accent2 70 3" xfId="7963"/>
    <cellStyle name="Accent2 70 4" xfId="7964"/>
    <cellStyle name="Accent2 71" xfId="7965"/>
    <cellStyle name="Accent2 71 2" xfId="7966"/>
    <cellStyle name="Accent2 71 2 2" xfId="7967"/>
    <cellStyle name="Accent2 71 3" xfId="7968"/>
    <cellStyle name="Accent2 71 4" xfId="7969"/>
    <cellStyle name="Accent2 72" xfId="7970"/>
    <cellStyle name="Accent2 72 2" xfId="7971"/>
    <cellStyle name="Accent2 72 2 2" xfId="7972"/>
    <cellStyle name="Accent2 72 3" xfId="7973"/>
    <cellStyle name="Accent2 72 4" xfId="7974"/>
    <cellStyle name="Accent2 73" xfId="7975"/>
    <cellStyle name="Accent2 73 2" xfId="7976"/>
    <cellStyle name="Accent2 73 2 2" xfId="7977"/>
    <cellStyle name="Accent2 73 3" xfId="7978"/>
    <cellStyle name="Accent2 73 4" xfId="7979"/>
    <cellStyle name="Accent2 74" xfId="7980"/>
    <cellStyle name="Accent2 74 2" xfId="7981"/>
    <cellStyle name="Accent2 74 2 2" xfId="7982"/>
    <cellStyle name="Accent2 74 3" xfId="7983"/>
    <cellStyle name="Accent2 74 4" xfId="7984"/>
    <cellStyle name="Accent2 75" xfId="7985"/>
    <cellStyle name="Accent2 75 2" xfId="7986"/>
    <cellStyle name="Accent2 75 2 2" xfId="7987"/>
    <cellStyle name="Accent2 75 3" xfId="7988"/>
    <cellStyle name="Accent2 75 4" xfId="7989"/>
    <cellStyle name="Accent2 76" xfId="7990"/>
    <cellStyle name="Accent2 76 2" xfId="7991"/>
    <cellStyle name="Accent2 76 2 2" xfId="7992"/>
    <cellStyle name="Accent2 76 3" xfId="7993"/>
    <cellStyle name="Accent2 76 4" xfId="7994"/>
    <cellStyle name="Accent2 77" xfId="7995"/>
    <cellStyle name="Accent2 77 2" xfId="7996"/>
    <cellStyle name="Accent2 77 3" xfId="7997"/>
    <cellStyle name="Accent2 77 4" xfId="7998"/>
    <cellStyle name="Accent2 78" xfId="7999"/>
    <cellStyle name="Accent2 78 2" xfId="8000"/>
    <cellStyle name="Accent2 78 3" xfId="8001"/>
    <cellStyle name="Accent2 79" xfId="8002"/>
    <cellStyle name="Accent2 79 2" xfId="8003"/>
    <cellStyle name="Accent2 79 3" xfId="8004"/>
    <cellStyle name="Accent2 8" xfId="691"/>
    <cellStyle name="Accent2 8 2" xfId="8005"/>
    <cellStyle name="Accent2 8 2 2" xfId="8006"/>
    <cellStyle name="Accent2 8 2 2 2" xfId="8007"/>
    <cellStyle name="Accent2 8 2 3" xfId="8008"/>
    <cellStyle name="Accent2 8 3" xfId="8009"/>
    <cellStyle name="Accent2 8 3 2" xfId="8010"/>
    <cellStyle name="Accent2 8 4" xfId="8011"/>
    <cellStyle name="Accent2 8 4 2" xfId="8012"/>
    <cellStyle name="Accent2 8 5" xfId="8013"/>
    <cellStyle name="Accent2 8 6" xfId="8014"/>
    <cellStyle name="Accent2 80" xfId="8015"/>
    <cellStyle name="Accent2 80 2" xfId="8016"/>
    <cellStyle name="Accent2 80 3" xfId="8017"/>
    <cellStyle name="Accent2 81" xfId="8018"/>
    <cellStyle name="Accent2 81 2" xfId="8019"/>
    <cellStyle name="Accent2 81 3" xfId="8020"/>
    <cellStyle name="Accent2 82" xfId="8021"/>
    <cellStyle name="Accent2 82 2" xfId="8022"/>
    <cellStyle name="Accent2 82 3" xfId="8023"/>
    <cellStyle name="Accent2 83" xfId="8024"/>
    <cellStyle name="Accent2 83 2" xfId="8025"/>
    <cellStyle name="Accent2 83 3" xfId="8026"/>
    <cellStyle name="Accent2 84" xfId="8027"/>
    <cellStyle name="Accent2 84 2" xfId="8028"/>
    <cellStyle name="Accent2 84 3" xfId="8029"/>
    <cellStyle name="Accent2 85" xfId="8030"/>
    <cellStyle name="Accent2 85 2" xfId="8031"/>
    <cellStyle name="Accent2 85 3" xfId="8032"/>
    <cellStyle name="Accent2 86" xfId="8033"/>
    <cellStyle name="Accent2 86 2" xfId="8034"/>
    <cellStyle name="Accent2 86 3" xfId="8035"/>
    <cellStyle name="Accent2 87" xfId="8036"/>
    <cellStyle name="Accent2 87 2" xfId="8037"/>
    <cellStyle name="Accent2 87 3" xfId="8038"/>
    <cellStyle name="Accent2 88" xfId="8039"/>
    <cellStyle name="Accent2 88 2" xfId="8040"/>
    <cellStyle name="Accent2 88 3" xfId="8041"/>
    <cellStyle name="Accent2 89" xfId="8042"/>
    <cellStyle name="Accent2 89 2" xfId="8043"/>
    <cellStyle name="Accent2 89 3" xfId="8044"/>
    <cellStyle name="Accent2 9" xfId="692"/>
    <cellStyle name="Accent2 9 2" xfId="8045"/>
    <cellStyle name="Accent2 9 2 2" xfId="8046"/>
    <cellStyle name="Accent2 9 2 3" xfId="8047"/>
    <cellStyle name="Accent2 9 3" xfId="8048"/>
    <cellStyle name="Accent2 9 3 2" xfId="8049"/>
    <cellStyle name="Accent2 9 4" xfId="8050"/>
    <cellStyle name="Accent2 9 5" xfId="8051"/>
    <cellStyle name="Accent2 90" xfId="8052"/>
    <cellStyle name="Accent2 90 2" xfId="8053"/>
    <cellStyle name="Accent2 90 3" xfId="8054"/>
    <cellStyle name="Accent2 91" xfId="8055"/>
    <cellStyle name="Accent2 91 2" xfId="8056"/>
    <cellStyle name="Accent2 91 3" xfId="8057"/>
    <cellStyle name="Accent2 92" xfId="8058"/>
    <cellStyle name="Accent2 92 2" xfId="8059"/>
    <cellStyle name="Accent2 92 3" xfId="8060"/>
    <cellStyle name="Accent2 93" xfId="8061"/>
    <cellStyle name="Accent2 93 2" xfId="8062"/>
    <cellStyle name="Accent2 93 3" xfId="8063"/>
    <cellStyle name="Accent2 94" xfId="8064"/>
    <cellStyle name="Accent2 94 2" xfId="8065"/>
    <cellStyle name="Accent2 94 3" xfId="8066"/>
    <cellStyle name="Accent2 95" xfId="8067"/>
    <cellStyle name="Accent2 95 2" xfId="8068"/>
    <cellStyle name="Accent2 95 3" xfId="8069"/>
    <cellStyle name="Accent2 96" xfId="8070"/>
    <cellStyle name="Accent2 96 2" xfId="8071"/>
    <cellStyle name="Accent2 96 3" xfId="8072"/>
    <cellStyle name="Accent2 97" xfId="8073"/>
    <cellStyle name="Accent2 97 2" xfId="8074"/>
    <cellStyle name="Accent2 97 3" xfId="8075"/>
    <cellStyle name="Accent2 98" xfId="8076"/>
    <cellStyle name="Accent2 98 2" xfId="8077"/>
    <cellStyle name="Accent2 98 3" xfId="8078"/>
    <cellStyle name="Accent2 99" xfId="8079"/>
    <cellStyle name="Accent2 99 2" xfId="8080"/>
    <cellStyle name="Accent2 99 3" xfId="8081"/>
    <cellStyle name="Accent3" xfId="26" builtinId="37" customBuiltin="1"/>
    <cellStyle name="Accent3 - 20%" xfId="693"/>
    <cellStyle name="Accent3 - 20% 2" xfId="694"/>
    <cellStyle name="Accent3 - 20% 2 2" xfId="8082"/>
    <cellStyle name="Accent3 - 20% 2 2 2" xfId="8083"/>
    <cellStyle name="Accent3 - 20% 2 2 3" xfId="8084"/>
    <cellStyle name="Accent3 - 20% 2 3" xfId="8085"/>
    <cellStyle name="Accent3 - 20% 2 3 2" xfId="8086"/>
    <cellStyle name="Accent3 - 20% 2 4" xfId="8087"/>
    <cellStyle name="Accent3 - 20% 2 5" xfId="8088"/>
    <cellStyle name="Accent3 - 20% 3" xfId="695"/>
    <cellStyle name="Accent3 - 20% 3 2" xfId="8089"/>
    <cellStyle name="Accent3 - 20% 3 2 2" xfId="8090"/>
    <cellStyle name="Accent3 - 20% 3 3" xfId="8091"/>
    <cellStyle name="Accent3 - 20% 4" xfId="8092"/>
    <cellStyle name="Accent3 - 20% 4 2" xfId="8093"/>
    <cellStyle name="Accent3 - 20% 5" xfId="8094"/>
    <cellStyle name="Accent3 - 20% 5 2" xfId="8095"/>
    <cellStyle name="Accent3 - 20% 6" xfId="8096"/>
    <cellStyle name="Accent3 - 20% 7" xfId="8097"/>
    <cellStyle name="Accent3 - 20% 8" xfId="8098"/>
    <cellStyle name="Accent3 - 20% 9" xfId="8099"/>
    <cellStyle name="Accent3 - 40%" xfId="696"/>
    <cellStyle name="Accent3 - 40% 2" xfId="697"/>
    <cellStyle name="Accent3 - 40% 2 2" xfId="8100"/>
    <cellStyle name="Accent3 - 40% 2 2 2" xfId="8101"/>
    <cellStyle name="Accent3 - 40% 2 2 3" xfId="8102"/>
    <cellStyle name="Accent3 - 40% 2 3" xfId="8103"/>
    <cellStyle name="Accent3 - 40% 2 3 2" xfId="8104"/>
    <cellStyle name="Accent3 - 40% 2 4" xfId="8105"/>
    <cellStyle name="Accent3 - 40% 2 5" xfId="8106"/>
    <cellStyle name="Accent3 - 40% 3" xfId="698"/>
    <cellStyle name="Accent3 - 40% 3 2" xfId="8107"/>
    <cellStyle name="Accent3 - 40% 3 2 2" xfId="8108"/>
    <cellStyle name="Accent3 - 40% 3 3" xfId="8109"/>
    <cellStyle name="Accent3 - 40% 4" xfId="8110"/>
    <cellStyle name="Accent3 - 40% 4 2" xfId="8111"/>
    <cellStyle name="Accent3 - 40% 5" xfId="8112"/>
    <cellStyle name="Accent3 - 40% 5 2" xfId="8113"/>
    <cellStyle name="Accent3 - 40% 6" xfId="8114"/>
    <cellStyle name="Accent3 - 40% 7" xfId="8115"/>
    <cellStyle name="Accent3 - 40% 8" xfId="8116"/>
    <cellStyle name="Accent3 - 40% 9" xfId="8117"/>
    <cellStyle name="Accent3 - 60%" xfId="699"/>
    <cellStyle name="Accent3 - 60% 2" xfId="700"/>
    <cellStyle name="Accent3 - 60% 2 2" xfId="8118"/>
    <cellStyle name="Accent3 - 60% 2 2 2" xfId="8119"/>
    <cellStyle name="Accent3 - 60% 2 2 3" xfId="8120"/>
    <cellStyle name="Accent3 - 60% 2 3" xfId="8121"/>
    <cellStyle name="Accent3 - 60% 2 3 2" xfId="8122"/>
    <cellStyle name="Accent3 - 60% 2 4" xfId="8123"/>
    <cellStyle name="Accent3 - 60% 2 5" xfId="8124"/>
    <cellStyle name="Accent3 - 60% 3" xfId="8125"/>
    <cellStyle name="Accent3 - 60% 3 2" xfId="8126"/>
    <cellStyle name="Accent3 - 60% 3 2 2" xfId="8127"/>
    <cellStyle name="Accent3 - 60% 3 3" xfId="8128"/>
    <cellStyle name="Accent3 - 60% 4" xfId="8129"/>
    <cellStyle name="Accent3 - 60% 4 2" xfId="8130"/>
    <cellStyle name="Accent3 - 60% 5" xfId="8131"/>
    <cellStyle name="Accent3 - 60% 5 2" xfId="8132"/>
    <cellStyle name="Accent3 - 60% 6" xfId="8133"/>
    <cellStyle name="Accent3 - 60% 7" xfId="8134"/>
    <cellStyle name="Accent3 - 60% 8" xfId="8135"/>
    <cellStyle name="Accent3 - 60% 9" xfId="8136"/>
    <cellStyle name="Accent3 10" xfId="701"/>
    <cellStyle name="Accent3 10 2" xfId="8137"/>
    <cellStyle name="Accent3 10 2 2" xfId="8138"/>
    <cellStyle name="Accent3 10 2 3" xfId="8139"/>
    <cellStyle name="Accent3 10 3" xfId="8140"/>
    <cellStyle name="Accent3 10 3 2" xfId="8141"/>
    <cellStyle name="Accent3 10 4" xfId="8142"/>
    <cellStyle name="Accent3 10 5" xfId="8143"/>
    <cellStyle name="Accent3 10 6" xfId="8144"/>
    <cellStyle name="Accent3 10 7" xfId="8145"/>
    <cellStyle name="Accent3 100" xfId="8146"/>
    <cellStyle name="Accent3 100 2" xfId="8147"/>
    <cellStyle name="Accent3 101" xfId="8148"/>
    <cellStyle name="Accent3 101 2" xfId="8149"/>
    <cellStyle name="Accent3 102" xfId="8150"/>
    <cellStyle name="Accent3 102 2" xfId="8151"/>
    <cellStyle name="Accent3 103" xfId="8152"/>
    <cellStyle name="Accent3 103 2" xfId="8153"/>
    <cellStyle name="Accent3 104" xfId="8154"/>
    <cellStyle name="Accent3 104 2" xfId="8155"/>
    <cellStyle name="Accent3 105" xfId="8156"/>
    <cellStyle name="Accent3 105 2" xfId="8157"/>
    <cellStyle name="Accent3 106" xfId="8158"/>
    <cellStyle name="Accent3 106 2" xfId="8159"/>
    <cellStyle name="Accent3 107" xfId="8160"/>
    <cellStyle name="Accent3 107 2" xfId="8161"/>
    <cellStyle name="Accent3 108" xfId="8162"/>
    <cellStyle name="Accent3 108 2" xfId="8163"/>
    <cellStyle name="Accent3 109" xfId="8164"/>
    <cellStyle name="Accent3 109 2" xfId="8165"/>
    <cellStyle name="Accent3 11" xfId="702"/>
    <cellStyle name="Accent3 11 2" xfId="8166"/>
    <cellStyle name="Accent3 11 2 2" xfId="8167"/>
    <cellStyle name="Accent3 11 2 3" xfId="8168"/>
    <cellStyle name="Accent3 11 3" xfId="8169"/>
    <cellStyle name="Accent3 11 3 2" xfId="8170"/>
    <cellStyle name="Accent3 11 4" xfId="8171"/>
    <cellStyle name="Accent3 11 5" xfId="8172"/>
    <cellStyle name="Accent3 11 6" xfId="8173"/>
    <cellStyle name="Accent3 11 7" xfId="8174"/>
    <cellStyle name="Accent3 11 8" xfId="8175"/>
    <cellStyle name="Accent3 110" xfId="8176"/>
    <cellStyle name="Accent3 110 2" xfId="8177"/>
    <cellStyle name="Accent3 111" xfId="8178"/>
    <cellStyle name="Accent3 112" xfId="8179"/>
    <cellStyle name="Accent3 113" xfId="8180"/>
    <cellStyle name="Accent3 114" xfId="8181"/>
    <cellStyle name="Accent3 115" xfId="8182"/>
    <cellStyle name="Accent3 116" xfId="8183"/>
    <cellStyle name="Accent3 117" xfId="8184"/>
    <cellStyle name="Accent3 118" xfId="8185"/>
    <cellStyle name="Accent3 119" xfId="8186"/>
    <cellStyle name="Accent3 12" xfId="703"/>
    <cellStyle name="Accent3 12 2" xfId="8187"/>
    <cellStyle name="Accent3 12 2 2" xfId="8188"/>
    <cellStyle name="Accent3 12 2 3" xfId="8189"/>
    <cellStyle name="Accent3 12 3" xfId="8190"/>
    <cellStyle name="Accent3 12 3 2" xfId="8191"/>
    <cellStyle name="Accent3 12 4" xfId="8192"/>
    <cellStyle name="Accent3 12 5" xfId="8193"/>
    <cellStyle name="Accent3 12 6" xfId="8194"/>
    <cellStyle name="Accent3 120" xfId="8195"/>
    <cellStyle name="Accent3 121" xfId="8196"/>
    <cellStyle name="Accent3 122" xfId="8197"/>
    <cellStyle name="Accent3 123" xfId="8198"/>
    <cellStyle name="Accent3 124" xfId="8199"/>
    <cellStyle name="Accent3 125" xfId="8200"/>
    <cellStyle name="Accent3 126" xfId="8201"/>
    <cellStyle name="Accent3 127" xfId="8202"/>
    <cellStyle name="Accent3 128" xfId="8203"/>
    <cellStyle name="Accent3 129" xfId="8204"/>
    <cellStyle name="Accent3 13" xfId="704"/>
    <cellStyle name="Accent3 13 2" xfId="8205"/>
    <cellStyle name="Accent3 13 2 2" xfId="8206"/>
    <cellStyle name="Accent3 13 2 3" xfId="8207"/>
    <cellStyle name="Accent3 13 3" xfId="8208"/>
    <cellStyle name="Accent3 13 3 2" xfId="8209"/>
    <cellStyle name="Accent3 13 4" xfId="8210"/>
    <cellStyle name="Accent3 13 5" xfId="8211"/>
    <cellStyle name="Accent3 13 6" xfId="8212"/>
    <cellStyle name="Accent3 130" xfId="8213"/>
    <cellStyle name="Accent3 131" xfId="8214"/>
    <cellStyle name="Accent3 132" xfId="8215"/>
    <cellStyle name="Accent3 133" xfId="8216"/>
    <cellStyle name="Accent3 134" xfId="8217"/>
    <cellStyle name="Accent3 135" xfId="8218"/>
    <cellStyle name="Accent3 136" xfId="8219"/>
    <cellStyle name="Accent3 137" xfId="8220"/>
    <cellStyle name="Accent3 138" xfId="8221"/>
    <cellStyle name="Accent3 139" xfId="8222"/>
    <cellStyle name="Accent3 14" xfId="705"/>
    <cellStyle name="Accent3 14 2" xfId="8223"/>
    <cellStyle name="Accent3 14 2 2" xfId="8224"/>
    <cellStyle name="Accent3 14 2 3" xfId="8225"/>
    <cellStyle name="Accent3 14 3" xfId="8226"/>
    <cellStyle name="Accent3 14 3 2" xfId="8227"/>
    <cellStyle name="Accent3 14 4" xfId="8228"/>
    <cellStyle name="Accent3 14 5" xfId="8229"/>
    <cellStyle name="Accent3 14 6" xfId="8230"/>
    <cellStyle name="Accent3 140" xfId="8231"/>
    <cellStyle name="Accent3 141" xfId="8232"/>
    <cellStyle name="Accent3 142" xfId="8233"/>
    <cellStyle name="Accent3 143" xfId="8234"/>
    <cellStyle name="Accent3 144" xfId="8235"/>
    <cellStyle name="Accent3 145" xfId="8236"/>
    <cellStyle name="Accent3 146" xfId="8237"/>
    <cellStyle name="Accent3 147" xfId="8238"/>
    <cellStyle name="Accent3 148" xfId="8239"/>
    <cellStyle name="Accent3 149" xfId="8240"/>
    <cellStyle name="Accent3 15" xfId="706"/>
    <cellStyle name="Accent3 15 2" xfId="8241"/>
    <cellStyle name="Accent3 15 2 2" xfId="8242"/>
    <cellStyle name="Accent3 15 2 3" xfId="8243"/>
    <cellStyle name="Accent3 15 3" xfId="8244"/>
    <cellStyle name="Accent3 15 3 2" xfId="8245"/>
    <cellStyle name="Accent3 15 4" xfId="8246"/>
    <cellStyle name="Accent3 15 5" xfId="8247"/>
    <cellStyle name="Accent3 15 6" xfId="8248"/>
    <cellStyle name="Accent3 150" xfId="8249"/>
    <cellStyle name="Accent3 151" xfId="8250"/>
    <cellStyle name="Accent3 152" xfId="8251"/>
    <cellStyle name="Accent3 153" xfId="8252"/>
    <cellStyle name="Accent3 154" xfId="8253"/>
    <cellStyle name="Accent3 155" xfId="8254"/>
    <cellStyle name="Accent3 156" xfId="8255"/>
    <cellStyle name="Accent3 157" xfId="8256"/>
    <cellStyle name="Accent3 158" xfId="8257"/>
    <cellStyle name="Accent3 159" xfId="8258"/>
    <cellStyle name="Accent3 16" xfId="707"/>
    <cellStyle name="Accent3 16 2" xfId="8259"/>
    <cellStyle name="Accent3 16 2 2" xfId="8260"/>
    <cellStyle name="Accent3 16 2 3" xfId="8261"/>
    <cellStyle name="Accent3 16 3" xfId="8262"/>
    <cellStyle name="Accent3 16 3 2" xfId="8263"/>
    <cellStyle name="Accent3 16 4" xfId="8264"/>
    <cellStyle name="Accent3 16 5" xfId="8265"/>
    <cellStyle name="Accent3 16 6" xfId="8266"/>
    <cellStyle name="Accent3 160" xfId="8267"/>
    <cellStyle name="Accent3 161" xfId="8268"/>
    <cellStyle name="Accent3 162" xfId="8269"/>
    <cellStyle name="Accent3 163" xfId="8270"/>
    <cellStyle name="Accent3 164" xfId="8271"/>
    <cellStyle name="Accent3 165" xfId="8272"/>
    <cellStyle name="Accent3 166" xfId="8273"/>
    <cellStyle name="Accent3 167" xfId="8274"/>
    <cellStyle name="Accent3 168" xfId="8275"/>
    <cellStyle name="Accent3 169" xfId="8276"/>
    <cellStyle name="Accent3 17" xfId="708"/>
    <cellStyle name="Accent3 17 2" xfId="8277"/>
    <cellStyle name="Accent3 17 2 2" xfId="8278"/>
    <cellStyle name="Accent3 17 2 3" xfId="8279"/>
    <cellStyle name="Accent3 17 3" xfId="8280"/>
    <cellStyle name="Accent3 17 3 2" xfId="8281"/>
    <cellStyle name="Accent3 17 4" xfId="8282"/>
    <cellStyle name="Accent3 17 5" xfId="8283"/>
    <cellStyle name="Accent3 17 6" xfId="8284"/>
    <cellStyle name="Accent3 170" xfId="8285"/>
    <cellStyle name="Accent3 171" xfId="8286"/>
    <cellStyle name="Accent3 172" xfId="8287"/>
    <cellStyle name="Accent3 173" xfId="8288"/>
    <cellStyle name="Accent3 174" xfId="8289"/>
    <cellStyle name="Accent3 175" xfId="8290"/>
    <cellStyle name="Accent3 176" xfId="8291"/>
    <cellStyle name="Accent3 177" xfId="8292"/>
    <cellStyle name="Accent3 178" xfId="8293"/>
    <cellStyle name="Accent3 179" xfId="8294"/>
    <cellStyle name="Accent3 18" xfId="709"/>
    <cellStyle name="Accent3 18 2" xfId="8295"/>
    <cellStyle name="Accent3 18 2 2" xfId="8296"/>
    <cellStyle name="Accent3 18 2 3" xfId="8297"/>
    <cellStyle name="Accent3 18 3" xfId="8298"/>
    <cellStyle name="Accent3 18 3 2" xfId="8299"/>
    <cellStyle name="Accent3 18 4" xfId="8300"/>
    <cellStyle name="Accent3 18 5" xfId="8301"/>
    <cellStyle name="Accent3 180" xfId="8302"/>
    <cellStyle name="Accent3 181" xfId="8303"/>
    <cellStyle name="Accent3 182" xfId="8304"/>
    <cellStyle name="Accent3 183" xfId="8305"/>
    <cellStyle name="Accent3 184" xfId="8306"/>
    <cellStyle name="Accent3 185" xfId="8307"/>
    <cellStyle name="Accent3 186" xfId="8308"/>
    <cellStyle name="Accent3 187" xfId="8309"/>
    <cellStyle name="Accent3 188" xfId="8310"/>
    <cellStyle name="Accent3 189" xfId="8311"/>
    <cellStyle name="Accent3 19" xfId="710"/>
    <cellStyle name="Accent3 19 2" xfId="8312"/>
    <cellStyle name="Accent3 19 2 2" xfId="8313"/>
    <cellStyle name="Accent3 19 2 3" xfId="8314"/>
    <cellStyle name="Accent3 19 3" xfId="8315"/>
    <cellStyle name="Accent3 19 3 2" xfId="8316"/>
    <cellStyle name="Accent3 19 4" xfId="8317"/>
    <cellStyle name="Accent3 19 5" xfId="8318"/>
    <cellStyle name="Accent3 2" xfId="711"/>
    <cellStyle name="Accent3 2 10" xfId="8319"/>
    <cellStyle name="Accent3 2 11" xfId="8320"/>
    <cellStyle name="Accent3 2 2" xfId="712"/>
    <cellStyle name="Accent3 2 2 2" xfId="8321"/>
    <cellStyle name="Accent3 2 2 2 2" xfId="8322"/>
    <cellStyle name="Accent3 2 2 2 3" xfId="8323"/>
    <cellStyle name="Accent3 2 2 2 4" xfId="8324"/>
    <cellStyle name="Accent3 2 2 3" xfId="8325"/>
    <cellStyle name="Accent3 2 2 4" xfId="8326"/>
    <cellStyle name="Accent3 2 2 5" xfId="8327"/>
    <cellStyle name="Accent3 2 2 6" xfId="8328"/>
    <cellStyle name="Accent3 2 3" xfId="8329"/>
    <cellStyle name="Accent3 2 3 2" xfId="8330"/>
    <cellStyle name="Accent3 2 3 3" xfId="8331"/>
    <cellStyle name="Accent3 2 3 4" xfId="8332"/>
    <cellStyle name="Accent3 2 3 5" xfId="8333"/>
    <cellStyle name="Accent3 2 4" xfId="8334"/>
    <cellStyle name="Accent3 2 4 2" xfId="8335"/>
    <cellStyle name="Accent3 2 4 3" xfId="8336"/>
    <cellStyle name="Accent3 2 5" xfId="8337"/>
    <cellStyle name="Accent3 2 5 2" xfId="8338"/>
    <cellStyle name="Accent3 2 6" xfId="8339"/>
    <cellStyle name="Accent3 2 6 2" xfId="8340"/>
    <cellStyle name="Accent3 2 7" xfId="8341"/>
    <cellStyle name="Accent3 2 7 2" xfId="8342"/>
    <cellStyle name="Accent3 2 8" xfId="8343"/>
    <cellStyle name="Accent3 2 9" xfId="8344"/>
    <cellStyle name="Accent3 20" xfId="713"/>
    <cellStyle name="Accent3 20 2" xfId="8345"/>
    <cellStyle name="Accent3 20 2 2" xfId="8346"/>
    <cellStyle name="Accent3 20 2 3" xfId="8347"/>
    <cellStyle name="Accent3 20 3" xfId="8348"/>
    <cellStyle name="Accent3 20 3 2" xfId="8349"/>
    <cellStyle name="Accent3 20 4" xfId="8350"/>
    <cellStyle name="Accent3 20 5" xfId="8351"/>
    <cellStyle name="Accent3 20 6" xfId="8352"/>
    <cellStyle name="Accent3 21" xfId="714"/>
    <cellStyle name="Accent3 21 2" xfId="8353"/>
    <cellStyle name="Accent3 21 2 2" xfId="8354"/>
    <cellStyle name="Accent3 21 2 3" xfId="8355"/>
    <cellStyle name="Accent3 21 3" xfId="8356"/>
    <cellStyle name="Accent3 21 3 2" xfId="8357"/>
    <cellStyle name="Accent3 21 4" xfId="8358"/>
    <cellStyle name="Accent3 21 5" xfId="8359"/>
    <cellStyle name="Accent3 21 6" xfId="8360"/>
    <cellStyle name="Accent3 22" xfId="715"/>
    <cellStyle name="Accent3 22 2" xfId="8361"/>
    <cellStyle name="Accent3 22 2 2" xfId="8362"/>
    <cellStyle name="Accent3 22 2 3" xfId="8363"/>
    <cellStyle name="Accent3 22 3" xfId="8364"/>
    <cellStyle name="Accent3 22 3 2" xfId="8365"/>
    <cellStyle name="Accent3 22 4" xfId="8366"/>
    <cellStyle name="Accent3 22 5" xfId="8367"/>
    <cellStyle name="Accent3 22 6" xfId="8368"/>
    <cellStyle name="Accent3 23" xfId="716"/>
    <cellStyle name="Accent3 23 2" xfId="8369"/>
    <cellStyle name="Accent3 23 2 2" xfId="8370"/>
    <cellStyle name="Accent3 23 2 3" xfId="8371"/>
    <cellStyle name="Accent3 23 3" xfId="8372"/>
    <cellStyle name="Accent3 23 3 2" xfId="8373"/>
    <cellStyle name="Accent3 23 4" xfId="8374"/>
    <cellStyle name="Accent3 23 5" xfId="8375"/>
    <cellStyle name="Accent3 23 6" xfId="8376"/>
    <cellStyle name="Accent3 24" xfId="717"/>
    <cellStyle name="Accent3 24 2" xfId="8377"/>
    <cellStyle name="Accent3 24 2 2" xfId="8378"/>
    <cellStyle name="Accent3 24 2 3" xfId="8379"/>
    <cellStyle name="Accent3 24 3" xfId="8380"/>
    <cellStyle name="Accent3 24 3 2" xfId="8381"/>
    <cellStyle name="Accent3 24 4" xfId="8382"/>
    <cellStyle name="Accent3 24 5" xfId="8383"/>
    <cellStyle name="Accent3 24 6" xfId="8384"/>
    <cellStyle name="Accent3 25" xfId="718"/>
    <cellStyle name="Accent3 25 2" xfId="8385"/>
    <cellStyle name="Accent3 25 2 2" xfId="8386"/>
    <cellStyle name="Accent3 25 2 3" xfId="8387"/>
    <cellStyle name="Accent3 25 3" xfId="8388"/>
    <cellStyle name="Accent3 25 3 2" xfId="8389"/>
    <cellStyle name="Accent3 25 4" xfId="8390"/>
    <cellStyle name="Accent3 25 5" xfId="8391"/>
    <cellStyle name="Accent3 25 6" xfId="8392"/>
    <cellStyle name="Accent3 26" xfId="719"/>
    <cellStyle name="Accent3 26 2" xfId="8393"/>
    <cellStyle name="Accent3 26 2 2" xfId="8394"/>
    <cellStyle name="Accent3 26 2 3" xfId="8395"/>
    <cellStyle name="Accent3 26 3" xfId="8396"/>
    <cellStyle name="Accent3 26 3 2" xfId="8397"/>
    <cellStyle name="Accent3 26 4" xfId="8398"/>
    <cellStyle name="Accent3 26 5" xfId="8399"/>
    <cellStyle name="Accent3 26 6" xfId="8400"/>
    <cellStyle name="Accent3 27" xfId="720"/>
    <cellStyle name="Accent3 27 2" xfId="8401"/>
    <cellStyle name="Accent3 27 2 2" xfId="8402"/>
    <cellStyle name="Accent3 27 2 3" xfId="8403"/>
    <cellStyle name="Accent3 27 3" xfId="8404"/>
    <cellStyle name="Accent3 27 3 2" xfId="8405"/>
    <cellStyle name="Accent3 27 4" xfId="8406"/>
    <cellStyle name="Accent3 27 5" xfId="8407"/>
    <cellStyle name="Accent3 27 6" xfId="8408"/>
    <cellStyle name="Accent3 28" xfId="721"/>
    <cellStyle name="Accent3 28 2" xfId="8409"/>
    <cellStyle name="Accent3 28 2 2" xfId="8410"/>
    <cellStyle name="Accent3 28 2 3" xfId="8411"/>
    <cellStyle name="Accent3 28 3" xfId="8412"/>
    <cellStyle name="Accent3 28 3 2" xfId="8413"/>
    <cellStyle name="Accent3 28 4" xfId="8414"/>
    <cellStyle name="Accent3 28 5" xfId="8415"/>
    <cellStyle name="Accent3 28 6" xfId="8416"/>
    <cellStyle name="Accent3 29" xfId="8417"/>
    <cellStyle name="Accent3 29 2" xfId="8418"/>
    <cellStyle name="Accent3 29 2 2" xfId="8419"/>
    <cellStyle name="Accent3 29 2 3" xfId="8420"/>
    <cellStyle name="Accent3 29 3" xfId="8421"/>
    <cellStyle name="Accent3 29 3 2" xfId="8422"/>
    <cellStyle name="Accent3 29 4" xfId="8423"/>
    <cellStyle name="Accent3 29 5" xfId="8424"/>
    <cellStyle name="Accent3 29 6" xfId="8425"/>
    <cellStyle name="Accent3 3" xfId="722"/>
    <cellStyle name="Accent3 3 2" xfId="723"/>
    <cellStyle name="Accent3 3 2 2" xfId="8426"/>
    <cellStyle name="Accent3 3 2 2 2" xfId="8427"/>
    <cellStyle name="Accent3 3 2 3" xfId="8428"/>
    <cellStyle name="Accent3 3 2 3 2" xfId="8429"/>
    <cellStyle name="Accent3 3 2 4" xfId="8430"/>
    <cellStyle name="Accent3 3 3" xfId="8431"/>
    <cellStyle name="Accent3 3 3 2" xfId="8432"/>
    <cellStyle name="Accent3 3 3 3" xfId="8433"/>
    <cellStyle name="Accent3 3 4" xfId="8434"/>
    <cellStyle name="Accent3 3 4 2" xfId="8435"/>
    <cellStyle name="Accent3 3 5" xfId="8436"/>
    <cellStyle name="Accent3 3 6" xfId="8437"/>
    <cellStyle name="Accent3 3 7" xfId="8438"/>
    <cellStyle name="Accent3 3 8" xfId="8439"/>
    <cellStyle name="Accent3 3 9" xfId="8440"/>
    <cellStyle name="Accent3 30" xfId="8441"/>
    <cellStyle name="Accent3 30 2" xfId="8442"/>
    <cellStyle name="Accent3 30 2 2" xfId="8443"/>
    <cellStyle name="Accent3 30 2 3" xfId="8444"/>
    <cellStyle name="Accent3 30 3" xfId="8445"/>
    <cellStyle name="Accent3 30 3 2" xfId="8446"/>
    <cellStyle name="Accent3 30 4" xfId="8447"/>
    <cellStyle name="Accent3 30 5" xfId="8448"/>
    <cellStyle name="Accent3 30 6" xfId="8449"/>
    <cellStyle name="Accent3 31" xfId="8450"/>
    <cellStyle name="Accent3 31 2" xfId="8451"/>
    <cellStyle name="Accent3 31 2 2" xfId="8452"/>
    <cellStyle name="Accent3 31 2 3" xfId="8453"/>
    <cellStyle name="Accent3 31 3" xfId="8454"/>
    <cellStyle name="Accent3 31 3 2" xfId="8455"/>
    <cellStyle name="Accent3 31 4" xfId="8456"/>
    <cellStyle name="Accent3 31 5" xfId="8457"/>
    <cellStyle name="Accent3 31 6" xfId="8458"/>
    <cellStyle name="Accent3 32" xfId="8459"/>
    <cellStyle name="Accent3 32 2" xfId="8460"/>
    <cellStyle name="Accent3 32 2 2" xfId="8461"/>
    <cellStyle name="Accent3 32 2 3" xfId="8462"/>
    <cellStyle name="Accent3 32 3" xfId="8463"/>
    <cellStyle name="Accent3 32 3 2" xfId="8464"/>
    <cellStyle name="Accent3 32 4" xfId="8465"/>
    <cellStyle name="Accent3 32 5" xfId="8466"/>
    <cellStyle name="Accent3 32 6" xfId="8467"/>
    <cellStyle name="Accent3 33" xfId="8468"/>
    <cellStyle name="Accent3 33 2" xfId="8469"/>
    <cellStyle name="Accent3 33 2 2" xfId="8470"/>
    <cellStyle name="Accent3 33 2 3" xfId="8471"/>
    <cellStyle name="Accent3 33 3" xfId="8472"/>
    <cellStyle name="Accent3 33 3 2" xfId="8473"/>
    <cellStyle name="Accent3 33 4" xfId="8474"/>
    <cellStyle name="Accent3 33 5" xfId="8475"/>
    <cellStyle name="Accent3 33 6" xfId="8476"/>
    <cellStyle name="Accent3 34" xfId="8477"/>
    <cellStyle name="Accent3 34 2" xfId="8478"/>
    <cellStyle name="Accent3 34 2 2" xfId="8479"/>
    <cellStyle name="Accent3 34 2 3" xfId="8480"/>
    <cellStyle name="Accent3 34 3" xfId="8481"/>
    <cellStyle name="Accent3 34 3 2" xfId="8482"/>
    <cellStyle name="Accent3 34 4" xfId="8483"/>
    <cellStyle name="Accent3 34 5" xfId="8484"/>
    <cellStyle name="Accent3 34 6" xfId="8485"/>
    <cellStyle name="Accent3 35" xfId="8486"/>
    <cellStyle name="Accent3 35 2" xfId="8487"/>
    <cellStyle name="Accent3 35 2 2" xfId="8488"/>
    <cellStyle name="Accent3 35 2 3" xfId="8489"/>
    <cellStyle name="Accent3 35 3" xfId="8490"/>
    <cellStyle name="Accent3 35 3 2" xfId="8491"/>
    <cellStyle name="Accent3 35 4" xfId="8492"/>
    <cellStyle name="Accent3 35 4 2" xfId="8493"/>
    <cellStyle name="Accent3 35 5" xfId="8494"/>
    <cellStyle name="Accent3 36" xfId="8495"/>
    <cellStyle name="Accent3 36 2" xfId="8496"/>
    <cellStyle name="Accent3 36 2 2" xfId="8497"/>
    <cellStyle name="Accent3 36 2 3" xfId="8498"/>
    <cellStyle name="Accent3 36 3" xfId="8499"/>
    <cellStyle name="Accent3 36 3 2" xfId="8500"/>
    <cellStyle name="Accent3 36 4" xfId="8501"/>
    <cellStyle name="Accent3 36 4 2" xfId="8502"/>
    <cellStyle name="Accent3 36 5" xfId="8503"/>
    <cellStyle name="Accent3 37" xfId="8504"/>
    <cellStyle name="Accent3 37 2" xfId="8505"/>
    <cellStyle name="Accent3 37 2 2" xfId="8506"/>
    <cellStyle name="Accent3 37 2 3" xfId="8507"/>
    <cellStyle name="Accent3 37 3" xfId="8508"/>
    <cellStyle name="Accent3 37 3 2" xfId="8509"/>
    <cellStyle name="Accent3 37 4" xfId="8510"/>
    <cellStyle name="Accent3 37 5" xfId="8511"/>
    <cellStyle name="Accent3 38" xfId="8512"/>
    <cellStyle name="Accent3 38 2" xfId="8513"/>
    <cellStyle name="Accent3 38 2 2" xfId="8514"/>
    <cellStyle name="Accent3 38 2 3" xfId="8515"/>
    <cellStyle name="Accent3 38 3" xfId="8516"/>
    <cellStyle name="Accent3 38 3 2" xfId="8517"/>
    <cellStyle name="Accent3 38 4" xfId="8518"/>
    <cellStyle name="Accent3 38 5" xfId="8519"/>
    <cellStyle name="Accent3 39" xfId="8520"/>
    <cellStyle name="Accent3 39 2" xfId="8521"/>
    <cellStyle name="Accent3 39 2 2" xfId="8522"/>
    <cellStyle name="Accent3 39 2 3" xfId="8523"/>
    <cellStyle name="Accent3 39 3" xfId="8524"/>
    <cellStyle name="Accent3 39 3 2" xfId="8525"/>
    <cellStyle name="Accent3 39 4" xfId="8526"/>
    <cellStyle name="Accent3 39 5" xfId="8527"/>
    <cellStyle name="Accent3 39 6" xfId="8528"/>
    <cellStyle name="Accent3 4" xfId="724"/>
    <cellStyle name="Accent3 4 2" xfId="725"/>
    <cellStyle name="Accent3 4 2 2" xfId="8529"/>
    <cellStyle name="Accent3 4 2 2 2" xfId="8530"/>
    <cellStyle name="Accent3 4 2 3" xfId="8531"/>
    <cellStyle name="Accent3 4 2 4" xfId="8532"/>
    <cellStyle name="Accent3 4 3" xfId="8533"/>
    <cellStyle name="Accent3 4 3 2" xfId="8534"/>
    <cellStyle name="Accent3 4 3 3" xfId="8535"/>
    <cellStyle name="Accent3 4 4" xfId="8536"/>
    <cellStyle name="Accent3 4 4 2" xfId="8537"/>
    <cellStyle name="Accent3 4 4 3" xfId="8538"/>
    <cellStyle name="Accent3 4 5" xfId="8539"/>
    <cellStyle name="Accent3 4 6" xfId="8540"/>
    <cellStyle name="Accent3 4 7" xfId="8541"/>
    <cellStyle name="Accent3 4 8" xfId="8542"/>
    <cellStyle name="Accent3 40" xfId="8543"/>
    <cellStyle name="Accent3 40 2" xfId="8544"/>
    <cellStyle name="Accent3 40 3" xfId="8545"/>
    <cellStyle name="Accent3 40 4" xfId="8546"/>
    <cellStyle name="Accent3 41" xfId="8547"/>
    <cellStyle name="Accent3 41 2" xfId="8548"/>
    <cellStyle name="Accent3 41 3" xfId="8549"/>
    <cellStyle name="Accent3 41 4" xfId="8550"/>
    <cellStyle name="Accent3 42" xfId="8551"/>
    <cellStyle name="Accent3 42 2" xfId="8552"/>
    <cellStyle name="Accent3 42 3" xfId="8553"/>
    <cellStyle name="Accent3 42 4" xfId="8554"/>
    <cellStyle name="Accent3 43" xfId="8555"/>
    <cellStyle name="Accent3 43 2" xfId="8556"/>
    <cellStyle name="Accent3 43 3" xfId="8557"/>
    <cellStyle name="Accent3 43 4" xfId="8558"/>
    <cellStyle name="Accent3 44" xfId="8559"/>
    <cellStyle name="Accent3 44 2" xfId="8560"/>
    <cellStyle name="Accent3 44 3" xfId="8561"/>
    <cellStyle name="Accent3 44 4" xfId="8562"/>
    <cellStyle name="Accent3 45" xfId="8563"/>
    <cellStyle name="Accent3 45 2" xfId="8564"/>
    <cellStyle name="Accent3 45 3" xfId="8565"/>
    <cellStyle name="Accent3 45 4" xfId="8566"/>
    <cellStyle name="Accent3 46" xfId="8567"/>
    <cellStyle name="Accent3 46 2" xfId="8568"/>
    <cellStyle name="Accent3 46 3" xfId="8569"/>
    <cellStyle name="Accent3 46 4" xfId="8570"/>
    <cellStyle name="Accent3 47" xfId="8571"/>
    <cellStyle name="Accent3 47 2" xfId="8572"/>
    <cellStyle name="Accent3 47 3" xfId="8573"/>
    <cellStyle name="Accent3 47 4" xfId="8574"/>
    <cellStyle name="Accent3 48" xfId="8575"/>
    <cellStyle name="Accent3 48 2" xfId="8576"/>
    <cellStyle name="Accent3 48 3" xfId="8577"/>
    <cellStyle name="Accent3 48 4" xfId="8578"/>
    <cellStyle name="Accent3 49" xfId="8579"/>
    <cellStyle name="Accent3 49 2" xfId="8580"/>
    <cellStyle name="Accent3 49 3" xfId="8581"/>
    <cellStyle name="Accent3 49 4" xfId="8582"/>
    <cellStyle name="Accent3 5" xfId="726"/>
    <cellStyle name="Accent3 5 2" xfId="727"/>
    <cellStyle name="Accent3 5 2 2" xfId="8583"/>
    <cellStyle name="Accent3 5 2 2 2" xfId="8584"/>
    <cellStyle name="Accent3 5 2 3" xfId="8585"/>
    <cellStyle name="Accent3 5 3" xfId="8586"/>
    <cellStyle name="Accent3 5 3 2" xfId="8587"/>
    <cellStyle name="Accent3 5 4" xfId="8588"/>
    <cellStyle name="Accent3 5 5" xfId="8589"/>
    <cellStyle name="Accent3 50" xfId="8590"/>
    <cellStyle name="Accent3 50 2" xfId="8591"/>
    <cellStyle name="Accent3 50 3" xfId="8592"/>
    <cellStyle name="Accent3 50 4" xfId="8593"/>
    <cellStyle name="Accent3 51" xfId="8594"/>
    <cellStyle name="Accent3 51 2" xfId="8595"/>
    <cellStyle name="Accent3 51 3" xfId="8596"/>
    <cellStyle name="Accent3 51 4" xfId="8597"/>
    <cellStyle name="Accent3 52" xfId="8598"/>
    <cellStyle name="Accent3 52 2" xfId="8599"/>
    <cellStyle name="Accent3 52 3" xfId="8600"/>
    <cellStyle name="Accent3 52 4" xfId="8601"/>
    <cellStyle name="Accent3 53" xfId="8602"/>
    <cellStyle name="Accent3 53 2" xfId="8603"/>
    <cellStyle name="Accent3 53 3" xfId="8604"/>
    <cellStyle name="Accent3 53 4" xfId="8605"/>
    <cellStyle name="Accent3 54" xfId="8606"/>
    <cellStyle name="Accent3 54 2" xfId="8607"/>
    <cellStyle name="Accent3 54 3" xfId="8608"/>
    <cellStyle name="Accent3 54 4" xfId="8609"/>
    <cellStyle name="Accent3 55" xfId="8610"/>
    <cellStyle name="Accent3 55 2" xfId="8611"/>
    <cellStyle name="Accent3 55 3" xfId="8612"/>
    <cellStyle name="Accent3 55 4" xfId="8613"/>
    <cellStyle name="Accent3 56" xfId="8614"/>
    <cellStyle name="Accent3 56 2" xfId="8615"/>
    <cellStyle name="Accent3 56 3" xfId="8616"/>
    <cellStyle name="Accent3 56 4" xfId="8617"/>
    <cellStyle name="Accent3 57" xfId="8618"/>
    <cellStyle name="Accent3 57 2" xfId="8619"/>
    <cellStyle name="Accent3 57 3" xfId="8620"/>
    <cellStyle name="Accent3 57 4" xfId="8621"/>
    <cellStyle name="Accent3 58" xfId="8622"/>
    <cellStyle name="Accent3 58 2" xfId="8623"/>
    <cellStyle name="Accent3 58 3" xfId="8624"/>
    <cellStyle name="Accent3 58 4" xfId="8625"/>
    <cellStyle name="Accent3 59" xfId="8626"/>
    <cellStyle name="Accent3 59 2" xfId="8627"/>
    <cellStyle name="Accent3 59 3" xfId="8628"/>
    <cellStyle name="Accent3 59 4" xfId="8629"/>
    <cellStyle name="Accent3 6" xfId="728"/>
    <cellStyle name="Accent3 6 2" xfId="729"/>
    <cellStyle name="Accent3 6 2 2" xfId="8630"/>
    <cellStyle name="Accent3 6 2 2 2" xfId="8631"/>
    <cellStyle name="Accent3 6 2 3" xfId="8632"/>
    <cellStyle name="Accent3 6 3" xfId="8633"/>
    <cellStyle name="Accent3 6 3 2" xfId="8634"/>
    <cellStyle name="Accent3 6 4" xfId="8635"/>
    <cellStyle name="Accent3 6 5" xfId="8636"/>
    <cellStyle name="Accent3 60" xfId="8637"/>
    <cellStyle name="Accent3 60 2" xfId="8638"/>
    <cellStyle name="Accent3 60 3" xfId="8639"/>
    <cellStyle name="Accent3 60 4" xfId="8640"/>
    <cellStyle name="Accent3 61" xfId="8641"/>
    <cellStyle name="Accent3 61 2" xfId="8642"/>
    <cellStyle name="Accent3 61 3" xfId="8643"/>
    <cellStyle name="Accent3 61 4" xfId="8644"/>
    <cellStyle name="Accent3 62" xfId="8645"/>
    <cellStyle name="Accent3 62 2" xfId="8646"/>
    <cellStyle name="Accent3 62 3" xfId="8647"/>
    <cellStyle name="Accent3 62 4" xfId="8648"/>
    <cellStyle name="Accent3 63" xfId="8649"/>
    <cellStyle name="Accent3 63 2" xfId="8650"/>
    <cellStyle name="Accent3 63 3" xfId="8651"/>
    <cellStyle name="Accent3 63 4" xfId="8652"/>
    <cellStyle name="Accent3 64" xfId="8653"/>
    <cellStyle name="Accent3 64 2" xfId="8654"/>
    <cellStyle name="Accent3 64 3" xfId="8655"/>
    <cellStyle name="Accent3 64 4" xfId="8656"/>
    <cellStyle name="Accent3 65" xfId="8657"/>
    <cellStyle name="Accent3 65 2" xfId="8658"/>
    <cellStyle name="Accent3 65 3" xfId="8659"/>
    <cellStyle name="Accent3 65 4" xfId="8660"/>
    <cellStyle name="Accent3 66" xfId="8661"/>
    <cellStyle name="Accent3 66 2" xfId="8662"/>
    <cellStyle name="Accent3 66 3" xfId="8663"/>
    <cellStyle name="Accent3 66 4" xfId="8664"/>
    <cellStyle name="Accent3 67" xfId="8665"/>
    <cellStyle name="Accent3 67 2" xfId="8666"/>
    <cellStyle name="Accent3 67 3" xfId="8667"/>
    <cellStyle name="Accent3 67 4" xfId="8668"/>
    <cellStyle name="Accent3 68" xfId="8669"/>
    <cellStyle name="Accent3 68 2" xfId="8670"/>
    <cellStyle name="Accent3 68 3" xfId="8671"/>
    <cellStyle name="Accent3 68 4" xfId="8672"/>
    <cellStyle name="Accent3 69" xfId="8673"/>
    <cellStyle name="Accent3 69 2" xfId="8674"/>
    <cellStyle name="Accent3 69 3" xfId="8675"/>
    <cellStyle name="Accent3 69 4" xfId="8676"/>
    <cellStyle name="Accent3 7" xfId="730"/>
    <cellStyle name="Accent3 7 2" xfId="731"/>
    <cellStyle name="Accent3 7 2 2" xfId="8677"/>
    <cellStyle name="Accent3 7 2 2 2" xfId="8678"/>
    <cellStyle name="Accent3 7 2 3" xfId="8679"/>
    <cellStyle name="Accent3 7 3" xfId="8680"/>
    <cellStyle name="Accent3 7 3 2" xfId="8681"/>
    <cellStyle name="Accent3 7 4" xfId="8682"/>
    <cellStyle name="Accent3 7 5" xfId="8683"/>
    <cellStyle name="Accent3 7 6" xfId="8684"/>
    <cellStyle name="Accent3 70" xfId="8685"/>
    <cellStyle name="Accent3 70 2" xfId="8686"/>
    <cellStyle name="Accent3 70 3" xfId="8687"/>
    <cellStyle name="Accent3 70 4" xfId="8688"/>
    <cellStyle name="Accent3 71" xfId="8689"/>
    <cellStyle name="Accent3 71 2" xfId="8690"/>
    <cellStyle name="Accent3 71 2 2" xfId="8691"/>
    <cellStyle name="Accent3 71 3" xfId="8692"/>
    <cellStyle name="Accent3 71 4" xfId="8693"/>
    <cellStyle name="Accent3 72" xfId="8694"/>
    <cellStyle name="Accent3 72 2" xfId="8695"/>
    <cellStyle name="Accent3 72 2 2" xfId="8696"/>
    <cellStyle name="Accent3 72 3" xfId="8697"/>
    <cellStyle name="Accent3 72 4" xfId="8698"/>
    <cellStyle name="Accent3 73" xfId="8699"/>
    <cellStyle name="Accent3 73 2" xfId="8700"/>
    <cellStyle name="Accent3 73 2 2" xfId="8701"/>
    <cellStyle name="Accent3 73 3" xfId="8702"/>
    <cellStyle name="Accent3 73 4" xfId="8703"/>
    <cellStyle name="Accent3 74" xfId="8704"/>
    <cellStyle name="Accent3 74 2" xfId="8705"/>
    <cellStyle name="Accent3 74 2 2" xfId="8706"/>
    <cellStyle name="Accent3 74 3" xfId="8707"/>
    <cellStyle name="Accent3 74 4" xfId="8708"/>
    <cellStyle name="Accent3 75" xfId="8709"/>
    <cellStyle name="Accent3 75 2" xfId="8710"/>
    <cellStyle name="Accent3 75 2 2" xfId="8711"/>
    <cellStyle name="Accent3 75 3" xfId="8712"/>
    <cellStyle name="Accent3 75 4" xfId="8713"/>
    <cellStyle name="Accent3 76" xfId="8714"/>
    <cellStyle name="Accent3 76 2" xfId="8715"/>
    <cellStyle name="Accent3 76 2 2" xfId="8716"/>
    <cellStyle name="Accent3 76 3" xfId="8717"/>
    <cellStyle name="Accent3 76 4" xfId="8718"/>
    <cellStyle name="Accent3 77" xfId="8719"/>
    <cellStyle name="Accent3 77 2" xfId="8720"/>
    <cellStyle name="Accent3 77 3" xfId="8721"/>
    <cellStyle name="Accent3 77 4" xfId="8722"/>
    <cellStyle name="Accent3 78" xfId="8723"/>
    <cellStyle name="Accent3 78 2" xfId="8724"/>
    <cellStyle name="Accent3 78 3" xfId="8725"/>
    <cellStyle name="Accent3 79" xfId="8726"/>
    <cellStyle name="Accent3 79 2" xfId="8727"/>
    <cellStyle name="Accent3 79 3" xfId="8728"/>
    <cellStyle name="Accent3 8" xfId="732"/>
    <cellStyle name="Accent3 8 2" xfId="8729"/>
    <cellStyle name="Accent3 8 2 2" xfId="8730"/>
    <cellStyle name="Accent3 8 2 2 2" xfId="8731"/>
    <cellStyle name="Accent3 8 2 3" xfId="8732"/>
    <cellStyle name="Accent3 8 3" xfId="8733"/>
    <cellStyle name="Accent3 8 3 2" xfId="8734"/>
    <cellStyle name="Accent3 8 4" xfId="8735"/>
    <cellStyle name="Accent3 8 4 2" xfId="8736"/>
    <cellStyle name="Accent3 8 5" xfId="8737"/>
    <cellStyle name="Accent3 8 6" xfId="8738"/>
    <cellStyle name="Accent3 80" xfId="8739"/>
    <cellStyle name="Accent3 80 2" xfId="8740"/>
    <cellStyle name="Accent3 80 3" xfId="8741"/>
    <cellStyle name="Accent3 81" xfId="8742"/>
    <cellStyle name="Accent3 81 2" xfId="8743"/>
    <cellStyle name="Accent3 81 3" xfId="8744"/>
    <cellStyle name="Accent3 82" xfId="8745"/>
    <cellStyle name="Accent3 82 2" xfId="8746"/>
    <cellStyle name="Accent3 82 3" xfId="8747"/>
    <cellStyle name="Accent3 83" xfId="8748"/>
    <cellStyle name="Accent3 83 2" xfId="8749"/>
    <cellStyle name="Accent3 83 3" xfId="8750"/>
    <cellStyle name="Accent3 84" xfId="8751"/>
    <cellStyle name="Accent3 84 2" xfId="8752"/>
    <cellStyle name="Accent3 84 3" xfId="8753"/>
    <cellStyle name="Accent3 85" xfId="8754"/>
    <cellStyle name="Accent3 85 2" xfId="8755"/>
    <cellStyle name="Accent3 85 3" xfId="8756"/>
    <cellStyle name="Accent3 86" xfId="8757"/>
    <cellStyle name="Accent3 86 2" xfId="8758"/>
    <cellStyle name="Accent3 86 3" xfId="8759"/>
    <cellStyle name="Accent3 87" xfId="8760"/>
    <cellStyle name="Accent3 87 2" xfId="8761"/>
    <cellStyle name="Accent3 87 3" xfId="8762"/>
    <cellStyle name="Accent3 88" xfId="8763"/>
    <cellStyle name="Accent3 88 2" xfId="8764"/>
    <cellStyle name="Accent3 88 3" xfId="8765"/>
    <cellStyle name="Accent3 89" xfId="8766"/>
    <cellStyle name="Accent3 89 2" xfId="8767"/>
    <cellStyle name="Accent3 89 3" xfId="8768"/>
    <cellStyle name="Accent3 9" xfId="733"/>
    <cellStyle name="Accent3 9 2" xfId="8769"/>
    <cellStyle name="Accent3 9 2 2" xfId="8770"/>
    <cellStyle name="Accent3 9 2 3" xfId="8771"/>
    <cellStyle name="Accent3 9 3" xfId="8772"/>
    <cellStyle name="Accent3 9 3 2" xfId="8773"/>
    <cellStyle name="Accent3 9 4" xfId="8774"/>
    <cellStyle name="Accent3 9 5" xfId="8775"/>
    <cellStyle name="Accent3 9 6" xfId="8776"/>
    <cellStyle name="Accent3 9 7" xfId="8777"/>
    <cellStyle name="Accent3 90" xfId="8778"/>
    <cellStyle name="Accent3 90 2" xfId="8779"/>
    <cellStyle name="Accent3 90 3" xfId="8780"/>
    <cellStyle name="Accent3 91" xfId="8781"/>
    <cellStyle name="Accent3 91 2" xfId="8782"/>
    <cellStyle name="Accent3 91 3" xfId="8783"/>
    <cellStyle name="Accent3 92" xfId="8784"/>
    <cellStyle name="Accent3 92 2" xfId="8785"/>
    <cellStyle name="Accent3 92 3" xfId="8786"/>
    <cellStyle name="Accent3 93" xfId="8787"/>
    <cellStyle name="Accent3 93 2" xfId="8788"/>
    <cellStyle name="Accent3 93 3" xfId="8789"/>
    <cellStyle name="Accent3 94" xfId="8790"/>
    <cellStyle name="Accent3 94 2" xfId="8791"/>
    <cellStyle name="Accent3 94 3" xfId="8792"/>
    <cellStyle name="Accent3 95" xfId="8793"/>
    <cellStyle name="Accent3 95 2" xfId="8794"/>
    <cellStyle name="Accent3 95 3" xfId="8795"/>
    <cellStyle name="Accent3 96" xfId="8796"/>
    <cellStyle name="Accent3 96 2" xfId="8797"/>
    <cellStyle name="Accent3 96 3" xfId="8798"/>
    <cellStyle name="Accent3 97" xfId="8799"/>
    <cellStyle name="Accent3 97 2" xfId="8800"/>
    <cellStyle name="Accent3 97 3" xfId="8801"/>
    <cellStyle name="Accent3 98" xfId="8802"/>
    <cellStyle name="Accent3 98 2" xfId="8803"/>
    <cellStyle name="Accent3 98 3" xfId="8804"/>
    <cellStyle name="Accent3 99" xfId="8805"/>
    <cellStyle name="Accent3 99 2" xfId="8806"/>
    <cellStyle name="Accent3 99 3" xfId="8807"/>
    <cellStyle name="Accent4" xfId="30" builtinId="41" customBuiltin="1"/>
    <cellStyle name="Accent4 - 20%" xfId="734"/>
    <cellStyle name="Accent4 - 20% 2" xfId="735"/>
    <cellStyle name="Accent4 - 20% 2 2" xfId="8808"/>
    <cellStyle name="Accent4 - 20% 2 2 2" xfId="8809"/>
    <cellStyle name="Accent4 - 20% 2 2 3" xfId="8810"/>
    <cellStyle name="Accent4 - 20% 2 3" xfId="8811"/>
    <cellStyle name="Accent4 - 20% 2 3 2" xfId="8812"/>
    <cellStyle name="Accent4 - 20% 2 4" xfId="8813"/>
    <cellStyle name="Accent4 - 20% 2 5" xfId="8814"/>
    <cellStyle name="Accent4 - 20% 3" xfId="736"/>
    <cellStyle name="Accent4 - 20% 3 2" xfId="8815"/>
    <cellStyle name="Accent4 - 20% 3 2 2" xfId="8816"/>
    <cellStyle name="Accent4 - 20% 3 3" xfId="8817"/>
    <cellStyle name="Accent4 - 20% 4" xfId="8818"/>
    <cellStyle name="Accent4 - 20% 4 2" xfId="8819"/>
    <cellStyle name="Accent4 - 20% 5" xfId="8820"/>
    <cellStyle name="Accent4 - 20% 5 2" xfId="8821"/>
    <cellStyle name="Accent4 - 20% 6" xfId="8822"/>
    <cellStyle name="Accent4 - 20% 7" xfId="8823"/>
    <cellStyle name="Accent4 - 20% 8" xfId="8824"/>
    <cellStyle name="Accent4 - 20% 9" xfId="8825"/>
    <cellStyle name="Accent4 - 40%" xfId="737"/>
    <cellStyle name="Accent4 - 40% 2" xfId="738"/>
    <cellStyle name="Accent4 - 40% 2 2" xfId="8826"/>
    <cellStyle name="Accent4 - 40% 2 2 2" xfId="8827"/>
    <cellStyle name="Accent4 - 40% 2 2 3" xfId="8828"/>
    <cellStyle name="Accent4 - 40% 2 3" xfId="8829"/>
    <cellStyle name="Accent4 - 40% 2 3 2" xfId="8830"/>
    <cellStyle name="Accent4 - 40% 2 4" xfId="8831"/>
    <cellStyle name="Accent4 - 40% 2 5" xfId="8832"/>
    <cellStyle name="Accent4 - 40% 3" xfId="739"/>
    <cellStyle name="Accent4 - 40% 3 2" xfId="8833"/>
    <cellStyle name="Accent4 - 40% 3 2 2" xfId="8834"/>
    <cellStyle name="Accent4 - 40% 3 3" xfId="8835"/>
    <cellStyle name="Accent4 - 40% 4" xfId="8836"/>
    <cellStyle name="Accent4 - 40% 4 2" xfId="8837"/>
    <cellStyle name="Accent4 - 40% 5" xfId="8838"/>
    <cellStyle name="Accent4 - 40% 5 2" xfId="8839"/>
    <cellStyle name="Accent4 - 40% 6" xfId="8840"/>
    <cellStyle name="Accent4 - 40% 7" xfId="8841"/>
    <cellStyle name="Accent4 - 40% 8" xfId="8842"/>
    <cellStyle name="Accent4 - 40% 9" xfId="8843"/>
    <cellStyle name="Accent4 - 60%" xfId="740"/>
    <cellStyle name="Accent4 - 60% 2" xfId="741"/>
    <cellStyle name="Accent4 - 60% 2 2" xfId="8844"/>
    <cellStyle name="Accent4 - 60% 2 2 2" xfId="8845"/>
    <cellStyle name="Accent4 - 60% 2 2 3" xfId="8846"/>
    <cellStyle name="Accent4 - 60% 2 3" xfId="8847"/>
    <cellStyle name="Accent4 - 60% 2 3 2" xfId="8848"/>
    <cellStyle name="Accent4 - 60% 2 4" xfId="8849"/>
    <cellStyle name="Accent4 - 60% 2 5" xfId="8850"/>
    <cellStyle name="Accent4 - 60% 3" xfId="8851"/>
    <cellStyle name="Accent4 - 60% 3 2" xfId="8852"/>
    <cellStyle name="Accent4 - 60% 3 2 2" xfId="8853"/>
    <cellStyle name="Accent4 - 60% 3 3" xfId="8854"/>
    <cellStyle name="Accent4 - 60% 4" xfId="8855"/>
    <cellStyle name="Accent4 - 60% 4 2" xfId="8856"/>
    <cellStyle name="Accent4 - 60% 5" xfId="8857"/>
    <cellStyle name="Accent4 - 60% 5 2" xfId="8858"/>
    <cellStyle name="Accent4 - 60% 6" xfId="8859"/>
    <cellStyle name="Accent4 - 60% 7" xfId="8860"/>
    <cellStyle name="Accent4 - 60% 8" xfId="8861"/>
    <cellStyle name="Accent4 - 60% 9" xfId="8862"/>
    <cellStyle name="Accent4 10" xfId="742"/>
    <cellStyle name="Accent4 10 2" xfId="8863"/>
    <cellStyle name="Accent4 10 2 2" xfId="8864"/>
    <cellStyle name="Accent4 10 2 3" xfId="8865"/>
    <cellStyle name="Accent4 10 3" xfId="8866"/>
    <cellStyle name="Accent4 10 3 2" xfId="8867"/>
    <cellStyle name="Accent4 10 4" xfId="8868"/>
    <cellStyle name="Accent4 10 5" xfId="8869"/>
    <cellStyle name="Accent4 10 6" xfId="8870"/>
    <cellStyle name="Accent4 10 7" xfId="8871"/>
    <cellStyle name="Accent4 100" xfId="8872"/>
    <cellStyle name="Accent4 100 2" xfId="8873"/>
    <cellStyle name="Accent4 101" xfId="8874"/>
    <cellStyle name="Accent4 101 2" xfId="8875"/>
    <cellStyle name="Accent4 102" xfId="8876"/>
    <cellStyle name="Accent4 102 2" xfId="8877"/>
    <cellStyle name="Accent4 103" xfId="8878"/>
    <cellStyle name="Accent4 103 2" xfId="8879"/>
    <cellStyle name="Accent4 104" xfId="8880"/>
    <cellStyle name="Accent4 104 2" xfId="8881"/>
    <cellStyle name="Accent4 105" xfId="8882"/>
    <cellStyle name="Accent4 105 2" xfId="8883"/>
    <cellStyle name="Accent4 106" xfId="8884"/>
    <cellStyle name="Accent4 106 2" xfId="8885"/>
    <cellStyle name="Accent4 107" xfId="8886"/>
    <cellStyle name="Accent4 107 2" xfId="8887"/>
    <cellStyle name="Accent4 108" xfId="8888"/>
    <cellStyle name="Accent4 108 2" xfId="8889"/>
    <cellStyle name="Accent4 109" xfId="8890"/>
    <cellStyle name="Accent4 109 2" xfId="8891"/>
    <cellStyle name="Accent4 11" xfId="743"/>
    <cellStyle name="Accent4 11 2" xfId="8892"/>
    <cellStyle name="Accent4 11 2 2" xfId="8893"/>
    <cellStyle name="Accent4 11 2 3" xfId="8894"/>
    <cellStyle name="Accent4 11 3" xfId="8895"/>
    <cellStyle name="Accent4 11 3 2" xfId="8896"/>
    <cellStyle name="Accent4 11 4" xfId="8897"/>
    <cellStyle name="Accent4 11 5" xfId="8898"/>
    <cellStyle name="Accent4 11 6" xfId="8899"/>
    <cellStyle name="Accent4 11 7" xfId="8900"/>
    <cellStyle name="Accent4 11 8" xfId="8901"/>
    <cellStyle name="Accent4 110" xfId="8902"/>
    <cellStyle name="Accent4 110 2" xfId="8903"/>
    <cellStyle name="Accent4 111" xfId="8904"/>
    <cellStyle name="Accent4 112" xfId="8905"/>
    <cellStyle name="Accent4 113" xfId="8906"/>
    <cellStyle name="Accent4 114" xfId="8907"/>
    <cellStyle name="Accent4 115" xfId="8908"/>
    <cellStyle name="Accent4 116" xfId="8909"/>
    <cellStyle name="Accent4 117" xfId="8910"/>
    <cellStyle name="Accent4 118" xfId="8911"/>
    <cellStyle name="Accent4 119" xfId="8912"/>
    <cellStyle name="Accent4 12" xfId="744"/>
    <cellStyle name="Accent4 12 2" xfId="8913"/>
    <cellStyle name="Accent4 12 2 2" xfId="8914"/>
    <cellStyle name="Accent4 12 2 3" xfId="8915"/>
    <cellStyle name="Accent4 12 3" xfId="8916"/>
    <cellStyle name="Accent4 12 3 2" xfId="8917"/>
    <cellStyle name="Accent4 12 4" xfId="8918"/>
    <cellStyle name="Accent4 12 5" xfId="8919"/>
    <cellStyle name="Accent4 12 6" xfId="8920"/>
    <cellStyle name="Accent4 120" xfId="8921"/>
    <cellStyle name="Accent4 121" xfId="8922"/>
    <cellStyle name="Accent4 122" xfId="8923"/>
    <cellStyle name="Accent4 123" xfId="8924"/>
    <cellStyle name="Accent4 124" xfId="8925"/>
    <cellStyle name="Accent4 125" xfId="8926"/>
    <cellStyle name="Accent4 126" xfId="8927"/>
    <cellStyle name="Accent4 127" xfId="8928"/>
    <cellStyle name="Accent4 128" xfId="8929"/>
    <cellStyle name="Accent4 129" xfId="8930"/>
    <cellStyle name="Accent4 13" xfId="745"/>
    <cellStyle name="Accent4 13 2" xfId="8931"/>
    <cellStyle name="Accent4 13 2 2" xfId="8932"/>
    <cellStyle name="Accent4 13 2 3" xfId="8933"/>
    <cellStyle name="Accent4 13 3" xfId="8934"/>
    <cellStyle name="Accent4 13 3 2" xfId="8935"/>
    <cellStyle name="Accent4 13 4" xfId="8936"/>
    <cellStyle name="Accent4 13 5" xfId="8937"/>
    <cellStyle name="Accent4 13 6" xfId="8938"/>
    <cellStyle name="Accent4 130" xfId="8939"/>
    <cellStyle name="Accent4 131" xfId="8940"/>
    <cellStyle name="Accent4 132" xfId="8941"/>
    <cellStyle name="Accent4 133" xfId="8942"/>
    <cellStyle name="Accent4 134" xfId="8943"/>
    <cellStyle name="Accent4 135" xfId="8944"/>
    <cellStyle name="Accent4 136" xfId="8945"/>
    <cellStyle name="Accent4 137" xfId="8946"/>
    <cellStyle name="Accent4 138" xfId="8947"/>
    <cellStyle name="Accent4 139" xfId="8948"/>
    <cellStyle name="Accent4 14" xfId="746"/>
    <cellStyle name="Accent4 14 2" xfId="8949"/>
    <cellStyle name="Accent4 14 2 2" xfId="8950"/>
    <cellStyle name="Accent4 14 2 3" xfId="8951"/>
    <cellStyle name="Accent4 14 3" xfId="8952"/>
    <cellStyle name="Accent4 14 3 2" xfId="8953"/>
    <cellStyle name="Accent4 14 4" xfId="8954"/>
    <cellStyle name="Accent4 14 5" xfId="8955"/>
    <cellStyle name="Accent4 14 6" xfId="8956"/>
    <cellStyle name="Accent4 140" xfId="8957"/>
    <cellStyle name="Accent4 141" xfId="8958"/>
    <cellStyle name="Accent4 142" xfId="8959"/>
    <cellStyle name="Accent4 143" xfId="8960"/>
    <cellStyle name="Accent4 144" xfId="8961"/>
    <cellStyle name="Accent4 145" xfId="8962"/>
    <cellStyle name="Accent4 146" xfId="8963"/>
    <cellStyle name="Accent4 147" xfId="8964"/>
    <cellStyle name="Accent4 148" xfId="8965"/>
    <cellStyle name="Accent4 149" xfId="8966"/>
    <cellStyle name="Accent4 15" xfId="747"/>
    <cellStyle name="Accent4 15 2" xfId="8967"/>
    <cellStyle name="Accent4 15 2 2" xfId="8968"/>
    <cellStyle name="Accent4 15 2 3" xfId="8969"/>
    <cellStyle name="Accent4 15 3" xfId="8970"/>
    <cellStyle name="Accent4 15 3 2" xfId="8971"/>
    <cellStyle name="Accent4 15 4" xfId="8972"/>
    <cellStyle name="Accent4 15 5" xfId="8973"/>
    <cellStyle name="Accent4 15 6" xfId="8974"/>
    <cellStyle name="Accent4 150" xfId="8975"/>
    <cellStyle name="Accent4 151" xfId="8976"/>
    <cellStyle name="Accent4 152" xfId="8977"/>
    <cellStyle name="Accent4 153" xfId="8978"/>
    <cellStyle name="Accent4 154" xfId="8979"/>
    <cellStyle name="Accent4 155" xfId="8980"/>
    <cellStyle name="Accent4 156" xfId="8981"/>
    <cellStyle name="Accent4 157" xfId="8982"/>
    <cellStyle name="Accent4 158" xfId="8983"/>
    <cellStyle name="Accent4 159" xfId="8984"/>
    <cellStyle name="Accent4 16" xfId="748"/>
    <cellStyle name="Accent4 16 2" xfId="8985"/>
    <cellStyle name="Accent4 16 2 2" xfId="8986"/>
    <cellStyle name="Accent4 16 2 3" xfId="8987"/>
    <cellStyle name="Accent4 16 3" xfId="8988"/>
    <cellStyle name="Accent4 16 3 2" xfId="8989"/>
    <cellStyle name="Accent4 16 4" xfId="8990"/>
    <cellStyle name="Accent4 16 5" xfId="8991"/>
    <cellStyle name="Accent4 16 6" xfId="8992"/>
    <cellStyle name="Accent4 160" xfId="8993"/>
    <cellStyle name="Accent4 161" xfId="8994"/>
    <cellStyle name="Accent4 162" xfId="8995"/>
    <cellStyle name="Accent4 163" xfId="8996"/>
    <cellStyle name="Accent4 164" xfId="8997"/>
    <cellStyle name="Accent4 165" xfId="8998"/>
    <cellStyle name="Accent4 166" xfId="8999"/>
    <cellStyle name="Accent4 167" xfId="9000"/>
    <cellStyle name="Accent4 168" xfId="9001"/>
    <cellStyle name="Accent4 169" xfId="9002"/>
    <cellStyle name="Accent4 17" xfId="749"/>
    <cellStyle name="Accent4 17 2" xfId="9003"/>
    <cellStyle name="Accent4 17 2 2" xfId="9004"/>
    <cellStyle name="Accent4 17 2 3" xfId="9005"/>
    <cellStyle name="Accent4 17 3" xfId="9006"/>
    <cellStyle name="Accent4 17 3 2" xfId="9007"/>
    <cellStyle name="Accent4 17 4" xfId="9008"/>
    <cellStyle name="Accent4 17 5" xfId="9009"/>
    <cellStyle name="Accent4 17 6" xfId="9010"/>
    <cellStyle name="Accent4 170" xfId="9011"/>
    <cellStyle name="Accent4 171" xfId="9012"/>
    <cellStyle name="Accent4 172" xfId="9013"/>
    <cellStyle name="Accent4 173" xfId="9014"/>
    <cellStyle name="Accent4 174" xfId="9015"/>
    <cellStyle name="Accent4 175" xfId="9016"/>
    <cellStyle name="Accent4 176" xfId="9017"/>
    <cellStyle name="Accent4 177" xfId="9018"/>
    <cellStyle name="Accent4 178" xfId="9019"/>
    <cellStyle name="Accent4 179" xfId="9020"/>
    <cellStyle name="Accent4 18" xfId="750"/>
    <cellStyle name="Accent4 18 2" xfId="9021"/>
    <cellStyle name="Accent4 18 2 2" xfId="9022"/>
    <cellStyle name="Accent4 18 2 3" xfId="9023"/>
    <cellStyle name="Accent4 18 3" xfId="9024"/>
    <cellStyle name="Accent4 18 3 2" xfId="9025"/>
    <cellStyle name="Accent4 18 4" xfId="9026"/>
    <cellStyle name="Accent4 18 5" xfId="9027"/>
    <cellStyle name="Accent4 180" xfId="9028"/>
    <cellStyle name="Accent4 181" xfId="9029"/>
    <cellStyle name="Accent4 182" xfId="9030"/>
    <cellStyle name="Accent4 183" xfId="9031"/>
    <cellStyle name="Accent4 184" xfId="9032"/>
    <cellStyle name="Accent4 185" xfId="9033"/>
    <cellStyle name="Accent4 186" xfId="9034"/>
    <cellStyle name="Accent4 187" xfId="9035"/>
    <cellStyle name="Accent4 188" xfId="9036"/>
    <cellStyle name="Accent4 189" xfId="9037"/>
    <cellStyle name="Accent4 19" xfId="751"/>
    <cellStyle name="Accent4 19 2" xfId="9038"/>
    <cellStyle name="Accent4 19 2 2" xfId="9039"/>
    <cellStyle name="Accent4 19 2 3" xfId="9040"/>
    <cellStyle name="Accent4 19 3" xfId="9041"/>
    <cellStyle name="Accent4 19 3 2" xfId="9042"/>
    <cellStyle name="Accent4 19 4" xfId="9043"/>
    <cellStyle name="Accent4 19 5" xfId="9044"/>
    <cellStyle name="Accent4 2" xfId="752"/>
    <cellStyle name="Accent4 2 10" xfId="9045"/>
    <cellStyle name="Accent4 2 11" xfId="9046"/>
    <cellStyle name="Accent4 2 2" xfId="753"/>
    <cellStyle name="Accent4 2 2 2" xfId="9047"/>
    <cellStyle name="Accent4 2 2 2 2" xfId="9048"/>
    <cellStyle name="Accent4 2 2 2 3" xfId="9049"/>
    <cellStyle name="Accent4 2 2 2 4" xfId="9050"/>
    <cellStyle name="Accent4 2 2 3" xfId="9051"/>
    <cellStyle name="Accent4 2 2 4" xfId="9052"/>
    <cellStyle name="Accent4 2 2 5" xfId="9053"/>
    <cellStyle name="Accent4 2 2 6" xfId="9054"/>
    <cellStyle name="Accent4 2 3" xfId="9055"/>
    <cellStyle name="Accent4 2 3 2" xfId="9056"/>
    <cellStyle name="Accent4 2 3 3" xfId="9057"/>
    <cellStyle name="Accent4 2 3 4" xfId="9058"/>
    <cellStyle name="Accent4 2 3 5" xfId="9059"/>
    <cellStyle name="Accent4 2 4" xfId="9060"/>
    <cellStyle name="Accent4 2 4 2" xfId="9061"/>
    <cellStyle name="Accent4 2 4 3" xfId="9062"/>
    <cellStyle name="Accent4 2 5" xfId="9063"/>
    <cellStyle name="Accent4 2 5 2" xfId="9064"/>
    <cellStyle name="Accent4 2 6" xfId="9065"/>
    <cellStyle name="Accent4 2 6 2" xfId="9066"/>
    <cellStyle name="Accent4 2 7" xfId="9067"/>
    <cellStyle name="Accent4 2 7 2" xfId="9068"/>
    <cellStyle name="Accent4 2 8" xfId="9069"/>
    <cellStyle name="Accent4 2 9" xfId="9070"/>
    <cellStyle name="Accent4 20" xfId="754"/>
    <cellStyle name="Accent4 20 2" xfId="9071"/>
    <cellStyle name="Accent4 20 2 2" xfId="9072"/>
    <cellStyle name="Accent4 20 2 3" xfId="9073"/>
    <cellStyle name="Accent4 20 3" xfId="9074"/>
    <cellStyle name="Accent4 20 3 2" xfId="9075"/>
    <cellStyle name="Accent4 20 4" xfId="9076"/>
    <cellStyle name="Accent4 20 5" xfId="9077"/>
    <cellStyle name="Accent4 20 6" xfId="9078"/>
    <cellStyle name="Accent4 21" xfId="755"/>
    <cellStyle name="Accent4 21 2" xfId="9079"/>
    <cellStyle name="Accent4 21 2 2" xfId="9080"/>
    <cellStyle name="Accent4 21 2 3" xfId="9081"/>
    <cellStyle name="Accent4 21 3" xfId="9082"/>
    <cellStyle name="Accent4 21 3 2" xfId="9083"/>
    <cellStyle name="Accent4 21 4" xfId="9084"/>
    <cellStyle name="Accent4 21 5" xfId="9085"/>
    <cellStyle name="Accent4 21 6" xfId="9086"/>
    <cellStyle name="Accent4 22" xfId="756"/>
    <cellStyle name="Accent4 22 2" xfId="9087"/>
    <cellStyle name="Accent4 22 2 2" xfId="9088"/>
    <cellStyle name="Accent4 22 2 3" xfId="9089"/>
    <cellStyle name="Accent4 22 3" xfId="9090"/>
    <cellStyle name="Accent4 22 3 2" xfId="9091"/>
    <cellStyle name="Accent4 22 4" xfId="9092"/>
    <cellStyle name="Accent4 22 5" xfId="9093"/>
    <cellStyle name="Accent4 22 6" xfId="9094"/>
    <cellStyle name="Accent4 23" xfId="757"/>
    <cellStyle name="Accent4 23 2" xfId="9095"/>
    <cellStyle name="Accent4 23 2 2" xfId="9096"/>
    <cellStyle name="Accent4 23 2 3" xfId="9097"/>
    <cellStyle name="Accent4 23 3" xfId="9098"/>
    <cellStyle name="Accent4 23 3 2" xfId="9099"/>
    <cellStyle name="Accent4 23 4" xfId="9100"/>
    <cellStyle name="Accent4 23 5" xfId="9101"/>
    <cellStyle name="Accent4 23 6" xfId="9102"/>
    <cellStyle name="Accent4 24" xfId="758"/>
    <cellStyle name="Accent4 24 2" xfId="9103"/>
    <cellStyle name="Accent4 24 2 2" xfId="9104"/>
    <cellStyle name="Accent4 24 2 3" xfId="9105"/>
    <cellStyle name="Accent4 24 3" xfId="9106"/>
    <cellStyle name="Accent4 24 3 2" xfId="9107"/>
    <cellStyle name="Accent4 24 4" xfId="9108"/>
    <cellStyle name="Accent4 24 5" xfId="9109"/>
    <cellStyle name="Accent4 24 6" xfId="9110"/>
    <cellStyle name="Accent4 25" xfId="759"/>
    <cellStyle name="Accent4 25 2" xfId="9111"/>
    <cellStyle name="Accent4 25 2 2" xfId="9112"/>
    <cellStyle name="Accent4 25 2 3" xfId="9113"/>
    <cellStyle name="Accent4 25 3" xfId="9114"/>
    <cellStyle name="Accent4 25 3 2" xfId="9115"/>
    <cellStyle name="Accent4 25 4" xfId="9116"/>
    <cellStyle name="Accent4 25 5" xfId="9117"/>
    <cellStyle name="Accent4 25 6" xfId="9118"/>
    <cellStyle name="Accent4 26" xfId="760"/>
    <cellStyle name="Accent4 26 2" xfId="9119"/>
    <cellStyle name="Accent4 26 2 2" xfId="9120"/>
    <cellStyle name="Accent4 26 2 3" xfId="9121"/>
    <cellStyle name="Accent4 26 3" xfId="9122"/>
    <cellStyle name="Accent4 26 3 2" xfId="9123"/>
    <cellStyle name="Accent4 26 4" xfId="9124"/>
    <cellStyle name="Accent4 26 5" xfId="9125"/>
    <cellStyle name="Accent4 26 6" xfId="9126"/>
    <cellStyle name="Accent4 27" xfId="761"/>
    <cellStyle name="Accent4 27 2" xfId="9127"/>
    <cellStyle name="Accent4 27 2 2" xfId="9128"/>
    <cellStyle name="Accent4 27 2 3" xfId="9129"/>
    <cellStyle name="Accent4 27 3" xfId="9130"/>
    <cellStyle name="Accent4 27 3 2" xfId="9131"/>
    <cellStyle name="Accent4 27 4" xfId="9132"/>
    <cellStyle name="Accent4 27 5" xfId="9133"/>
    <cellStyle name="Accent4 27 6" xfId="9134"/>
    <cellStyle name="Accent4 28" xfId="762"/>
    <cellStyle name="Accent4 28 2" xfId="9135"/>
    <cellStyle name="Accent4 28 2 2" xfId="9136"/>
    <cellStyle name="Accent4 28 2 3" xfId="9137"/>
    <cellStyle name="Accent4 28 3" xfId="9138"/>
    <cellStyle name="Accent4 28 3 2" xfId="9139"/>
    <cellStyle name="Accent4 28 4" xfId="9140"/>
    <cellStyle name="Accent4 28 5" xfId="9141"/>
    <cellStyle name="Accent4 28 6" xfId="9142"/>
    <cellStyle name="Accent4 29" xfId="9143"/>
    <cellStyle name="Accent4 29 2" xfId="9144"/>
    <cellStyle name="Accent4 29 2 2" xfId="9145"/>
    <cellStyle name="Accent4 29 2 3" xfId="9146"/>
    <cellStyle name="Accent4 29 3" xfId="9147"/>
    <cellStyle name="Accent4 29 3 2" xfId="9148"/>
    <cellStyle name="Accent4 29 4" xfId="9149"/>
    <cellStyle name="Accent4 29 5" xfId="9150"/>
    <cellStyle name="Accent4 29 6" xfId="9151"/>
    <cellStyle name="Accent4 3" xfId="763"/>
    <cellStyle name="Accent4 3 2" xfId="764"/>
    <cellStyle name="Accent4 3 2 2" xfId="9152"/>
    <cellStyle name="Accent4 3 2 2 2" xfId="9153"/>
    <cellStyle name="Accent4 3 2 3" xfId="9154"/>
    <cellStyle name="Accent4 3 2 3 2" xfId="9155"/>
    <cellStyle name="Accent4 3 2 4" xfId="9156"/>
    <cellStyle name="Accent4 3 3" xfId="765"/>
    <cellStyle name="Accent4 3 3 2" xfId="9157"/>
    <cellStyle name="Accent4 3 3 3" xfId="9158"/>
    <cellStyle name="Accent4 3 4" xfId="9159"/>
    <cellStyle name="Accent4 3 4 2" xfId="9160"/>
    <cellStyle name="Accent4 3 5" xfId="9161"/>
    <cellStyle name="Accent4 3 6" xfId="9162"/>
    <cellStyle name="Accent4 3 7" xfId="9163"/>
    <cellStyle name="Accent4 3 8" xfId="9164"/>
    <cellStyle name="Accent4 3 9" xfId="9165"/>
    <cellStyle name="Accent4 30" xfId="9166"/>
    <cellStyle name="Accent4 30 2" xfId="9167"/>
    <cellStyle name="Accent4 30 2 2" xfId="9168"/>
    <cellStyle name="Accent4 30 2 3" xfId="9169"/>
    <cellStyle name="Accent4 30 3" xfId="9170"/>
    <cellStyle name="Accent4 30 3 2" xfId="9171"/>
    <cellStyle name="Accent4 30 4" xfId="9172"/>
    <cellStyle name="Accent4 30 5" xfId="9173"/>
    <cellStyle name="Accent4 30 6" xfId="9174"/>
    <cellStyle name="Accent4 31" xfId="9175"/>
    <cellStyle name="Accent4 31 2" xfId="9176"/>
    <cellStyle name="Accent4 31 2 2" xfId="9177"/>
    <cellStyle name="Accent4 31 2 3" xfId="9178"/>
    <cellStyle name="Accent4 31 3" xfId="9179"/>
    <cellStyle name="Accent4 31 3 2" xfId="9180"/>
    <cellStyle name="Accent4 31 4" xfId="9181"/>
    <cellStyle name="Accent4 31 5" xfId="9182"/>
    <cellStyle name="Accent4 31 6" xfId="9183"/>
    <cellStyle name="Accent4 32" xfId="9184"/>
    <cellStyle name="Accent4 32 2" xfId="9185"/>
    <cellStyle name="Accent4 32 2 2" xfId="9186"/>
    <cellStyle name="Accent4 32 2 3" xfId="9187"/>
    <cellStyle name="Accent4 32 3" xfId="9188"/>
    <cellStyle name="Accent4 32 3 2" xfId="9189"/>
    <cellStyle name="Accent4 32 4" xfId="9190"/>
    <cellStyle name="Accent4 32 5" xfId="9191"/>
    <cellStyle name="Accent4 32 6" xfId="9192"/>
    <cellStyle name="Accent4 33" xfId="9193"/>
    <cellStyle name="Accent4 33 2" xfId="9194"/>
    <cellStyle name="Accent4 33 2 2" xfId="9195"/>
    <cellStyle name="Accent4 33 2 3" xfId="9196"/>
    <cellStyle name="Accent4 33 3" xfId="9197"/>
    <cellStyle name="Accent4 33 3 2" xfId="9198"/>
    <cellStyle name="Accent4 33 4" xfId="9199"/>
    <cellStyle name="Accent4 33 5" xfId="9200"/>
    <cellStyle name="Accent4 33 6" xfId="9201"/>
    <cellStyle name="Accent4 34" xfId="9202"/>
    <cellStyle name="Accent4 34 2" xfId="9203"/>
    <cellStyle name="Accent4 34 2 2" xfId="9204"/>
    <cellStyle name="Accent4 34 2 3" xfId="9205"/>
    <cellStyle name="Accent4 34 3" xfId="9206"/>
    <cellStyle name="Accent4 34 3 2" xfId="9207"/>
    <cellStyle name="Accent4 34 4" xfId="9208"/>
    <cellStyle name="Accent4 34 5" xfId="9209"/>
    <cellStyle name="Accent4 34 6" xfId="9210"/>
    <cellStyle name="Accent4 35" xfId="9211"/>
    <cellStyle name="Accent4 35 2" xfId="9212"/>
    <cellStyle name="Accent4 35 2 2" xfId="9213"/>
    <cellStyle name="Accent4 35 2 3" xfId="9214"/>
    <cellStyle name="Accent4 35 3" xfId="9215"/>
    <cellStyle name="Accent4 35 3 2" xfId="9216"/>
    <cellStyle name="Accent4 35 4" xfId="9217"/>
    <cellStyle name="Accent4 35 4 2" xfId="9218"/>
    <cellStyle name="Accent4 35 5" xfId="9219"/>
    <cellStyle name="Accent4 36" xfId="9220"/>
    <cellStyle name="Accent4 36 2" xfId="9221"/>
    <cellStyle name="Accent4 36 2 2" xfId="9222"/>
    <cellStyle name="Accent4 36 2 3" xfId="9223"/>
    <cellStyle name="Accent4 36 3" xfId="9224"/>
    <cellStyle name="Accent4 36 3 2" xfId="9225"/>
    <cellStyle name="Accent4 36 4" xfId="9226"/>
    <cellStyle name="Accent4 36 4 2" xfId="9227"/>
    <cellStyle name="Accent4 36 5" xfId="9228"/>
    <cellStyle name="Accent4 37" xfId="9229"/>
    <cellStyle name="Accent4 37 2" xfId="9230"/>
    <cellStyle name="Accent4 37 2 2" xfId="9231"/>
    <cellStyle name="Accent4 37 2 3" xfId="9232"/>
    <cellStyle name="Accent4 37 3" xfId="9233"/>
    <cellStyle name="Accent4 37 3 2" xfId="9234"/>
    <cellStyle name="Accent4 37 4" xfId="9235"/>
    <cellStyle name="Accent4 37 5" xfId="9236"/>
    <cellStyle name="Accent4 38" xfId="9237"/>
    <cellStyle name="Accent4 38 2" xfId="9238"/>
    <cellStyle name="Accent4 38 2 2" xfId="9239"/>
    <cellStyle name="Accent4 38 2 3" xfId="9240"/>
    <cellStyle name="Accent4 38 3" xfId="9241"/>
    <cellStyle name="Accent4 38 3 2" xfId="9242"/>
    <cellStyle name="Accent4 38 4" xfId="9243"/>
    <cellStyle name="Accent4 38 5" xfId="9244"/>
    <cellStyle name="Accent4 39" xfId="9245"/>
    <cellStyle name="Accent4 39 2" xfId="9246"/>
    <cellStyle name="Accent4 39 2 2" xfId="9247"/>
    <cellStyle name="Accent4 39 2 3" xfId="9248"/>
    <cellStyle name="Accent4 39 3" xfId="9249"/>
    <cellStyle name="Accent4 39 3 2" xfId="9250"/>
    <cellStyle name="Accent4 39 4" xfId="9251"/>
    <cellStyle name="Accent4 39 5" xfId="9252"/>
    <cellStyle name="Accent4 39 6" xfId="9253"/>
    <cellStyle name="Accent4 4" xfId="766"/>
    <cellStyle name="Accent4 4 2" xfId="767"/>
    <cellStyle name="Accent4 4 2 2" xfId="9254"/>
    <cellStyle name="Accent4 4 2 2 2" xfId="9255"/>
    <cellStyle name="Accent4 4 2 3" xfId="9256"/>
    <cellStyle name="Accent4 4 2 4" xfId="9257"/>
    <cellStyle name="Accent4 4 3" xfId="768"/>
    <cellStyle name="Accent4 4 3 2" xfId="9258"/>
    <cellStyle name="Accent4 4 3 3" xfId="9259"/>
    <cellStyle name="Accent4 4 4" xfId="9260"/>
    <cellStyle name="Accent4 4 4 2" xfId="9261"/>
    <cellStyle name="Accent4 4 4 3" xfId="9262"/>
    <cellStyle name="Accent4 4 5" xfId="9263"/>
    <cellStyle name="Accent4 4 6" xfId="9264"/>
    <cellStyle name="Accent4 4 7" xfId="9265"/>
    <cellStyle name="Accent4 4 8" xfId="9266"/>
    <cellStyle name="Accent4 40" xfId="9267"/>
    <cellStyle name="Accent4 40 2" xfId="9268"/>
    <cellStyle name="Accent4 40 3" xfId="9269"/>
    <cellStyle name="Accent4 40 4" xfId="9270"/>
    <cellStyle name="Accent4 41" xfId="9271"/>
    <cellStyle name="Accent4 41 2" xfId="9272"/>
    <cellStyle name="Accent4 41 3" xfId="9273"/>
    <cellStyle name="Accent4 41 4" xfId="9274"/>
    <cellStyle name="Accent4 42" xfId="9275"/>
    <cellStyle name="Accent4 42 2" xfId="9276"/>
    <cellStyle name="Accent4 42 3" xfId="9277"/>
    <cellStyle name="Accent4 42 4" xfId="9278"/>
    <cellStyle name="Accent4 43" xfId="9279"/>
    <cellStyle name="Accent4 43 2" xfId="9280"/>
    <cellStyle name="Accent4 43 3" xfId="9281"/>
    <cellStyle name="Accent4 43 4" xfId="9282"/>
    <cellStyle name="Accent4 44" xfId="9283"/>
    <cellStyle name="Accent4 44 2" xfId="9284"/>
    <cellStyle name="Accent4 44 3" xfId="9285"/>
    <cellStyle name="Accent4 44 4" xfId="9286"/>
    <cellStyle name="Accent4 45" xfId="9287"/>
    <cellStyle name="Accent4 45 2" xfId="9288"/>
    <cellStyle name="Accent4 45 3" xfId="9289"/>
    <cellStyle name="Accent4 45 4" xfId="9290"/>
    <cellStyle name="Accent4 46" xfId="9291"/>
    <cellStyle name="Accent4 46 2" xfId="9292"/>
    <cellStyle name="Accent4 46 3" xfId="9293"/>
    <cellStyle name="Accent4 46 4" xfId="9294"/>
    <cellStyle name="Accent4 47" xfId="9295"/>
    <cellStyle name="Accent4 47 2" xfId="9296"/>
    <cellStyle name="Accent4 47 3" xfId="9297"/>
    <cellStyle name="Accent4 47 4" xfId="9298"/>
    <cellStyle name="Accent4 48" xfId="9299"/>
    <cellStyle name="Accent4 48 2" xfId="9300"/>
    <cellStyle name="Accent4 48 3" xfId="9301"/>
    <cellStyle name="Accent4 48 4" xfId="9302"/>
    <cellStyle name="Accent4 49" xfId="9303"/>
    <cellStyle name="Accent4 49 2" xfId="9304"/>
    <cellStyle name="Accent4 49 3" xfId="9305"/>
    <cellStyle name="Accent4 49 4" xfId="9306"/>
    <cellStyle name="Accent4 5" xfId="769"/>
    <cellStyle name="Accent4 5 2" xfId="770"/>
    <cellStyle name="Accent4 5 2 2" xfId="9307"/>
    <cellStyle name="Accent4 5 2 2 2" xfId="9308"/>
    <cellStyle name="Accent4 5 2 3" xfId="9309"/>
    <cellStyle name="Accent4 5 3" xfId="771"/>
    <cellStyle name="Accent4 5 3 2" xfId="9310"/>
    <cellStyle name="Accent4 5 4" xfId="9311"/>
    <cellStyle name="Accent4 5 5" xfId="9312"/>
    <cellStyle name="Accent4 50" xfId="9313"/>
    <cellStyle name="Accent4 50 2" xfId="9314"/>
    <cellStyle name="Accent4 50 3" xfId="9315"/>
    <cellStyle name="Accent4 50 4" xfId="9316"/>
    <cellStyle name="Accent4 51" xfId="9317"/>
    <cellStyle name="Accent4 51 2" xfId="9318"/>
    <cellStyle name="Accent4 51 3" xfId="9319"/>
    <cellStyle name="Accent4 51 4" xfId="9320"/>
    <cellStyle name="Accent4 52" xfId="9321"/>
    <cellStyle name="Accent4 52 2" xfId="9322"/>
    <cellStyle name="Accent4 52 3" xfId="9323"/>
    <cellStyle name="Accent4 52 4" xfId="9324"/>
    <cellStyle name="Accent4 53" xfId="9325"/>
    <cellStyle name="Accent4 53 2" xfId="9326"/>
    <cellStyle name="Accent4 53 3" xfId="9327"/>
    <cellStyle name="Accent4 53 4" xfId="9328"/>
    <cellStyle name="Accent4 54" xfId="9329"/>
    <cellStyle name="Accent4 54 2" xfId="9330"/>
    <cellStyle name="Accent4 54 3" xfId="9331"/>
    <cellStyle name="Accent4 54 4" xfId="9332"/>
    <cellStyle name="Accent4 55" xfId="9333"/>
    <cellStyle name="Accent4 55 2" xfId="9334"/>
    <cellStyle name="Accent4 55 3" xfId="9335"/>
    <cellStyle name="Accent4 55 4" xfId="9336"/>
    <cellStyle name="Accent4 56" xfId="9337"/>
    <cellStyle name="Accent4 56 2" xfId="9338"/>
    <cellStyle name="Accent4 56 3" xfId="9339"/>
    <cellStyle name="Accent4 56 4" xfId="9340"/>
    <cellStyle name="Accent4 57" xfId="9341"/>
    <cellStyle name="Accent4 57 2" xfId="9342"/>
    <cellStyle name="Accent4 57 3" xfId="9343"/>
    <cellStyle name="Accent4 57 4" xfId="9344"/>
    <cellStyle name="Accent4 58" xfId="9345"/>
    <cellStyle name="Accent4 58 2" xfId="9346"/>
    <cellStyle name="Accent4 58 3" xfId="9347"/>
    <cellStyle name="Accent4 58 4" xfId="9348"/>
    <cellStyle name="Accent4 59" xfId="9349"/>
    <cellStyle name="Accent4 59 2" xfId="9350"/>
    <cellStyle name="Accent4 59 3" xfId="9351"/>
    <cellStyle name="Accent4 59 4" xfId="9352"/>
    <cellStyle name="Accent4 6" xfId="772"/>
    <cellStyle name="Accent4 6 2" xfId="773"/>
    <cellStyle name="Accent4 6 2 2" xfId="9353"/>
    <cellStyle name="Accent4 6 2 2 2" xfId="9354"/>
    <cellStyle name="Accent4 6 2 3" xfId="9355"/>
    <cellStyle name="Accent4 6 3" xfId="774"/>
    <cellStyle name="Accent4 6 3 2" xfId="9356"/>
    <cellStyle name="Accent4 6 4" xfId="9357"/>
    <cellStyle name="Accent4 6 5" xfId="9358"/>
    <cellStyle name="Accent4 60" xfId="9359"/>
    <cellStyle name="Accent4 60 2" xfId="9360"/>
    <cellStyle name="Accent4 60 3" xfId="9361"/>
    <cellStyle name="Accent4 60 4" xfId="9362"/>
    <cellStyle name="Accent4 61" xfId="9363"/>
    <cellStyle name="Accent4 61 2" xfId="9364"/>
    <cellStyle name="Accent4 61 3" xfId="9365"/>
    <cellStyle name="Accent4 61 4" xfId="9366"/>
    <cellStyle name="Accent4 62" xfId="9367"/>
    <cellStyle name="Accent4 62 2" xfId="9368"/>
    <cellStyle name="Accent4 62 3" xfId="9369"/>
    <cellStyle name="Accent4 62 4" xfId="9370"/>
    <cellStyle name="Accent4 63" xfId="9371"/>
    <cellStyle name="Accent4 63 2" xfId="9372"/>
    <cellStyle name="Accent4 63 3" xfId="9373"/>
    <cellStyle name="Accent4 63 4" xfId="9374"/>
    <cellStyle name="Accent4 64" xfId="9375"/>
    <cellStyle name="Accent4 64 2" xfId="9376"/>
    <cellStyle name="Accent4 64 3" xfId="9377"/>
    <cellStyle name="Accent4 64 4" xfId="9378"/>
    <cellStyle name="Accent4 65" xfId="9379"/>
    <cellStyle name="Accent4 65 2" xfId="9380"/>
    <cellStyle name="Accent4 65 3" xfId="9381"/>
    <cellStyle name="Accent4 65 4" xfId="9382"/>
    <cellStyle name="Accent4 66" xfId="9383"/>
    <cellStyle name="Accent4 66 2" xfId="9384"/>
    <cellStyle name="Accent4 66 3" xfId="9385"/>
    <cellStyle name="Accent4 66 4" xfId="9386"/>
    <cellStyle name="Accent4 67" xfId="9387"/>
    <cellStyle name="Accent4 67 2" xfId="9388"/>
    <cellStyle name="Accent4 67 3" xfId="9389"/>
    <cellStyle name="Accent4 67 4" xfId="9390"/>
    <cellStyle name="Accent4 68" xfId="9391"/>
    <cellStyle name="Accent4 68 2" xfId="9392"/>
    <cellStyle name="Accent4 68 3" xfId="9393"/>
    <cellStyle name="Accent4 68 4" xfId="9394"/>
    <cellStyle name="Accent4 69" xfId="9395"/>
    <cellStyle name="Accent4 69 2" xfId="9396"/>
    <cellStyle name="Accent4 69 3" xfId="9397"/>
    <cellStyle name="Accent4 69 4" xfId="9398"/>
    <cellStyle name="Accent4 7" xfId="775"/>
    <cellStyle name="Accent4 7 2" xfId="776"/>
    <cellStyle name="Accent4 7 2 2" xfId="9399"/>
    <cellStyle name="Accent4 7 2 2 2" xfId="9400"/>
    <cellStyle name="Accent4 7 2 3" xfId="9401"/>
    <cellStyle name="Accent4 7 3" xfId="9402"/>
    <cellStyle name="Accent4 7 3 2" xfId="9403"/>
    <cellStyle name="Accent4 7 4" xfId="9404"/>
    <cellStyle name="Accent4 7 5" xfId="9405"/>
    <cellStyle name="Accent4 7 6" xfId="9406"/>
    <cellStyle name="Accent4 70" xfId="9407"/>
    <cellStyle name="Accent4 70 2" xfId="9408"/>
    <cellStyle name="Accent4 70 3" xfId="9409"/>
    <cellStyle name="Accent4 70 4" xfId="9410"/>
    <cellStyle name="Accent4 71" xfId="9411"/>
    <cellStyle name="Accent4 71 2" xfId="9412"/>
    <cellStyle name="Accent4 71 2 2" xfId="9413"/>
    <cellStyle name="Accent4 71 3" xfId="9414"/>
    <cellStyle name="Accent4 71 4" xfId="9415"/>
    <cellStyle name="Accent4 72" xfId="9416"/>
    <cellStyle name="Accent4 72 2" xfId="9417"/>
    <cellStyle name="Accent4 72 2 2" xfId="9418"/>
    <cellStyle name="Accent4 72 3" xfId="9419"/>
    <cellStyle name="Accent4 72 4" xfId="9420"/>
    <cellStyle name="Accent4 73" xfId="9421"/>
    <cellStyle name="Accent4 73 2" xfId="9422"/>
    <cellStyle name="Accent4 73 2 2" xfId="9423"/>
    <cellStyle name="Accent4 73 3" xfId="9424"/>
    <cellStyle name="Accent4 73 4" xfId="9425"/>
    <cellStyle name="Accent4 74" xfId="9426"/>
    <cellStyle name="Accent4 74 2" xfId="9427"/>
    <cellStyle name="Accent4 74 2 2" xfId="9428"/>
    <cellStyle name="Accent4 74 3" xfId="9429"/>
    <cellStyle name="Accent4 74 4" xfId="9430"/>
    <cellStyle name="Accent4 75" xfId="9431"/>
    <cellStyle name="Accent4 75 2" xfId="9432"/>
    <cellStyle name="Accent4 75 2 2" xfId="9433"/>
    <cellStyle name="Accent4 75 3" xfId="9434"/>
    <cellStyle name="Accent4 75 4" xfId="9435"/>
    <cellStyle name="Accent4 76" xfId="9436"/>
    <cellStyle name="Accent4 76 2" xfId="9437"/>
    <cellStyle name="Accent4 76 2 2" xfId="9438"/>
    <cellStyle name="Accent4 76 3" xfId="9439"/>
    <cellStyle name="Accent4 76 4" xfId="9440"/>
    <cellStyle name="Accent4 77" xfId="9441"/>
    <cellStyle name="Accent4 77 2" xfId="9442"/>
    <cellStyle name="Accent4 77 3" xfId="9443"/>
    <cellStyle name="Accent4 77 4" xfId="9444"/>
    <cellStyle name="Accent4 78" xfId="9445"/>
    <cellStyle name="Accent4 78 2" xfId="9446"/>
    <cellStyle name="Accent4 78 3" xfId="9447"/>
    <cellStyle name="Accent4 79" xfId="9448"/>
    <cellStyle name="Accent4 79 2" xfId="9449"/>
    <cellStyle name="Accent4 79 3" xfId="9450"/>
    <cellStyle name="Accent4 8" xfId="777"/>
    <cellStyle name="Accent4 8 2" xfId="9451"/>
    <cellStyle name="Accent4 8 2 2" xfId="9452"/>
    <cellStyle name="Accent4 8 2 2 2" xfId="9453"/>
    <cellStyle name="Accent4 8 2 3" xfId="9454"/>
    <cellStyle name="Accent4 8 3" xfId="9455"/>
    <cellStyle name="Accent4 8 3 2" xfId="9456"/>
    <cellStyle name="Accent4 8 4" xfId="9457"/>
    <cellStyle name="Accent4 8 4 2" xfId="9458"/>
    <cellStyle name="Accent4 8 5" xfId="9459"/>
    <cellStyle name="Accent4 8 6" xfId="9460"/>
    <cellStyle name="Accent4 80" xfId="9461"/>
    <cellStyle name="Accent4 80 2" xfId="9462"/>
    <cellStyle name="Accent4 80 3" xfId="9463"/>
    <cellStyle name="Accent4 81" xfId="9464"/>
    <cellStyle name="Accent4 81 2" xfId="9465"/>
    <cellStyle name="Accent4 81 3" xfId="9466"/>
    <cellStyle name="Accent4 82" xfId="9467"/>
    <cellStyle name="Accent4 82 2" xfId="9468"/>
    <cellStyle name="Accent4 82 3" xfId="9469"/>
    <cellStyle name="Accent4 83" xfId="9470"/>
    <cellStyle name="Accent4 83 2" xfId="9471"/>
    <cellStyle name="Accent4 83 3" xfId="9472"/>
    <cellStyle name="Accent4 84" xfId="9473"/>
    <cellStyle name="Accent4 84 2" xfId="9474"/>
    <cellStyle name="Accent4 84 3" xfId="9475"/>
    <cellStyle name="Accent4 85" xfId="9476"/>
    <cellStyle name="Accent4 85 2" xfId="9477"/>
    <cellStyle name="Accent4 85 3" xfId="9478"/>
    <cellStyle name="Accent4 86" xfId="9479"/>
    <cellStyle name="Accent4 86 2" xfId="9480"/>
    <cellStyle name="Accent4 86 3" xfId="9481"/>
    <cellStyle name="Accent4 87" xfId="9482"/>
    <cellStyle name="Accent4 87 2" xfId="9483"/>
    <cellStyle name="Accent4 87 3" xfId="9484"/>
    <cellStyle name="Accent4 88" xfId="9485"/>
    <cellStyle name="Accent4 88 2" xfId="9486"/>
    <cellStyle name="Accent4 88 3" xfId="9487"/>
    <cellStyle name="Accent4 89" xfId="9488"/>
    <cellStyle name="Accent4 89 2" xfId="9489"/>
    <cellStyle name="Accent4 89 3" xfId="9490"/>
    <cellStyle name="Accent4 9" xfId="778"/>
    <cellStyle name="Accent4 9 2" xfId="9491"/>
    <cellStyle name="Accent4 9 2 2" xfId="9492"/>
    <cellStyle name="Accent4 9 2 3" xfId="9493"/>
    <cellStyle name="Accent4 9 3" xfId="9494"/>
    <cellStyle name="Accent4 9 3 2" xfId="9495"/>
    <cellStyle name="Accent4 9 4" xfId="9496"/>
    <cellStyle name="Accent4 9 5" xfId="9497"/>
    <cellStyle name="Accent4 9 6" xfId="9498"/>
    <cellStyle name="Accent4 9 7" xfId="9499"/>
    <cellStyle name="Accent4 90" xfId="9500"/>
    <cellStyle name="Accent4 90 2" xfId="9501"/>
    <cellStyle name="Accent4 90 3" xfId="9502"/>
    <cellStyle name="Accent4 91" xfId="9503"/>
    <cellStyle name="Accent4 91 2" xfId="9504"/>
    <cellStyle name="Accent4 91 3" xfId="9505"/>
    <cellStyle name="Accent4 92" xfId="9506"/>
    <cellStyle name="Accent4 92 2" xfId="9507"/>
    <cellStyle name="Accent4 92 3" xfId="9508"/>
    <cellStyle name="Accent4 93" xfId="9509"/>
    <cellStyle name="Accent4 93 2" xfId="9510"/>
    <cellStyle name="Accent4 93 3" xfId="9511"/>
    <cellStyle name="Accent4 94" xfId="9512"/>
    <cellStyle name="Accent4 94 2" xfId="9513"/>
    <cellStyle name="Accent4 94 3" xfId="9514"/>
    <cellStyle name="Accent4 95" xfId="9515"/>
    <cellStyle name="Accent4 95 2" xfId="9516"/>
    <cellStyle name="Accent4 95 3" xfId="9517"/>
    <cellStyle name="Accent4 96" xfId="9518"/>
    <cellStyle name="Accent4 96 2" xfId="9519"/>
    <cellStyle name="Accent4 96 3" xfId="9520"/>
    <cellStyle name="Accent4 97" xfId="9521"/>
    <cellStyle name="Accent4 97 2" xfId="9522"/>
    <cellStyle name="Accent4 97 3" xfId="9523"/>
    <cellStyle name="Accent4 98" xfId="9524"/>
    <cellStyle name="Accent4 98 2" xfId="9525"/>
    <cellStyle name="Accent4 98 3" xfId="9526"/>
    <cellStyle name="Accent4 99" xfId="9527"/>
    <cellStyle name="Accent4 99 2" xfId="9528"/>
    <cellStyle name="Accent4 99 3" xfId="9529"/>
    <cellStyle name="Accent5" xfId="34" builtinId="45" customBuiltin="1"/>
    <cellStyle name="Accent5 - 20%" xfId="779"/>
    <cellStyle name="Accent5 - 20% 2" xfId="780"/>
    <cellStyle name="Accent5 - 20% 2 2" xfId="9530"/>
    <cellStyle name="Accent5 - 20% 2 2 2" xfId="9531"/>
    <cellStyle name="Accent5 - 20% 2 2 3" xfId="9532"/>
    <cellStyle name="Accent5 - 20% 2 3" xfId="9533"/>
    <cellStyle name="Accent5 - 20% 2 3 2" xfId="9534"/>
    <cellStyle name="Accent5 - 20% 2 4" xfId="9535"/>
    <cellStyle name="Accent5 - 20% 2 5" xfId="9536"/>
    <cellStyle name="Accent5 - 20% 3" xfId="781"/>
    <cellStyle name="Accent5 - 20% 3 2" xfId="9537"/>
    <cellStyle name="Accent5 - 20% 3 2 2" xfId="9538"/>
    <cellStyle name="Accent5 - 20% 3 3" xfId="9539"/>
    <cellStyle name="Accent5 - 20% 4" xfId="9540"/>
    <cellStyle name="Accent5 - 20% 4 2" xfId="9541"/>
    <cellStyle name="Accent5 - 20% 5" xfId="9542"/>
    <cellStyle name="Accent5 - 20% 5 2" xfId="9543"/>
    <cellStyle name="Accent5 - 20% 6" xfId="9544"/>
    <cellStyle name="Accent5 - 20% 7" xfId="9545"/>
    <cellStyle name="Accent5 - 20% 8" xfId="9546"/>
    <cellStyle name="Accent5 - 20% 9" xfId="9547"/>
    <cellStyle name="Accent5 - 40%" xfId="782"/>
    <cellStyle name="Accent5 - 40% 2" xfId="783"/>
    <cellStyle name="Accent5 - 40% 2 2" xfId="9548"/>
    <cellStyle name="Accent5 - 40% 2 2 2" xfId="9549"/>
    <cellStyle name="Accent5 - 40% 2 3" xfId="9550"/>
    <cellStyle name="Accent5 - 40% 2 4" xfId="9551"/>
    <cellStyle name="Accent5 - 40% 3" xfId="9552"/>
    <cellStyle name="Accent5 - 40% 3 2" xfId="9553"/>
    <cellStyle name="Accent5 - 40% 3 3" xfId="9554"/>
    <cellStyle name="Accent5 - 40% 4" xfId="9555"/>
    <cellStyle name="Accent5 - 40% 5" xfId="9556"/>
    <cellStyle name="Accent5 - 40% 6" xfId="9557"/>
    <cellStyle name="Accent5 - 40% 7" xfId="9558"/>
    <cellStyle name="Accent5 - 40% 8" xfId="9559"/>
    <cellStyle name="Accent5 - 40% 9" xfId="9560"/>
    <cellStyle name="Accent5 - 60%" xfId="784"/>
    <cellStyle name="Accent5 - 60% 2" xfId="785"/>
    <cellStyle name="Accent5 - 60% 2 2" xfId="9561"/>
    <cellStyle name="Accent5 - 60% 2 2 2" xfId="9562"/>
    <cellStyle name="Accent5 - 60% 2 2 3" xfId="9563"/>
    <cellStyle name="Accent5 - 60% 2 3" xfId="9564"/>
    <cellStyle name="Accent5 - 60% 2 3 2" xfId="9565"/>
    <cellStyle name="Accent5 - 60% 2 4" xfId="9566"/>
    <cellStyle name="Accent5 - 60% 2 5" xfId="9567"/>
    <cellStyle name="Accent5 - 60% 3" xfId="9568"/>
    <cellStyle name="Accent5 - 60% 3 2" xfId="9569"/>
    <cellStyle name="Accent5 - 60% 3 2 2" xfId="9570"/>
    <cellStyle name="Accent5 - 60% 3 3" xfId="9571"/>
    <cellStyle name="Accent5 - 60% 4" xfId="9572"/>
    <cellStyle name="Accent5 - 60% 4 2" xfId="9573"/>
    <cellStyle name="Accent5 - 60% 5" xfId="9574"/>
    <cellStyle name="Accent5 - 60% 5 2" xfId="9575"/>
    <cellStyle name="Accent5 - 60% 6" xfId="9576"/>
    <cellStyle name="Accent5 - 60% 7" xfId="9577"/>
    <cellStyle name="Accent5 - 60% 8" xfId="9578"/>
    <cellStyle name="Accent5 - 60% 9" xfId="9579"/>
    <cellStyle name="Accent5 10" xfId="786"/>
    <cellStyle name="Accent5 10 2" xfId="9580"/>
    <cellStyle name="Accent5 10 2 2" xfId="9581"/>
    <cellStyle name="Accent5 10 2 3" xfId="9582"/>
    <cellStyle name="Accent5 10 3" xfId="9583"/>
    <cellStyle name="Accent5 10 3 2" xfId="9584"/>
    <cellStyle name="Accent5 10 4" xfId="9585"/>
    <cellStyle name="Accent5 10 5" xfId="9586"/>
    <cellStyle name="Accent5 10 6" xfId="9587"/>
    <cellStyle name="Accent5 10 7" xfId="9588"/>
    <cellStyle name="Accent5 100" xfId="9589"/>
    <cellStyle name="Accent5 100 2" xfId="9590"/>
    <cellStyle name="Accent5 101" xfId="9591"/>
    <cellStyle name="Accent5 101 2" xfId="9592"/>
    <cellStyle name="Accent5 102" xfId="9593"/>
    <cellStyle name="Accent5 102 2" xfId="9594"/>
    <cellStyle name="Accent5 103" xfId="9595"/>
    <cellStyle name="Accent5 103 2" xfId="9596"/>
    <cellStyle name="Accent5 104" xfId="9597"/>
    <cellStyle name="Accent5 104 2" xfId="9598"/>
    <cellStyle name="Accent5 105" xfId="9599"/>
    <cellStyle name="Accent5 105 2" xfId="9600"/>
    <cellStyle name="Accent5 106" xfId="9601"/>
    <cellStyle name="Accent5 106 2" xfId="9602"/>
    <cellStyle name="Accent5 107" xfId="9603"/>
    <cellStyle name="Accent5 107 2" xfId="9604"/>
    <cellStyle name="Accent5 108" xfId="9605"/>
    <cellStyle name="Accent5 108 2" xfId="9606"/>
    <cellStyle name="Accent5 109" xfId="9607"/>
    <cellStyle name="Accent5 109 2" xfId="9608"/>
    <cellStyle name="Accent5 11" xfId="787"/>
    <cellStyle name="Accent5 11 2" xfId="9609"/>
    <cellStyle name="Accent5 11 2 2" xfId="9610"/>
    <cellStyle name="Accent5 11 2 3" xfId="9611"/>
    <cellStyle name="Accent5 11 3" xfId="9612"/>
    <cellStyle name="Accent5 11 3 2" xfId="9613"/>
    <cellStyle name="Accent5 11 4" xfId="9614"/>
    <cellStyle name="Accent5 11 5" xfId="9615"/>
    <cellStyle name="Accent5 11 6" xfId="9616"/>
    <cellStyle name="Accent5 11 7" xfId="9617"/>
    <cellStyle name="Accent5 11 8" xfId="9618"/>
    <cellStyle name="Accent5 110" xfId="9619"/>
    <cellStyle name="Accent5 110 2" xfId="9620"/>
    <cellStyle name="Accent5 111" xfId="9621"/>
    <cellStyle name="Accent5 112" xfId="9622"/>
    <cellStyle name="Accent5 113" xfId="9623"/>
    <cellStyle name="Accent5 114" xfId="9624"/>
    <cellStyle name="Accent5 115" xfId="9625"/>
    <cellStyle name="Accent5 116" xfId="9626"/>
    <cellStyle name="Accent5 117" xfId="9627"/>
    <cellStyle name="Accent5 118" xfId="9628"/>
    <cellStyle name="Accent5 119" xfId="9629"/>
    <cellStyle name="Accent5 12" xfId="788"/>
    <cellStyle name="Accent5 12 2" xfId="9630"/>
    <cellStyle name="Accent5 12 2 2" xfId="9631"/>
    <cellStyle name="Accent5 12 2 3" xfId="9632"/>
    <cellStyle name="Accent5 12 3" xfId="9633"/>
    <cellStyle name="Accent5 12 3 2" xfId="9634"/>
    <cellStyle name="Accent5 12 4" xfId="9635"/>
    <cellStyle name="Accent5 12 5" xfId="9636"/>
    <cellStyle name="Accent5 12 6" xfId="9637"/>
    <cellStyle name="Accent5 120" xfId="9638"/>
    <cellStyle name="Accent5 121" xfId="9639"/>
    <cellStyle name="Accent5 122" xfId="9640"/>
    <cellStyle name="Accent5 123" xfId="9641"/>
    <cellStyle name="Accent5 124" xfId="9642"/>
    <cellStyle name="Accent5 125" xfId="9643"/>
    <cellStyle name="Accent5 126" xfId="9644"/>
    <cellStyle name="Accent5 127" xfId="9645"/>
    <cellStyle name="Accent5 128" xfId="9646"/>
    <cellStyle name="Accent5 129" xfId="9647"/>
    <cellStyle name="Accent5 13" xfId="789"/>
    <cellStyle name="Accent5 13 2" xfId="9648"/>
    <cellStyle name="Accent5 13 2 2" xfId="9649"/>
    <cellStyle name="Accent5 13 2 3" xfId="9650"/>
    <cellStyle name="Accent5 13 3" xfId="9651"/>
    <cellStyle name="Accent5 13 3 2" xfId="9652"/>
    <cellStyle name="Accent5 13 4" xfId="9653"/>
    <cellStyle name="Accent5 13 5" xfId="9654"/>
    <cellStyle name="Accent5 13 6" xfId="9655"/>
    <cellStyle name="Accent5 130" xfId="9656"/>
    <cellStyle name="Accent5 131" xfId="9657"/>
    <cellStyle name="Accent5 132" xfId="9658"/>
    <cellStyle name="Accent5 133" xfId="9659"/>
    <cellStyle name="Accent5 134" xfId="9660"/>
    <cellStyle name="Accent5 135" xfId="9661"/>
    <cellStyle name="Accent5 136" xfId="9662"/>
    <cellStyle name="Accent5 137" xfId="9663"/>
    <cellStyle name="Accent5 138" xfId="9664"/>
    <cellStyle name="Accent5 139" xfId="9665"/>
    <cellStyle name="Accent5 14" xfId="790"/>
    <cellStyle name="Accent5 14 2" xfId="9666"/>
    <cellStyle name="Accent5 14 2 2" xfId="9667"/>
    <cellStyle name="Accent5 14 2 3" xfId="9668"/>
    <cellStyle name="Accent5 14 3" xfId="9669"/>
    <cellStyle name="Accent5 14 3 2" xfId="9670"/>
    <cellStyle name="Accent5 14 4" xfId="9671"/>
    <cellStyle name="Accent5 14 5" xfId="9672"/>
    <cellStyle name="Accent5 14 6" xfId="9673"/>
    <cellStyle name="Accent5 140" xfId="9674"/>
    <cellStyle name="Accent5 141" xfId="9675"/>
    <cellStyle name="Accent5 142" xfId="9676"/>
    <cellStyle name="Accent5 143" xfId="9677"/>
    <cellStyle name="Accent5 144" xfId="9678"/>
    <cellStyle name="Accent5 145" xfId="9679"/>
    <cellStyle name="Accent5 146" xfId="9680"/>
    <cellStyle name="Accent5 147" xfId="9681"/>
    <cellStyle name="Accent5 148" xfId="9682"/>
    <cellStyle name="Accent5 149" xfId="9683"/>
    <cellStyle name="Accent5 15" xfId="791"/>
    <cellStyle name="Accent5 15 2" xfId="9684"/>
    <cellStyle name="Accent5 15 2 2" xfId="9685"/>
    <cellStyle name="Accent5 15 2 3" xfId="9686"/>
    <cellStyle name="Accent5 15 3" xfId="9687"/>
    <cellStyle name="Accent5 15 3 2" xfId="9688"/>
    <cellStyle name="Accent5 15 4" xfId="9689"/>
    <cellStyle name="Accent5 15 5" xfId="9690"/>
    <cellStyle name="Accent5 15 6" xfId="9691"/>
    <cellStyle name="Accent5 150" xfId="9692"/>
    <cellStyle name="Accent5 151" xfId="9693"/>
    <cellStyle name="Accent5 152" xfId="9694"/>
    <cellStyle name="Accent5 153" xfId="9695"/>
    <cellStyle name="Accent5 154" xfId="9696"/>
    <cellStyle name="Accent5 155" xfId="9697"/>
    <cellStyle name="Accent5 156" xfId="9698"/>
    <cellStyle name="Accent5 157" xfId="9699"/>
    <cellStyle name="Accent5 158" xfId="9700"/>
    <cellStyle name="Accent5 159" xfId="9701"/>
    <cellStyle name="Accent5 16" xfId="792"/>
    <cellStyle name="Accent5 16 2" xfId="9702"/>
    <cellStyle name="Accent5 16 2 2" xfId="9703"/>
    <cellStyle name="Accent5 16 2 3" xfId="9704"/>
    <cellStyle name="Accent5 16 3" xfId="9705"/>
    <cellStyle name="Accent5 16 3 2" xfId="9706"/>
    <cellStyle name="Accent5 16 4" xfId="9707"/>
    <cellStyle name="Accent5 16 5" xfId="9708"/>
    <cellStyle name="Accent5 16 6" xfId="9709"/>
    <cellStyle name="Accent5 160" xfId="9710"/>
    <cellStyle name="Accent5 161" xfId="9711"/>
    <cellStyle name="Accent5 162" xfId="9712"/>
    <cellStyle name="Accent5 163" xfId="9713"/>
    <cellStyle name="Accent5 164" xfId="9714"/>
    <cellStyle name="Accent5 165" xfId="9715"/>
    <cellStyle name="Accent5 166" xfId="9716"/>
    <cellStyle name="Accent5 167" xfId="9717"/>
    <cellStyle name="Accent5 168" xfId="9718"/>
    <cellStyle name="Accent5 169" xfId="9719"/>
    <cellStyle name="Accent5 17" xfId="793"/>
    <cellStyle name="Accent5 17 2" xfId="9720"/>
    <cellStyle name="Accent5 17 2 2" xfId="9721"/>
    <cellStyle name="Accent5 17 2 3" xfId="9722"/>
    <cellStyle name="Accent5 17 3" xfId="9723"/>
    <cellStyle name="Accent5 17 3 2" xfId="9724"/>
    <cellStyle name="Accent5 17 4" xfId="9725"/>
    <cellStyle name="Accent5 17 5" xfId="9726"/>
    <cellStyle name="Accent5 17 6" xfId="9727"/>
    <cellStyle name="Accent5 170" xfId="9728"/>
    <cellStyle name="Accent5 171" xfId="9729"/>
    <cellStyle name="Accent5 172" xfId="9730"/>
    <cellStyle name="Accent5 173" xfId="9731"/>
    <cellStyle name="Accent5 174" xfId="9732"/>
    <cellStyle name="Accent5 175" xfId="9733"/>
    <cellStyle name="Accent5 176" xfId="9734"/>
    <cellStyle name="Accent5 177" xfId="9735"/>
    <cellStyle name="Accent5 178" xfId="9736"/>
    <cellStyle name="Accent5 179" xfId="9737"/>
    <cellStyle name="Accent5 18" xfId="794"/>
    <cellStyle name="Accent5 18 2" xfId="9738"/>
    <cellStyle name="Accent5 18 2 2" xfId="9739"/>
    <cellStyle name="Accent5 18 2 3" xfId="9740"/>
    <cellStyle name="Accent5 18 3" xfId="9741"/>
    <cellStyle name="Accent5 18 3 2" xfId="9742"/>
    <cellStyle name="Accent5 18 4" xfId="9743"/>
    <cellStyle name="Accent5 18 5" xfId="9744"/>
    <cellStyle name="Accent5 180" xfId="9745"/>
    <cellStyle name="Accent5 181" xfId="9746"/>
    <cellStyle name="Accent5 182" xfId="9747"/>
    <cellStyle name="Accent5 183" xfId="9748"/>
    <cellStyle name="Accent5 184" xfId="9749"/>
    <cellStyle name="Accent5 185" xfId="9750"/>
    <cellStyle name="Accent5 186" xfId="9751"/>
    <cellStyle name="Accent5 187" xfId="9752"/>
    <cellStyle name="Accent5 188" xfId="9753"/>
    <cellStyle name="Accent5 189" xfId="9754"/>
    <cellStyle name="Accent5 19" xfId="795"/>
    <cellStyle name="Accent5 19 2" xfId="9755"/>
    <cellStyle name="Accent5 19 2 2" xfId="9756"/>
    <cellStyle name="Accent5 19 2 3" xfId="9757"/>
    <cellStyle name="Accent5 19 3" xfId="9758"/>
    <cellStyle name="Accent5 19 3 2" xfId="9759"/>
    <cellStyle name="Accent5 19 4" xfId="9760"/>
    <cellStyle name="Accent5 19 5" xfId="9761"/>
    <cellStyle name="Accent5 2" xfId="796"/>
    <cellStyle name="Accent5 2 10" xfId="9762"/>
    <cellStyle name="Accent5 2 11" xfId="9763"/>
    <cellStyle name="Accent5 2 2" xfId="797"/>
    <cellStyle name="Accent5 2 2 2" xfId="9764"/>
    <cellStyle name="Accent5 2 2 2 2" xfId="9765"/>
    <cellStyle name="Accent5 2 2 2 3" xfId="9766"/>
    <cellStyle name="Accent5 2 2 2 4" xfId="9767"/>
    <cellStyle name="Accent5 2 2 3" xfId="9768"/>
    <cellStyle name="Accent5 2 2 4" xfId="9769"/>
    <cellStyle name="Accent5 2 2 5" xfId="9770"/>
    <cellStyle name="Accent5 2 2 6" xfId="9771"/>
    <cellStyle name="Accent5 2 3" xfId="9772"/>
    <cellStyle name="Accent5 2 3 2" xfId="9773"/>
    <cellStyle name="Accent5 2 3 3" xfId="9774"/>
    <cellStyle name="Accent5 2 3 4" xfId="9775"/>
    <cellStyle name="Accent5 2 3 5" xfId="9776"/>
    <cellStyle name="Accent5 2 4" xfId="9777"/>
    <cellStyle name="Accent5 2 4 2" xfId="9778"/>
    <cellStyle name="Accent5 2 4 3" xfId="9779"/>
    <cellStyle name="Accent5 2 5" xfId="9780"/>
    <cellStyle name="Accent5 2 5 2" xfId="9781"/>
    <cellStyle name="Accent5 2 6" xfId="9782"/>
    <cellStyle name="Accent5 2 6 2" xfId="9783"/>
    <cellStyle name="Accent5 2 7" xfId="9784"/>
    <cellStyle name="Accent5 2 7 2" xfId="9785"/>
    <cellStyle name="Accent5 2 8" xfId="9786"/>
    <cellStyle name="Accent5 2 9" xfId="9787"/>
    <cellStyle name="Accent5 20" xfId="798"/>
    <cellStyle name="Accent5 20 2" xfId="9788"/>
    <cellStyle name="Accent5 20 2 2" xfId="9789"/>
    <cellStyle name="Accent5 20 2 3" xfId="9790"/>
    <cellStyle name="Accent5 20 3" xfId="9791"/>
    <cellStyle name="Accent5 20 3 2" xfId="9792"/>
    <cellStyle name="Accent5 20 4" xfId="9793"/>
    <cellStyle name="Accent5 20 5" xfId="9794"/>
    <cellStyle name="Accent5 20 6" xfId="9795"/>
    <cellStyle name="Accent5 21" xfId="799"/>
    <cellStyle name="Accent5 21 2" xfId="9796"/>
    <cellStyle name="Accent5 21 2 2" xfId="9797"/>
    <cellStyle name="Accent5 21 2 3" xfId="9798"/>
    <cellStyle name="Accent5 21 3" xfId="9799"/>
    <cellStyle name="Accent5 21 3 2" xfId="9800"/>
    <cellStyle name="Accent5 21 4" xfId="9801"/>
    <cellStyle name="Accent5 21 5" xfId="9802"/>
    <cellStyle name="Accent5 21 6" xfId="9803"/>
    <cellStyle name="Accent5 22" xfId="800"/>
    <cellStyle name="Accent5 22 2" xfId="9804"/>
    <cellStyle name="Accent5 22 2 2" xfId="9805"/>
    <cellStyle name="Accent5 22 2 3" xfId="9806"/>
    <cellStyle name="Accent5 22 3" xfId="9807"/>
    <cellStyle name="Accent5 22 3 2" xfId="9808"/>
    <cellStyle name="Accent5 22 4" xfId="9809"/>
    <cellStyle name="Accent5 22 5" xfId="9810"/>
    <cellStyle name="Accent5 22 6" xfId="9811"/>
    <cellStyle name="Accent5 23" xfId="801"/>
    <cellStyle name="Accent5 23 2" xfId="9812"/>
    <cellStyle name="Accent5 23 2 2" xfId="9813"/>
    <cellStyle name="Accent5 23 2 3" xfId="9814"/>
    <cellStyle name="Accent5 23 3" xfId="9815"/>
    <cellStyle name="Accent5 23 3 2" xfId="9816"/>
    <cellStyle name="Accent5 23 4" xfId="9817"/>
    <cellStyle name="Accent5 23 5" xfId="9818"/>
    <cellStyle name="Accent5 23 6" xfId="9819"/>
    <cellStyle name="Accent5 24" xfId="802"/>
    <cellStyle name="Accent5 24 2" xfId="9820"/>
    <cellStyle name="Accent5 24 2 2" xfId="9821"/>
    <cellStyle name="Accent5 24 2 3" xfId="9822"/>
    <cellStyle name="Accent5 24 3" xfId="9823"/>
    <cellStyle name="Accent5 24 3 2" xfId="9824"/>
    <cellStyle name="Accent5 24 4" xfId="9825"/>
    <cellStyle name="Accent5 24 5" xfId="9826"/>
    <cellStyle name="Accent5 24 6" xfId="9827"/>
    <cellStyle name="Accent5 25" xfId="803"/>
    <cellStyle name="Accent5 25 2" xfId="9828"/>
    <cellStyle name="Accent5 25 2 2" xfId="9829"/>
    <cellStyle name="Accent5 25 2 3" xfId="9830"/>
    <cellStyle name="Accent5 25 3" xfId="9831"/>
    <cellStyle name="Accent5 25 3 2" xfId="9832"/>
    <cellStyle name="Accent5 25 4" xfId="9833"/>
    <cellStyle name="Accent5 25 5" xfId="9834"/>
    <cellStyle name="Accent5 25 6" xfId="9835"/>
    <cellStyle name="Accent5 26" xfId="804"/>
    <cellStyle name="Accent5 26 2" xfId="9836"/>
    <cellStyle name="Accent5 26 2 2" xfId="9837"/>
    <cellStyle name="Accent5 26 2 3" xfId="9838"/>
    <cellStyle name="Accent5 26 3" xfId="9839"/>
    <cellStyle name="Accent5 26 3 2" xfId="9840"/>
    <cellStyle name="Accent5 26 4" xfId="9841"/>
    <cellStyle name="Accent5 26 5" xfId="9842"/>
    <cellStyle name="Accent5 26 6" xfId="9843"/>
    <cellStyle name="Accent5 27" xfId="805"/>
    <cellStyle name="Accent5 27 2" xfId="9844"/>
    <cellStyle name="Accent5 27 2 2" xfId="9845"/>
    <cellStyle name="Accent5 27 2 3" xfId="9846"/>
    <cellStyle name="Accent5 27 3" xfId="9847"/>
    <cellStyle name="Accent5 27 3 2" xfId="9848"/>
    <cellStyle name="Accent5 27 4" xfId="9849"/>
    <cellStyle name="Accent5 27 5" xfId="9850"/>
    <cellStyle name="Accent5 27 6" xfId="9851"/>
    <cellStyle name="Accent5 28" xfId="806"/>
    <cellStyle name="Accent5 28 2" xfId="9852"/>
    <cellStyle name="Accent5 28 2 2" xfId="9853"/>
    <cellStyle name="Accent5 28 2 3" xfId="9854"/>
    <cellStyle name="Accent5 28 3" xfId="9855"/>
    <cellStyle name="Accent5 28 3 2" xfId="9856"/>
    <cellStyle name="Accent5 28 4" xfId="9857"/>
    <cellStyle name="Accent5 28 5" xfId="9858"/>
    <cellStyle name="Accent5 28 6" xfId="9859"/>
    <cellStyle name="Accent5 29" xfId="9860"/>
    <cellStyle name="Accent5 29 2" xfId="9861"/>
    <cellStyle name="Accent5 29 2 2" xfId="9862"/>
    <cellStyle name="Accent5 29 2 3" xfId="9863"/>
    <cellStyle name="Accent5 29 3" xfId="9864"/>
    <cellStyle name="Accent5 29 3 2" xfId="9865"/>
    <cellStyle name="Accent5 29 4" xfId="9866"/>
    <cellStyle name="Accent5 29 5" xfId="9867"/>
    <cellStyle name="Accent5 29 6" xfId="9868"/>
    <cellStyle name="Accent5 3" xfId="807"/>
    <cellStyle name="Accent5 3 2" xfId="808"/>
    <cellStyle name="Accent5 3 2 2" xfId="9869"/>
    <cellStyle name="Accent5 3 2 2 2" xfId="9870"/>
    <cellStyle name="Accent5 3 2 3" xfId="9871"/>
    <cellStyle name="Accent5 3 2 3 2" xfId="9872"/>
    <cellStyle name="Accent5 3 2 4" xfId="9873"/>
    <cellStyle name="Accent5 3 3" xfId="9874"/>
    <cellStyle name="Accent5 3 3 2" xfId="9875"/>
    <cellStyle name="Accent5 3 3 3" xfId="9876"/>
    <cellStyle name="Accent5 3 4" xfId="9877"/>
    <cellStyle name="Accent5 3 4 2" xfId="9878"/>
    <cellStyle name="Accent5 3 5" xfId="9879"/>
    <cellStyle name="Accent5 3 6" xfId="9880"/>
    <cellStyle name="Accent5 3 7" xfId="9881"/>
    <cellStyle name="Accent5 3 8" xfId="9882"/>
    <cellStyle name="Accent5 3 9" xfId="9883"/>
    <cellStyle name="Accent5 30" xfId="9884"/>
    <cellStyle name="Accent5 30 2" xfId="9885"/>
    <cellStyle name="Accent5 30 2 2" xfId="9886"/>
    <cellStyle name="Accent5 30 2 3" xfId="9887"/>
    <cellStyle name="Accent5 30 3" xfId="9888"/>
    <cellStyle name="Accent5 30 3 2" xfId="9889"/>
    <cellStyle name="Accent5 30 4" xfId="9890"/>
    <cellStyle name="Accent5 30 5" xfId="9891"/>
    <cellStyle name="Accent5 30 6" xfId="9892"/>
    <cellStyle name="Accent5 31" xfId="9893"/>
    <cellStyle name="Accent5 31 2" xfId="9894"/>
    <cellStyle name="Accent5 31 2 2" xfId="9895"/>
    <cellStyle name="Accent5 31 2 3" xfId="9896"/>
    <cellStyle name="Accent5 31 3" xfId="9897"/>
    <cellStyle name="Accent5 31 3 2" xfId="9898"/>
    <cellStyle name="Accent5 31 4" xfId="9899"/>
    <cellStyle name="Accent5 31 5" xfId="9900"/>
    <cellStyle name="Accent5 31 6" xfId="9901"/>
    <cellStyle name="Accent5 32" xfId="9902"/>
    <cellStyle name="Accent5 32 2" xfId="9903"/>
    <cellStyle name="Accent5 32 2 2" xfId="9904"/>
    <cellStyle name="Accent5 32 2 3" xfId="9905"/>
    <cellStyle name="Accent5 32 3" xfId="9906"/>
    <cellStyle name="Accent5 32 3 2" xfId="9907"/>
    <cellStyle name="Accent5 32 4" xfId="9908"/>
    <cellStyle name="Accent5 32 5" xfId="9909"/>
    <cellStyle name="Accent5 32 6" xfId="9910"/>
    <cellStyle name="Accent5 33" xfId="9911"/>
    <cellStyle name="Accent5 33 2" xfId="9912"/>
    <cellStyle name="Accent5 33 2 2" xfId="9913"/>
    <cellStyle name="Accent5 33 2 3" xfId="9914"/>
    <cellStyle name="Accent5 33 3" xfId="9915"/>
    <cellStyle name="Accent5 33 3 2" xfId="9916"/>
    <cellStyle name="Accent5 33 4" xfId="9917"/>
    <cellStyle name="Accent5 33 5" xfId="9918"/>
    <cellStyle name="Accent5 33 6" xfId="9919"/>
    <cellStyle name="Accent5 34" xfId="9920"/>
    <cellStyle name="Accent5 34 2" xfId="9921"/>
    <cellStyle name="Accent5 34 2 2" xfId="9922"/>
    <cellStyle name="Accent5 34 2 3" xfId="9923"/>
    <cellStyle name="Accent5 34 3" xfId="9924"/>
    <cellStyle name="Accent5 34 3 2" xfId="9925"/>
    <cellStyle name="Accent5 34 4" xfId="9926"/>
    <cellStyle name="Accent5 34 5" xfId="9927"/>
    <cellStyle name="Accent5 34 6" xfId="9928"/>
    <cellStyle name="Accent5 35" xfId="9929"/>
    <cellStyle name="Accent5 35 2" xfId="9930"/>
    <cellStyle name="Accent5 35 2 2" xfId="9931"/>
    <cellStyle name="Accent5 35 2 3" xfId="9932"/>
    <cellStyle name="Accent5 35 3" xfId="9933"/>
    <cellStyle name="Accent5 35 3 2" xfId="9934"/>
    <cellStyle name="Accent5 35 4" xfId="9935"/>
    <cellStyle name="Accent5 35 4 2" xfId="9936"/>
    <cellStyle name="Accent5 35 5" xfId="9937"/>
    <cellStyle name="Accent5 36" xfId="9938"/>
    <cellStyle name="Accent5 36 2" xfId="9939"/>
    <cellStyle name="Accent5 36 2 2" xfId="9940"/>
    <cellStyle name="Accent5 36 2 3" xfId="9941"/>
    <cellStyle name="Accent5 36 3" xfId="9942"/>
    <cellStyle name="Accent5 36 3 2" xfId="9943"/>
    <cellStyle name="Accent5 36 4" xfId="9944"/>
    <cellStyle name="Accent5 36 4 2" xfId="9945"/>
    <cellStyle name="Accent5 36 5" xfId="9946"/>
    <cellStyle name="Accent5 37" xfId="9947"/>
    <cellStyle name="Accent5 37 2" xfId="9948"/>
    <cellStyle name="Accent5 37 2 2" xfId="9949"/>
    <cellStyle name="Accent5 37 2 3" xfId="9950"/>
    <cellStyle name="Accent5 37 3" xfId="9951"/>
    <cellStyle name="Accent5 37 3 2" xfId="9952"/>
    <cellStyle name="Accent5 37 4" xfId="9953"/>
    <cellStyle name="Accent5 37 5" xfId="9954"/>
    <cellStyle name="Accent5 38" xfId="9955"/>
    <cellStyle name="Accent5 38 2" xfId="9956"/>
    <cellStyle name="Accent5 38 2 2" xfId="9957"/>
    <cellStyle name="Accent5 38 2 3" xfId="9958"/>
    <cellStyle name="Accent5 38 3" xfId="9959"/>
    <cellStyle name="Accent5 38 3 2" xfId="9960"/>
    <cellStyle name="Accent5 38 4" xfId="9961"/>
    <cellStyle name="Accent5 38 5" xfId="9962"/>
    <cellStyle name="Accent5 39" xfId="9963"/>
    <cellStyle name="Accent5 39 2" xfId="9964"/>
    <cellStyle name="Accent5 39 2 2" xfId="9965"/>
    <cellStyle name="Accent5 39 2 3" xfId="9966"/>
    <cellStyle name="Accent5 39 3" xfId="9967"/>
    <cellStyle name="Accent5 39 3 2" xfId="9968"/>
    <cellStyle name="Accent5 39 4" xfId="9969"/>
    <cellStyle name="Accent5 39 5" xfId="9970"/>
    <cellStyle name="Accent5 39 6" xfId="9971"/>
    <cellStyle name="Accent5 4" xfId="809"/>
    <cellStyle name="Accent5 4 2" xfId="810"/>
    <cellStyle name="Accent5 4 2 2" xfId="9972"/>
    <cellStyle name="Accent5 4 2 2 2" xfId="9973"/>
    <cellStyle name="Accent5 4 2 3" xfId="9974"/>
    <cellStyle name="Accent5 4 2 4" xfId="9975"/>
    <cellStyle name="Accent5 4 3" xfId="9976"/>
    <cellStyle name="Accent5 4 3 2" xfId="9977"/>
    <cellStyle name="Accent5 4 3 3" xfId="9978"/>
    <cellStyle name="Accent5 4 4" xfId="9979"/>
    <cellStyle name="Accent5 4 4 2" xfId="9980"/>
    <cellStyle name="Accent5 4 4 3" xfId="9981"/>
    <cellStyle name="Accent5 4 5" xfId="9982"/>
    <cellStyle name="Accent5 4 6" xfId="9983"/>
    <cellStyle name="Accent5 4 7" xfId="9984"/>
    <cellStyle name="Accent5 4 8" xfId="9985"/>
    <cellStyle name="Accent5 40" xfId="9986"/>
    <cellStyle name="Accent5 40 2" xfId="9987"/>
    <cellStyle name="Accent5 40 3" xfId="9988"/>
    <cellStyle name="Accent5 40 4" xfId="9989"/>
    <cellStyle name="Accent5 41" xfId="9990"/>
    <cellStyle name="Accent5 41 2" xfId="9991"/>
    <cellStyle name="Accent5 41 3" xfId="9992"/>
    <cellStyle name="Accent5 41 4" xfId="9993"/>
    <cellStyle name="Accent5 42" xfId="9994"/>
    <cellStyle name="Accent5 42 2" xfId="9995"/>
    <cellStyle name="Accent5 42 3" xfId="9996"/>
    <cellStyle name="Accent5 42 4" xfId="9997"/>
    <cellStyle name="Accent5 43" xfId="9998"/>
    <cellStyle name="Accent5 43 2" xfId="9999"/>
    <cellStyle name="Accent5 43 3" xfId="10000"/>
    <cellStyle name="Accent5 43 4" xfId="10001"/>
    <cellStyle name="Accent5 44" xfId="10002"/>
    <cellStyle name="Accent5 44 2" xfId="10003"/>
    <cellStyle name="Accent5 44 3" xfId="10004"/>
    <cellStyle name="Accent5 44 4" xfId="10005"/>
    <cellStyle name="Accent5 45" xfId="10006"/>
    <cellStyle name="Accent5 45 2" xfId="10007"/>
    <cellStyle name="Accent5 45 3" xfId="10008"/>
    <cellStyle name="Accent5 45 4" xfId="10009"/>
    <cellStyle name="Accent5 46" xfId="10010"/>
    <cellStyle name="Accent5 46 2" xfId="10011"/>
    <cellStyle name="Accent5 46 3" xfId="10012"/>
    <cellStyle name="Accent5 46 4" xfId="10013"/>
    <cellStyle name="Accent5 47" xfId="10014"/>
    <cellStyle name="Accent5 47 2" xfId="10015"/>
    <cellStyle name="Accent5 47 3" xfId="10016"/>
    <cellStyle name="Accent5 47 4" xfId="10017"/>
    <cellStyle name="Accent5 48" xfId="10018"/>
    <cellStyle name="Accent5 48 2" xfId="10019"/>
    <cellStyle name="Accent5 48 3" xfId="10020"/>
    <cellStyle name="Accent5 48 4" xfId="10021"/>
    <cellStyle name="Accent5 49" xfId="10022"/>
    <cellStyle name="Accent5 49 2" xfId="10023"/>
    <cellStyle name="Accent5 49 3" xfId="10024"/>
    <cellStyle name="Accent5 49 4" xfId="10025"/>
    <cellStyle name="Accent5 5" xfId="811"/>
    <cellStyle name="Accent5 5 2" xfId="812"/>
    <cellStyle name="Accent5 5 2 2" xfId="10026"/>
    <cellStyle name="Accent5 5 2 2 2" xfId="10027"/>
    <cellStyle name="Accent5 5 2 3" xfId="10028"/>
    <cellStyle name="Accent5 5 3" xfId="10029"/>
    <cellStyle name="Accent5 5 3 2" xfId="10030"/>
    <cellStyle name="Accent5 5 4" xfId="10031"/>
    <cellStyle name="Accent5 5 5" xfId="10032"/>
    <cellStyle name="Accent5 50" xfId="10033"/>
    <cellStyle name="Accent5 50 2" xfId="10034"/>
    <cellStyle name="Accent5 50 3" xfId="10035"/>
    <cellStyle name="Accent5 50 4" xfId="10036"/>
    <cellStyle name="Accent5 51" xfId="10037"/>
    <cellStyle name="Accent5 51 2" xfId="10038"/>
    <cellStyle name="Accent5 51 3" xfId="10039"/>
    <cellStyle name="Accent5 51 4" xfId="10040"/>
    <cellStyle name="Accent5 52" xfId="10041"/>
    <cellStyle name="Accent5 52 2" xfId="10042"/>
    <cellStyle name="Accent5 52 3" xfId="10043"/>
    <cellStyle name="Accent5 52 4" xfId="10044"/>
    <cellStyle name="Accent5 53" xfId="10045"/>
    <cellStyle name="Accent5 53 2" xfId="10046"/>
    <cellStyle name="Accent5 53 3" xfId="10047"/>
    <cellStyle name="Accent5 53 4" xfId="10048"/>
    <cellStyle name="Accent5 54" xfId="10049"/>
    <cellStyle name="Accent5 54 2" xfId="10050"/>
    <cellStyle name="Accent5 54 3" xfId="10051"/>
    <cellStyle name="Accent5 54 4" xfId="10052"/>
    <cellStyle name="Accent5 55" xfId="10053"/>
    <cellStyle name="Accent5 55 2" xfId="10054"/>
    <cellStyle name="Accent5 55 3" xfId="10055"/>
    <cellStyle name="Accent5 55 4" xfId="10056"/>
    <cellStyle name="Accent5 56" xfId="10057"/>
    <cellStyle name="Accent5 56 2" xfId="10058"/>
    <cellStyle name="Accent5 56 3" xfId="10059"/>
    <cellStyle name="Accent5 56 4" xfId="10060"/>
    <cellStyle name="Accent5 57" xfId="10061"/>
    <cellStyle name="Accent5 57 2" xfId="10062"/>
    <cellStyle name="Accent5 57 3" xfId="10063"/>
    <cellStyle name="Accent5 57 4" xfId="10064"/>
    <cellStyle name="Accent5 58" xfId="10065"/>
    <cellStyle name="Accent5 58 2" xfId="10066"/>
    <cellStyle name="Accent5 58 3" xfId="10067"/>
    <cellStyle name="Accent5 58 4" xfId="10068"/>
    <cellStyle name="Accent5 59" xfId="10069"/>
    <cellStyle name="Accent5 59 2" xfId="10070"/>
    <cellStyle name="Accent5 59 3" xfId="10071"/>
    <cellStyle name="Accent5 59 4" xfId="10072"/>
    <cellStyle name="Accent5 6" xfId="813"/>
    <cellStyle name="Accent5 6 2" xfId="814"/>
    <cellStyle name="Accent5 6 2 2" xfId="10073"/>
    <cellStyle name="Accent5 6 2 2 2" xfId="10074"/>
    <cellStyle name="Accent5 6 2 3" xfId="10075"/>
    <cellStyle name="Accent5 6 3" xfId="10076"/>
    <cellStyle name="Accent5 6 3 2" xfId="10077"/>
    <cellStyle name="Accent5 6 4" xfId="10078"/>
    <cellStyle name="Accent5 6 5" xfId="10079"/>
    <cellStyle name="Accent5 60" xfId="10080"/>
    <cellStyle name="Accent5 60 2" xfId="10081"/>
    <cellStyle name="Accent5 60 3" xfId="10082"/>
    <cellStyle name="Accent5 60 4" xfId="10083"/>
    <cellStyle name="Accent5 61" xfId="10084"/>
    <cellStyle name="Accent5 61 2" xfId="10085"/>
    <cellStyle name="Accent5 61 3" xfId="10086"/>
    <cellStyle name="Accent5 61 4" xfId="10087"/>
    <cellStyle name="Accent5 62" xfId="10088"/>
    <cellStyle name="Accent5 62 2" xfId="10089"/>
    <cellStyle name="Accent5 62 3" xfId="10090"/>
    <cellStyle name="Accent5 62 4" xfId="10091"/>
    <cellStyle name="Accent5 63" xfId="10092"/>
    <cellStyle name="Accent5 63 2" xfId="10093"/>
    <cellStyle name="Accent5 63 3" xfId="10094"/>
    <cellStyle name="Accent5 63 4" xfId="10095"/>
    <cellStyle name="Accent5 64" xfId="10096"/>
    <cellStyle name="Accent5 64 2" xfId="10097"/>
    <cellStyle name="Accent5 64 3" xfId="10098"/>
    <cellStyle name="Accent5 64 4" xfId="10099"/>
    <cellStyle name="Accent5 65" xfId="10100"/>
    <cellStyle name="Accent5 65 2" xfId="10101"/>
    <cellStyle name="Accent5 65 3" xfId="10102"/>
    <cellStyle name="Accent5 65 4" xfId="10103"/>
    <cellStyle name="Accent5 66" xfId="10104"/>
    <cellStyle name="Accent5 66 2" xfId="10105"/>
    <cellStyle name="Accent5 66 3" xfId="10106"/>
    <cellStyle name="Accent5 66 4" xfId="10107"/>
    <cellStyle name="Accent5 67" xfId="10108"/>
    <cellStyle name="Accent5 67 2" xfId="10109"/>
    <cellStyle name="Accent5 67 3" xfId="10110"/>
    <cellStyle name="Accent5 67 4" xfId="10111"/>
    <cellStyle name="Accent5 68" xfId="10112"/>
    <cellStyle name="Accent5 68 2" xfId="10113"/>
    <cellStyle name="Accent5 68 3" xfId="10114"/>
    <cellStyle name="Accent5 68 4" xfId="10115"/>
    <cellStyle name="Accent5 69" xfId="10116"/>
    <cellStyle name="Accent5 69 2" xfId="10117"/>
    <cellStyle name="Accent5 69 3" xfId="10118"/>
    <cellStyle name="Accent5 69 4" xfId="10119"/>
    <cellStyle name="Accent5 7" xfId="815"/>
    <cellStyle name="Accent5 7 2" xfId="816"/>
    <cellStyle name="Accent5 7 2 2" xfId="10120"/>
    <cellStyle name="Accent5 7 2 2 2" xfId="10121"/>
    <cellStyle name="Accent5 7 2 3" xfId="10122"/>
    <cellStyle name="Accent5 7 3" xfId="10123"/>
    <cellStyle name="Accent5 7 3 2" xfId="10124"/>
    <cellStyle name="Accent5 7 4" xfId="10125"/>
    <cellStyle name="Accent5 7 5" xfId="10126"/>
    <cellStyle name="Accent5 7 6" xfId="10127"/>
    <cellStyle name="Accent5 70" xfId="10128"/>
    <cellStyle name="Accent5 70 2" xfId="10129"/>
    <cellStyle name="Accent5 70 3" xfId="10130"/>
    <cellStyle name="Accent5 70 4" xfId="10131"/>
    <cellStyle name="Accent5 71" xfId="10132"/>
    <cellStyle name="Accent5 71 2" xfId="10133"/>
    <cellStyle name="Accent5 71 2 2" xfId="10134"/>
    <cellStyle name="Accent5 71 3" xfId="10135"/>
    <cellStyle name="Accent5 71 4" xfId="10136"/>
    <cellStyle name="Accent5 72" xfId="10137"/>
    <cellStyle name="Accent5 72 2" xfId="10138"/>
    <cellStyle name="Accent5 72 2 2" xfId="10139"/>
    <cellStyle name="Accent5 72 3" xfId="10140"/>
    <cellStyle name="Accent5 72 4" xfId="10141"/>
    <cellStyle name="Accent5 73" xfId="10142"/>
    <cellStyle name="Accent5 73 2" xfId="10143"/>
    <cellStyle name="Accent5 73 2 2" xfId="10144"/>
    <cellStyle name="Accent5 73 3" xfId="10145"/>
    <cellStyle name="Accent5 73 4" xfId="10146"/>
    <cellStyle name="Accent5 74" xfId="10147"/>
    <cellStyle name="Accent5 74 2" xfId="10148"/>
    <cellStyle name="Accent5 74 2 2" xfId="10149"/>
    <cellStyle name="Accent5 74 3" xfId="10150"/>
    <cellStyle name="Accent5 74 4" xfId="10151"/>
    <cellStyle name="Accent5 75" xfId="10152"/>
    <cellStyle name="Accent5 75 2" xfId="10153"/>
    <cellStyle name="Accent5 75 2 2" xfId="10154"/>
    <cellStyle name="Accent5 75 3" xfId="10155"/>
    <cellStyle name="Accent5 75 4" xfId="10156"/>
    <cellStyle name="Accent5 76" xfId="10157"/>
    <cellStyle name="Accent5 76 2" xfId="10158"/>
    <cellStyle name="Accent5 76 2 2" xfId="10159"/>
    <cellStyle name="Accent5 76 3" xfId="10160"/>
    <cellStyle name="Accent5 76 4" xfId="10161"/>
    <cellStyle name="Accent5 77" xfId="10162"/>
    <cellStyle name="Accent5 77 2" xfId="10163"/>
    <cellStyle name="Accent5 77 3" xfId="10164"/>
    <cellStyle name="Accent5 77 4" xfId="10165"/>
    <cellStyle name="Accent5 78" xfId="10166"/>
    <cellStyle name="Accent5 78 2" xfId="10167"/>
    <cellStyle name="Accent5 78 3" xfId="10168"/>
    <cellStyle name="Accent5 79" xfId="10169"/>
    <cellStyle name="Accent5 79 2" xfId="10170"/>
    <cellStyle name="Accent5 79 3" xfId="10171"/>
    <cellStyle name="Accent5 8" xfId="817"/>
    <cellStyle name="Accent5 8 2" xfId="10172"/>
    <cellStyle name="Accent5 8 2 2" xfId="10173"/>
    <cellStyle name="Accent5 8 2 2 2" xfId="10174"/>
    <cellStyle name="Accent5 8 2 3" xfId="10175"/>
    <cellStyle name="Accent5 8 3" xfId="10176"/>
    <cellStyle name="Accent5 8 3 2" xfId="10177"/>
    <cellStyle name="Accent5 8 4" xfId="10178"/>
    <cellStyle name="Accent5 8 4 2" xfId="10179"/>
    <cellStyle name="Accent5 8 5" xfId="10180"/>
    <cellStyle name="Accent5 8 6" xfId="10181"/>
    <cellStyle name="Accent5 80" xfId="10182"/>
    <cellStyle name="Accent5 80 2" xfId="10183"/>
    <cellStyle name="Accent5 80 3" xfId="10184"/>
    <cellStyle name="Accent5 81" xfId="10185"/>
    <cellStyle name="Accent5 81 2" xfId="10186"/>
    <cellStyle name="Accent5 81 3" xfId="10187"/>
    <cellStyle name="Accent5 82" xfId="10188"/>
    <cellStyle name="Accent5 82 2" xfId="10189"/>
    <cellStyle name="Accent5 82 3" xfId="10190"/>
    <cellStyle name="Accent5 83" xfId="10191"/>
    <cellStyle name="Accent5 83 2" xfId="10192"/>
    <cellStyle name="Accent5 83 3" xfId="10193"/>
    <cellStyle name="Accent5 84" xfId="10194"/>
    <cellStyle name="Accent5 84 2" xfId="10195"/>
    <cellStyle name="Accent5 84 3" xfId="10196"/>
    <cellStyle name="Accent5 85" xfId="10197"/>
    <cellStyle name="Accent5 85 2" xfId="10198"/>
    <cellStyle name="Accent5 85 3" xfId="10199"/>
    <cellStyle name="Accent5 86" xfId="10200"/>
    <cellStyle name="Accent5 86 2" xfId="10201"/>
    <cellStyle name="Accent5 86 3" xfId="10202"/>
    <cellStyle name="Accent5 87" xfId="10203"/>
    <cellStyle name="Accent5 87 2" xfId="10204"/>
    <cellStyle name="Accent5 87 3" xfId="10205"/>
    <cellStyle name="Accent5 88" xfId="10206"/>
    <cellStyle name="Accent5 88 2" xfId="10207"/>
    <cellStyle name="Accent5 88 3" xfId="10208"/>
    <cellStyle name="Accent5 89" xfId="10209"/>
    <cellStyle name="Accent5 89 2" xfId="10210"/>
    <cellStyle name="Accent5 89 3" xfId="10211"/>
    <cellStyle name="Accent5 9" xfId="818"/>
    <cellStyle name="Accent5 9 2" xfId="10212"/>
    <cellStyle name="Accent5 9 2 2" xfId="10213"/>
    <cellStyle name="Accent5 9 2 3" xfId="10214"/>
    <cellStyle name="Accent5 9 3" xfId="10215"/>
    <cellStyle name="Accent5 9 3 2" xfId="10216"/>
    <cellStyle name="Accent5 9 4" xfId="10217"/>
    <cellStyle name="Accent5 9 5" xfId="10218"/>
    <cellStyle name="Accent5 9 6" xfId="10219"/>
    <cellStyle name="Accent5 9 7" xfId="10220"/>
    <cellStyle name="Accent5 90" xfId="10221"/>
    <cellStyle name="Accent5 90 2" xfId="10222"/>
    <cellStyle name="Accent5 90 3" xfId="10223"/>
    <cellStyle name="Accent5 91" xfId="10224"/>
    <cellStyle name="Accent5 91 2" xfId="10225"/>
    <cellStyle name="Accent5 91 3" xfId="10226"/>
    <cellStyle name="Accent5 92" xfId="10227"/>
    <cellStyle name="Accent5 92 2" xfId="10228"/>
    <cellStyle name="Accent5 92 3" xfId="10229"/>
    <cellStyle name="Accent5 93" xfId="10230"/>
    <cellStyle name="Accent5 93 2" xfId="10231"/>
    <cellStyle name="Accent5 93 3" xfId="10232"/>
    <cellStyle name="Accent5 94" xfId="10233"/>
    <cellStyle name="Accent5 94 2" xfId="10234"/>
    <cellStyle name="Accent5 94 3" xfId="10235"/>
    <cellStyle name="Accent5 95" xfId="10236"/>
    <cellStyle name="Accent5 95 2" xfId="10237"/>
    <cellStyle name="Accent5 95 3" xfId="10238"/>
    <cellStyle name="Accent5 96" xfId="10239"/>
    <cellStyle name="Accent5 96 2" xfId="10240"/>
    <cellStyle name="Accent5 96 3" xfId="10241"/>
    <cellStyle name="Accent5 97" xfId="10242"/>
    <cellStyle name="Accent5 97 2" xfId="10243"/>
    <cellStyle name="Accent5 97 3" xfId="10244"/>
    <cellStyle name="Accent5 98" xfId="10245"/>
    <cellStyle name="Accent5 98 2" xfId="10246"/>
    <cellStyle name="Accent5 98 3" xfId="10247"/>
    <cellStyle name="Accent5 99" xfId="10248"/>
    <cellStyle name="Accent5 99 2" xfId="10249"/>
    <cellStyle name="Accent5 99 3" xfId="10250"/>
    <cellStyle name="Accent6" xfId="38" builtinId="49" customBuiltin="1"/>
    <cellStyle name="Accent6 - 20%" xfId="819"/>
    <cellStyle name="Accent6 - 20% 2" xfId="820"/>
    <cellStyle name="Accent6 - 20% 2 2" xfId="10251"/>
    <cellStyle name="Accent6 - 20% 2 2 2" xfId="10252"/>
    <cellStyle name="Accent6 - 20% 2 3" xfId="10253"/>
    <cellStyle name="Accent6 - 20% 2 4" xfId="10254"/>
    <cellStyle name="Accent6 - 20% 3" xfId="10255"/>
    <cellStyle name="Accent6 - 20% 3 2" xfId="10256"/>
    <cellStyle name="Accent6 - 20% 3 3" xfId="10257"/>
    <cellStyle name="Accent6 - 20% 4" xfId="10258"/>
    <cellStyle name="Accent6 - 20% 5" xfId="10259"/>
    <cellStyle name="Accent6 - 20% 6" xfId="10260"/>
    <cellStyle name="Accent6 - 20% 7" xfId="10261"/>
    <cellStyle name="Accent6 - 20% 8" xfId="10262"/>
    <cellStyle name="Accent6 - 20% 9" xfId="10263"/>
    <cellStyle name="Accent6 - 40%" xfId="821"/>
    <cellStyle name="Accent6 - 40% 2" xfId="822"/>
    <cellStyle name="Accent6 - 40% 2 2" xfId="10264"/>
    <cellStyle name="Accent6 - 40% 2 2 2" xfId="10265"/>
    <cellStyle name="Accent6 - 40% 2 2 3" xfId="10266"/>
    <cellStyle name="Accent6 - 40% 2 3" xfId="10267"/>
    <cellStyle name="Accent6 - 40% 2 3 2" xfId="10268"/>
    <cellStyle name="Accent6 - 40% 2 4" xfId="10269"/>
    <cellStyle name="Accent6 - 40% 2 5" xfId="10270"/>
    <cellStyle name="Accent6 - 40% 3" xfId="823"/>
    <cellStyle name="Accent6 - 40% 3 2" xfId="10271"/>
    <cellStyle name="Accent6 - 40% 3 2 2" xfId="10272"/>
    <cellStyle name="Accent6 - 40% 3 3" xfId="10273"/>
    <cellStyle name="Accent6 - 40% 4" xfId="10274"/>
    <cellStyle name="Accent6 - 40% 4 2" xfId="10275"/>
    <cellStyle name="Accent6 - 40% 5" xfId="10276"/>
    <cellStyle name="Accent6 - 40% 5 2" xfId="10277"/>
    <cellStyle name="Accent6 - 40% 6" xfId="10278"/>
    <cellStyle name="Accent6 - 40% 7" xfId="10279"/>
    <cellStyle name="Accent6 - 40% 8" xfId="10280"/>
    <cellStyle name="Accent6 - 40% 9" xfId="10281"/>
    <cellStyle name="Accent6 - 60%" xfId="824"/>
    <cellStyle name="Accent6 - 60% 2" xfId="825"/>
    <cellStyle name="Accent6 - 60% 2 2" xfId="10282"/>
    <cellStyle name="Accent6 - 60% 2 2 2" xfId="10283"/>
    <cellStyle name="Accent6 - 60% 2 2 3" xfId="10284"/>
    <cellStyle name="Accent6 - 60% 2 3" xfId="10285"/>
    <cellStyle name="Accent6 - 60% 2 3 2" xfId="10286"/>
    <cellStyle name="Accent6 - 60% 2 4" xfId="10287"/>
    <cellStyle name="Accent6 - 60% 2 5" xfId="10288"/>
    <cellStyle name="Accent6 - 60% 3" xfId="10289"/>
    <cellStyle name="Accent6 - 60% 3 2" xfId="10290"/>
    <cellStyle name="Accent6 - 60% 3 2 2" xfId="10291"/>
    <cellStyle name="Accent6 - 60% 3 3" xfId="10292"/>
    <cellStyle name="Accent6 - 60% 4" xfId="10293"/>
    <cellStyle name="Accent6 - 60% 4 2" xfId="10294"/>
    <cellStyle name="Accent6 - 60% 5" xfId="10295"/>
    <cellStyle name="Accent6 - 60% 5 2" xfId="10296"/>
    <cellStyle name="Accent6 - 60% 6" xfId="10297"/>
    <cellStyle name="Accent6 - 60% 7" xfId="10298"/>
    <cellStyle name="Accent6 - 60% 8" xfId="10299"/>
    <cellStyle name="Accent6 - 60% 9" xfId="10300"/>
    <cellStyle name="Accent6 10" xfId="826"/>
    <cellStyle name="Accent6 10 2" xfId="10301"/>
    <cellStyle name="Accent6 10 2 2" xfId="10302"/>
    <cellStyle name="Accent6 10 2 3" xfId="10303"/>
    <cellStyle name="Accent6 10 3" xfId="10304"/>
    <cellStyle name="Accent6 10 3 2" xfId="10305"/>
    <cellStyle name="Accent6 10 4" xfId="10306"/>
    <cellStyle name="Accent6 10 5" xfId="10307"/>
    <cellStyle name="Accent6 10 6" xfId="10308"/>
    <cellStyle name="Accent6 10 7" xfId="10309"/>
    <cellStyle name="Accent6 100" xfId="10310"/>
    <cellStyle name="Accent6 100 2" xfId="10311"/>
    <cellStyle name="Accent6 101" xfId="10312"/>
    <cellStyle name="Accent6 101 2" xfId="10313"/>
    <cellStyle name="Accent6 102" xfId="10314"/>
    <cellStyle name="Accent6 102 2" xfId="10315"/>
    <cellStyle name="Accent6 103" xfId="10316"/>
    <cellStyle name="Accent6 103 2" xfId="10317"/>
    <cellStyle name="Accent6 104" xfId="10318"/>
    <cellStyle name="Accent6 104 2" xfId="10319"/>
    <cellStyle name="Accent6 105" xfId="10320"/>
    <cellStyle name="Accent6 105 2" xfId="10321"/>
    <cellStyle name="Accent6 106" xfId="10322"/>
    <cellStyle name="Accent6 106 2" xfId="10323"/>
    <cellStyle name="Accent6 107" xfId="10324"/>
    <cellStyle name="Accent6 107 2" xfId="10325"/>
    <cellStyle name="Accent6 108" xfId="10326"/>
    <cellStyle name="Accent6 108 2" xfId="10327"/>
    <cellStyle name="Accent6 109" xfId="10328"/>
    <cellStyle name="Accent6 109 2" xfId="10329"/>
    <cellStyle name="Accent6 11" xfId="827"/>
    <cellStyle name="Accent6 11 2" xfId="10330"/>
    <cellStyle name="Accent6 11 2 2" xfId="10331"/>
    <cellStyle name="Accent6 11 2 3" xfId="10332"/>
    <cellStyle name="Accent6 11 3" xfId="10333"/>
    <cellStyle name="Accent6 11 3 2" xfId="10334"/>
    <cellStyle name="Accent6 11 4" xfId="10335"/>
    <cellStyle name="Accent6 11 5" xfId="10336"/>
    <cellStyle name="Accent6 11 6" xfId="10337"/>
    <cellStyle name="Accent6 11 7" xfId="10338"/>
    <cellStyle name="Accent6 11 8" xfId="10339"/>
    <cellStyle name="Accent6 110" xfId="10340"/>
    <cellStyle name="Accent6 110 2" xfId="10341"/>
    <cellStyle name="Accent6 111" xfId="10342"/>
    <cellStyle name="Accent6 112" xfId="10343"/>
    <cellStyle name="Accent6 113" xfId="10344"/>
    <cellStyle name="Accent6 114" xfId="10345"/>
    <cellStyle name="Accent6 115" xfId="10346"/>
    <cellStyle name="Accent6 116" xfId="10347"/>
    <cellStyle name="Accent6 117" xfId="10348"/>
    <cellStyle name="Accent6 118" xfId="10349"/>
    <cellStyle name="Accent6 119" xfId="10350"/>
    <cellStyle name="Accent6 12" xfId="828"/>
    <cellStyle name="Accent6 12 2" xfId="10351"/>
    <cellStyle name="Accent6 12 2 2" xfId="10352"/>
    <cellStyle name="Accent6 12 2 3" xfId="10353"/>
    <cellStyle name="Accent6 12 3" xfId="10354"/>
    <cellStyle name="Accent6 12 3 2" xfId="10355"/>
    <cellStyle name="Accent6 12 4" xfId="10356"/>
    <cellStyle name="Accent6 12 5" xfId="10357"/>
    <cellStyle name="Accent6 12 6" xfId="10358"/>
    <cellStyle name="Accent6 120" xfId="10359"/>
    <cellStyle name="Accent6 121" xfId="10360"/>
    <cellStyle name="Accent6 122" xfId="10361"/>
    <cellStyle name="Accent6 123" xfId="10362"/>
    <cellStyle name="Accent6 124" xfId="10363"/>
    <cellStyle name="Accent6 125" xfId="10364"/>
    <cellStyle name="Accent6 126" xfId="10365"/>
    <cellStyle name="Accent6 127" xfId="10366"/>
    <cellStyle name="Accent6 128" xfId="10367"/>
    <cellStyle name="Accent6 129" xfId="10368"/>
    <cellStyle name="Accent6 13" xfId="829"/>
    <cellStyle name="Accent6 13 2" xfId="10369"/>
    <cellStyle name="Accent6 13 2 2" xfId="10370"/>
    <cellStyle name="Accent6 13 2 3" xfId="10371"/>
    <cellStyle name="Accent6 13 3" xfId="10372"/>
    <cellStyle name="Accent6 13 3 2" xfId="10373"/>
    <cellStyle name="Accent6 13 4" xfId="10374"/>
    <cellStyle name="Accent6 13 5" xfId="10375"/>
    <cellStyle name="Accent6 13 6" xfId="10376"/>
    <cellStyle name="Accent6 130" xfId="10377"/>
    <cellStyle name="Accent6 131" xfId="10378"/>
    <cellStyle name="Accent6 132" xfId="10379"/>
    <cellStyle name="Accent6 133" xfId="10380"/>
    <cellStyle name="Accent6 134" xfId="10381"/>
    <cellStyle name="Accent6 135" xfId="10382"/>
    <cellStyle name="Accent6 136" xfId="10383"/>
    <cellStyle name="Accent6 137" xfId="10384"/>
    <cellStyle name="Accent6 138" xfId="10385"/>
    <cellStyle name="Accent6 139" xfId="10386"/>
    <cellStyle name="Accent6 14" xfId="830"/>
    <cellStyle name="Accent6 14 2" xfId="10387"/>
    <cellStyle name="Accent6 14 2 2" xfId="10388"/>
    <cellStyle name="Accent6 14 2 3" xfId="10389"/>
    <cellStyle name="Accent6 14 3" xfId="10390"/>
    <cellStyle name="Accent6 14 3 2" xfId="10391"/>
    <cellStyle name="Accent6 14 4" xfId="10392"/>
    <cellStyle name="Accent6 14 5" xfId="10393"/>
    <cellStyle name="Accent6 14 6" xfId="10394"/>
    <cellStyle name="Accent6 140" xfId="10395"/>
    <cellStyle name="Accent6 141" xfId="10396"/>
    <cellStyle name="Accent6 142" xfId="10397"/>
    <cellStyle name="Accent6 143" xfId="10398"/>
    <cellStyle name="Accent6 144" xfId="10399"/>
    <cellStyle name="Accent6 145" xfId="10400"/>
    <cellStyle name="Accent6 146" xfId="10401"/>
    <cellStyle name="Accent6 147" xfId="10402"/>
    <cellStyle name="Accent6 148" xfId="10403"/>
    <cellStyle name="Accent6 149" xfId="10404"/>
    <cellStyle name="Accent6 15" xfId="831"/>
    <cellStyle name="Accent6 15 2" xfId="10405"/>
    <cellStyle name="Accent6 15 2 2" xfId="10406"/>
    <cellStyle name="Accent6 15 2 3" xfId="10407"/>
    <cellStyle name="Accent6 15 3" xfId="10408"/>
    <cellStyle name="Accent6 15 3 2" xfId="10409"/>
    <cellStyle name="Accent6 15 4" xfId="10410"/>
    <cellStyle name="Accent6 15 5" xfId="10411"/>
    <cellStyle name="Accent6 15 6" xfId="10412"/>
    <cellStyle name="Accent6 150" xfId="10413"/>
    <cellStyle name="Accent6 151" xfId="10414"/>
    <cellStyle name="Accent6 152" xfId="10415"/>
    <cellStyle name="Accent6 153" xfId="10416"/>
    <cellStyle name="Accent6 154" xfId="10417"/>
    <cellStyle name="Accent6 155" xfId="10418"/>
    <cellStyle name="Accent6 156" xfId="10419"/>
    <cellStyle name="Accent6 157" xfId="10420"/>
    <cellStyle name="Accent6 158" xfId="10421"/>
    <cellStyle name="Accent6 159" xfId="10422"/>
    <cellStyle name="Accent6 16" xfId="832"/>
    <cellStyle name="Accent6 16 2" xfId="10423"/>
    <cellStyle name="Accent6 16 2 2" xfId="10424"/>
    <cellStyle name="Accent6 16 2 3" xfId="10425"/>
    <cellStyle name="Accent6 16 3" xfId="10426"/>
    <cellStyle name="Accent6 16 3 2" xfId="10427"/>
    <cellStyle name="Accent6 16 4" xfId="10428"/>
    <cellStyle name="Accent6 16 5" xfId="10429"/>
    <cellStyle name="Accent6 16 6" xfId="10430"/>
    <cellStyle name="Accent6 160" xfId="10431"/>
    <cellStyle name="Accent6 161" xfId="10432"/>
    <cellStyle name="Accent6 162" xfId="10433"/>
    <cellStyle name="Accent6 163" xfId="10434"/>
    <cellStyle name="Accent6 164" xfId="10435"/>
    <cellStyle name="Accent6 165" xfId="10436"/>
    <cellStyle name="Accent6 166" xfId="10437"/>
    <cellStyle name="Accent6 167" xfId="10438"/>
    <cellStyle name="Accent6 168" xfId="10439"/>
    <cellStyle name="Accent6 169" xfId="10440"/>
    <cellStyle name="Accent6 17" xfId="833"/>
    <cellStyle name="Accent6 17 2" xfId="10441"/>
    <cellStyle name="Accent6 17 2 2" xfId="10442"/>
    <cellStyle name="Accent6 17 2 3" xfId="10443"/>
    <cellStyle name="Accent6 17 3" xfId="10444"/>
    <cellStyle name="Accent6 17 3 2" xfId="10445"/>
    <cellStyle name="Accent6 17 4" xfId="10446"/>
    <cellStyle name="Accent6 17 5" xfId="10447"/>
    <cellStyle name="Accent6 17 6" xfId="10448"/>
    <cellStyle name="Accent6 170" xfId="10449"/>
    <cellStyle name="Accent6 171" xfId="10450"/>
    <cellStyle name="Accent6 172" xfId="10451"/>
    <cellStyle name="Accent6 173" xfId="10452"/>
    <cellStyle name="Accent6 174" xfId="10453"/>
    <cellStyle name="Accent6 175" xfId="10454"/>
    <cellStyle name="Accent6 176" xfId="10455"/>
    <cellStyle name="Accent6 177" xfId="10456"/>
    <cellStyle name="Accent6 178" xfId="10457"/>
    <cellStyle name="Accent6 179" xfId="10458"/>
    <cellStyle name="Accent6 18" xfId="834"/>
    <cellStyle name="Accent6 18 2" xfId="10459"/>
    <cellStyle name="Accent6 18 2 2" xfId="10460"/>
    <cellStyle name="Accent6 18 2 3" xfId="10461"/>
    <cellStyle name="Accent6 18 3" xfId="10462"/>
    <cellStyle name="Accent6 18 3 2" xfId="10463"/>
    <cellStyle name="Accent6 18 4" xfId="10464"/>
    <cellStyle name="Accent6 18 5" xfId="10465"/>
    <cellStyle name="Accent6 180" xfId="10466"/>
    <cellStyle name="Accent6 181" xfId="10467"/>
    <cellStyle name="Accent6 182" xfId="10468"/>
    <cellStyle name="Accent6 183" xfId="10469"/>
    <cellStyle name="Accent6 184" xfId="10470"/>
    <cellStyle name="Accent6 185" xfId="10471"/>
    <cellStyle name="Accent6 186" xfId="10472"/>
    <cellStyle name="Accent6 187" xfId="10473"/>
    <cellStyle name="Accent6 188" xfId="10474"/>
    <cellStyle name="Accent6 189" xfId="10475"/>
    <cellStyle name="Accent6 19" xfId="835"/>
    <cellStyle name="Accent6 19 2" xfId="10476"/>
    <cellStyle name="Accent6 19 2 2" xfId="10477"/>
    <cellStyle name="Accent6 19 2 3" xfId="10478"/>
    <cellStyle name="Accent6 19 3" xfId="10479"/>
    <cellStyle name="Accent6 19 3 2" xfId="10480"/>
    <cellStyle name="Accent6 19 4" xfId="10481"/>
    <cellStyle name="Accent6 19 5" xfId="10482"/>
    <cellStyle name="Accent6 2" xfId="836"/>
    <cellStyle name="Accent6 2 10" xfId="10483"/>
    <cellStyle name="Accent6 2 11" xfId="10484"/>
    <cellStyle name="Accent6 2 2" xfId="837"/>
    <cellStyle name="Accent6 2 2 2" xfId="10485"/>
    <cellStyle name="Accent6 2 2 2 2" xfId="10486"/>
    <cellStyle name="Accent6 2 2 2 3" xfId="10487"/>
    <cellStyle name="Accent6 2 2 2 4" xfId="10488"/>
    <cellStyle name="Accent6 2 2 3" xfId="10489"/>
    <cellStyle name="Accent6 2 2 4" xfId="10490"/>
    <cellStyle name="Accent6 2 2 5" xfId="10491"/>
    <cellStyle name="Accent6 2 2 6" xfId="10492"/>
    <cellStyle name="Accent6 2 3" xfId="10493"/>
    <cellStyle name="Accent6 2 3 2" xfId="10494"/>
    <cellStyle name="Accent6 2 3 3" xfId="10495"/>
    <cellStyle name="Accent6 2 3 4" xfId="10496"/>
    <cellStyle name="Accent6 2 3 5" xfId="10497"/>
    <cellStyle name="Accent6 2 4" xfId="10498"/>
    <cellStyle name="Accent6 2 4 2" xfId="10499"/>
    <cellStyle name="Accent6 2 4 3" xfId="10500"/>
    <cellStyle name="Accent6 2 5" xfId="10501"/>
    <cellStyle name="Accent6 2 5 2" xfId="10502"/>
    <cellStyle name="Accent6 2 6" xfId="10503"/>
    <cellStyle name="Accent6 2 6 2" xfId="10504"/>
    <cellStyle name="Accent6 2 7" xfId="10505"/>
    <cellStyle name="Accent6 2 7 2" xfId="10506"/>
    <cellStyle name="Accent6 2 8" xfId="10507"/>
    <cellStyle name="Accent6 2 9" xfId="10508"/>
    <cellStyle name="Accent6 20" xfId="838"/>
    <cellStyle name="Accent6 20 2" xfId="10509"/>
    <cellStyle name="Accent6 20 2 2" xfId="10510"/>
    <cellStyle name="Accent6 20 2 3" xfId="10511"/>
    <cellStyle name="Accent6 20 3" xfId="10512"/>
    <cellStyle name="Accent6 20 3 2" xfId="10513"/>
    <cellStyle name="Accent6 20 4" xfId="10514"/>
    <cellStyle name="Accent6 20 5" xfId="10515"/>
    <cellStyle name="Accent6 20 6" xfId="10516"/>
    <cellStyle name="Accent6 21" xfId="839"/>
    <cellStyle name="Accent6 21 2" xfId="10517"/>
    <cellStyle name="Accent6 21 2 2" xfId="10518"/>
    <cellStyle name="Accent6 21 2 3" xfId="10519"/>
    <cellStyle name="Accent6 21 3" xfId="10520"/>
    <cellStyle name="Accent6 21 3 2" xfId="10521"/>
    <cellStyle name="Accent6 21 4" xfId="10522"/>
    <cellStyle name="Accent6 21 5" xfId="10523"/>
    <cellStyle name="Accent6 21 6" xfId="10524"/>
    <cellStyle name="Accent6 22" xfId="840"/>
    <cellStyle name="Accent6 22 2" xfId="10525"/>
    <cellStyle name="Accent6 22 2 2" xfId="10526"/>
    <cellStyle name="Accent6 22 2 3" xfId="10527"/>
    <cellStyle name="Accent6 22 3" xfId="10528"/>
    <cellStyle name="Accent6 22 3 2" xfId="10529"/>
    <cellStyle name="Accent6 22 4" xfId="10530"/>
    <cellStyle name="Accent6 22 5" xfId="10531"/>
    <cellStyle name="Accent6 22 6" xfId="10532"/>
    <cellStyle name="Accent6 23" xfId="841"/>
    <cellStyle name="Accent6 23 2" xfId="10533"/>
    <cellStyle name="Accent6 23 2 2" xfId="10534"/>
    <cellStyle name="Accent6 23 2 3" xfId="10535"/>
    <cellStyle name="Accent6 23 3" xfId="10536"/>
    <cellStyle name="Accent6 23 3 2" xfId="10537"/>
    <cellStyle name="Accent6 23 4" xfId="10538"/>
    <cellStyle name="Accent6 23 5" xfId="10539"/>
    <cellStyle name="Accent6 23 6" xfId="10540"/>
    <cellStyle name="Accent6 24" xfId="842"/>
    <cellStyle name="Accent6 24 2" xfId="10541"/>
    <cellStyle name="Accent6 24 2 2" xfId="10542"/>
    <cellStyle name="Accent6 24 2 3" xfId="10543"/>
    <cellStyle name="Accent6 24 3" xfId="10544"/>
    <cellStyle name="Accent6 24 3 2" xfId="10545"/>
    <cellStyle name="Accent6 24 4" xfId="10546"/>
    <cellStyle name="Accent6 24 5" xfId="10547"/>
    <cellStyle name="Accent6 24 6" xfId="10548"/>
    <cellStyle name="Accent6 25" xfId="843"/>
    <cellStyle name="Accent6 25 2" xfId="10549"/>
    <cellStyle name="Accent6 25 2 2" xfId="10550"/>
    <cellStyle name="Accent6 25 2 3" xfId="10551"/>
    <cellStyle name="Accent6 25 3" xfId="10552"/>
    <cellStyle name="Accent6 25 3 2" xfId="10553"/>
    <cellStyle name="Accent6 25 4" xfId="10554"/>
    <cellStyle name="Accent6 25 5" xfId="10555"/>
    <cellStyle name="Accent6 25 6" xfId="10556"/>
    <cellStyle name="Accent6 26" xfId="844"/>
    <cellStyle name="Accent6 26 2" xfId="10557"/>
    <cellStyle name="Accent6 26 2 2" xfId="10558"/>
    <cellStyle name="Accent6 26 2 3" xfId="10559"/>
    <cellStyle name="Accent6 26 3" xfId="10560"/>
    <cellStyle name="Accent6 26 3 2" xfId="10561"/>
    <cellStyle name="Accent6 26 4" xfId="10562"/>
    <cellStyle name="Accent6 26 5" xfId="10563"/>
    <cellStyle name="Accent6 26 6" xfId="10564"/>
    <cellStyle name="Accent6 27" xfId="845"/>
    <cellStyle name="Accent6 27 2" xfId="10565"/>
    <cellStyle name="Accent6 27 2 2" xfId="10566"/>
    <cellStyle name="Accent6 27 2 3" xfId="10567"/>
    <cellStyle name="Accent6 27 3" xfId="10568"/>
    <cellStyle name="Accent6 27 3 2" xfId="10569"/>
    <cellStyle name="Accent6 27 4" xfId="10570"/>
    <cellStyle name="Accent6 27 5" xfId="10571"/>
    <cellStyle name="Accent6 27 6" xfId="10572"/>
    <cellStyle name="Accent6 28" xfId="846"/>
    <cellStyle name="Accent6 28 2" xfId="10573"/>
    <cellStyle name="Accent6 28 2 2" xfId="10574"/>
    <cellStyle name="Accent6 28 2 3" xfId="10575"/>
    <cellStyle name="Accent6 28 3" xfId="10576"/>
    <cellStyle name="Accent6 28 3 2" xfId="10577"/>
    <cellStyle name="Accent6 28 4" xfId="10578"/>
    <cellStyle name="Accent6 28 5" xfId="10579"/>
    <cellStyle name="Accent6 28 6" xfId="10580"/>
    <cellStyle name="Accent6 29" xfId="10581"/>
    <cellStyle name="Accent6 29 2" xfId="10582"/>
    <cellStyle name="Accent6 29 2 2" xfId="10583"/>
    <cellStyle name="Accent6 29 2 3" xfId="10584"/>
    <cellStyle name="Accent6 29 3" xfId="10585"/>
    <cellStyle name="Accent6 29 3 2" xfId="10586"/>
    <cellStyle name="Accent6 29 4" xfId="10587"/>
    <cellStyle name="Accent6 29 5" xfId="10588"/>
    <cellStyle name="Accent6 29 6" xfId="10589"/>
    <cellStyle name="Accent6 3" xfId="847"/>
    <cellStyle name="Accent6 3 2" xfId="848"/>
    <cellStyle name="Accent6 3 2 2" xfId="10590"/>
    <cellStyle name="Accent6 3 2 2 2" xfId="10591"/>
    <cellStyle name="Accent6 3 2 3" xfId="10592"/>
    <cellStyle name="Accent6 3 2 3 2" xfId="10593"/>
    <cellStyle name="Accent6 3 2 4" xfId="10594"/>
    <cellStyle name="Accent6 3 3" xfId="849"/>
    <cellStyle name="Accent6 3 3 2" xfId="10595"/>
    <cellStyle name="Accent6 3 3 3" xfId="10596"/>
    <cellStyle name="Accent6 3 4" xfId="10597"/>
    <cellStyle name="Accent6 3 4 2" xfId="10598"/>
    <cellStyle name="Accent6 3 5" xfId="10599"/>
    <cellStyle name="Accent6 3 6" xfId="10600"/>
    <cellStyle name="Accent6 3 7" xfId="10601"/>
    <cellStyle name="Accent6 3 8" xfId="10602"/>
    <cellStyle name="Accent6 3 9" xfId="10603"/>
    <cellStyle name="Accent6 30" xfId="10604"/>
    <cellStyle name="Accent6 30 2" xfId="10605"/>
    <cellStyle name="Accent6 30 2 2" xfId="10606"/>
    <cellStyle name="Accent6 30 2 3" xfId="10607"/>
    <cellStyle name="Accent6 30 3" xfId="10608"/>
    <cellStyle name="Accent6 30 3 2" xfId="10609"/>
    <cellStyle name="Accent6 30 4" xfId="10610"/>
    <cellStyle name="Accent6 30 5" xfId="10611"/>
    <cellStyle name="Accent6 30 6" xfId="10612"/>
    <cellStyle name="Accent6 31" xfId="10613"/>
    <cellStyle name="Accent6 31 2" xfId="10614"/>
    <cellStyle name="Accent6 31 2 2" xfId="10615"/>
    <cellStyle name="Accent6 31 2 3" xfId="10616"/>
    <cellStyle name="Accent6 31 3" xfId="10617"/>
    <cellStyle name="Accent6 31 3 2" xfId="10618"/>
    <cellStyle name="Accent6 31 4" xfId="10619"/>
    <cellStyle name="Accent6 31 5" xfId="10620"/>
    <cellStyle name="Accent6 31 6" xfId="10621"/>
    <cellStyle name="Accent6 32" xfId="10622"/>
    <cellStyle name="Accent6 32 2" xfId="10623"/>
    <cellStyle name="Accent6 32 2 2" xfId="10624"/>
    <cellStyle name="Accent6 32 2 3" xfId="10625"/>
    <cellStyle name="Accent6 32 3" xfId="10626"/>
    <cellStyle name="Accent6 32 3 2" xfId="10627"/>
    <cellStyle name="Accent6 32 4" xfId="10628"/>
    <cellStyle name="Accent6 32 5" xfId="10629"/>
    <cellStyle name="Accent6 32 6" xfId="10630"/>
    <cellStyle name="Accent6 33" xfId="10631"/>
    <cellStyle name="Accent6 33 2" xfId="10632"/>
    <cellStyle name="Accent6 33 2 2" xfId="10633"/>
    <cellStyle name="Accent6 33 2 3" xfId="10634"/>
    <cellStyle name="Accent6 33 3" xfId="10635"/>
    <cellStyle name="Accent6 33 3 2" xfId="10636"/>
    <cellStyle name="Accent6 33 4" xfId="10637"/>
    <cellStyle name="Accent6 33 5" xfId="10638"/>
    <cellStyle name="Accent6 33 6" xfId="10639"/>
    <cellStyle name="Accent6 34" xfId="10640"/>
    <cellStyle name="Accent6 34 2" xfId="10641"/>
    <cellStyle name="Accent6 34 2 2" xfId="10642"/>
    <cellStyle name="Accent6 34 2 3" xfId="10643"/>
    <cellStyle name="Accent6 34 3" xfId="10644"/>
    <cellStyle name="Accent6 34 3 2" xfId="10645"/>
    <cellStyle name="Accent6 34 4" xfId="10646"/>
    <cellStyle name="Accent6 34 5" xfId="10647"/>
    <cellStyle name="Accent6 34 6" xfId="10648"/>
    <cellStyle name="Accent6 35" xfId="10649"/>
    <cellStyle name="Accent6 35 2" xfId="10650"/>
    <cellStyle name="Accent6 35 2 2" xfId="10651"/>
    <cellStyle name="Accent6 35 2 3" xfId="10652"/>
    <cellStyle name="Accent6 35 3" xfId="10653"/>
    <cellStyle name="Accent6 35 3 2" xfId="10654"/>
    <cellStyle name="Accent6 35 4" xfId="10655"/>
    <cellStyle name="Accent6 35 4 2" xfId="10656"/>
    <cellStyle name="Accent6 35 5" xfId="10657"/>
    <cellStyle name="Accent6 36" xfId="10658"/>
    <cellStyle name="Accent6 36 2" xfId="10659"/>
    <cellStyle name="Accent6 36 2 2" xfId="10660"/>
    <cellStyle name="Accent6 36 2 3" xfId="10661"/>
    <cellStyle name="Accent6 36 3" xfId="10662"/>
    <cellStyle name="Accent6 36 3 2" xfId="10663"/>
    <cellStyle name="Accent6 36 4" xfId="10664"/>
    <cellStyle name="Accent6 36 4 2" xfId="10665"/>
    <cellStyle name="Accent6 36 5" xfId="10666"/>
    <cellStyle name="Accent6 37" xfId="10667"/>
    <cellStyle name="Accent6 37 2" xfId="10668"/>
    <cellStyle name="Accent6 37 2 2" xfId="10669"/>
    <cellStyle name="Accent6 37 2 3" xfId="10670"/>
    <cellStyle name="Accent6 37 3" xfId="10671"/>
    <cellStyle name="Accent6 37 3 2" xfId="10672"/>
    <cellStyle name="Accent6 37 4" xfId="10673"/>
    <cellStyle name="Accent6 37 5" xfId="10674"/>
    <cellStyle name="Accent6 38" xfId="10675"/>
    <cellStyle name="Accent6 38 2" xfId="10676"/>
    <cellStyle name="Accent6 38 2 2" xfId="10677"/>
    <cellStyle name="Accent6 38 2 3" xfId="10678"/>
    <cellStyle name="Accent6 38 3" xfId="10679"/>
    <cellStyle name="Accent6 38 3 2" xfId="10680"/>
    <cellStyle name="Accent6 38 4" xfId="10681"/>
    <cellStyle name="Accent6 38 5" xfId="10682"/>
    <cellStyle name="Accent6 39" xfId="10683"/>
    <cellStyle name="Accent6 39 2" xfId="10684"/>
    <cellStyle name="Accent6 39 2 2" xfId="10685"/>
    <cellStyle name="Accent6 39 2 3" xfId="10686"/>
    <cellStyle name="Accent6 39 3" xfId="10687"/>
    <cellStyle name="Accent6 39 3 2" xfId="10688"/>
    <cellStyle name="Accent6 39 4" xfId="10689"/>
    <cellStyle name="Accent6 39 5" xfId="10690"/>
    <cellStyle name="Accent6 39 6" xfId="10691"/>
    <cellStyle name="Accent6 4" xfId="850"/>
    <cellStyle name="Accent6 4 2" xfId="851"/>
    <cellStyle name="Accent6 4 2 2" xfId="10692"/>
    <cellStyle name="Accent6 4 2 2 2" xfId="10693"/>
    <cellStyle name="Accent6 4 2 3" xfId="10694"/>
    <cellStyle name="Accent6 4 2 4" xfId="10695"/>
    <cellStyle name="Accent6 4 3" xfId="852"/>
    <cellStyle name="Accent6 4 3 2" xfId="10696"/>
    <cellStyle name="Accent6 4 3 3" xfId="10697"/>
    <cellStyle name="Accent6 4 4" xfId="10698"/>
    <cellStyle name="Accent6 4 4 2" xfId="10699"/>
    <cellStyle name="Accent6 4 4 3" xfId="10700"/>
    <cellStyle name="Accent6 4 5" xfId="10701"/>
    <cellStyle name="Accent6 4 6" xfId="10702"/>
    <cellStyle name="Accent6 4 7" xfId="10703"/>
    <cellStyle name="Accent6 4 8" xfId="10704"/>
    <cellStyle name="Accent6 40" xfId="10705"/>
    <cellStyle name="Accent6 40 2" xfId="10706"/>
    <cellStyle name="Accent6 40 3" xfId="10707"/>
    <cellStyle name="Accent6 40 4" xfId="10708"/>
    <cellStyle name="Accent6 41" xfId="10709"/>
    <cellStyle name="Accent6 41 2" xfId="10710"/>
    <cellStyle name="Accent6 41 3" xfId="10711"/>
    <cellStyle name="Accent6 41 4" xfId="10712"/>
    <cellStyle name="Accent6 42" xfId="10713"/>
    <cellStyle name="Accent6 42 2" xfId="10714"/>
    <cellStyle name="Accent6 42 3" xfId="10715"/>
    <cellStyle name="Accent6 42 4" xfId="10716"/>
    <cellStyle name="Accent6 43" xfId="10717"/>
    <cellStyle name="Accent6 43 2" xfId="10718"/>
    <cellStyle name="Accent6 43 3" xfId="10719"/>
    <cellStyle name="Accent6 43 4" xfId="10720"/>
    <cellStyle name="Accent6 44" xfId="10721"/>
    <cellStyle name="Accent6 44 2" xfId="10722"/>
    <cellStyle name="Accent6 44 3" xfId="10723"/>
    <cellStyle name="Accent6 44 4" xfId="10724"/>
    <cellStyle name="Accent6 45" xfId="10725"/>
    <cellStyle name="Accent6 45 2" xfId="10726"/>
    <cellStyle name="Accent6 45 3" xfId="10727"/>
    <cellStyle name="Accent6 45 4" xfId="10728"/>
    <cellStyle name="Accent6 46" xfId="10729"/>
    <cellStyle name="Accent6 46 2" xfId="10730"/>
    <cellStyle name="Accent6 46 3" xfId="10731"/>
    <cellStyle name="Accent6 46 4" xfId="10732"/>
    <cellStyle name="Accent6 47" xfId="10733"/>
    <cellStyle name="Accent6 47 2" xfId="10734"/>
    <cellStyle name="Accent6 47 3" xfId="10735"/>
    <cellStyle name="Accent6 47 4" xfId="10736"/>
    <cellStyle name="Accent6 48" xfId="10737"/>
    <cellStyle name="Accent6 48 2" xfId="10738"/>
    <cellStyle name="Accent6 48 3" xfId="10739"/>
    <cellStyle name="Accent6 48 4" xfId="10740"/>
    <cellStyle name="Accent6 49" xfId="10741"/>
    <cellStyle name="Accent6 49 2" xfId="10742"/>
    <cellStyle name="Accent6 49 3" xfId="10743"/>
    <cellStyle name="Accent6 49 4" xfId="10744"/>
    <cellStyle name="Accent6 5" xfId="853"/>
    <cellStyle name="Accent6 5 2" xfId="854"/>
    <cellStyle name="Accent6 5 2 2" xfId="10745"/>
    <cellStyle name="Accent6 5 2 2 2" xfId="10746"/>
    <cellStyle name="Accent6 5 2 3" xfId="10747"/>
    <cellStyle name="Accent6 5 3" xfId="855"/>
    <cellStyle name="Accent6 5 3 2" xfId="10748"/>
    <cellStyle name="Accent6 5 4" xfId="10749"/>
    <cellStyle name="Accent6 5 5" xfId="10750"/>
    <cellStyle name="Accent6 50" xfId="10751"/>
    <cellStyle name="Accent6 50 2" xfId="10752"/>
    <cellStyle name="Accent6 50 3" xfId="10753"/>
    <cellStyle name="Accent6 50 4" xfId="10754"/>
    <cellStyle name="Accent6 51" xfId="10755"/>
    <cellStyle name="Accent6 51 2" xfId="10756"/>
    <cellStyle name="Accent6 51 3" xfId="10757"/>
    <cellStyle name="Accent6 51 4" xfId="10758"/>
    <cellStyle name="Accent6 52" xfId="10759"/>
    <cellStyle name="Accent6 52 2" xfId="10760"/>
    <cellStyle name="Accent6 52 3" xfId="10761"/>
    <cellStyle name="Accent6 52 4" xfId="10762"/>
    <cellStyle name="Accent6 53" xfId="10763"/>
    <cellStyle name="Accent6 53 2" xfId="10764"/>
    <cellStyle name="Accent6 53 3" xfId="10765"/>
    <cellStyle name="Accent6 53 4" xfId="10766"/>
    <cellStyle name="Accent6 54" xfId="10767"/>
    <cellStyle name="Accent6 54 2" xfId="10768"/>
    <cellStyle name="Accent6 54 3" xfId="10769"/>
    <cellStyle name="Accent6 54 4" xfId="10770"/>
    <cellStyle name="Accent6 55" xfId="10771"/>
    <cellStyle name="Accent6 55 2" xfId="10772"/>
    <cellStyle name="Accent6 55 3" xfId="10773"/>
    <cellStyle name="Accent6 55 4" xfId="10774"/>
    <cellStyle name="Accent6 56" xfId="10775"/>
    <cellStyle name="Accent6 56 2" xfId="10776"/>
    <cellStyle name="Accent6 56 3" xfId="10777"/>
    <cellStyle name="Accent6 56 4" xfId="10778"/>
    <cellStyle name="Accent6 57" xfId="10779"/>
    <cellStyle name="Accent6 57 2" xfId="10780"/>
    <cellStyle name="Accent6 57 3" xfId="10781"/>
    <cellStyle name="Accent6 57 4" xfId="10782"/>
    <cellStyle name="Accent6 58" xfId="10783"/>
    <cellStyle name="Accent6 58 2" xfId="10784"/>
    <cellStyle name="Accent6 58 3" xfId="10785"/>
    <cellStyle name="Accent6 58 4" xfId="10786"/>
    <cellStyle name="Accent6 59" xfId="10787"/>
    <cellStyle name="Accent6 59 2" xfId="10788"/>
    <cellStyle name="Accent6 59 3" xfId="10789"/>
    <cellStyle name="Accent6 59 4" xfId="10790"/>
    <cellStyle name="Accent6 6" xfId="856"/>
    <cellStyle name="Accent6 6 2" xfId="857"/>
    <cellStyle name="Accent6 6 2 2" xfId="10791"/>
    <cellStyle name="Accent6 6 2 2 2" xfId="10792"/>
    <cellStyle name="Accent6 6 2 3" xfId="10793"/>
    <cellStyle name="Accent6 6 3" xfId="858"/>
    <cellStyle name="Accent6 6 3 2" xfId="10794"/>
    <cellStyle name="Accent6 6 4" xfId="10795"/>
    <cellStyle name="Accent6 6 5" xfId="10796"/>
    <cellStyle name="Accent6 60" xfId="10797"/>
    <cellStyle name="Accent6 60 2" xfId="10798"/>
    <cellStyle name="Accent6 60 3" xfId="10799"/>
    <cellStyle name="Accent6 60 4" xfId="10800"/>
    <cellStyle name="Accent6 61" xfId="10801"/>
    <cellStyle name="Accent6 61 2" xfId="10802"/>
    <cellStyle name="Accent6 61 3" xfId="10803"/>
    <cellStyle name="Accent6 61 4" xfId="10804"/>
    <cellStyle name="Accent6 62" xfId="10805"/>
    <cellStyle name="Accent6 62 2" xfId="10806"/>
    <cellStyle name="Accent6 62 3" xfId="10807"/>
    <cellStyle name="Accent6 62 4" xfId="10808"/>
    <cellStyle name="Accent6 63" xfId="10809"/>
    <cellStyle name="Accent6 63 2" xfId="10810"/>
    <cellStyle name="Accent6 63 3" xfId="10811"/>
    <cellStyle name="Accent6 63 4" xfId="10812"/>
    <cellStyle name="Accent6 64" xfId="10813"/>
    <cellStyle name="Accent6 64 2" xfId="10814"/>
    <cellStyle name="Accent6 64 3" xfId="10815"/>
    <cellStyle name="Accent6 64 4" xfId="10816"/>
    <cellStyle name="Accent6 65" xfId="10817"/>
    <cellStyle name="Accent6 65 2" xfId="10818"/>
    <cellStyle name="Accent6 65 3" xfId="10819"/>
    <cellStyle name="Accent6 65 4" xfId="10820"/>
    <cellStyle name="Accent6 66" xfId="10821"/>
    <cellStyle name="Accent6 66 2" xfId="10822"/>
    <cellStyle name="Accent6 66 3" xfId="10823"/>
    <cellStyle name="Accent6 66 4" xfId="10824"/>
    <cellStyle name="Accent6 67" xfId="10825"/>
    <cellStyle name="Accent6 67 2" xfId="10826"/>
    <cellStyle name="Accent6 67 3" xfId="10827"/>
    <cellStyle name="Accent6 67 4" xfId="10828"/>
    <cellStyle name="Accent6 68" xfId="10829"/>
    <cellStyle name="Accent6 68 2" xfId="10830"/>
    <cellStyle name="Accent6 68 3" xfId="10831"/>
    <cellStyle name="Accent6 68 4" xfId="10832"/>
    <cellStyle name="Accent6 69" xfId="10833"/>
    <cellStyle name="Accent6 69 2" xfId="10834"/>
    <cellStyle name="Accent6 69 3" xfId="10835"/>
    <cellStyle name="Accent6 69 4" xfId="10836"/>
    <cellStyle name="Accent6 7" xfId="859"/>
    <cellStyle name="Accent6 7 2" xfId="860"/>
    <cellStyle name="Accent6 7 2 2" xfId="10837"/>
    <cellStyle name="Accent6 7 2 2 2" xfId="10838"/>
    <cellStyle name="Accent6 7 2 3" xfId="10839"/>
    <cellStyle name="Accent6 7 3" xfId="10840"/>
    <cellStyle name="Accent6 7 3 2" xfId="10841"/>
    <cellStyle name="Accent6 7 4" xfId="10842"/>
    <cellStyle name="Accent6 7 5" xfId="10843"/>
    <cellStyle name="Accent6 7 6" xfId="10844"/>
    <cellStyle name="Accent6 70" xfId="10845"/>
    <cellStyle name="Accent6 70 2" xfId="10846"/>
    <cellStyle name="Accent6 70 3" xfId="10847"/>
    <cellStyle name="Accent6 70 4" xfId="10848"/>
    <cellStyle name="Accent6 71" xfId="10849"/>
    <cellStyle name="Accent6 71 2" xfId="10850"/>
    <cellStyle name="Accent6 71 2 2" xfId="10851"/>
    <cellStyle name="Accent6 71 3" xfId="10852"/>
    <cellStyle name="Accent6 71 4" xfId="10853"/>
    <cellStyle name="Accent6 72" xfId="10854"/>
    <cellStyle name="Accent6 72 2" xfId="10855"/>
    <cellStyle name="Accent6 72 2 2" xfId="10856"/>
    <cellStyle name="Accent6 72 3" xfId="10857"/>
    <cellStyle name="Accent6 72 4" xfId="10858"/>
    <cellStyle name="Accent6 73" xfId="10859"/>
    <cellStyle name="Accent6 73 2" xfId="10860"/>
    <cellStyle name="Accent6 73 2 2" xfId="10861"/>
    <cellStyle name="Accent6 73 3" xfId="10862"/>
    <cellStyle name="Accent6 73 4" xfId="10863"/>
    <cellStyle name="Accent6 74" xfId="10864"/>
    <cellStyle name="Accent6 74 2" xfId="10865"/>
    <cellStyle name="Accent6 74 2 2" xfId="10866"/>
    <cellStyle name="Accent6 74 3" xfId="10867"/>
    <cellStyle name="Accent6 74 4" xfId="10868"/>
    <cellStyle name="Accent6 75" xfId="10869"/>
    <cellStyle name="Accent6 75 2" xfId="10870"/>
    <cellStyle name="Accent6 75 2 2" xfId="10871"/>
    <cellStyle name="Accent6 75 3" xfId="10872"/>
    <cellStyle name="Accent6 75 4" xfId="10873"/>
    <cellStyle name="Accent6 76" xfId="10874"/>
    <cellStyle name="Accent6 76 2" xfId="10875"/>
    <cellStyle name="Accent6 76 2 2" xfId="10876"/>
    <cellStyle name="Accent6 76 3" xfId="10877"/>
    <cellStyle name="Accent6 76 4" xfId="10878"/>
    <cellStyle name="Accent6 77" xfId="10879"/>
    <cellStyle name="Accent6 77 2" xfId="10880"/>
    <cellStyle name="Accent6 77 3" xfId="10881"/>
    <cellStyle name="Accent6 77 4" xfId="10882"/>
    <cellStyle name="Accent6 78" xfId="10883"/>
    <cellStyle name="Accent6 78 2" xfId="10884"/>
    <cellStyle name="Accent6 78 3" xfId="10885"/>
    <cellStyle name="Accent6 79" xfId="10886"/>
    <cellStyle name="Accent6 79 2" xfId="10887"/>
    <cellStyle name="Accent6 79 3" xfId="10888"/>
    <cellStyle name="Accent6 8" xfId="861"/>
    <cellStyle name="Accent6 8 2" xfId="10889"/>
    <cellStyle name="Accent6 8 2 2" xfId="10890"/>
    <cellStyle name="Accent6 8 2 2 2" xfId="10891"/>
    <cellStyle name="Accent6 8 2 3" xfId="10892"/>
    <cellStyle name="Accent6 8 3" xfId="10893"/>
    <cellStyle name="Accent6 8 3 2" xfId="10894"/>
    <cellStyle name="Accent6 8 4" xfId="10895"/>
    <cellStyle name="Accent6 8 4 2" xfId="10896"/>
    <cellStyle name="Accent6 8 5" xfId="10897"/>
    <cellStyle name="Accent6 8 6" xfId="10898"/>
    <cellStyle name="Accent6 80" xfId="10899"/>
    <cellStyle name="Accent6 80 2" xfId="10900"/>
    <cellStyle name="Accent6 80 3" xfId="10901"/>
    <cellStyle name="Accent6 81" xfId="10902"/>
    <cellStyle name="Accent6 81 2" xfId="10903"/>
    <cellStyle name="Accent6 81 3" xfId="10904"/>
    <cellStyle name="Accent6 82" xfId="10905"/>
    <cellStyle name="Accent6 82 2" xfId="10906"/>
    <cellStyle name="Accent6 82 3" xfId="10907"/>
    <cellStyle name="Accent6 83" xfId="10908"/>
    <cellStyle name="Accent6 83 2" xfId="10909"/>
    <cellStyle name="Accent6 83 3" xfId="10910"/>
    <cellStyle name="Accent6 84" xfId="10911"/>
    <cellStyle name="Accent6 84 2" xfId="10912"/>
    <cellStyle name="Accent6 84 3" xfId="10913"/>
    <cellStyle name="Accent6 85" xfId="10914"/>
    <cellStyle name="Accent6 85 2" xfId="10915"/>
    <cellStyle name="Accent6 85 3" xfId="10916"/>
    <cellStyle name="Accent6 86" xfId="10917"/>
    <cellStyle name="Accent6 86 2" xfId="10918"/>
    <cellStyle name="Accent6 86 3" xfId="10919"/>
    <cellStyle name="Accent6 87" xfId="10920"/>
    <cellStyle name="Accent6 87 2" xfId="10921"/>
    <cellStyle name="Accent6 87 3" xfId="10922"/>
    <cellStyle name="Accent6 88" xfId="10923"/>
    <cellStyle name="Accent6 88 2" xfId="10924"/>
    <cellStyle name="Accent6 88 3" xfId="10925"/>
    <cellStyle name="Accent6 89" xfId="10926"/>
    <cellStyle name="Accent6 89 2" xfId="10927"/>
    <cellStyle name="Accent6 89 3" xfId="10928"/>
    <cellStyle name="Accent6 9" xfId="862"/>
    <cellStyle name="Accent6 9 2" xfId="10929"/>
    <cellStyle name="Accent6 9 2 2" xfId="10930"/>
    <cellStyle name="Accent6 9 2 3" xfId="10931"/>
    <cellStyle name="Accent6 9 3" xfId="10932"/>
    <cellStyle name="Accent6 9 3 2" xfId="10933"/>
    <cellStyle name="Accent6 9 4" xfId="10934"/>
    <cellStyle name="Accent6 9 5" xfId="10935"/>
    <cellStyle name="Accent6 9 6" xfId="10936"/>
    <cellStyle name="Accent6 9 7" xfId="10937"/>
    <cellStyle name="Accent6 90" xfId="10938"/>
    <cellStyle name="Accent6 90 2" xfId="10939"/>
    <cellStyle name="Accent6 90 3" xfId="10940"/>
    <cellStyle name="Accent6 91" xfId="10941"/>
    <cellStyle name="Accent6 91 2" xfId="10942"/>
    <cellStyle name="Accent6 91 3" xfId="10943"/>
    <cellStyle name="Accent6 92" xfId="10944"/>
    <cellStyle name="Accent6 92 2" xfId="10945"/>
    <cellStyle name="Accent6 92 3" xfId="10946"/>
    <cellStyle name="Accent6 93" xfId="10947"/>
    <cellStyle name="Accent6 93 2" xfId="10948"/>
    <cellStyle name="Accent6 93 3" xfId="10949"/>
    <cellStyle name="Accent6 94" xfId="10950"/>
    <cellStyle name="Accent6 94 2" xfId="10951"/>
    <cellStyle name="Accent6 94 3" xfId="10952"/>
    <cellStyle name="Accent6 95" xfId="10953"/>
    <cellStyle name="Accent6 95 2" xfId="10954"/>
    <cellStyle name="Accent6 95 3" xfId="10955"/>
    <cellStyle name="Accent6 96" xfId="10956"/>
    <cellStyle name="Accent6 96 2" xfId="10957"/>
    <cellStyle name="Accent6 96 3" xfId="10958"/>
    <cellStyle name="Accent6 97" xfId="10959"/>
    <cellStyle name="Accent6 97 2" xfId="10960"/>
    <cellStyle name="Accent6 97 3" xfId="10961"/>
    <cellStyle name="Accent6 98" xfId="10962"/>
    <cellStyle name="Accent6 98 2" xfId="10963"/>
    <cellStyle name="Accent6 98 3" xfId="10964"/>
    <cellStyle name="Accent6 99" xfId="10965"/>
    <cellStyle name="Accent6 99 2" xfId="10966"/>
    <cellStyle name="Accent6 99 3" xfId="10967"/>
    <cellStyle name="Actual Date" xfId="863"/>
    <cellStyle name="Actual Date 2" xfId="864"/>
    <cellStyle name="Actual Date 2 2" xfId="52501"/>
    <cellStyle name="Actual Date 2 3" xfId="59028"/>
    <cellStyle name="Actual Date 3" xfId="865"/>
    <cellStyle name="Actual Date 3 2" xfId="10968"/>
    <cellStyle name="Actual Date 4" xfId="10969"/>
    <cellStyle name="Actual Date 4 2" xfId="10970"/>
    <cellStyle name="Actual Date 5" xfId="10971"/>
    <cellStyle name="Actual Date 5 2" xfId="10972"/>
    <cellStyle name="Actual Date 6" xfId="10973"/>
    <cellStyle name="Actual Date 7" xfId="10974"/>
    <cellStyle name="Actual Date_2010-2012 Program Workbook_Incent_FS" xfId="866"/>
    <cellStyle name="Address" xfId="4664"/>
    <cellStyle name="Address 2" xfId="4904"/>
    <cellStyle name="Address 3" xfId="57920"/>
    <cellStyle name="ariel" xfId="59029"/>
    <cellStyle name="ariel 2" xfId="59030"/>
    <cellStyle name="ariel 3" xfId="59031"/>
    <cellStyle name="ariel_Table G-2" xfId="59032"/>
    <cellStyle name="Array Enter" xfId="867"/>
    <cellStyle name="Array Enter 2" xfId="57921"/>
    <cellStyle name="Bad" xfId="7" builtinId="27" customBuiltin="1"/>
    <cellStyle name="Bad 10" xfId="59033"/>
    <cellStyle name="Bad 2" xfId="868"/>
    <cellStyle name="Bad 2 10" xfId="10975"/>
    <cellStyle name="Bad 2 11" xfId="10976"/>
    <cellStyle name="Bad 2 2" xfId="869"/>
    <cellStyle name="Bad 2 2 2" xfId="10977"/>
    <cellStyle name="Bad 2 2 2 2" xfId="10978"/>
    <cellStyle name="Bad 2 2 2 3" xfId="10979"/>
    <cellStyle name="Bad 2 2 2 4" xfId="10980"/>
    <cellStyle name="Bad 2 2 3" xfId="10981"/>
    <cellStyle name="Bad 2 2 4" xfId="10982"/>
    <cellStyle name="Bad 2 2 5" xfId="10983"/>
    <cellStyle name="Bad 2 2 6" xfId="10984"/>
    <cellStyle name="Bad 2 3" xfId="870"/>
    <cellStyle name="Bad 2 3 2" xfId="10985"/>
    <cellStyle name="Bad 2 3 3" xfId="10986"/>
    <cellStyle name="Bad 2 3 4" xfId="10987"/>
    <cellStyle name="Bad 2 3 5" xfId="10988"/>
    <cellStyle name="Bad 2 4" xfId="10989"/>
    <cellStyle name="Bad 2 4 2" xfId="10990"/>
    <cellStyle name="Bad 2 4 3" xfId="10991"/>
    <cellStyle name="Bad 2 5" xfId="10992"/>
    <cellStyle name="Bad 2 5 2" xfId="10993"/>
    <cellStyle name="Bad 2 6" xfId="10994"/>
    <cellStyle name="Bad 2 6 2" xfId="10995"/>
    <cellStyle name="Bad 2 7" xfId="10996"/>
    <cellStyle name="Bad 2 7 2" xfId="10997"/>
    <cellStyle name="Bad 2 8" xfId="10998"/>
    <cellStyle name="Bad 2 9" xfId="10999"/>
    <cellStyle name="Bad 3" xfId="871"/>
    <cellStyle name="Bad 3 2" xfId="872"/>
    <cellStyle name="Bad 3 2 2" xfId="11000"/>
    <cellStyle name="Bad 3 2 2 2" xfId="11001"/>
    <cellStyle name="Bad 3 2 3" xfId="11002"/>
    <cellStyle name="Bad 3 2 3 2" xfId="11003"/>
    <cellStyle name="Bad 3 2 4" xfId="11004"/>
    <cellStyle name="Bad 3 2 5" xfId="11005"/>
    <cellStyle name="Bad 3 3" xfId="11006"/>
    <cellStyle name="Bad 3 3 2" xfId="11007"/>
    <cellStyle name="Bad 3 3 3" xfId="11008"/>
    <cellStyle name="Bad 3 4" xfId="11009"/>
    <cellStyle name="Bad 3 4 2" xfId="11010"/>
    <cellStyle name="Bad 3 5" xfId="11011"/>
    <cellStyle name="Bad 3 5 2" xfId="11012"/>
    <cellStyle name="Bad 3 6" xfId="11013"/>
    <cellStyle name="Bad 3 7" xfId="11014"/>
    <cellStyle name="Bad 4" xfId="873"/>
    <cellStyle name="Bad 4 2" xfId="11015"/>
    <cellStyle name="Bad 4 3" xfId="11016"/>
    <cellStyle name="Bad 4 4" xfId="11017"/>
    <cellStyle name="Bad 4 5" xfId="11018"/>
    <cellStyle name="Bad 5" xfId="874"/>
    <cellStyle name="Bad 5 2" xfId="11019"/>
    <cellStyle name="Bad 5 3" xfId="11020"/>
    <cellStyle name="Bad 5 4" xfId="11021"/>
    <cellStyle name="Bad 6" xfId="875"/>
    <cellStyle name="Bad 6 2" xfId="11022"/>
    <cellStyle name="Bad 6 3" xfId="11023"/>
    <cellStyle name="Bad 7" xfId="876"/>
    <cellStyle name="Bad 7 2" xfId="11024"/>
    <cellStyle name="Bad 8" xfId="59034"/>
    <cellStyle name="Bad 9" xfId="59035"/>
    <cellStyle name="basic" xfId="4665"/>
    <cellStyle name="billion" xfId="877"/>
    <cellStyle name="Calc Currency (0)" xfId="4666"/>
    <cellStyle name="Calculation" xfId="11" builtinId="22" customBuiltin="1"/>
    <cellStyle name="Calculation 10" xfId="59036"/>
    <cellStyle name="Calculation 11" xfId="59037"/>
    <cellStyle name="Calculation 2" xfId="878"/>
    <cellStyle name="Calculation 2 10" xfId="11025"/>
    <cellStyle name="Calculation 2 10 2" xfId="11026"/>
    <cellStyle name="Calculation 2 11" xfId="11027"/>
    <cellStyle name="Calculation 2 11 2" xfId="11028"/>
    <cellStyle name="Calculation 2 12" xfId="11029"/>
    <cellStyle name="Calculation 2 12 2" xfId="11030"/>
    <cellStyle name="Calculation 2 13" xfId="11031"/>
    <cellStyle name="Calculation 2 13 2" xfId="11032"/>
    <cellStyle name="Calculation 2 14" xfId="11033"/>
    <cellStyle name="Calculation 2 15" xfId="11034"/>
    <cellStyle name="Calculation 2 16" xfId="11035"/>
    <cellStyle name="Calculation 2 2" xfId="879"/>
    <cellStyle name="Calculation 2 2 10" xfId="11036"/>
    <cellStyle name="Calculation 2 2 11" xfId="11037"/>
    <cellStyle name="Calculation 2 2 2" xfId="11038"/>
    <cellStyle name="Calculation 2 2 2 2" xfId="11039"/>
    <cellStyle name="Calculation 2 2 2 2 2" xfId="11040"/>
    <cellStyle name="Calculation 2 2 2 2 2 2" xfId="11041"/>
    <cellStyle name="Calculation 2 2 2 2 3" xfId="11042"/>
    <cellStyle name="Calculation 2 2 2 2 3 2" xfId="11043"/>
    <cellStyle name="Calculation 2 2 2 2 4" xfId="11044"/>
    <cellStyle name="Calculation 2 2 2 2 4 2" xfId="11045"/>
    <cellStyle name="Calculation 2 2 2 2 5" xfId="11046"/>
    <cellStyle name="Calculation 2 2 2 3" xfId="11047"/>
    <cellStyle name="Calculation 2 2 2 3 2" xfId="11048"/>
    <cellStyle name="Calculation 2 2 2 3 2 2" xfId="11049"/>
    <cellStyle name="Calculation 2 2 2 3 3" xfId="11050"/>
    <cellStyle name="Calculation 2 2 2 3 3 2" xfId="11051"/>
    <cellStyle name="Calculation 2 2 2 3 4" xfId="11052"/>
    <cellStyle name="Calculation 2 2 2 4" xfId="11053"/>
    <cellStyle name="Calculation 2 2 2 4 2" xfId="11054"/>
    <cellStyle name="Calculation 2 2 2 5" xfId="11055"/>
    <cellStyle name="Calculation 2 2 2 5 2" xfId="11056"/>
    <cellStyle name="Calculation 2 2 2 6" xfId="11057"/>
    <cellStyle name="Calculation 2 2 2 6 2" xfId="11058"/>
    <cellStyle name="Calculation 2 2 2 7" xfId="11059"/>
    <cellStyle name="Calculation 2 2 2 8" xfId="11060"/>
    <cellStyle name="Calculation 2 2 2 9" xfId="11061"/>
    <cellStyle name="Calculation 2 2 3" xfId="11062"/>
    <cellStyle name="Calculation 2 2 3 2" xfId="11063"/>
    <cellStyle name="Calculation 2 2 3 2 2" xfId="11064"/>
    <cellStyle name="Calculation 2 2 3 3" xfId="11065"/>
    <cellStyle name="Calculation 2 2 3 3 2" xfId="11066"/>
    <cellStyle name="Calculation 2 2 3 4" xfId="11067"/>
    <cellStyle name="Calculation 2 2 3 4 2" xfId="11068"/>
    <cellStyle name="Calculation 2 2 4" xfId="11069"/>
    <cellStyle name="Calculation 2 2 4 2" xfId="11070"/>
    <cellStyle name="Calculation 2 2 4 2 2" xfId="11071"/>
    <cellStyle name="Calculation 2 2 4 3" xfId="11072"/>
    <cellStyle name="Calculation 2 2 4 3 2" xfId="11073"/>
    <cellStyle name="Calculation 2 2 4 4" xfId="11074"/>
    <cellStyle name="Calculation 2 2 4 4 2" xfId="11075"/>
    <cellStyle name="Calculation 2 2 4 5" xfId="11076"/>
    <cellStyle name="Calculation 2 2 5" xfId="11077"/>
    <cellStyle name="Calculation 2 2 5 2" xfId="11078"/>
    <cellStyle name="Calculation 2 2 5 2 2" xfId="11079"/>
    <cellStyle name="Calculation 2 2 5 3" xfId="11080"/>
    <cellStyle name="Calculation 2 2 5 3 2" xfId="11081"/>
    <cellStyle name="Calculation 2 2 5 4" xfId="11082"/>
    <cellStyle name="Calculation 2 2 6" xfId="11083"/>
    <cellStyle name="Calculation 2 2 6 2" xfId="11084"/>
    <cellStyle name="Calculation 2 2 7" xfId="11085"/>
    <cellStyle name="Calculation 2 2 7 2" xfId="11086"/>
    <cellStyle name="Calculation 2 2 8" xfId="11087"/>
    <cellStyle name="Calculation 2 2 8 2" xfId="11088"/>
    <cellStyle name="Calculation 2 2 9" xfId="11089"/>
    <cellStyle name="Calculation 2 2 9 2" xfId="11090"/>
    <cellStyle name="Calculation 2 3" xfId="11091"/>
    <cellStyle name="Calculation 2 3 2" xfId="11092"/>
    <cellStyle name="Calculation 2 3 2 2" xfId="11093"/>
    <cellStyle name="Calculation 2 3 2 2 2" xfId="11094"/>
    <cellStyle name="Calculation 2 3 2 3" xfId="11095"/>
    <cellStyle name="Calculation 2 3 2 3 2" xfId="11096"/>
    <cellStyle name="Calculation 2 3 2 4" xfId="11097"/>
    <cellStyle name="Calculation 2 3 2 4 2" xfId="11098"/>
    <cellStyle name="Calculation 2 3 2 5" xfId="11099"/>
    <cellStyle name="Calculation 2 3 3" xfId="11100"/>
    <cellStyle name="Calculation 2 3 3 2" xfId="11101"/>
    <cellStyle name="Calculation 2 3 3 2 2" xfId="11102"/>
    <cellStyle name="Calculation 2 3 3 3" xfId="11103"/>
    <cellStyle name="Calculation 2 3 3 3 2" xfId="11104"/>
    <cellStyle name="Calculation 2 3 3 4" xfId="11105"/>
    <cellStyle name="Calculation 2 3 3 4 2" xfId="11106"/>
    <cellStyle name="Calculation 2 3 4" xfId="11107"/>
    <cellStyle name="Calculation 2 3 4 2" xfId="11108"/>
    <cellStyle name="Calculation 2 3 5" xfId="11109"/>
    <cellStyle name="Calculation 2 3 5 2" xfId="11110"/>
    <cellStyle name="Calculation 2 3 6" xfId="11111"/>
    <cellStyle name="Calculation 2 3 6 2" xfId="11112"/>
    <cellStyle name="Calculation 2 3 7" xfId="11113"/>
    <cellStyle name="Calculation 2 3 8" xfId="11114"/>
    <cellStyle name="Calculation 2 3 9" xfId="11115"/>
    <cellStyle name="Calculation 2 4" xfId="11116"/>
    <cellStyle name="Calculation 2 4 2" xfId="11117"/>
    <cellStyle name="Calculation 2 4 3" xfId="11118"/>
    <cellStyle name="Calculation 2 4 3 2" xfId="11119"/>
    <cellStyle name="Calculation 2 4 4" xfId="11120"/>
    <cellStyle name="Calculation 2 4 4 2" xfId="11121"/>
    <cellStyle name="Calculation 2 4 5" xfId="11122"/>
    <cellStyle name="Calculation 2 4 5 2" xfId="11123"/>
    <cellStyle name="Calculation 2 4 6" xfId="11124"/>
    <cellStyle name="Calculation 2 4 7" xfId="11125"/>
    <cellStyle name="Calculation 2 5" xfId="11126"/>
    <cellStyle name="Calculation 2 5 2" xfId="11127"/>
    <cellStyle name="Calculation 2 5 2 2" xfId="11128"/>
    <cellStyle name="Calculation 2 5 3" xfId="11129"/>
    <cellStyle name="Calculation 2 5 3 2" xfId="11130"/>
    <cellStyle name="Calculation 2 5 4" xfId="11131"/>
    <cellStyle name="Calculation 2 5 4 2" xfId="11132"/>
    <cellStyle name="Calculation 2 5 5" xfId="11133"/>
    <cellStyle name="Calculation 2 5 5 2" xfId="11134"/>
    <cellStyle name="Calculation 2 5 6" xfId="11135"/>
    <cellStyle name="Calculation 2 6" xfId="11136"/>
    <cellStyle name="Calculation 2 6 2" xfId="11137"/>
    <cellStyle name="Calculation 2 6 3" xfId="11138"/>
    <cellStyle name="Calculation 2 6 3 2" xfId="11139"/>
    <cellStyle name="Calculation 2 6 4" xfId="11140"/>
    <cellStyle name="Calculation 2 6 4 2" xfId="11141"/>
    <cellStyle name="Calculation 2 6 5" xfId="11142"/>
    <cellStyle name="Calculation 2 6 5 2" xfId="11143"/>
    <cellStyle name="Calculation 2 7" xfId="11144"/>
    <cellStyle name="Calculation 2 7 2" xfId="11145"/>
    <cellStyle name="Calculation 2 7 2 2" xfId="11146"/>
    <cellStyle name="Calculation 2 8" xfId="11147"/>
    <cellStyle name="Calculation 2 8 2" xfId="11148"/>
    <cellStyle name="Calculation 2 9" xfId="11149"/>
    <cellStyle name="Calculation 2 9 2" xfId="11150"/>
    <cellStyle name="Calculation 3" xfId="880"/>
    <cellStyle name="Calculation 3 10" xfId="11151"/>
    <cellStyle name="Calculation 3 11" xfId="11152"/>
    <cellStyle name="Calculation 3 2" xfId="5083"/>
    <cellStyle name="Calculation 3 2 2" xfId="11153"/>
    <cellStyle name="Calculation 3 2 2 2" xfId="11154"/>
    <cellStyle name="Calculation 3 2 2 2 2" xfId="11155"/>
    <cellStyle name="Calculation 3 2 2 3" xfId="11156"/>
    <cellStyle name="Calculation 3 2 2 3 2" xfId="11157"/>
    <cellStyle name="Calculation 3 2 2 4" xfId="11158"/>
    <cellStyle name="Calculation 3 2 2 4 2" xfId="11159"/>
    <cellStyle name="Calculation 3 2 2 5" xfId="11160"/>
    <cellStyle name="Calculation 3 2 2 6" xfId="11161"/>
    <cellStyle name="Calculation 3 2 3" xfId="11162"/>
    <cellStyle name="Calculation 3 2 3 2" xfId="11163"/>
    <cellStyle name="Calculation 3 2 3 3" xfId="11164"/>
    <cellStyle name="Calculation 3 2 4" xfId="11165"/>
    <cellStyle name="Calculation 3 2 4 2" xfId="11166"/>
    <cellStyle name="Calculation 3 2 5" xfId="11167"/>
    <cellStyle name="Calculation 3 2 5 2" xfId="11168"/>
    <cellStyle name="Calculation 3 2 6" xfId="11169"/>
    <cellStyle name="Calculation 3 2 6 2" xfId="11170"/>
    <cellStyle name="Calculation 3 2 7" xfId="11171"/>
    <cellStyle name="Calculation 3 2 7 2" xfId="11172"/>
    <cellStyle name="Calculation 3 2 8" xfId="11173"/>
    <cellStyle name="Calculation 3 2 9" xfId="11174"/>
    <cellStyle name="Calculation 3 3" xfId="11175"/>
    <cellStyle name="Calculation 3 3 2" xfId="11176"/>
    <cellStyle name="Calculation 3 3 2 2" xfId="11177"/>
    <cellStyle name="Calculation 3 3 3" xfId="11178"/>
    <cellStyle name="Calculation 3 3 3 2" xfId="11179"/>
    <cellStyle name="Calculation 3 3 4" xfId="11180"/>
    <cellStyle name="Calculation 3 3 4 2" xfId="11181"/>
    <cellStyle name="Calculation 3 3 5" xfId="11182"/>
    <cellStyle name="Calculation 3 3 5 2" xfId="11183"/>
    <cellStyle name="Calculation 3 3 6" xfId="11184"/>
    <cellStyle name="Calculation 3 3 7" xfId="11185"/>
    <cellStyle name="Calculation 3 3 8" xfId="11186"/>
    <cellStyle name="Calculation 3 4" xfId="11187"/>
    <cellStyle name="Calculation 3 4 2" xfId="11188"/>
    <cellStyle name="Calculation 3 4 2 2" xfId="11189"/>
    <cellStyle name="Calculation 3 4 3" xfId="11190"/>
    <cellStyle name="Calculation 3 4 3 2" xfId="11191"/>
    <cellStyle name="Calculation 3 4 4" xfId="11192"/>
    <cellStyle name="Calculation 3 4 4 2" xfId="11193"/>
    <cellStyle name="Calculation 3 4 5" xfId="11194"/>
    <cellStyle name="Calculation 3 4 6" xfId="11195"/>
    <cellStyle name="Calculation 3 5" xfId="11196"/>
    <cellStyle name="Calculation 3 5 2" xfId="11197"/>
    <cellStyle name="Calculation 3 5 2 2" xfId="11198"/>
    <cellStyle name="Calculation 3 5 3" xfId="11199"/>
    <cellStyle name="Calculation 3 5 3 2" xfId="11200"/>
    <cellStyle name="Calculation 3 5 4" xfId="11201"/>
    <cellStyle name="Calculation 3 5 4 2" xfId="11202"/>
    <cellStyle name="Calculation 3 5 5" xfId="11203"/>
    <cellStyle name="Calculation 3 5 6" xfId="11204"/>
    <cellStyle name="Calculation 3 6" xfId="11205"/>
    <cellStyle name="Calculation 3 6 2" xfId="11206"/>
    <cellStyle name="Calculation 3 7" xfId="11207"/>
    <cellStyle name="Calculation 3 7 2" xfId="11208"/>
    <cellStyle name="Calculation 3 8" xfId="11209"/>
    <cellStyle name="Calculation 3 8 2" xfId="11210"/>
    <cellStyle name="Calculation 3 9" xfId="11211"/>
    <cellStyle name="Calculation 3 9 2" xfId="11212"/>
    <cellStyle name="Calculation 4" xfId="881"/>
    <cellStyle name="Calculation 4 10" xfId="11213"/>
    <cellStyle name="Calculation 4 2" xfId="5084"/>
    <cellStyle name="Calculation 4 2 2" xfId="11214"/>
    <cellStyle name="Calculation 4 2 2 2" xfId="57922"/>
    <cellStyle name="Calculation 4 2 2 3" xfId="57923"/>
    <cellStyle name="Calculation 4 2 3" xfId="11215"/>
    <cellStyle name="Calculation 4 2 3 2" xfId="57924"/>
    <cellStyle name="Calculation 4 2 3 3" xfId="57925"/>
    <cellStyle name="Calculation 4 2 4" xfId="57926"/>
    <cellStyle name="Calculation 4 2 5" xfId="57927"/>
    <cellStyle name="Calculation 4 3" xfId="11216"/>
    <cellStyle name="Calculation 4 3 2" xfId="11217"/>
    <cellStyle name="Calculation 4 3 3" xfId="57928"/>
    <cellStyle name="Calculation 4 4" xfId="11218"/>
    <cellStyle name="Calculation 4 4 2" xfId="11219"/>
    <cellStyle name="Calculation 4 4 3" xfId="57929"/>
    <cellStyle name="Calculation 4 5" xfId="11220"/>
    <cellStyle name="Calculation 4 5 2" xfId="11221"/>
    <cellStyle name="Calculation 4 6" xfId="11222"/>
    <cellStyle name="Calculation 4 6 2" xfId="11223"/>
    <cellStyle name="Calculation 4 7" xfId="11224"/>
    <cellStyle name="Calculation 4 7 2" xfId="11225"/>
    <cellStyle name="Calculation 4 8" xfId="11226"/>
    <cellStyle name="Calculation 4 9" xfId="11227"/>
    <cellStyle name="Calculation 5" xfId="882"/>
    <cellStyle name="Calculation 5 2" xfId="5085"/>
    <cellStyle name="Calculation 5 2 2" xfId="11228"/>
    <cellStyle name="Calculation 5 2 2 2" xfId="57930"/>
    <cellStyle name="Calculation 5 2 2 3" xfId="57931"/>
    <cellStyle name="Calculation 5 2 3" xfId="57932"/>
    <cellStyle name="Calculation 5 2 3 2" xfId="57933"/>
    <cellStyle name="Calculation 5 2 3 3" xfId="57934"/>
    <cellStyle name="Calculation 5 2 4" xfId="57935"/>
    <cellStyle name="Calculation 5 2 5" xfId="57936"/>
    <cellStyle name="Calculation 5 3" xfId="11229"/>
    <cellStyle name="Calculation 5 3 2" xfId="57937"/>
    <cellStyle name="Calculation 5 3 3" xfId="57938"/>
    <cellStyle name="Calculation 5 4" xfId="11230"/>
    <cellStyle name="Calculation 5 4 2" xfId="11231"/>
    <cellStyle name="Calculation 5 4 3" xfId="57939"/>
    <cellStyle name="Calculation 5 5" xfId="11232"/>
    <cellStyle name="Calculation 5 6" xfId="11233"/>
    <cellStyle name="Calculation 5 7" xfId="11234"/>
    <cellStyle name="Calculation 5 8" xfId="57940"/>
    <cellStyle name="Calculation 5 9" xfId="57941"/>
    <cellStyle name="Calculation 6" xfId="883"/>
    <cellStyle name="Calculation 6 2" xfId="5086"/>
    <cellStyle name="Calculation 6 2 2" xfId="11235"/>
    <cellStyle name="Calculation 6 2 2 2" xfId="57942"/>
    <cellStyle name="Calculation 6 2 2 3" xfId="57943"/>
    <cellStyle name="Calculation 6 2 3" xfId="57944"/>
    <cellStyle name="Calculation 6 2 3 2" xfId="57945"/>
    <cellStyle name="Calculation 6 2 3 3" xfId="57946"/>
    <cellStyle name="Calculation 6 2 4" xfId="57947"/>
    <cellStyle name="Calculation 6 2 5" xfId="57948"/>
    <cellStyle name="Calculation 6 3" xfId="11236"/>
    <cellStyle name="Calculation 6 3 2" xfId="11237"/>
    <cellStyle name="Calculation 6 3 3" xfId="57949"/>
    <cellStyle name="Calculation 6 4" xfId="11238"/>
    <cellStyle name="Calculation 6 4 2" xfId="11239"/>
    <cellStyle name="Calculation 6 4 3" xfId="57950"/>
    <cellStyle name="Calculation 6 5" xfId="11240"/>
    <cellStyle name="Calculation 6 5 2" xfId="11241"/>
    <cellStyle name="Calculation 6 6" xfId="11242"/>
    <cellStyle name="Calculation 6 7" xfId="11243"/>
    <cellStyle name="Calculation 6 8" xfId="11244"/>
    <cellStyle name="Calculation 6 9" xfId="57951"/>
    <cellStyle name="Calculation 7" xfId="884"/>
    <cellStyle name="Calculation 7 2" xfId="5087"/>
    <cellStyle name="Calculation 7 2 2" xfId="57952"/>
    <cellStyle name="Calculation 7 2 2 2" xfId="57953"/>
    <cellStyle name="Calculation 7 2 2 3" xfId="57954"/>
    <cellStyle name="Calculation 7 2 3" xfId="57955"/>
    <cellStyle name="Calculation 7 2 3 2" xfId="57956"/>
    <cellStyle name="Calculation 7 2 3 3" xfId="57957"/>
    <cellStyle name="Calculation 7 2 4" xfId="57958"/>
    <cellStyle name="Calculation 7 2 5" xfId="57959"/>
    <cellStyle name="Calculation 7 3" xfId="57960"/>
    <cellStyle name="Calculation 7 3 2" xfId="57961"/>
    <cellStyle name="Calculation 7 3 3" xfId="57962"/>
    <cellStyle name="Calculation 7 4" xfId="57963"/>
    <cellStyle name="Calculation 7 4 2" xfId="57964"/>
    <cellStyle name="Calculation 7 4 3" xfId="57965"/>
    <cellStyle name="Calculation 7 5" xfId="57966"/>
    <cellStyle name="Calculation 7 6" xfId="57967"/>
    <cellStyle name="Calculation 7 7" xfId="57968"/>
    <cellStyle name="Calculation 7 8" xfId="57969"/>
    <cellStyle name="Calculation 7 9" xfId="57970"/>
    <cellStyle name="Calculation 8" xfId="11245"/>
    <cellStyle name="Calculation 9" xfId="59038"/>
    <cellStyle name="Check Cell" xfId="13" builtinId="23" customBuiltin="1"/>
    <cellStyle name="Check Cell 10" xfId="59039"/>
    <cellStyle name="Check Cell 2" xfId="885"/>
    <cellStyle name="Check Cell 2 10" xfId="11246"/>
    <cellStyle name="Check Cell 2 11" xfId="11247"/>
    <cellStyle name="Check Cell 2 2" xfId="886"/>
    <cellStyle name="Check Cell 2 2 2" xfId="11248"/>
    <cellStyle name="Check Cell 2 2 2 2" xfId="11249"/>
    <cellStyle name="Check Cell 2 2 2 3" xfId="11250"/>
    <cellStyle name="Check Cell 2 2 2 4" xfId="11251"/>
    <cellStyle name="Check Cell 2 2 2 5" xfId="61220"/>
    <cellStyle name="Check Cell 2 2 3" xfId="11252"/>
    <cellStyle name="Check Cell 2 2 4" xfId="11253"/>
    <cellStyle name="Check Cell 2 2 5" xfId="11254"/>
    <cellStyle name="Check Cell 2 2 6" xfId="11255"/>
    <cellStyle name="Check Cell 2 3" xfId="11256"/>
    <cellStyle name="Check Cell 2 3 2" xfId="11257"/>
    <cellStyle name="Check Cell 2 3 3" xfId="11258"/>
    <cellStyle name="Check Cell 2 3 4" xfId="11259"/>
    <cellStyle name="Check Cell 2 3 5" xfId="11260"/>
    <cellStyle name="Check Cell 2 3 6" xfId="61221"/>
    <cellStyle name="Check Cell 2 4" xfId="11261"/>
    <cellStyle name="Check Cell 2 4 2" xfId="11262"/>
    <cellStyle name="Check Cell 2 4 3" xfId="11263"/>
    <cellStyle name="Check Cell 2 4 4" xfId="11264"/>
    <cellStyle name="Check Cell 2 5" xfId="11265"/>
    <cellStyle name="Check Cell 2 5 2" xfId="11266"/>
    <cellStyle name="Check Cell 2 6" xfId="11267"/>
    <cellStyle name="Check Cell 2 6 2" xfId="11268"/>
    <cellStyle name="Check Cell 2 7" xfId="11269"/>
    <cellStyle name="Check Cell 2 7 2" xfId="11270"/>
    <cellStyle name="Check Cell 2 8" xfId="11271"/>
    <cellStyle name="Check Cell 2 9" xfId="11272"/>
    <cellStyle name="Check Cell 3" xfId="887"/>
    <cellStyle name="Check Cell 3 2" xfId="11273"/>
    <cellStyle name="Check Cell 3 2 2" xfId="11274"/>
    <cellStyle name="Check Cell 3 2 2 2" xfId="11275"/>
    <cellStyle name="Check Cell 3 2 3" xfId="11276"/>
    <cellStyle name="Check Cell 3 2 3 2" xfId="11277"/>
    <cellStyle name="Check Cell 3 2 4" xfId="11278"/>
    <cellStyle name="Check Cell 3 2 5" xfId="11279"/>
    <cellStyle name="Check Cell 3 2 6" xfId="61222"/>
    <cellStyle name="Check Cell 3 3" xfId="11280"/>
    <cellStyle name="Check Cell 3 3 2" xfId="11281"/>
    <cellStyle name="Check Cell 3 3 3" xfId="11282"/>
    <cellStyle name="Check Cell 3 3 4" xfId="11283"/>
    <cellStyle name="Check Cell 3 4" xfId="11284"/>
    <cellStyle name="Check Cell 3 4 2" xfId="11285"/>
    <cellStyle name="Check Cell 3 5" xfId="11286"/>
    <cellStyle name="Check Cell 3 5 2" xfId="11287"/>
    <cellStyle name="Check Cell 3 6" xfId="11288"/>
    <cellStyle name="Check Cell 3 7" xfId="11289"/>
    <cellStyle name="Check Cell 4" xfId="888"/>
    <cellStyle name="Check Cell 4 2" xfId="11290"/>
    <cellStyle name="Check Cell 4 2 2" xfId="61223"/>
    <cellStyle name="Check Cell 4 3" xfId="11291"/>
    <cellStyle name="Check Cell 4 4" xfId="11292"/>
    <cellStyle name="Check Cell 4 5" xfId="11293"/>
    <cellStyle name="Check Cell 5" xfId="889"/>
    <cellStyle name="Check Cell 5 2" xfId="11294"/>
    <cellStyle name="Check Cell 5 2 2" xfId="61224"/>
    <cellStyle name="Check Cell 5 3" xfId="11295"/>
    <cellStyle name="Check Cell 5 4" xfId="11296"/>
    <cellStyle name="Check Cell 6" xfId="890"/>
    <cellStyle name="Check Cell 6 2" xfId="11297"/>
    <cellStyle name="Check Cell 6 2 2" xfId="61225"/>
    <cellStyle name="Check Cell 6 3" xfId="11298"/>
    <cellStyle name="Check Cell 7" xfId="891"/>
    <cellStyle name="Check Cell 7 2" xfId="11299"/>
    <cellStyle name="Check Cell 7 2 2" xfId="61226"/>
    <cellStyle name="Check Cell 8" xfId="59040"/>
    <cellStyle name="Check Cell 9" xfId="59041"/>
    <cellStyle name="City" xfId="4667"/>
    <cellStyle name="City 2" xfId="4905"/>
    <cellStyle name="City 3" xfId="57971"/>
    <cellStyle name="Comma" xfId="61219" builtinId="3"/>
    <cellStyle name="Comma  - Style1" xfId="4668"/>
    <cellStyle name="Comma  - Style1 2" xfId="4906"/>
    <cellStyle name="Comma  - Style2" xfId="4669"/>
    <cellStyle name="Comma  - Style2 2" xfId="4907"/>
    <cellStyle name="Comma  - Style3" xfId="4670"/>
    <cellStyle name="Comma  - Style3 2" xfId="4908"/>
    <cellStyle name="Comma  - Style4" xfId="4671"/>
    <cellStyle name="Comma  - Style4 2" xfId="4909"/>
    <cellStyle name="Comma  - Style5" xfId="4672"/>
    <cellStyle name="Comma  - Style5 2" xfId="4910"/>
    <cellStyle name="Comma  - Style6" xfId="4673"/>
    <cellStyle name="Comma  - Style6 2" xfId="4911"/>
    <cellStyle name="Comma  - Style7" xfId="4674"/>
    <cellStyle name="Comma  - Style7 2" xfId="4912"/>
    <cellStyle name="Comma  - Style8" xfId="4675"/>
    <cellStyle name="Comma  - Style8 2" xfId="4913"/>
    <cellStyle name="Comma [0] 2" xfId="892"/>
    <cellStyle name="Comma [0] 2 2" xfId="59042"/>
    <cellStyle name="Comma [0] 2 2 2" xfId="59043"/>
    <cellStyle name="Comma [0] 2 3" xfId="59044"/>
    <cellStyle name="Comma [0] 3" xfId="4676"/>
    <cellStyle name="Comma [0] 3 2" xfId="61358"/>
    <cellStyle name="Comma [0] 4" xfId="61359"/>
    <cellStyle name="Comma [0] 5" xfId="61360"/>
    <cellStyle name="Comma [0] 5 2" xfId="61361"/>
    <cellStyle name="Comma [0] 6" xfId="61362"/>
    <cellStyle name="Comma [0] 7" xfId="61363"/>
    <cellStyle name="Comma 10" xfId="893"/>
    <cellStyle name="Comma 10 2" xfId="894"/>
    <cellStyle name="Comma 10 2 2" xfId="895"/>
    <cellStyle name="Comma 10 2 2 2" xfId="59045"/>
    <cellStyle name="Comma 10 2 3" xfId="11300"/>
    <cellStyle name="Comma 10 2 3 2" xfId="59046"/>
    <cellStyle name="Comma 10 2 4" xfId="58188"/>
    <cellStyle name="Comma 10 2_2015 Annual Rpt" xfId="4954"/>
    <cellStyle name="Comma 10 3" xfId="896"/>
    <cellStyle name="Comma 10 3 2" xfId="59047"/>
    <cellStyle name="Comma 10 4" xfId="4678"/>
    <cellStyle name="Comma 10 5" xfId="57972"/>
    <cellStyle name="Comma 10 6" xfId="59048"/>
    <cellStyle name="Comma 10_Dec monthly report" xfId="4677"/>
    <cellStyle name="Comma 100" xfId="11301"/>
    <cellStyle name="Comma 100 2" xfId="61364"/>
    <cellStyle name="Comma 101" xfId="11302"/>
    <cellStyle name="Comma 102" xfId="11303"/>
    <cellStyle name="Comma 103" xfId="11304"/>
    <cellStyle name="Comma 104" xfId="11305"/>
    <cellStyle name="Comma 105" xfId="11306"/>
    <cellStyle name="Comma 106" xfId="11307"/>
    <cellStyle name="Comma 107" xfId="11308"/>
    <cellStyle name="Comma 108" xfId="11309"/>
    <cellStyle name="Comma 109" xfId="11310"/>
    <cellStyle name="Comma 11" xfId="897"/>
    <cellStyle name="Comma 11 2" xfId="4680"/>
    <cellStyle name="Comma 11 2 2" xfId="11311"/>
    <cellStyle name="Comma 11 2 2 2" xfId="59049"/>
    <cellStyle name="Comma 11 2 3" xfId="11312"/>
    <cellStyle name="Comma 11 3" xfId="11313"/>
    <cellStyle name="Comma 11 3 2" xfId="11314"/>
    <cellStyle name="Comma 11 4" xfId="11315"/>
    <cellStyle name="Comma 11 4 2" xfId="11316"/>
    <cellStyle name="Comma 11 5" xfId="11317"/>
    <cellStyle name="Comma 11_Dec monthly report" xfId="4679"/>
    <cellStyle name="Comma 110" xfId="11318"/>
    <cellStyle name="Comma 111" xfId="11319"/>
    <cellStyle name="Comma 112" xfId="11320"/>
    <cellStyle name="Comma 113" xfId="11321"/>
    <cellStyle name="Comma 114" xfId="11322"/>
    <cellStyle name="Comma 115" xfId="11323"/>
    <cellStyle name="Comma 116" xfId="11324"/>
    <cellStyle name="Comma 117" xfId="11325"/>
    <cellStyle name="Comma 118" xfId="11326"/>
    <cellStyle name="Comma 119" xfId="11327"/>
    <cellStyle name="Comma 12" xfId="898"/>
    <cellStyle name="Comma 12 2" xfId="899"/>
    <cellStyle name="Comma 12 2 2" xfId="900"/>
    <cellStyle name="Comma 12 2 2 2" xfId="59050"/>
    <cellStyle name="Comma 12 2 3" xfId="59051"/>
    <cellStyle name="Comma 12 2 3 2" xfId="59052"/>
    <cellStyle name="Comma 12 2_2015 Annual Rpt" xfId="4955"/>
    <cellStyle name="Comma 12 3" xfId="901"/>
    <cellStyle name="Comma 12 3 2" xfId="59053"/>
    <cellStyle name="Comma 12 3 2 2" xfId="59054"/>
    <cellStyle name="Comma 12 3 3" xfId="59055"/>
    <cellStyle name="Comma 12 3 4" xfId="59056"/>
    <cellStyle name="Comma 12 4" xfId="4682"/>
    <cellStyle name="Comma 12 4 2" xfId="59057"/>
    <cellStyle name="Comma 12 5" xfId="57973"/>
    <cellStyle name="Comma 12 5 2" xfId="59058"/>
    <cellStyle name="Comma 12 6" xfId="59059"/>
    <cellStyle name="Comma 12 7" xfId="59060"/>
    <cellStyle name="Comma 12_Dec monthly report" xfId="4681"/>
    <cellStyle name="Comma 120" xfId="11328"/>
    <cellStyle name="Comma 121" xfId="11329"/>
    <cellStyle name="Comma 122" xfId="11330"/>
    <cellStyle name="Comma 123" xfId="11331"/>
    <cellStyle name="Comma 124" xfId="11332"/>
    <cellStyle name="Comma 125" xfId="11333"/>
    <cellStyle name="Comma 126" xfId="11334"/>
    <cellStyle name="Comma 127" xfId="11335"/>
    <cellStyle name="Comma 128" xfId="11336"/>
    <cellStyle name="Comma 129" xfId="11337"/>
    <cellStyle name="Comma 13" xfId="902"/>
    <cellStyle name="Comma 13 2" xfId="903"/>
    <cellStyle name="Comma 13 2 2" xfId="11338"/>
    <cellStyle name="Comma 13 2 2 2" xfId="59061"/>
    <cellStyle name="Comma 13 3" xfId="4684"/>
    <cellStyle name="Comma 13 3 2" xfId="59062"/>
    <cellStyle name="Comma 13 4" xfId="11339"/>
    <cellStyle name="Comma 13 5" xfId="59063"/>
    <cellStyle name="Comma 13 6" xfId="59064"/>
    <cellStyle name="Comma 13_Dec monthly report" xfId="4683"/>
    <cellStyle name="Comma 130" xfId="11340"/>
    <cellStyle name="Comma 131" xfId="11341"/>
    <cellStyle name="Comma 132" xfId="11342"/>
    <cellStyle name="Comma 133" xfId="11343"/>
    <cellStyle name="Comma 134" xfId="11344"/>
    <cellStyle name="Comma 135" xfId="11345"/>
    <cellStyle name="Comma 136" xfId="11346"/>
    <cellStyle name="Comma 137" xfId="11347"/>
    <cellStyle name="Comma 138" xfId="11348"/>
    <cellStyle name="Comma 139" xfId="11349"/>
    <cellStyle name="Comma 14" xfId="904"/>
    <cellStyle name="Comma 14 2" xfId="905"/>
    <cellStyle name="Comma 14 2 2" xfId="59065"/>
    <cellStyle name="Comma 14 3" xfId="4686"/>
    <cellStyle name="Comma 14 3 2" xfId="59066"/>
    <cellStyle name="Comma 14 4" xfId="11350"/>
    <cellStyle name="Comma 14 5" xfId="11351"/>
    <cellStyle name="Comma 14 6" xfId="59067"/>
    <cellStyle name="Comma 14_Dec monthly report" xfId="4685"/>
    <cellStyle name="Comma 140" xfId="11352"/>
    <cellStyle name="Comma 141" xfId="11353"/>
    <cellStyle name="Comma 142" xfId="11354"/>
    <cellStyle name="Comma 143" xfId="11355"/>
    <cellStyle name="Comma 144" xfId="11356"/>
    <cellStyle name="Comma 145" xfId="11357"/>
    <cellStyle name="Comma 146" xfId="11358"/>
    <cellStyle name="Comma 147" xfId="11359"/>
    <cellStyle name="Comma 148" xfId="11360"/>
    <cellStyle name="Comma 148 2" xfId="11361"/>
    <cellStyle name="Comma 148 3" xfId="11362"/>
    <cellStyle name="Comma 148 4" xfId="11363"/>
    <cellStyle name="Comma 149" xfId="11364"/>
    <cellStyle name="Comma 149 2" xfId="11365"/>
    <cellStyle name="Comma 149 2 2" xfId="11366"/>
    <cellStyle name="Comma 149 2 2 2" xfId="11367"/>
    <cellStyle name="Comma 149 2 2 2 2" xfId="11368"/>
    <cellStyle name="Comma 149 2 2 2 3" xfId="11369"/>
    <cellStyle name="Comma 149 2 2 3" xfId="11370"/>
    <cellStyle name="Comma 149 2 2 3 2" xfId="11371"/>
    <cellStyle name="Comma 149 2 2 4" xfId="11372"/>
    <cellStyle name="Comma 149 2 3" xfId="11373"/>
    <cellStyle name="Comma 149 3" xfId="11374"/>
    <cellStyle name="Comma 149 4" xfId="11375"/>
    <cellStyle name="Comma 149 5" xfId="11376"/>
    <cellStyle name="Comma 15" xfId="906"/>
    <cellStyle name="Comma 15 2" xfId="907"/>
    <cellStyle name="Comma 15 2 2" xfId="59068"/>
    <cellStyle name="Comma 15 3" xfId="4687"/>
    <cellStyle name="Comma 15 3 2" xfId="59069"/>
    <cellStyle name="Comma 15 4" xfId="11377"/>
    <cellStyle name="Comma 15 5" xfId="11378"/>
    <cellStyle name="Comma 15_2015 Annual Rpt" xfId="4956"/>
    <cellStyle name="Comma 150" xfId="11379"/>
    <cellStyle name="Comma 150 2" xfId="11380"/>
    <cellStyle name="Comma 150 3" xfId="11381"/>
    <cellStyle name="Comma 150 4" xfId="11382"/>
    <cellStyle name="Comma 151" xfId="11383"/>
    <cellStyle name="Comma 151 2" xfId="11384"/>
    <cellStyle name="Comma 151 3" xfId="11385"/>
    <cellStyle name="Comma 151 4" xfId="11386"/>
    <cellStyle name="Comma 152" xfId="11387"/>
    <cellStyle name="Comma 153" xfId="11388"/>
    <cellStyle name="Comma 153 2" xfId="11389"/>
    <cellStyle name="Comma 153 2 2" xfId="11390"/>
    <cellStyle name="Comma 153 2 2 2" xfId="11391"/>
    <cellStyle name="Comma 153 2 3" xfId="11392"/>
    <cellStyle name="Comma 153 2 3 2" xfId="11393"/>
    <cellStyle name="Comma 153 2 4" xfId="11394"/>
    <cellStyle name="Comma 153 2 5" xfId="11395"/>
    <cellStyle name="Comma 153 2 6" xfId="11396"/>
    <cellStyle name="Comma 153 2 7" xfId="11397"/>
    <cellStyle name="Comma 153 3" xfId="11398"/>
    <cellStyle name="Comma 153 4" xfId="11399"/>
    <cellStyle name="Comma 153 4 2" xfId="11400"/>
    <cellStyle name="Comma 153 5" xfId="11401"/>
    <cellStyle name="Comma 153 5 2" xfId="11402"/>
    <cellStyle name="Comma 153 6" xfId="11403"/>
    <cellStyle name="Comma 153 6 2" xfId="11404"/>
    <cellStyle name="Comma 153 7" xfId="11405"/>
    <cellStyle name="Comma 153 8" xfId="11406"/>
    <cellStyle name="Comma 153 9" xfId="11407"/>
    <cellStyle name="Comma 154" xfId="11408"/>
    <cellStyle name="Comma 154 2" xfId="11409"/>
    <cellStyle name="Comma 154 2 2" xfId="11410"/>
    <cellStyle name="Comma 154 2 2 2" xfId="11411"/>
    <cellStyle name="Comma 154 2 3" xfId="11412"/>
    <cellStyle name="Comma 154 2 3 2" xfId="11413"/>
    <cellStyle name="Comma 154 2 4" xfId="11414"/>
    <cellStyle name="Comma 154 2 5" xfId="11415"/>
    <cellStyle name="Comma 154 2 6" xfId="11416"/>
    <cellStyle name="Comma 154 2 7" xfId="11417"/>
    <cellStyle name="Comma 154 3" xfId="11418"/>
    <cellStyle name="Comma 154 4" xfId="11419"/>
    <cellStyle name="Comma 154 4 2" xfId="11420"/>
    <cellStyle name="Comma 154 5" xfId="11421"/>
    <cellStyle name="Comma 154 5 2" xfId="11422"/>
    <cellStyle name="Comma 154 6" xfId="11423"/>
    <cellStyle name="Comma 154 6 2" xfId="11424"/>
    <cellStyle name="Comma 154 7" xfId="11425"/>
    <cellStyle name="Comma 154 8" xfId="11426"/>
    <cellStyle name="Comma 154 9" xfId="11427"/>
    <cellStyle name="Comma 155" xfId="11428"/>
    <cellStyle name="Comma 156" xfId="11429"/>
    <cellStyle name="Comma 157" xfId="11430"/>
    <cellStyle name="Comma 158" xfId="11431"/>
    <cellStyle name="Comma 159" xfId="11432"/>
    <cellStyle name="Comma 16" xfId="908"/>
    <cellStyle name="Comma 16 2" xfId="909"/>
    <cellStyle name="Comma 16 2 2" xfId="59070"/>
    <cellStyle name="Comma 16 3" xfId="4689"/>
    <cellStyle name="Comma 16 3 2" xfId="59071"/>
    <cellStyle name="Comma 16 4" xfId="11433"/>
    <cellStyle name="Comma 16 5" xfId="59072"/>
    <cellStyle name="Comma 16 6" xfId="59073"/>
    <cellStyle name="Comma 16_Dec monthly report" xfId="4688"/>
    <cellStyle name="Comma 160" xfId="11434"/>
    <cellStyle name="Comma 161" xfId="11435"/>
    <cellStyle name="Comma 162" xfId="11436"/>
    <cellStyle name="Comma 163" xfId="11437"/>
    <cellStyle name="Comma 164" xfId="11438"/>
    <cellStyle name="Comma 165" xfId="11439"/>
    <cellStyle name="Comma 166" xfId="11440"/>
    <cellStyle name="Comma 167" xfId="11441"/>
    <cellStyle name="Comma 168" xfId="11442"/>
    <cellStyle name="Comma 169" xfId="11443"/>
    <cellStyle name="Comma 17" xfId="910"/>
    <cellStyle name="Comma 17 10" xfId="52502"/>
    <cellStyle name="Comma 17 10 2" xfId="59074"/>
    <cellStyle name="Comma 17 10 2 2" xfId="59075"/>
    <cellStyle name="Comma 17 10 3" xfId="59076"/>
    <cellStyle name="Comma 17 10 3 2" xfId="59077"/>
    <cellStyle name="Comma 17 11" xfId="59078"/>
    <cellStyle name="Comma 17 12" xfId="59079"/>
    <cellStyle name="Comma 17 2" xfId="911"/>
    <cellStyle name="Comma 17 2 10" xfId="59080"/>
    <cellStyle name="Comma 17 2 2" xfId="912"/>
    <cellStyle name="Comma 17 2 2 2" xfId="913"/>
    <cellStyle name="Comma 17 2 2 2 2" xfId="914"/>
    <cellStyle name="Comma 17 2 2 2 2 2" xfId="915"/>
    <cellStyle name="Comma 17 2 2 2 3" xfId="916"/>
    <cellStyle name="Comma 17 2 2 2 3 2" xfId="917"/>
    <cellStyle name="Comma 17 2 2 2 4" xfId="918"/>
    <cellStyle name="Comma 17 2 2 2 4 2" xfId="4359"/>
    <cellStyle name="Comma 17 2 2 2 5" xfId="52503"/>
    <cellStyle name="Comma 17 2 2 2 5 2" xfId="59081"/>
    <cellStyle name="Comma 17 2 2 2 5 2 2" xfId="59082"/>
    <cellStyle name="Comma 17 2 2 2 5 3" xfId="59083"/>
    <cellStyle name="Comma 17 2 2 2 5 3 2" xfId="59084"/>
    <cellStyle name="Comma 17 2 2 3" xfId="919"/>
    <cellStyle name="Comma 17 2 2 3 2" xfId="920"/>
    <cellStyle name="Comma 17 2 2 3 2 2" xfId="59085"/>
    <cellStyle name="Comma 17 2 2 3 2 3" xfId="59086"/>
    <cellStyle name="Comma 17 2 2 3 3" xfId="59087"/>
    <cellStyle name="Comma 17 2 2 3 4" xfId="59088"/>
    <cellStyle name="Comma 17 2 2 4" xfId="921"/>
    <cellStyle name="Comma 17 2 2 4 2" xfId="922"/>
    <cellStyle name="Comma 17 2 2 5" xfId="923"/>
    <cellStyle name="Comma 17 2 2 5 2" xfId="924"/>
    <cellStyle name="Comma 17 2 2 5 3" xfId="59089"/>
    <cellStyle name="Comma 17 2 2 5 4" xfId="59090"/>
    <cellStyle name="Comma 17 2 2 6" xfId="925"/>
    <cellStyle name="Comma 17 2 2 6 2" xfId="4360"/>
    <cellStyle name="Comma 17 2 2 7" xfId="52504"/>
    <cellStyle name="Comma 17 2 2 7 2" xfId="59091"/>
    <cellStyle name="Comma 17 2 2 7 2 2" xfId="59092"/>
    <cellStyle name="Comma 17 2 2 7 3" xfId="59093"/>
    <cellStyle name="Comma 17 2 2 7 3 2" xfId="59094"/>
    <cellStyle name="Comma 17 2 2 8" xfId="59095"/>
    <cellStyle name="Comma 17 2 3" xfId="926"/>
    <cellStyle name="Comma 17 2 3 2" xfId="927"/>
    <cellStyle name="Comma 17 2 3 3" xfId="928"/>
    <cellStyle name="Comma 17 2 3 3 2" xfId="929"/>
    <cellStyle name="Comma 17 2 3 4" xfId="930"/>
    <cellStyle name="Comma 17 2 3 4 2" xfId="931"/>
    <cellStyle name="Comma 17 2 3 5" xfId="932"/>
    <cellStyle name="Comma 17 2 3 5 2" xfId="4361"/>
    <cellStyle name="Comma 17 2 3 6" xfId="52505"/>
    <cellStyle name="Comma 17 2 3 6 2" xfId="59096"/>
    <cellStyle name="Comma 17 2 3 6 2 2" xfId="59097"/>
    <cellStyle name="Comma 17 2 3 6 3" xfId="59098"/>
    <cellStyle name="Comma 17 2 3 6 3 2" xfId="59099"/>
    <cellStyle name="Comma 17 2 4" xfId="933"/>
    <cellStyle name="Comma 17 2 5" xfId="934"/>
    <cellStyle name="Comma 17 2 5 2" xfId="935"/>
    <cellStyle name="Comma 17 2 5 2 2" xfId="59100"/>
    <cellStyle name="Comma 17 2 5 2 3" xfId="59101"/>
    <cellStyle name="Comma 17 2 5 3" xfId="59102"/>
    <cellStyle name="Comma 17 2 5 4" xfId="59103"/>
    <cellStyle name="Comma 17 2 6" xfId="936"/>
    <cellStyle name="Comma 17 2 6 2" xfId="937"/>
    <cellStyle name="Comma 17 2 7" xfId="938"/>
    <cellStyle name="Comma 17 2 7 2" xfId="939"/>
    <cellStyle name="Comma 17 2 7 3" xfId="59104"/>
    <cellStyle name="Comma 17 2 7 4" xfId="59105"/>
    <cellStyle name="Comma 17 2 8" xfId="940"/>
    <cellStyle name="Comma 17 2 8 2" xfId="4362"/>
    <cellStyle name="Comma 17 2 8 3" xfId="59106"/>
    <cellStyle name="Comma 17 2 8 4" xfId="59107"/>
    <cellStyle name="Comma 17 2 9" xfId="52506"/>
    <cellStyle name="Comma 17 2 9 2" xfId="59108"/>
    <cellStyle name="Comma 17 2 9 2 2" xfId="59109"/>
    <cellStyle name="Comma 17 2 9 3" xfId="59110"/>
    <cellStyle name="Comma 17 2 9 3 2" xfId="59111"/>
    <cellStyle name="Comma 17 2_2015 Annual Rpt" xfId="4958"/>
    <cellStyle name="Comma 17 3" xfId="941"/>
    <cellStyle name="Comma 17 3 2" xfId="942"/>
    <cellStyle name="Comma 17 3 2 2" xfId="943"/>
    <cellStyle name="Comma 17 3 2 2 2" xfId="944"/>
    <cellStyle name="Comma 17 3 2 3" xfId="945"/>
    <cellStyle name="Comma 17 3 2 3 2" xfId="946"/>
    <cellStyle name="Comma 17 3 2 4" xfId="947"/>
    <cellStyle name="Comma 17 3 2 4 2" xfId="4363"/>
    <cellStyle name="Comma 17 3 2 5" xfId="52507"/>
    <cellStyle name="Comma 17 3 2 5 2" xfId="59112"/>
    <cellStyle name="Comma 17 3 2 5 2 2" xfId="59113"/>
    <cellStyle name="Comma 17 3 2 5 3" xfId="59114"/>
    <cellStyle name="Comma 17 3 2 5 3 2" xfId="59115"/>
    <cellStyle name="Comma 17 3 3" xfId="948"/>
    <cellStyle name="Comma 17 3 3 2" xfId="949"/>
    <cellStyle name="Comma 17 3 3 2 2" xfId="59116"/>
    <cellStyle name="Comma 17 3 3 2 3" xfId="59117"/>
    <cellStyle name="Comma 17 3 3 3" xfId="59118"/>
    <cellStyle name="Comma 17 3 3 4" xfId="59119"/>
    <cellStyle name="Comma 17 3 4" xfId="950"/>
    <cellStyle name="Comma 17 3 4 2" xfId="951"/>
    <cellStyle name="Comma 17 3 5" xfId="952"/>
    <cellStyle name="Comma 17 3 5 2" xfId="953"/>
    <cellStyle name="Comma 17 3 5 3" xfId="59120"/>
    <cellStyle name="Comma 17 3 5 4" xfId="59121"/>
    <cellStyle name="Comma 17 3 6" xfId="954"/>
    <cellStyle name="Comma 17 3 6 2" xfId="4364"/>
    <cellStyle name="Comma 17 3 7" xfId="52508"/>
    <cellStyle name="Comma 17 3 7 2" xfId="59122"/>
    <cellStyle name="Comma 17 3 7 2 2" xfId="59123"/>
    <cellStyle name="Comma 17 3 7 3" xfId="59124"/>
    <cellStyle name="Comma 17 3 7 3 2" xfId="59125"/>
    <cellStyle name="Comma 17 3 8" xfId="59126"/>
    <cellStyle name="Comma 17 4" xfId="955"/>
    <cellStyle name="Comma 17 4 2" xfId="956"/>
    <cellStyle name="Comma 17 4 3" xfId="957"/>
    <cellStyle name="Comma 17 4 3 2" xfId="958"/>
    <cellStyle name="Comma 17 4 4" xfId="959"/>
    <cellStyle name="Comma 17 4 4 2" xfId="960"/>
    <cellStyle name="Comma 17 4 4 3" xfId="59127"/>
    <cellStyle name="Comma 17 4 4 4" xfId="59128"/>
    <cellStyle name="Comma 17 4 5" xfId="961"/>
    <cellStyle name="Comma 17 4 5 2" xfId="4365"/>
    <cellStyle name="Comma 17 4 6" xfId="52509"/>
    <cellStyle name="Comma 17 4 6 2" xfId="59129"/>
    <cellStyle name="Comma 17 4 6 2 2" xfId="59130"/>
    <cellStyle name="Comma 17 4 6 3" xfId="59131"/>
    <cellStyle name="Comma 17 4 6 3 2" xfId="59132"/>
    <cellStyle name="Comma 17 4 7" xfId="59133"/>
    <cellStyle name="Comma 17 5" xfId="962"/>
    <cellStyle name="Comma 17 6" xfId="963"/>
    <cellStyle name="Comma 17 6 2" xfId="964"/>
    <cellStyle name="Comma 17 6 2 2" xfId="59134"/>
    <cellStyle name="Comma 17 6 2 3" xfId="59135"/>
    <cellStyle name="Comma 17 6 3" xfId="59136"/>
    <cellStyle name="Comma 17 6 4" xfId="59137"/>
    <cellStyle name="Comma 17 7" xfId="965"/>
    <cellStyle name="Comma 17 7 2" xfId="966"/>
    <cellStyle name="Comma 17 8" xfId="967"/>
    <cellStyle name="Comma 17 8 2" xfId="968"/>
    <cellStyle name="Comma 17 8 3" xfId="59138"/>
    <cellStyle name="Comma 17 8 4" xfId="59139"/>
    <cellStyle name="Comma 17 9" xfId="969"/>
    <cellStyle name="Comma 17 9 2" xfId="4366"/>
    <cellStyle name="Comma 17 9 3" xfId="59140"/>
    <cellStyle name="Comma 17 9 4" xfId="59141"/>
    <cellStyle name="Comma 17_2015 Annual Rpt" xfId="4957"/>
    <cellStyle name="Comma 170" xfId="11444"/>
    <cellStyle name="Comma 171" xfId="11445"/>
    <cellStyle name="Comma 172" xfId="11446"/>
    <cellStyle name="Comma 173" xfId="11447"/>
    <cellStyle name="Comma 174" xfId="11448"/>
    <cellStyle name="Comma 175" xfId="11449"/>
    <cellStyle name="Comma 176" xfId="11450"/>
    <cellStyle name="Comma 177" xfId="11451"/>
    <cellStyle name="Comma 178" xfId="11452"/>
    <cellStyle name="Comma 179" xfId="11453"/>
    <cellStyle name="Comma 18" xfId="970"/>
    <cellStyle name="Comma 18 2" xfId="4690"/>
    <cellStyle name="Comma 18 2 2" xfId="59142"/>
    <cellStyle name="Comma 18 3" xfId="11454"/>
    <cellStyle name="Comma 18 3 2" xfId="61229"/>
    <cellStyle name="Comma 18 4" xfId="11455"/>
    <cellStyle name="Comma 18 5" xfId="61230"/>
    <cellStyle name="Comma 180" xfId="11456"/>
    <cellStyle name="Comma 181" xfId="11457"/>
    <cellStyle name="Comma 182" xfId="11458"/>
    <cellStyle name="Comma 183" xfId="11459"/>
    <cellStyle name="Comma 184" xfId="11460"/>
    <cellStyle name="Comma 185" xfId="11461"/>
    <cellStyle name="Comma 186" xfId="11462"/>
    <cellStyle name="Comma 187" xfId="11463"/>
    <cellStyle name="Comma 188" xfId="11464"/>
    <cellStyle name="Comma 189" xfId="11465"/>
    <cellStyle name="Comma 19" xfId="971"/>
    <cellStyle name="Comma 19 2" xfId="4691"/>
    <cellStyle name="Comma 19 2 2" xfId="61231"/>
    <cellStyle name="Comma 19 3" xfId="11466"/>
    <cellStyle name="Comma 19 3 2" xfId="61232"/>
    <cellStyle name="Comma 19 4" xfId="11467"/>
    <cellStyle name="Comma 19 5" xfId="61233"/>
    <cellStyle name="Comma 190" xfId="11468"/>
    <cellStyle name="Comma 191" xfId="11469"/>
    <cellStyle name="Comma 192" xfId="11470"/>
    <cellStyle name="Comma 193" xfId="11471"/>
    <cellStyle name="Comma 194" xfId="11472"/>
    <cellStyle name="Comma 195" xfId="11473"/>
    <cellStyle name="Comma 196" xfId="11474"/>
    <cellStyle name="Comma 197" xfId="11475"/>
    <cellStyle name="Comma 198" xfId="11476"/>
    <cellStyle name="Comma 199" xfId="11477"/>
    <cellStyle name="Comma 2" xfId="44"/>
    <cellStyle name="Comma 2 10" xfId="11478"/>
    <cellStyle name="Comma 2 11" xfId="59143"/>
    <cellStyle name="Comma 2 2" xfId="48"/>
    <cellStyle name="Comma 2 2 2" xfId="972"/>
    <cellStyle name="Comma 2 2 2 2" xfId="11479"/>
    <cellStyle name="Comma 2 2 2 3" xfId="11480"/>
    <cellStyle name="Comma 2 2 2 4" xfId="11481"/>
    <cellStyle name="Comma 2 2 3" xfId="973"/>
    <cellStyle name="Comma 2 2 3 2" xfId="11482"/>
    <cellStyle name="Comma 2 2 4" xfId="4692"/>
    <cellStyle name="Comma 2 2 5" xfId="4946"/>
    <cellStyle name="Comma 2 2 6" xfId="81"/>
    <cellStyle name="Comma 2 2 7" xfId="57974"/>
    <cellStyle name="Comma 2 3" xfId="51"/>
    <cellStyle name="Comma 2 3 10" xfId="5031"/>
    <cellStyle name="Comma 2 3 10 2" xfId="52510"/>
    <cellStyle name="Comma 2 3 10 3" xfId="52511"/>
    <cellStyle name="Comma 2 3 11" xfId="52512"/>
    <cellStyle name="Comma 2 3 11 2" xfId="52513"/>
    <cellStyle name="Comma 2 3 11 3" xfId="52514"/>
    <cellStyle name="Comma 2 3 12" xfId="52515"/>
    <cellStyle name="Comma 2 3 12 2" xfId="52516"/>
    <cellStyle name="Comma 2 3 12 3" xfId="52517"/>
    <cellStyle name="Comma 2 3 13" xfId="52518"/>
    <cellStyle name="Comma 2 3 13 2" xfId="52519"/>
    <cellStyle name="Comma 2 3 13 3" xfId="52520"/>
    <cellStyle name="Comma 2 3 14" xfId="52521"/>
    <cellStyle name="Comma 2 3 15" xfId="52522"/>
    <cellStyle name="Comma 2 3 2" xfId="246"/>
    <cellStyle name="Comma 2 3 2 2" xfId="975"/>
    <cellStyle name="Comma 2 3 2 3" xfId="11483"/>
    <cellStyle name="Comma 2 3 2 3 2" xfId="52523"/>
    <cellStyle name="Comma 2 3 2 3 3" xfId="52524"/>
    <cellStyle name="Comma 2 3 2 4" xfId="52525"/>
    <cellStyle name="Comma 2 3 2 4 2" xfId="52526"/>
    <cellStyle name="Comma 2 3 2 4 3" xfId="52527"/>
    <cellStyle name="Comma 2 3 2 5" xfId="52528"/>
    <cellStyle name="Comma 2 3 2 6" xfId="52529"/>
    <cellStyle name="Comma 2 3 2 7" xfId="52530"/>
    <cellStyle name="Comma 2 3 2 8" xfId="52531"/>
    <cellStyle name="Comma 2 3 3" xfId="976"/>
    <cellStyle name="Comma 2 3 3 2" xfId="977"/>
    <cellStyle name="Comma 2 3 4" xfId="978"/>
    <cellStyle name="Comma 2 3 4 2" xfId="52532"/>
    <cellStyle name="Comma 2 3 4 3" xfId="52533"/>
    <cellStyle name="Comma 2 3 4 4" xfId="52534"/>
    <cellStyle name="Comma 2 3 5" xfId="979"/>
    <cellStyle name="Comma 2 3 5 2" xfId="52535"/>
    <cellStyle name="Comma 2 3 5 3" xfId="52536"/>
    <cellStyle name="Comma 2 3 5 4" xfId="52537"/>
    <cellStyle name="Comma 2 3 6" xfId="980"/>
    <cellStyle name="Comma 2 3 6 2" xfId="4693"/>
    <cellStyle name="Comma 2 3 6 3" xfId="52538"/>
    <cellStyle name="Comma 2 3 6 4" xfId="52539"/>
    <cellStyle name="Comma 2 3 7" xfId="974"/>
    <cellStyle name="Comma 2 3 7 2" xfId="52540"/>
    <cellStyle name="Comma 2 3 7 3" xfId="52541"/>
    <cellStyle name="Comma 2 3 7 4" xfId="52542"/>
    <cellStyle name="Comma 2 3 8" xfId="52543"/>
    <cellStyle name="Comma 2 3 8 2" xfId="52544"/>
    <cellStyle name="Comma 2 3 8 3" xfId="52545"/>
    <cellStyle name="Comma 2 3 9" xfId="52546"/>
    <cellStyle name="Comma 2 3_2015 Annual Rpt" xfId="4959"/>
    <cellStyle name="Comma 2 4" xfId="981"/>
    <cellStyle name="Comma 2 4 2" xfId="11484"/>
    <cellStyle name="Comma 2 5" xfId="982"/>
    <cellStyle name="Comma 2 5 2" xfId="983"/>
    <cellStyle name="Comma 2 5 2 2" xfId="984"/>
    <cellStyle name="Comma 2 5 2 2 2" xfId="985"/>
    <cellStyle name="Comma 2 5 2 2 3" xfId="59144"/>
    <cellStyle name="Comma 2 5 2 2 4" xfId="59145"/>
    <cellStyle name="Comma 2 5 2 3" xfId="986"/>
    <cellStyle name="Comma 2 5 2 3 2" xfId="987"/>
    <cellStyle name="Comma 2 5 2 4" xfId="988"/>
    <cellStyle name="Comma 2 5 2 5" xfId="989"/>
    <cellStyle name="Comma 2 5 2 5 2" xfId="4367"/>
    <cellStyle name="Comma 2 5 2 6" xfId="52547"/>
    <cellStyle name="Comma 2 5 2 6 2" xfId="59146"/>
    <cellStyle name="Comma 2 5 2 6 2 2" xfId="59147"/>
    <cellStyle name="Comma 2 5 2 6 3" xfId="59148"/>
    <cellStyle name="Comma 2 5 2 6 3 2" xfId="59149"/>
    <cellStyle name="Comma 2 5 2 7" xfId="59150"/>
    <cellStyle name="Comma 2 5 2 8" xfId="59151"/>
    <cellStyle name="Comma 2 5 3" xfId="990"/>
    <cellStyle name="Comma 2 5 3 2" xfId="991"/>
    <cellStyle name="Comma 2 5 4" xfId="992"/>
    <cellStyle name="Comma 2 5 4 2" xfId="993"/>
    <cellStyle name="Comma 2 5 5" xfId="994"/>
    <cellStyle name="Comma 2 5 5 2" xfId="4368"/>
    <cellStyle name="Comma 2 5 6" xfId="52548"/>
    <cellStyle name="Comma 2 5 6 2" xfId="59152"/>
    <cellStyle name="Comma 2 5 6 2 2" xfId="59153"/>
    <cellStyle name="Comma 2 5 6 3" xfId="59154"/>
    <cellStyle name="Comma 2 5 6 3 2" xfId="59155"/>
    <cellStyle name="Comma 2 6" xfId="995"/>
    <cellStyle name="Comma 2 6 2" xfId="996"/>
    <cellStyle name="Comma 2 6 2 2" xfId="997"/>
    <cellStyle name="Comma 2 6 2 2 2" xfId="998"/>
    <cellStyle name="Comma 2 6 2 3" xfId="999"/>
    <cellStyle name="Comma 2 6 2 4" xfId="1000"/>
    <cellStyle name="Comma 2 6 2 4 2" xfId="4369"/>
    <cellStyle name="Comma 2 6 2 5" xfId="52549"/>
    <cellStyle name="Comma 2 6 2 5 2" xfId="59156"/>
    <cellStyle name="Comma 2 6 2 5 2 2" xfId="59157"/>
    <cellStyle name="Comma 2 6 2 5 3" xfId="59158"/>
    <cellStyle name="Comma 2 6 2 5 3 2" xfId="59159"/>
    <cellStyle name="Comma 2 6 2 6" xfId="59160"/>
    <cellStyle name="Comma 2 6 2 7" xfId="59161"/>
    <cellStyle name="Comma 2 6 3" xfId="1001"/>
    <cellStyle name="Comma 2 6 3 2" xfId="1002"/>
    <cellStyle name="Comma 2 6 4" xfId="1003"/>
    <cellStyle name="Comma 2 6 4 2" xfId="1004"/>
    <cellStyle name="Comma 2 6 5" xfId="1005"/>
    <cellStyle name="Comma 2 6 6" xfId="1006"/>
    <cellStyle name="Comma 2 6 6 2" xfId="4370"/>
    <cellStyle name="Comma 2 6 7" xfId="52550"/>
    <cellStyle name="Comma 2 6 7 2" xfId="59162"/>
    <cellStyle name="Comma 2 6 7 2 2" xfId="59163"/>
    <cellStyle name="Comma 2 6 7 3" xfId="59164"/>
    <cellStyle name="Comma 2 6 7 3 2" xfId="59165"/>
    <cellStyle name="Comma 2 6 8" xfId="59166"/>
    <cellStyle name="Comma 2 6 9" xfId="59167"/>
    <cellStyle name="Comma 2 7" xfId="1007"/>
    <cellStyle name="Comma 2 7 2" xfId="1008"/>
    <cellStyle name="Comma 2 7 2 2" xfId="1009"/>
    <cellStyle name="Comma 2 7 2 2 2" xfId="1010"/>
    <cellStyle name="Comma 2 7 2 3" xfId="1011"/>
    <cellStyle name="Comma 2 7 2 4" xfId="1012"/>
    <cellStyle name="Comma 2 7 2 4 2" xfId="4371"/>
    <cellStyle name="Comma 2 7 2 5" xfId="52551"/>
    <cellStyle name="Comma 2 7 2 5 2" xfId="59168"/>
    <cellStyle name="Comma 2 7 2 5 2 2" xfId="59169"/>
    <cellStyle name="Comma 2 7 2 5 3" xfId="59170"/>
    <cellStyle name="Comma 2 7 2 5 3 2" xfId="59171"/>
    <cellStyle name="Comma 2 7 2 6" xfId="59172"/>
    <cellStyle name="Comma 2 7 2 7" xfId="59173"/>
    <cellStyle name="Comma 2 7 3" xfId="1013"/>
    <cellStyle name="Comma 2 7 3 2" xfId="1014"/>
    <cellStyle name="Comma 2 7 4" xfId="1015"/>
    <cellStyle name="Comma 2 7 4 2" xfId="1016"/>
    <cellStyle name="Comma 2 7 5" xfId="1017"/>
    <cellStyle name="Comma 2 7 6" xfId="1018"/>
    <cellStyle name="Comma 2 7 6 2" xfId="4372"/>
    <cellStyle name="Comma 2 7 7" xfId="52552"/>
    <cellStyle name="Comma 2 7 7 2" xfId="59174"/>
    <cellStyle name="Comma 2 7 7 2 2" xfId="59175"/>
    <cellStyle name="Comma 2 7 7 3" xfId="59176"/>
    <cellStyle name="Comma 2 7 7 3 2" xfId="59177"/>
    <cellStyle name="Comma 2 7 8" xfId="59178"/>
    <cellStyle name="Comma 2 7 9" xfId="59179"/>
    <cellStyle name="Comma 2 8" xfId="1019"/>
    <cellStyle name="Comma 2 8 2" xfId="1020"/>
    <cellStyle name="Comma 2 8 2 2" xfId="1021"/>
    <cellStyle name="Comma 2 8 2 2 2" xfId="1022"/>
    <cellStyle name="Comma 2 8 2 3" xfId="1023"/>
    <cellStyle name="Comma 2 8 2 4" xfId="1024"/>
    <cellStyle name="Comma 2 8 2 4 2" xfId="4373"/>
    <cellStyle name="Comma 2 8 2 5" xfId="52553"/>
    <cellStyle name="Comma 2 8 2 5 2" xfId="59180"/>
    <cellStyle name="Comma 2 8 2 5 2 2" xfId="59181"/>
    <cellStyle name="Comma 2 8 2 5 3" xfId="59182"/>
    <cellStyle name="Comma 2 8 2 5 3 2" xfId="59183"/>
    <cellStyle name="Comma 2 8 2 6" xfId="59184"/>
    <cellStyle name="Comma 2 8 2 7" xfId="59185"/>
    <cellStyle name="Comma 2 8 3" xfId="1025"/>
    <cellStyle name="Comma 2 8 3 2" xfId="1026"/>
    <cellStyle name="Comma 2 8 4" xfId="1027"/>
    <cellStyle name="Comma 2 8 4 2" xfId="1028"/>
    <cellStyle name="Comma 2 8 5" xfId="1029"/>
    <cellStyle name="Comma 2 8 6" xfId="1030"/>
    <cellStyle name="Comma 2 8 6 2" xfId="4374"/>
    <cellStyle name="Comma 2 8 7" xfId="47241"/>
    <cellStyle name="Comma 2 8 7 2" xfId="59186"/>
    <cellStyle name="Comma 2 8 7 2 2" xfId="59187"/>
    <cellStyle name="Comma 2 8 7 3" xfId="59188"/>
    <cellStyle name="Comma 2 8 7 3 2" xfId="59189"/>
    <cellStyle name="Comma 2 8 8" xfId="59190"/>
    <cellStyle name="Comma 2 8 9" xfId="59191"/>
    <cellStyle name="Comma 2 9" xfId="80"/>
    <cellStyle name="Comma 2 9 2" xfId="5130"/>
    <cellStyle name="Comma 20" xfId="1031"/>
    <cellStyle name="Comma 20 2" xfId="4694"/>
    <cellStyle name="Comma 20 2 2" xfId="61234"/>
    <cellStyle name="Comma 20 3" xfId="11485"/>
    <cellStyle name="Comma 20 3 2" xfId="59192"/>
    <cellStyle name="Comma 20 4" xfId="11486"/>
    <cellStyle name="Comma 20 5" xfId="61235"/>
    <cellStyle name="Comma 200" xfId="11487"/>
    <cellStyle name="Comma 201" xfId="11488"/>
    <cellStyle name="Comma 202" xfId="11489"/>
    <cellStyle name="Comma 203" xfId="11490"/>
    <cellStyle name="Comma 204" xfId="11491"/>
    <cellStyle name="Comma 205" xfId="11492"/>
    <cellStyle name="Comma 206" xfId="11493"/>
    <cellStyle name="Comma 207" xfId="11494"/>
    <cellStyle name="Comma 208" xfId="11495"/>
    <cellStyle name="Comma 209" xfId="11496"/>
    <cellStyle name="Comma 21" xfId="1032"/>
    <cellStyle name="Comma 21 2" xfId="4695"/>
    <cellStyle name="Comma 21 2 2" xfId="61236"/>
    <cellStyle name="Comma 21 3" xfId="11497"/>
    <cellStyle name="Comma 21 3 2" xfId="59193"/>
    <cellStyle name="Comma 21 4" xfId="11498"/>
    <cellStyle name="Comma 21 5" xfId="61237"/>
    <cellStyle name="Comma 210" xfId="11499"/>
    <cellStyle name="Comma 211" xfId="11500"/>
    <cellStyle name="Comma 212" xfId="11501"/>
    <cellStyle name="Comma 213" xfId="11502"/>
    <cellStyle name="Comma 214" xfId="11503"/>
    <cellStyle name="Comma 215" xfId="11504"/>
    <cellStyle name="Comma 216" xfId="11505"/>
    <cellStyle name="Comma 216 2" xfId="11506"/>
    <cellStyle name="Comma 216 3" xfId="11507"/>
    <cellStyle name="Comma 216 4" xfId="11508"/>
    <cellStyle name="Comma 217" xfId="11509"/>
    <cellStyle name="Comma 218" xfId="11510"/>
    <cellStyle name="Comma 219" xfId="11511"/>
    <cellStyle name="Comma 22" xfId="1033"/>
    <cellStyle name="Comma 22 2" xfId="4696"/>
    <cellStyle name="Comma 22 2 2" xfId="61238"/>
    <cellStyle name="Comma 22 3" xfId="11512"/>
    <cellStyle name="Comma 22 3 2" xfId="59194"/>
    <cellStyle name="Comma 22 4" xfId="11513"/>
    <cellStyle name="Comma 22 5" xfId="61239"/>
    <cellStyle name="Comma 220" xfId="11514"/>
    <cellStyle name="Comma 221" xfId="11515"/>
    <cellStyle name="Comma 222" xfId="11516"/>
    <cellStyle name="Comma 223" xfId="11517"/>
    <cellStyle name="Comma 224" xfId="11518"/>
    <cellStyle name="Comma 224 2" xfId="11519"/>
    <cellStyle name="Comma 225" xfId="11520"/>
    <cellStyle name="Comma 225 2" xfId="11521"/>
    <cellStyle name="Comma 226" xfId="11522"/>
    <cellStyle name="Comma 226 2" xfId="11523"/>
    <cellStyle name="Comma 227" xfId="11524"/>
    <cellStyle name="Comma 227 2" xfId="11525"/>
    <cellStyle name="Comma 228" xfId="11526"/>
    <cellStyle name="Comma 228 2" xfId="11527"/>
    <cellStyle name="Comma 229" xfId="67"/>
    <cellStyle name="Comma 229 2" xfId="11528"/>
    <cellStyle name="Comma 229 3" xfId="11529"/>
    <cellStyle name="Comma 23" xfId="1034"/>
    <cellStyle name="Comma 23 2" xfId="4697"/>
    <cellStyle name="Comma 23 2 2" xfId="61240"/>
    <cellStyle name="Comma 23 3" xfId="11530"/>
    <cellStyle name="Comma 23 3 2" xfId="59195"/>
    <cellStyle name="Comma 23 4" xfId="11531"/>
    <cellStyle name="Comma 23 5" xfId="61241"/>
    <cellStyle name="Comma 230" xfId="11532"/>
    <cellStyle name="Comma 230 2" xfId="11533"/>
    <cellStyle name="Comma 231" xfId="11534"/>
    <cellStyle name="Comma 231 2" xfId="11535"/>
    <cellStyle name="Comma 232" xfId="11536"/>
    <cellStyle name="Comma 232 2" xfId="11537"/>
    <cellStyle name="Comma 233" xfId="11538"/>
    <cellStyle name="Comma 234" xfId="11539"/>
    <cellStyle name="Comma 235" xfId="11540"/>
    <cellStyle name="Comma 236" xfId="11541"/>
    <cellStyle name="Comma 237" xfId="11542"/>
    <cellStyle name="Comma 238" xfId="47244"/>
    <cellStyle name="Comma 24" xfId="1035"/>
    <cellStyle name="Comma 24 2" xfId="4698"/>
    <cellStyle name="Comma 24 2 2" xfId="61242"/>
    <cellStyle name="Comma 24 3" xfId="11543"/>
    <cellStyle name="Comma 24 3 2" xfId="59196"/>
    <cellStyle name="Comma 24 4" xfId="11544"/>
    <cellStyle name="Comma 24 5" xfId="61243"/>
    <cellStyle name="Comma 25" xfId="1036"/>
    <cellStyle name="Comma 25 2" xfId="4699"/>
    <cellStyle name="Comma 25 2 2" xfId="61244"/>
    <cellStyle name="Comma 25 3" xfId="11545"/>
    <cellStyle name="Comma 25 3 2" xfId="59197"/>
    <cellStyle name="Comma 25 4" xfId="11546"/>
    <cellStyle name="Comma 25 5" xfId="61245"/>
    <cellStyle name="Comma 26" xfId="1037"/>
    <cellStyle name="Comma 26 2" xfId="4700"/>
    <cellStyle name="Comma 26 2 2" xfId="61246"/>
    <cellStyle name="Comma 26 3" xfId="11547"/>
    <cellStyle name="Comma 26 3 2" xfId="59198"/>
    <cellStyle name="Comma 26 4" xfId="11548"/>
    <cellStyle name="Comma 26 5" xfId="61247"/>
    <cellStyle name="Comma 27" xfId="1038"/>
    <cellStyle name="Comma 27 2" xfId="4701"/>
    <cellStyle name="Comma 27 2 2" xfId="61248"/>
    <cellStyle name="Comma 27 3" xfId="11549"/>
    <cellStyle name="Comma 27 3 2" xfId="59199"/>
    <cellStyle name="Comma 27 4" xfId="11550"/>
    <cellStyle name="Comma 27 5" xfId="61249"/>
    <cellStyle name="Comma 28" xfId="1039"/>
    <cellStyle name="Comma 28 2" xfId="4702"/>
    <cellStyle name="Comma 28 2 2" xfId="61250"/>
    <cellStyle name="Comma 28 3" xfId="11551"/>
    <cellStyle name="Comma 28 3 2" xfId="59200"/>
    <cellStyle name="Comma 28 4" xfId="11552"/>
    <cellStyle name="Comma 28 5" xfId="61251"/>
    <cellStyle name="Comma 29" xfId="1040"/>
    <cellStyle name="Comma 29 2" xfId="4703"/>
    <cellStyle name="Comma 29 2 2" xfId="61252"/>
    <cellStyle name="Comma 29 3" xfId="11553"/>
    <cellStyle name="Comma 29 3 2" xfId="59201"/>
    <cellStyle name="Comma 29 4" xfId="11554"/>
    <cellStyle name="Comma 29 5" xfId="61253"/>
    <cellStyle name="Comma 3" xfId="54"/>
    <cellStyle name="Comma 3 10" xfId="52554"/>
    <cellStyle name="Comma 3 10 2" xfId="52555"/>
    <cellStyle name="Comma 3 10 3" xfId="52556"/>
    <cellStyle name="Comma 3 11" xfId="52557"/>
    <cellStyle name="Comma 3 12" xfId="52558"/>
    <cellStyle name="Comma 3 12 2" xfId="52559"/>
    <cellStyle name="Comma 3 12 3" xfId="52560"/>
    <cellStyle name="Comma 3 13" xfId="52561"/>
    <cellStyle name="Comma 3 13 2" xfId="52562"/>
    <cellStyle name="Comma 3 13 3" xfId="52563"/>
    <cellStyle name="Comma 3 14" xfId="52564"/>
    <cellStyle name="Comma 3 14 2" xfId="52565"/>
    <cellStyle name="Comma 3 14 3" xfId="52566"/>
    <cellStyle name="Comma 3 15" xfId="52567"/>
    <cellStyle name="Comma 3 15 2" xfId="52568"/>
    <cellStyle name="Comma 3 15 3" xfId="52569"/>
    <cellStyle name="Comma 3 16" xfId="52570"/>
    <cellStyle name="Comma 3 17" xfId="52571"/>
    <cellStyle name="Comma 3 2" xfId="247"/>
    <cellStyle name="Comma 3 2 2" xfId="1042"/>
    <cellStyle name="Comma 3 2 2 2" xfId="11555"/>
    <cellStyle name="Comma 3 2 2 3" xfId="11556"/>
    <cellStyle name="Comma 3 2 3" xfId="11557"/>
    <cellStyle name="Comma 3 2 3 2" xfId="11558"/>
    <cellStyle name="Comma 3 2 3 3" xfId="52572"/>
    <cellStyle name="Comma 3 2 4" xfId="11559"/>
    <cellStyle name="Comma 3 2 4 2" xfId="52573"/>
    <cellStyle name="Comma 3 2 4 3" xfId="52574"/>
    <cellStyle name="Comma 3 2 5" xfId="52575"/>
    <cellStyle name="Comma 3 2 6" xfId="52576"/>
    <cellStyle name="Comma 3 3" xfId="1043"/>
    <cellStyle name="Comma 3 3 2" xfId="1044"/>
    <cellStyle name="Comma 3 3 2 2" xfId="59202"/>
    <cellStyle name="Comma 3 3 3" xfId="11560"/>
    <cellStyle name="Comma 3 4" xfId="1041"/>
    <cellStyle name="Comma 3 4 2" xfId="11561"/>
    <cellStyle name="Comma 3 4 3" xfId="11562"/>
    <cellStyle name="Comma 3 4 4" xfId="52577"/>
    <cellStyle name="Comma 3 5" xfId="163"/>
    <cellStyle name="Comma 3 5 2" xfId="52578"/>
    <cellStyle name="Comma 3 5 3" xfId="52579"/>
    <cellStyle name="Comma 3 6" xfId="5064"/>
    <cellStyle name="Comma 3 6 2" xfId="52580"/>
    <cellStyle name="Comma 3 6 3" xfId="52581"/>
    <cellStyle name="Comma 3 7" xfId="82"/>
    <cellStyle name="Comma 3 7 2" xfId="52582"/>
    <cellStyle name="Comma 3 7 3" xfId="52583"/>
    <cellStyle name="Comma 3 8" xfId="52584"/>
    <cellStyle name="Comma 3 8 2" xfId="52585"/>
    <cellStyle name="Comma 3 8 3" xfId="52586"/>
    <cellStyle name="Comma 3 9" xfId="52587"/>
    <cellStyle name="Comma 3 9 2" xfId="52588"/>
    <cellStyle name="Comma 3 9 3" xfId="52589"/>
    <cellStyle name="Comma 30" xfId="1045"/>
    <cellStyle name="Comma 30 2" xfId="4704"/>
    <cellStyle name="Comma 30 2 2" xfId="61254"/>
    <cellStyle name="Comma 30 3" xfId="11563"/>
    <cellStyle name="Comma 30 3 2" xfId="59203"/>
    <cellStyle name="Comma 30 4" xfId="11564"/>
    <cellStyle name="Comma 30 5" xfId="61255"/>
    <cellStyle name="Comma 30_2015 Annual Rpt" xfId="4960"/>
    <cellStyle name="Comma 31" xfId="1046"/>
    <cellStyle name="Comma 31 2" xfId="4705"/>
    <cellStyle name="Comma 31 2 2" xfId="61256"/>
    <cellStyle name="Comma 31 3" xfId="11565"/>
    <cellStyle name="Comma 31 3 2" xfId="59204"/>
    <cellStyle name="Comma 31 4" xfId="11566"/>
    <cellStyle name="Comma 31 5" xfId="61257"/>
    <cellStyle name="Comma 32" xfId="1047"/>
    <cellStyle name="Comma 32 2" xfId="4706"/>
    <cellStyle name="Comma 32 2 2" xfId="61258"/>
    <cellStyle name="Comma 32 3" xfId="11567"/>
    <cellStyle name="Comma 32 3 2" xfId="59205"/>
    <cellStyle name="Comma 32 4" xfId="11568"/>
    <cellStyle name="Comma 32 5" xfId="61259"/>
    <cellStyle name="Comma 32_2015 Annual Rpt" xfId="4961"/>
    <cellStyle name="Comma 33" xfId="1048"/>
    <cellStyle name="Comma 33 2" xfId="4707"/>
    <cellStyle name="Comma 33 2 2" xfId="61260"/>
    <cellStyle name="Comma 33 3" xfId="11569"/>
    <cellStyle name="Comma 33 3 2" xfId="59206"/>
    <cellStyle name="Comma 33 4" xfId="11570"/>
    <cellStyle name="Comma 33 5" xfId="61261"/>
    <cellStyle name="Comma 34" xfId="1049"/>
    <cellStyle name="Comma 34 2" xfId="4708"/>
    <cellStyle name="Comma 34 2 2" xfId="61262"/>
    <cellStyle name="Comma 34 3" xfId="11571"/>
    <cellStyle name="Comma 34 3 2" xfId="59207"/>
    <cellStyle name="Comma 34 4" xfId="11572"/>
    <cellStyle name="Comma 34 5" xfId="59208"/>
    <cellStyle name="Comma 34 6" xfId="59209"/>
    <cellStyle name="Comma 35" xfId="1050"/>
    <cellStyle name="Comma 35 2" xfId="4709"/>
    <cellStyle name="Comma 35 2 2" xfId="61263"/>
    <cellStyle name="Comma 35 3" xfId="11573"/>
    <cellStyle name="Comma 35 3 2" xfId="59210"/>
    <cellStyle name="Comma 35 4" xfId="11574"/>
    <cellStyle name="Comma 35 5" xfId="59211"/>
    <cellStyle name="Comma 35 6" xfId="59212"/>
    <cellStyle name="Comma 36" xfId="1051"/>
    <cellStyle name="Comma 36 2" xfId="4710"/>
    <cellStyle name="Comma 36 2 2" xfId="61264"/>
    <cellStyle name="Comma 36 3" xfId="11575"/>
    <cellStyle name="Comma 36 3 2" xfId="59213"/>
    <cellStyle name="Comma 36 4" xfId="11576"/>
    <cellStyle name="Comma 36 5" xfId="59214"/>
    <cellStyle name="Comma 36 6" xfId="59215"/>
    <cellStyle name="Comma 37" xfId="1052"/>
    <cellStyle name="Comma 37 2" xfId="4711"/>
    <cellStyle name="Comma 37 2 2" xfId="61265"/>
    <cellStyle name="Comma 37 3" xfId="11577"/>
    <cellStyle name="Comma 37 3 2" xfId="59216"/>
    <cellStyle name="Comma 37 4" xfId="11578"/>
    <cellStyle name="Comma 37 5" xfId="59217"/>
    <cellStyle name="Comma 37 6" xfId="59218"/>
    <cellStyle name="Comma 38" xfId="1053"/>
    <cellStyle name="Comma 38 2" xfId="4712"/>
    <cellStyle name="Comma 38 2 2" xfId="61266"/>
    <cellStyle name="Comma 38 3" xfId="11579"/>
    <cellStyle name="Comma 38 3 2" xfId="59219"/>
    <cellStyle name="Comma 38 4" xfId="11580"/>
    <cellStyle name="Comma 38 5" xfId="59220"/>
    <cellStyle name="Comma 38 6" xfId="59221"/>
    <cellStyle name="Comma 39" xfId="1054"/>
    <cellStyle name="Comma 39 2" xfId="1055"/>
    <cellStyle name="Comma 39 2 2" xfId="1056"/>
    <cellStyle name="Comma 39 2 2 2" xfId="1057"/>
    <cellStyle name="Comma 39 2 2 2 2" xfId="59222"/>
    <cellStyle name="Comma 39 2 2 2 3" xfId="59223"/>
    <cellStyle name="Comma 39 2 2 3" xfId="59224"/>
    <cellStyle name="Comma 39 2 2 4" xfId="59225"/>
    <cellStyle name="Comma 39 2 3" xfId="1058"/>
    <cellStyle name="Comma 39 2 3 2" xfId="1059"/>
    <cellStyle name="Comma 39 2 4" xfId="1060"/>
    <cellStyle name="Comma 39 2 5" xfId="1061"/>
    <cellStyle name="Comma 39 2 5 2" xfId="4375"/>
    <cellStyle name="Comma 39 2 6" xfId="52590"/>
    <cellStyle name="Comma 39 2 6 2" xfId="59226"/>
    <cellStyle name="Comma 39 2 6 2 2" xfId="59227"/>
    <cellStyle name="Comma 39 2 6 3" xfId="59228"/>
    <cellStyle name="Comma 39 2 6 3 2" xfId="59229"/>
    <cellStyle name="Comma 39 2 7" xfId="59230"/>
    <cellStyle name="Comma 39 2 8" xfId="59231"/>
    <cellStyle name="Comma 39 3" xfId="1062"/>
    <cellStyle name="Comma 39 3 2" xfId="1063"/>
    <cellStyle name="Comma 39 3 3" xfId="59232"/>
    <cellStyle name="Comma 39 3 4" xfId="59233"/>
    <cellStyle name="Comma 39 4" xfId="1064"/>
    <cellStyle name="Comma 39 4 2" xfId="1065"/>
    <cellStyle name="Comma 39 4 3" xfId="59234"/>
    <cellStyle name="Comma 39 4 4" xfId="59235"/>
    <cellStyle name="Comma 39 5" xfId="1066"/>
    <cellStyle name="Comma 39 5 2" xfId="4376"/>
    <cellStyle name="Comma 39 5 3" xfId="59236"/>
    <cellStyle name="Comma 39 5 4" xfId="59237"/>
    <cellStyle name="Comma 39 6" xfId="52591"/>
    <cellStyle name="Comma 39 6 2" xfId="59238"/>
    <cellStyle name="Comma 39 6 2 2" xfId="59239"/>
    <cellStyle name="Comma 39 6 3" xfId="59240"/>
    <cellStyle name="Comma 39 6 3 2" xfId="59241"/>
    <cellStyle name="Comma 39 7" xfId="59242"/>
    <cellStyle name="Comma 39 8" xfId="59243"/>
    <cellStyle name="Comma 39 9" xfId="59244"/>
    <cellStyle name="Comma 4" xfId="83"/>
    <cellStyle name="Comma 4 10" xfId="11581"/>
    <cellStyle name="Comma 4 11" xfId="11582"/>
    <cellStyle name="Comma 4 12" xfId="11583"/>
    <cellStyle name="Comma 4 13" xfId="11584"/>
    <cellStyle name="Comma 4 2" xfId="1068"/>
    <cellStyle name="Comma 4 2 2" xfId="11585"/>
    <cellStyle name="Comma 4 2 2 2" xfId="11586"/>
    <cellStyle name="Comma 4 2 2 2 2" xfId="11587"/>
    <cellStyle name="Comma 4 2 2 2 3" xfId="11588"/>
    <cellStyle name="Comma 4 2 2 3" xfId="11589"/>
    <cellStyle name="Comma 4 2 2 3 2" xfId="11590"/>
    <cellStyle name="Comma 4 2 2 4" xfId="11591"/>
    <cellStyle name="Comma 4 2 2 4 2" xfId="11592"/>
    <cellStyle name="Comma 4 2 2 5" xfId="11593"/>
    <cellStyle name="Comma 4 2 2 6" xfId="11594"/>
    <cellStyle name="Comma 4 2 2 7" xfId="11595"/>
    <cellStyle name="Comma 4 2 2 8" xfId="11596"/>
    <cellStyle name="Comma 4 2 2 9" xfId="11597"/>
    <cellStyle name="Comma 4 2 3" xfId="11598"/>
    <cellStyle name="Comma 4 2 4" xfId="11599"/>
    <cellStyle name="Comma 4 2 5" xfId="11600"/>
    <cellStyle name="Comma 4 2 6" xfId="11601"/>
    <cellStyle name="Comma 4 3" xfId="1069"/>
    <cellStyle name="Comma 4 3 2" xfId="11602"/>
    <cellStyle name="Comma 4 3 2 2" xfId="11603"/>
    <cellStyle name="Comma 4 3 2 3" xfId="11604"/>
    <cellStyle name="Comma 4 3 3" xfId="11605"/>
    <cellStyle name="Comma 4 3 4" xfId="11606"/>
    <cellStyle name="Comma 4 3 5" xfId="11607"/>
    <cellStyle name="Comma 4 3 6" xfId="11608"/>
    <cellStyle name="Comma 4 4" xfId="1070"/>
    <cellStyle name="Comma 4 4 2" xfId="1071"/>
    <cellStyle name="Comma 4 4 2 2" xfId="11609"/>
    <cellStyle name="Comma 4 4 2 2 2" xfId="11610"/>
    <cellStyle name="Comma 4 4 2 3" xfId="11611"/>
    <cellStyle name="Comma 4 4 3" xfId="11612"/>
    <cellStyle name="Comma 4 4 3 2" xfId="11613"/>
    <cellStyle name="Comma 4 4 3 3" xfId="11614"/>
    <cellStyle name="Comma 4 4 4" xfId="11615"/>
    <cellStyle name="Comma 4 4 4 2" xfId="11616"/>
    <cellStyle name="Comma 4 4 5" xfId="11617"/>
    <cellStyle name="Comma 4 4 6" xfId="11618"/>
    <cellStyle name="Comma 4 4 7" xfId="11619"/>
    <cellStyle name="Comma 4 4 8" xfId="11620"/>
    <cellStyle name="Comma 4 4 9" xfId="11621"/>
    <cellStyle name="Comma 4 5" xfId="1072"/>
    <cellStyle name="Comma 4 5 2" xfId="11622"/>
    <cellStyle name="Comma 4 5 2 2" xfId="11623"/>
    <cellStyle name="Comma 4 5 3" xfId="11624"/>
    <cellStyle name="Comma 4 5 4" xfId="11625"/>
    <cellStyle name="Comma 4 6" xfId="1073"/>
    <cellStyle name="Comma 4 6 2" xfId="1074"/>
    <cellStyle name="Comma 4 6 2 2" xfId="1075"/>
    <cellStyle name="Comma 4 6 3" xfId="1076"/>
    <cellStyle name="Comma 4 6 4" xfId="1077"/>
    <cellStyle name="Comma 4 6 4 2" xfId="4377"/>
    <cellStyle name="Comma 4 6 5" xfId="52592"/>
    <cellStyle name="Comma 4 6 5 2" xfId="59245"/>
    <cellStyle name="Comma 4 6 5 2 2" xfId="59246"/>
    <cellStyle name="Comma 4 6 5 3" xfId="59247"/>
    <cellStyle name="Comma 4 6 5 3 2" xfId="59248"/>
    <cellStyle name="Comma 4 6 6" xfId="59249"/>
    <cellStyle name="Comma 4 6 7" xfId="59250"/>
    <cellStyle name="Comma 4 6 8" xfId="59251"/>
    <cellStyle name="Comma 4 7" xfId="1067"/>
    <cellStyle name="Comma 4 7 2" xfId="11626"/>
    <cellStyle name="Comma 4 8" xfId="11627"/>
    <cellStyle name="Comma 4 9" xfId="11628"/>
    <cellStyle name="Comma 4_App b.3 Unspent_" xfId="5088"/>
    <cellStyle name="Comma 40" xfId="1078"/>
    <cellStyle name="Comma 40 2" xfId="1079"/>
    <cellStyle name="Comma 40 2 2" xfId="1080"/>
    <cellStyle name="Comma 40 2 2 2" xfId="1081"/>
    <cellStyle name="Comma 40 2 2 2 2" xfId="59252"/>
    <cellStyle name="Comma 40 2 2 2 3" xfId="59253"/>
    <cellStyle name="Comma 40 2 2 3" xfId="59254"/>
    <cellStyle name="Comma 40 2 2 4" xfId="59255"/>
    <cellStyle name="Comma 40 2 3" xfId="1082"/>
    <cellStyle name="Comma 40 2 3 2" xfId="1083"/>
    <cellStyle name="Comma 40 2 4" xfId="1084"/>
    <cellStyle name="Comma 40 2 5" xfId="1085"/>
    <cellStyle name="Comma 40 2 5 2" xfId="4378"/>
    <cellStyle name="Comma 40 2 6" xfId="52593"/>
    <cellStyle name="Comma 40 2 6 2" xfId="59256"/>
    <cellStyle name="Comma 40 2 6 2 2" xfId="59257"/>
    <cellStyle name="Comma 40 2 6 3" xfId="59258"/>
    <cellStyle name="Comma 40 2 6 3 2" xfId="59259"/>
    <cellStyle name="Comma 40 2 7" xfId="59260"/>
    <cellStyle name="Comma 40 2 8" xfId="59261"/>
    <cellStyle name="Comma 40 3" xfId="1086"/>
    <cellStyle name="Comma 40 3 2" xfId="1087"/>
    <cellStyle name="Comma 40 3 3" xfId="59262"/>
    <cellStyle name="Comma 40 3 4" xfId="59263"/>
    <cellStyle name="Comma 40 4" xfId="1088"/>
    <cellStyle name="Comma 40 4 2" xfId="1089"/>
    <cellStyle name="Comma 40 4 3" xfId="59264"/>
    <cellStyle name="Comma 40 4 4" xfId="59265"/>
    <cellStyle name="Comma 40 5" xfId="1090"/>
    <cellStyle name="Comma 40 5 2" xfId="4379"/>
    <cellStyle name="Comma 40 5 3" xfId="59266"/>
    <cellStyle name="Comma 40 5 4" xfId="59267"/>
    <cellStyle name="Comma 40 6" xfId="52594"/>
    <cellStyle name="Comma 40 6 2" xfId="59268"/>
    <cellStyle name="Comma 40 6 2 2" xfId="59269"/>
    <cellStyle name="Comma 40 6 3" xfId="59270"/>
    <cellStyle name="Comma 40 6 3 2" xfId="59271"/>
    <cellStyle name="Comma 40 7" xfId="59272"/>
    <cellStyle name="Comma 41" xfId="1091"/>
    <cellStyle name="Comma 41 2" xfId="1092"/>
    <cellStyle name="Comma 41 2 2" xfId="1093"/>
    <cellStyle name="Comma 41 2 2 2" xfId="1094"/>
    <cellStyle name="Comma 41 2 2 2 2" xfId="59273"/>
    <cellStyle name="Comma 41 2 2 2 3" xfId="59274"/>
    <cellStyle name="Comma 41 2 2 3" xfId="59275"/>
    <cellStyle name="Comma 41 2 2 4" xfId="59276"/>
    <cellStyle name="Comma 41 2 3" xfId="1095"/>
    <cellStyle name="Comma 41 2 3 2" xfId="1096"/>
    <cellStyle name="Comma 41 2 4" xfId="1097"/>
    <cellStyle name="Comma 41 2 5" xfId="1098"/>
    <cellStyle name="Comma 41 2 5 2" xfId="4380"/>
    <cellStyle name="Comma 41 2 6" xfId="52595"/>
    <cellStyle name="Comma 41 2 6 2" xfId="59277"/>
    <cellStyle name="Comma 41 2 6 2 2" xfId="59278"/>
    <cellStyle name="Comma 41 2 6 3" xfId="59279"/>
    <cellStyle name="Comma 41 2 6 3 2" xfId="59280"/>
    <cellStyle name="Comma 41 2 7" xfId="59281"/>
    <cellStyle name="Comma 41 2 8" xfId="59282"/>
    <cellStyle name="Comma 41 3" xfId="1099"/>
    <cellStyle name="Comma 41 3 2" xfId="1100"/>
    <cellStyle name="Comma 41 3 3" xfId="59283"/>
    <cellStyle name="Comma 41 3 4" xfId="59284"/>
    <cellStyle name="Comma 41 4" xfId="1101"/>
    <cellStyle name="Comma 41 4 2" xfId="1102"/>
    <cellStyle name="Comma 41 4 3" xfId="59285"/>
    <cellStyle name="Comma 41 4 4" xfId="59286"/>
    <cellStyle name="Comma 41 5" xfId="1103"/>
    <cellStyle name="Comma 41 5 2" xfId="4381"/>
    <cellStyle name="Comma 41 5 3" xfId="59287"/>
    <cellStyle name="Comma 41 5 4" xfId="59288"/>
    <cellStyle name="Comma 41 6" xfId="52596"/>
    <cellStyle name="Comma 41 6 2" xfId="59289"/>
    <cellStyle name="Comma 41 6 2 2" xfId="59290"/>
    <cellStyle name="Comma 41 6 3" xfId="59291"/>
    <cellStyle name="Comma 41 6 3 2" xfId="59292"/>
    <cellStyle name="Comma 41 7" xfId="59293"/>
    <cellStyle name="Comma 42" xfId="1104"/>
    <cellStyle name="Comma 42 2" xfId="1105"/>
    <cellStyle name="Comma 42 2 2" xfId="1106"/>
    <cellStyle name="Comma 42 2 2 2" xfId="1107"/>
    <cellStyle name="Comma 42 2 2 3" xfId="59294"/>
    <cellStyle name="Comma 42 2 2 4" xfId="59295"/>
    <cellStyle name="Comma 42 2 3" xfId="1108"/>
    <cellStyle name="Comma 42 2 4" xfId="1109"/>
    <cellStyle name="Comma 42 2 4 2" xfId="4382"/>
    <cellStyle name="Comma 42 2 5" xfId="52597"/>
    <cellStyle name="Comma 42 2 5 2" xfId="59296"/>
    <cellStyle name="Comma 42 2 5 2 2" xfId="59297"/>
    <cellStyle name="Comma 42 2 5 3" xfId="59298"/>
    <cellStyle name="Comma 42 2 5 3 2" xfId="59299"/>
    <cellStyle name="Comma 42 2 6" xfId="59300"/>
    <cellStyle name="Comma 42 2 7" xfId="59301"/>
    <cellStyle name="Comma 42 3" xfId="1110"/>
    <cellStyle name="Comma 42 3 2" xfId="1111"/>
    <cellStyle name="Comma 42 3 3" xfId="59302"/>
    <cellStyle name="Comma 42 3 4" xfId="59303"/>
    <cellStyle name="Comma 42 4" xfId="1112"/>
    <cellStyle name="Comma 42 4 2" xfId="1113"/>
    <cellStyle name="Comma 42 4 3" xfId="59304"/>
    <cellStyle name="Comma 42 4 4" xfId="59305"/>
    <cellStyle name="Comma 42 5" xfId="1114"/>
    <cellStyle name="Comma 42 5 2" xfId="59306"/>
    <cellStyle name="Comma 42 5 3" xfId="59307"/>
    <cellStyle name="Comma 42 6" xfId="1115"/>
    <cellStyle name="Comma 42 6 2" xfId="4383"/>
    <cellStyle name="Comma 42 7" xfId="52598"/>
    <cellStyle name="Comma 42 7 2" xfId="59308"/>
    <cellStyle name="Comma 42 7 2 2" xfId="59309"/>
    <cellStyle name="Comma 42 7 3" xfId="59310"/>
    <cellStyle name="Comma 42 7 3 2" xfId="59311"/>
    <cellStyle name="Comma 42 8" xfId="59312"/>
    <cellStyle name="Comma 43" xfId="1116"/>
    <cellStyle name="Comma 43 2" xfId="1117"/>
    <cellStyle name="Comma 43 2 2" xfId="1118"/>
    <cellStyle name="Comma 43 2 2 2" xfId="1119"/>
    <cellStyle name="Comma 43 2 2 3" xfId="59313"/>
    <cellStyle name="Comma 43 2 2 4" xfId="59314"/>
    <cellStyle name="Comma 43 2 3" xfId="1120"/>
    <cellStyle name="Comma 43 2 4" xfId="1121"/>
    <cellStyle name="Comma 43 2 4 2" xfId="4384"/>
    <cellStyle name="Comma 43 2 5" xfId="52599"/>
    <cellStyle name="Comma 43 2 5 2" xfId="59315"/>
    <cellStyle name="Comma 43 2 5 2 2" xfId="59316"/>
    <cellStyle name="Comma 43 2 5 3" xfId="59317"/>
    <cellStyle name="Comma 43 2 5 3 2" xfId="59318"/>
    <cellStyle name="Comma 43 2 6" xfId="59319"/>
    <cellStyle name="Comma 43 2 7" xfId="59320"/>
    <cellStyle name="Comma 43 3" xfId="1122"/>
    <cellStyle name="Comma 43 3 2" xfId="1123"/>
    <cellStyle name="Comma 43 3 3" xfId="59321"/>
    <cellStyle name="Comma 43 3 4" xfId="59322"/>
    <cellStyle name="Comma 43 4" xfId="1124"/>
    <cellStyle name="Comma 43 4 2" xfId="1125"/>
    <cellStyle name="Comma 43 4 3" xfId="59323"/>
    <cellStyle name="Comma 43 4 4" xfId="59324"/>
    <cellStyle name="Comma 43 5" xfId="1126"/>
    <cellStyle name="Comma 43 5 2" xfId="59325"/>
    <cellStyle name="Comma 43 5 3" xfId="59326"/>
    <cellStyle name="Comma 43 6" xfId="1127"/>
    <cellStyle name="Comma 43 6 2" xfId="4385"/>
    <cellStyle name="Comma 43 7" xfId="52600"/>
    <cellStyle name="Comma 43 7 2" xfId="59327"/>
    <cellStyle name="Comma 43 7 2 2" xfId="59328"/>
    <cellStyle name="Comma 43 7 3" xfId="59329"/>
    <cellStyle name="Comma 43 7 3 2" xfId="59330"/>
    <cellStyle name="Comma 43 8" xfId="59331"/>
    <cellStyle name="Comma 44" xfId="1128"/>
    <cellStyle name="Comma 44 2" xfId="1129"/>
    <cellStyle name="Comma 44 2 2" xfId="1130"/>
    <cellStyle name="Comma 44 2 2 2" xfId="1131"/>
    <cellStyle name="Comma 44 2 2 3" xfId="59332"/>
    <cellStyle name="Comma 44 2 2 4" xfId="59333"/>
    <cellStyle name="Comma 44 2 3" xfId="1132"/>
    <cellStyle name="Comma 44 2 4" xfId="1133"/>
    <cellStyle name="Comma 44 2 4 2" xfId="4386"/>
    <cellStyle name="Comma 44 2 5" xfId="52601"/>
    <cellStyle name="Comma 44 2 5 2" xfId="59334"/>
    <cellStyle name="Comma 44 2 5 2 2" xfId="59335"/>
    <cellStyle name="Comma 44 2 5 3" xfId="59336"/>
    <cellStyle name="Comma 44 2 5 3 2" xfId="59337"/>
    <cellStyle name="Comma 44 2 6" xfId="59338"/>
    <cellStyle name="Comma 44 2 7" xfId="59339"/>
    <cellStyle name="Comma 44 3" xfId="1134"/>
    <cellStyle name="Comma 44 3 2" xfId="1135"/>
    <cellStyle name="Comma 44 3 3" xfId="59340"/>
    <cellStyle name="Comma 44 3 4" xfId="59341"/>
    <cellStyle name="Comma 44 4" xfId="1136"/>
    <cellStyle name="Comma 44 4 2" xfId="1137"/>
    <cellStyle name="Comma 44 4 3" xfId="59342"/>
    <cellStyle name="Comma 44 4 4" xfId="59343"/>
    <cellStyle name="Comma 44 5" xfId="1138"/>
    <cellStyle name="Comma 44 5 2" xfId="59344"/>
    <cellStyle name="Comma 44 5 3" xfId="59345"/>
    <cellStyle name="Comma 44 6" xfId="1139"/>
    <cellStyle name="Comma 44 6 2" xfId="4387"/>
    <cellStyle name="Comma 44 7" xfId="52602"/>
    <cellStyle name="Comma 44 7 2" xfId="59346"/>
    <cellStyle name="Comma 44 7 2 2" xfId="59347"/>
    <cellStyle name="Comma 44 7 3" xfId="59348"/>
    <cellStyle name="Comma 44 7 3 2" xfId="59349"/>
    <cellStyle name="Comma 44 8" xfId="59350"/>
    <cellStyle name="Comma 44_2015 Annual Rpt" xfId="4962"/>
    <cellStyle name="Comma 45" xfId="1140"/>
    <cellStyle name="Comma 45 2" xfId="4713"/>
    <cellStyle name="Comma 45 2 2" xfId="61267"/>
    <cellStyle name="Comma 45 3" xfId="11629"/>
    <cellStyle name="Comma 45 3 2" xfId="61268"/>
    <cellStyle name="Comma 45 4" xfId="11630"/>
    <cellStyle name="Comma 45 5" xfId="59351"/>
    <cellStyle name="Comma 46" xfId="1141"/>
    <cellStyle name="Comma 46 2" xfId="4714"/>
    <cellStyle name="Comma 46 2 2" xfId="61269"/>
    <cellStyle name="Comma 46 3" xfId="11631"/>
    <cellStyle name="Comma 46 3 2" xfId="61270"/>
    <cellStyle name="Comma 46 4" xfId="11632"/>
    <cellStyle name="Comma 46 5" xfId="59352"/>
    <cellStyle name="Comma 46 6" xfId="59353"/>
    <cellStyle name="Comma 46 7" xfId="59354"/>
    <cellStyle name="Comma 46_2015 Annual Rpt" xfId="4963"/>
    <cellStyle name="Comma 47" xfId="1142"/>
    <cellStyle name="Comma 47 2" xfId="1143"/>
    <cellStyle name="Comma 47 2 2" xfId="59355"/>
    <cellStyle name="Comma 47 2 3" xfId="59356"/>
    <cellStyle name="Comma 47 3" xfId="11633"/>
    <cellStyle name="Comma 47 3 2" xfId="59357"/>
    <cellStyle name="Comma 47 3 3" xfId="59358"/>
    <cellStyle name="Comma 47 4" xfId="11634"/>
    <cellStyle name="Comma 47 5" xfId="59359"/>
    <cellStyle name="Comma 47 6" xfId="59360"/>
    <cellStyle name="Comma 48" xfId="1144"/>
    <cellStyle name="Comma 48 2" xfId="1145"/>
    <cellStyle name="Comma 48 2 2" xfId="59361"/>
    <cellStyle name="Comma 48 2 3" xfId="59362"/>
    <cellStyle name="Comma 48 3" xfId="11635"/>
    <cellStyle name="Comma 48 3 2" xfId="59363"/>
    <cellStyle name="Comma 48 3 3" xfId="59364"/>
    <cellStyle name="Comma 48 4" xfId="11636"/>
    <cellStyle name="Comma 48 5" xfId="59365"/>
    <cellStyle name="Comma 48 6" xfId="59366"/>
    <cellStyle name="Comma 48 7" xfId="59367"/>
    <cellStyle name="Comma 49" xfId="1146"/>
    <cellStyle name="Comma 49 2" xfId="1147"/>
    <cellStyle name="Comma 49 2 2" xfId="59368"/>
    <cellStyle name="Comma 49 2 3" xfId="59369"/>
    <cellStyle name="Comma 49 3" xfId="11637"/>
    <cellStyle name="Comma 49 3 2" xfId="59370"/>
    <cellStyle name="Comma 49 3 3" xfId="59371"/>
    <cellStyle name="Comma 49 4" xfId="11638"/>
    <cellStyle name="Comma 49 5" xfId="59372"/>
    <cellStyle name="Comma 49 6" xfId="59373"/>
    <cellStyle name="Comma 5" xfId="1148"/>
    <cellStyle name="Comma 5 10" xfId="11639"/>
    <cellStyle name="Comma 5 11" xfId="11640"/>
    <cellStyle name="Comma 5 12" xfId="11641"/>
    <cellStyle name="Comma 5 2" xfId="4715"/>
    <cellStyle name="Comma 5 2 10" xfId="11642"/>
    <cellStyle name="Comma 5 2 2" xfId="11643"/>
    <cellStyle name="Comma 5 2 2 2" xfId="11644"/>
    <cellStyle name="Comma 5 2 2 2 2" xfId="11645"/>
    <cellStyle name="Comma 5 2 2 3" xfId="11646"/>
    <cellStyle name="Comma 5 2 2 3 2" xfId="11647"/>
    <cellStyle name="Comma 5 2 2 4" xfId="11648"/>
    <cellStyle name="Comma 5 2 2 5" xfId="11649"/>
    <cellStyle name="Comma 5 2 2 6" xfId="11650"/>
    <cellStyle name="Comma 5 2 2 7" xfId="11651"/>
    <cellStyle name="Comma 5 2 2 8" xfId="11652"/>
    <cellStyle name="Comma 5 2 3" xfId="11653"/>
    <cellStyle name="Comma 5 2 4" xfId="11654"/>
    <cellStyle name="Comma 5 2 4 2" xfId="11655"/>
    <cellStyle name="Comma 5 2 5" xfId="11656"/>
    <cellStyle name="Comma 5 2 5 2" xfId="11657"/>
    <cellStyle name="Comma 5 2 6" xfId="11658"/>
    <cellStyle name="Comma 5 2 6 2" xfId="11659"/>
    <cellStyle name="Comma 5 2 7" xfId="11660"/>
    <cellStyle name="Comma 5 2 8" xfId="11661"/>
    <cellStyle name="Comma 5 2 9" xfId="11662"/>
    <cellStyle name="Comma 5 3" xfId="11663"/>
    <cellStyle name="Comma 5 3 10" xfId="11664"/>
    <cellStyle name="Comma 5 3 2" xfId="11665"/>
    <cellStyle name="Comma 5 3 2 2" xfId="11666"/>
    <cellStyle name="Comma 5 3 2 2 2" xfId="11667"/>
    <cellStyle name="Comma 5 3 2 3" xfId="11668"/>
    <cellStyle name="Comma 5 3 2 3 2" xfId="11669"/>
    <cellStyle name="Comma 5 3 2 4" xfId="11670"/>
    <cellStyle name="Comma 5 3 2 5" xfId="11671"/>
    <cellStyle name="Comma 5 3 2 6" xfId="11672"/>
    <cellStyle name="Comma 5 3 2 7" xfId="11673"/>
    <cellStyle name="Comma 5 3 2 8" xfId="11674"/>
    <cellStyle name="Comma 5 3 3" xfId="11675"/>
    <cellStyle name="Comma 5 3 3 2" xfId="11676"/>
    <cellStyle name="Comma 5 3 4" xfId="11677"/>
    <cellStyle name="Comma 5 3 4 2" xfId="11678"/>
    <cellStyle name="Comma 5 3 5" xfId="11679"/>
    <cellStyle name="Comma 5 3 5 2" xfId="11680"/>
    <cellStyle name="Comma 5 3 6" xfId="11681"/>
    <cellStyle name="Comma 5 3 6 2" xfId="11682"/>
    <cellStyle name="Comma 5 3 7" xfId="11683"/>
    <cellStyle name="Comma 5 3 8" xfId="11684"/>
    <cellStyle name="Comma 5 3 9" xfId="11685"/>
    <cellStyle name="Comma 5 4" xfId="11686"/>
    <cellStyle name="Comma 5 4 2" xfId="11687"/>
    <cellStyle name="Comma 5 5" xfId="11688"/>
    <cellStyle name="Comma 5 5 2" xfId="11689"/>
    <cellStyle name="Comma 5 5 2 2" xfId="11690"/>
    <cellStyle name="Comma 5 5 3" xfId="11691"/>
    <cellStyle name="Comma 5 5 3 2" xfId="11692"/>
    <cellStyle name="Comma 5 5 4" xfId="11693"/>
    <cellStyle name="Comma 5 5 5" xfId="11694"/>
    <cellStyle name="Comma 5 5 6" xfId="11695"/>
    <cellStyle name="Comma 5 5 7" xfId="11696"/>
    <cellStyle name="Comma 5 5 8" xfId="11697"/>
    <cellStyle name="Comma 5 6" xfId="11698"/>
    <cellStyle name="Comma 5 7" xfId="11699"/>
    <cellStyle name="Comma 5 7 2" xfId="11700"/>
    <cellStyle name="Comma 5 7 3" xfId="11701"/>
    <cellStyle name="Comma 5 8" xfId="11702"/>
    <cellStyle name="Comma 5 8 2" xfId="11703"/>
    <cellStyle name="Comma 5 9" xfId="11704"/>
    <cellStyle name="Comma 5 9 2" xfId="11705"/>
    <cellStyle name="Comma 5_App b.3 Unspent_" xfId="5089"/>
    <cellStyle name="Comma 50" xfId="1149"/>
    <cellStyle name="Comma 50 2" xfId="1150"/>
    <cellStyle name="Comma 50 2 2" xfId="59374"/>
    <cellStyle name="Comma 50 2 3" xfId="59375"/>
    <cellStyle name="Comma 50 3" xfId="11706"/>
    <cellStyle name="Comma 50 3 2" xfId="59376"/>
    <cellStyle name="Comma 50 3 3" xfId="59377"/>
    <cellStyle name="Comma 50 4" xfId="11707"/>
    <cellStyle name="Comma 50 5" xfId="59378"/>
    <cellStyle name="Comma 51" xfId="1151"/>
    <cellStyle name="Comma 51 2" xfId="1152"/>
    <cellStyle name="Comma 51 2 2" xfId="59379"/>
    <cellStyle name="Comma 51 2 3" xfId="59380"/>
    <cellStyle name="Comma 51 3" xfId="11708"/>
    <cellStyle name="Comma 51 3 2" xfId="59381"/>
    <cellStyle name="Comma 51 3 3" xfId="59382"/>
    <cellStyle name="Comma 51 4" xfId="11709"/>
    <cellStyle name="Comma 51 5" xfId="59383"/>
    <cellStyle name="Comma 52" xfId="1153"/>
    <cellStyle name="Comma 52 2" xfId="1154"/>
    <cellStyle name="Comma 52 2 2" xfId="59384"/>
    <cellStyle name="Comma 52 2 3" xfId="59385"/>
    <cellStyle name="Comma 52 3" xfId="1155"/>
    <cellStyle name="Comma 52 3 2" xfId="61271"/>
    <cellStyle name="Comma 52 4" xfId="11710"/>
    <cellStyle name="Comma 52 5" xfId="59386"/>
    <cellStyle name="Comma 52 6" xfId="59387"/>
    <cellStyle name="Comma 53" xfId="1156"/>
    <cellStyle name="Comma 53 2" xfId="1157"/>
    <cellStyle name="Comma 53 2 2" xfId="61272"/>
    <cellStyle name="Comma 53 3" xfId="1158"/>
    <cellStyle name="Comma 53 3 2" xfId="61273"/>
    <cellStyle name="Comma 53 4" xfId="11711"/>
    <cellStyle name="Comma 53 5" xfId="59388"/>
    <cellStyle name="Comma 54" xfId="1159"/>
    <cellStyle name="Comma 54 2" xfId="11712"/>
    <cellStyle name="Comma 54 2 2" xfId="61274"/>
    <cellStyle name="Comma 54 3" xfId="11713"/>
    <cellStyle name="Comma 54 3 2" xfId="61275"/>
    <cellStyle name="Comma 54 4" xfId="11714"/>
    <cellStyle name="Comma 54 5" xfId="61276"/>
    <cellStyle name="Comma 55" xfId="1160"/>
    <cellStyle name="Comma 55 2" xfId="11715"/>
    <cellStyle name="Comma 55 2 2" xfId="61277"/>
    <cellStyle name="Comma 55 3" xfId="11716"/>
    <cellStyle name="Comma 55 3 2" xfId="61278"/>
    <cellStyle name="Comma 55 4" xfId="11717"/>
    <cellStyle name="Comma 55 5" xfId="59389"/>
    <cellStyle name="Comma 56" xfId="1161"/>
    <cellStyle name="Comma 56 2" xfId="11718"/>
    <cellStyle name="Comma 56 2 2" xfId="61279"/>
    <cellStyle name="Comma 56 3" xfId="11719"/>
    <cellStyle name="Comma 56 3 2" xfId="61280"/>
    <cellStyle name="Comma 56 4" xfId="11720"/>
    <cellStyle name="Comma 56 5" xfId="61281"/>
    <cellStyle name="Comma 57" xfId="1162"/>
    <cellStyle name="Comma 57 2" xfId="11721"/>
    <cellStyle name="Comma 57 2 2" xfId="61282"/>
    <cellStyle name="Comma 57 3" xfId="11722"/>
    <cellStyle name="Comma 57 3 2" xfId="61283"/>
    <cellStyle name="Comma 57 4" xfId="11723"/>
    <cellStyle name="Comma 57 5" xfId="61284"/>
    <cellStyle name="Comma 58" xfId="1163"/>
    <cellStyle name="Comma 58 2" xfId="59390"/>
    <cellStyle name="Comma 58 3" xfId="59391"/>
    <cellStyle name="Comma 58 4" xfId="59392"/>
    <cellStyle name="Comma 59" xfId="1164"/>
    <cellStyle name="Comma 59 2" xfId="11724"/>
    <cellStyle name="Comma 59 3" xfId="59393"/>
    <cellStyle name="Comma 6" xfId="1165"/>
    <cellStyle name="Comma 6 10" xfId="11725"/>
    <cellStyle name="Comma 6 11" xfId="11726"/>
    <cellStyle name="Comma 6 2" xfId="1166"/>
    <cellStyle name="Comma 6 2 2" xfId="11727"/>
    <cellStyle name="Comma 6 2 2 2" xfId="11728"/>
    <cellStyle name="Comma 6 2 2 3" xfId="11729"/>
    <cellStyle name="Comma 6 2 3" xfId="11730"/>
    <cellStyle name="Comma 6 2 4" xfId="11731"/>
    <cellStyle name="Comma 6 2 5" xfId="11732"/>
    <cellStyle name="Comma 6 2 6" xfId="11733"/>
    <cellStyle name="Comma 6 3" xfId="1167"/>
    <cellStyle name="Comma 6 3 2" xfId="11734"/>
    <cellStyle name="Comma 6 3 2 2" xfId="59394"/>
    <cellStyle name="Comma 6 3 3" xfId="11735"/>
    <cellStyle name="Comma 6 3 4" xfId="11736"/>
    <cellStyle name="Comma 6 4" xfId="11737"/>
    <cellStyle name="Comma 6 4 2" xfId="11738"/>
    <cellStyle name="Comma 6 4 2 2" xfId="11739"/>
    <cellStyle name="Comma 6 4 2 3" xfId="11740"/>
    <cellStyle name="Comma 6 4 3" xfId="11741"/>
    <cellStyle name="Comma 6 4 3 2" xfId="11742"/>
    <cellStyle name="Comma 6 4 4" xfId="11743"/>
    <cellStyle name="Comma 6 4 5" xfId="11744"/>
    <cellStyle name="Comma 6 4 6" xfId="11745"/>
    <cellStyle name="Comma 6 4 7" xfId="11746"/>
    <cellStyle name="Comma 6 4 8" xfId="11747"/>
    <cellStyle name="Comma 6 5" xfId="11748"/>
    <cellStyle name="Comma 6 5 2" xfId="11749"/>
    <cellStyle name="Comma 6 5 3" xfId="11750"/>
    <cellStyle name="Comma 6 5 4" xfId="11751"/>
    <cellStyle name="Comma 6 6" xfId="11752"/>
    <cellStyle name="Comma 6 7" xfId="11753"/>
    <cellStyle name="Comma 6 8" xfId="11754"/>
    <cellStyle name="Comma 6 9" xfId="11755"/>
    <cellStyle name="Comma 6_App b.3 Unspent_" xfId="5090"/>
    <cellStyle name="Comma 60" xfId="1168"/>
    <cellStyle name="Comma 60 2" xfId="59395"/>
    <cellStyle name="Comma 60 3" xfId="59396"/>
    <cellStyle name="Comma 61" xfId="5028"/>
    <cellStyle name="Comma 61 2" xfId="59397"/>
    <cellStyle name="Comma 61 3" xfId="59398"/>
    <cellStyle name="Comma 62" xfId="55"/>
    <cellStyle name="Comma 62 2" xfId="5065"/>
    <cellStyle name="Comma 62 2 2" xfId="59399"/>
    <cellStyle name="Comma 62 3" xfId="5027"/>
    <cellStyle name="Comma 63" xfId="5041"/>
    <cellStyle name="Comma 63 2" xfId="59400"/>
    <cellStyle name="Comma 64" xfId="5044"/>
    <cellStyle name="Comma 65" xfId="5032"/>
    <cellStyle name="Comma 66" xfId="5042"/>
    <cellStyle name="Comma 67" xfId="5126"/>
    <cellStyle name="Comma 68" xfId="11756"/>
    <cellStyle name="Comma 69" xfId="11757"/>
    <cellStyle name="Comma 7" xfId="1169"/>
    <cellStyle name="Comma 7 2" xfId="4716"/>
    <cellStyle name="Comma 7 2 2" xfId="11758"/>
    <cellStyle name="Comma 7 2 3" xfId="11759"/>
    <cellStyle name="Comma 7 2 4" xfId="11760"/>
    <cellStyle name="Comma 7 3" xfId="11761"/>
    <cellStyle name="Comma 7 3 2" xfId="11762"/>
    <cellStyle name="Comma 7 4" xfId="11763"/>
    <cellStyle name="Comma 7 4 2" xfId="11764"/>
    <cellStyle name="Comma 7 4 3" xfId="11765"/>
    <cellStyle name="Comma 7 4 4" xfId="11766"/>
    <cellStyle name="Comma 7 5" xfId="11767"/>
    <cellStyle name="Comma 7 5 2" xfId="11768"/>
    <cellStyle name="Comma 7 6" xfId="11769"/>
    <cellStyle name="Comma 7 6 2" xfId="11770"/>
    <cellStyle name="Comma 7 7" xfId="11771"/>
    <cellStyle name="Comma 7 8" xfId="11772"/>
    <cellStyle name="Comma 7 9" xfId="11773"/>
    <cellStyle name="Comma 7_App b.3 Unspent_" xfId="5091"/>
    <cellStyle name="Comma 70" xfId="11774"/>
    <cellStyle name="Comma 71" xfId="11775"/>
    <cellStyle name="Comma 72" xfId="11776"/>
    <cellStyle name="Comma 73" xfId="11777"/>
    <cellStyle name="Comma 74" xfId="11778"/>
    <cellStyle name="Comma 75" xfId="11779"/>
    <cellStyle name="Comma 76" xfId="11780"/>
    <cellStyle name="Comma 77" xfId="11781"/>
    <cellStyle name="Comma 78" xfId="11782"/>
    <cellStyle name="Comma 79" xfId="11783"/>
    <cellStyle name="Comma 8" xfId="1170"/>
    <cellStyle name="Comma 8 2" xfId="1171"/>
    <cellStyle name="Comma 8 2 2" xfId="11784"/>
    <cellStyle name="Comma 8 2 2 2" xfId="59401"/>
    <cellStyle name="Comma 8 2 3" xfId="52603"/>
    <cellStyle name="Comma 8 2 4" xfId="52604"/>
    <cellStyle name="Comma 8 3" xfId="1172"/>
    <cellStyle name="Comma 8 3 2" xfId="11785"/>
    <cellStyle name="Comma 8 3 2 2" xfId="59402"/>
    <cellStyle name="Comma 8 3 3" xfId="59403"/>
    <cellStyle name="Comma 8 4" xfId="11786"/>
    <cellStyle name="Comma 8 4 2" xfId="11787"/>
    <cellStyle name="Comma 8 5" xfId="11788"/>
    <cellStyle name="Comma 8_App b.3 Unspent_" xfId="5092"/>
    <cellStyle name="Comma 80" xfId="11789"/>
    <cellStyle name="Comma 81" xfId="11790"/>
    <cellStyle name="Comma 82" xfId="11791"/>
    <cellStyle name="Comma 83" xfId="11792"/>
    <cellStyle name="Comma 83 2" xfId="61285"/>
    <cellStyle name="Comma 84" xfId="11793"/>
    <cellStyle name="Comma 85" xfId="11794"/>
    <cellStyle name="Comma 86" xfId="11795"/>
    <cellStyle name="Comma 87" xfId="11796"/>
    <cellStyle name="Comma 88" xfId="11797"/>
    <cellStyle name="Comma 89" xfId="11798"/>
    <cellStyle name="Comma 9" xfId="1173"/>
    <cellStyle name="Comma 9 2" xfId="1174"/>
    <cellStyle name="Comma 9 2 2" xfId="11799"/>
    <cellStyle name="Comma 9 2 2 2" xfId="59404"/>
    <cellStyle name="Comma 9 3" xfId="1175"/>
    <cellStyle name="Comma 9 3 2" xfId="52605"/>
    <cellStyle name="Comma 9 3 2 2" xfId="59405"/>
    <cellStyle name="Comma 9 3 3" xfId="59406"/>
    <cellStyle name="Comma 9 4" xfId="11800"/>
    <cellStyle name="Comma 9 5" xfId="11801"/>
    <cellStyle name="Comma 9_App b.3 Unspent_" xfId="5093"/>
    <cellStyle name="Comma 90" xfId="11802"/>
    <cellStyle name="Comma 91" xfId="11803"/>
    <cellStyle name="Comma 92" xfId="11804"/>
    <cellStyle name="Comma 92 2" xfId="61286"/>
    <cellStyle name="Comma 93" xfId="11805"/>
    <cellStyle name="Comma 93 2" xfId="61287"/>
    <cellStyle name="Comma 94" xfId="11806"/>
    <cellStyle name="Comma 94 2" xfId="61288"/>
    <cellStyle name="Comma 95" xfId="11807"/>
    <cellStyle name="Comma 95 2" xfId="61365"/>
    <cellStyle name="Comma 96" xfId="11808"/>
    <cellStyle name="Comma 96 2" xfId="61366"/>
    <cellStyle name="Comma 97" xfId="11809"/>
    <cellStyle name="Comma 97 2" xfId="61367"/>
    <cellStyle name="Comma 98" xfId="11810"/>
    <cellStyle name="Comma 98 2" xfId="61368"/>
    <cellStyle name="Comma 99" xfId="11811"/>
    <cellStyle name="Comma 99 2" xfId="61289"/>
    <cellStyle name="Comma0" xfId="1176"/>
    <cellStyle name="Comma0 2" xfId="1177"/>
    <cellStyle name="Comma0 2 2" xfId="11812"/>
    <cellStyle name="Comma0 3" xfId="1178"/>
    <cellStyle name="Comma0 3 2" xfId="61290"/>
    <cellStyle name="Comma0 4" xfId="11813"/>
    <cellStyle name="Comma0 5" xfId="11814"/>
    <cellStyle name="Copied" xfId="4717"/>
    <cellStyle name="Copied 2" xfId="4914"/>
    <cellStyle name="Currency" xfId="49" builtinId="4"/>
    <cellStyle name="Currency [$0]" xfId="4718"/>
    <cellStyle name="Currency [$0] 2" xfId="4915"/>
    <cellStyle name="Currency [£0]" xfId="4719"/>
    <cellStyle name="Currency [£0] 2" xfId="4916"/>
    <cellStyle name="Currency 10" xfId="84"/>
    <cellStyle name="Currency 10 2" xfId="1179"/>
    <cellStyle name="Currency 10 2 2" xfId="11815"/>
    <cellStyle name="Currency 10 2 2 2" xfId="11816"/>
    <cellStyle name="Currency 10 2 3" xfId="11817"/>
    <cellStyle name="Currency 10 3" xfId="1180"/>
    <cellStyle name="Currency 10 3 2" xfId="11818"/>
    <cellStyle name="Currency 10 3 2 2" xfId="59407"/>
    <cellStyle name="Currency 10 3 3" xfId="59408"/>
    <cellStyle name="Currency 10 4" xfId="11819"/>
    <cellStyle name="Currency 10 4 10" xfId="11820"/>
    <cellStyle name="Currency 10 4 2" xfId="11821"/>
    <cellStyle name="Currency 10 4 2 2" xfId="11822"/>
    <cellStyle name="Currency 10 4 2 2 2" xfId="5128"/>
    <cellStyle name="Currency 10 4 2 2 2 2" xfId="11823"/>
    <cellStyle name="Currency 10 4 2 2 3" xfId="11824"/>
    <cellStyle name="Currency 10 4 2 3" xfId="11825"/>
    <cellStyle name="Currency 10 4 2 3 2" xfId="11826"/>
    <cellStyle name="Currency 10 4 2 4" xfId="11827"/>
    <cellStyle name="Currency 10 4 2 4 2" xfId="11828"/>
    <cellStyle name="Currency 10 4 2 5" xfId="11829"/>
    <cellStyle name="Currency 10 4 2 6" xfId="11830"/>
    <cellStyle name="Currency 10 4 2 7" xfId="11831"/>
    <cellStyle name="Currency 10 4 2 8" xfId="11832"/>
    <cellStyle name="Currency 10 4 3" xfId="11833"/>
    <cellStyle name="Currency 10 4 3 2" xfId="11834"/>
    <cellStyle name="Currency 10 4 4" xfId="11835"/>
    <cellStyle name="Currency 10 4 4 2" xfId="11836"/>
    <cellStyle name="Currency 10 4 5" xfId="11837"/>
    <cellStyle name="Currency 10 4 6" xfId="11838"/>
    <cellStyle name="Currency 10 4 7" xfId="11839"/>
    <cellStyle name="Currency 10 4 8" xfId="11840"/>
    <cellStyle name="Currency 10 4 9" xfId="11841"/>
    <cellStyle name="Currency 10 5" xfId="11842"/>
    <cellStyle name="Currency 10 5 2" xfId="11843"/>
    <cellStyle name="Currency 10 5 2 2" xfId="11844"/>
    <cellStyle name="Currency 10 5 3" xfId="11845"/>
    <cellStyle name="Currency 10 5 3 2" xfId="11846"/>
    <cellStyle name="Currency 10 5 4" xfId="11847"/>
    <cellStyle name="Currency 10 5 5" xfId="11848"/>
    <cellStyle name="Currency 10 5 6" xfId="11849"/>
    <cellStyle name="Currency 10 5 7" xfId="11850"/>
    <cellStyle name="Currency 10 6" xfId="11851"/>
    <cellStyle name="Currency 10 7" xfId="11852"/>
    <cellStyle name="Currency 10 8" xfId="11853"/>
    <cellStyle name="Currency 10_2015 Annual Rpt" xfId="4964"/>
    <cellStyle name="Currency 11" xfId="1181"/>
    <cellStyle name="Currency 11 10" xfId="11854"/>
    <cellStyle name="Currency 11 11" xfId="11855"/>
    <cellStyle name="Currency 11 2" xfId="1182"/>
    <cellStyle name="Currency 11 2 2" xfId="11856"/>
    <cellStyle name="Currency 11 2 2 2" xfId="11857"/>
    <cellStyle name="Currency 11 2 3" xfId="11858"/>
    <cellStyle name="Currency 11 2 3 2" xfId="11859"/>
    <cellStyle name="Currency 11 2 4" xfId="11860"/>
    <cellStyle name="Currency 11 2 5" xfId="11861"/>
    <cellStyle name="Currency 11 2 6" xfId="11862"/>
    <cellStyle name="Currency 11 2 7" xfId="11863"/>
    <cellStyle name="Currency 11 2 8" xfId="11864"/>
    <cellStyle name="Currency 11 3" xfId="11865"/>
    <cellStyle name="Currency 11 3 2" xfId="11866"/>
    <cellStyle name="Currency 11 3 2 2" xfId="11867"/>
    <cellStyle name="Currency 11 3 3" xfId="11868"/>
    <cellStyle name="Currency 11 3 3 2" xfId="11869"/>
    <cellStyle name="Currency 11 3 4" xfId="11870"/>
    <cellStyle name="Currency 11 3 5" xfId="11871"/>
    <cellStyle name="Currency 11 3 6" xfId="11872"/>
    <cellStyle name="Currency 11 3 7" xfId="11873"/>
    <cellStyle name="Currency 11 3 8" xfId="11874"/>
    <cellStyle name="Currency 11 4" xfId="11875"/>
    <cellStyle name="Currency 11 4 2" xfId="11876"/>
    <cellStyle name="Currency 11 5" xfId="11877"/>
    <cellStyle name="Currency 11 5 2" xfId="11878"/>
    <cellStyle name="Currency 11 6" xfId="11879"/>
    <cellStyle name="Currency 11 7" xfId="11880"/>
    <cellStyle name="Currency 11 8" xfId="11881"/>
    <cellStyle name="Currency 11 9" xfId="11882"/>
    <cellStyle name="Currency 12" xfId="66"/>
    <cellStyle name="Currency 12 2" xfId="1183"/>
    <cellStyle name="Currency 12 2 2" xfId="1184"/>
    <cellStyle name="Currency 12 2 2 2" xfId="59409"/>
    <cellStyle name="Currency 12 2 3" xfId="59410"/>
    <cellStyle name="Currency 12 3" xfId="1185"/>
    <cellStyle name="Currency 12 3 2" xfId="11883"/>
    <cellStyle name="Currency 12 4" xfId="1186"/>
    <cellStyle name="Currency 12 4 2" xfId="59411"/>
    <cellStyle name="Currency 12 4 3" xfId="59412"/>
    <cellStyle name="Currency 12 5" xfId="11884"/>
    <cellStyle name="Currency 12 6" xfId="11885"/>
    <cellStyle name="Currency 12 7" xfId="11886"/>
    <cellStyle name="Currency 12 8" xfId="11887"/>
    <cellStyle name="Currency 12_2015 Annual Rpt" xfId="4965"/>
    <cellStyle name="Currency 13" xfId="1187"/>
    <cellStyle name="Currency 13 2" xfId="1188"/>
    <cellStyle name="Currency 13 2 2" xfId="59413"/>
    <cellStyle name="Currency 13 2 3" xfId="59414"/>
    <cellStyle name="Currency 13 3" xfId="1189"/>
    <cellStyle name="Currency 13 3 2" xfId="59415"/>
    <cellStyle name="Currency 13 3 2 2" xfId="59416"/>
    <cellStyle name="Currency 13 3 3" xfId="59417"/>
    <cellStyle name="Currency 13 3 3 2" xfId="59418"/>
    <cellStyle name="Currency 13 4" xfId="57975"/>
    <cellStyle name="Currency 14" xfId="1190"/>
    <cellStyle name="Currency 14 2" xfId="1191"/>
    <cellStyle name="Currency 14 2 2" xfId="59419"/>
    <cellStyle name="Currency 14 3" xfId="59420"/>
    <cellStyle name="Currency 14 3 2" xfId="59421"/>
    <cellStyle name="Currency 14_2015 Annual Rpt" xfId="4966"/>
    <cellStyle name="Currency 15" xfId="1192"/>
    <cellStyle name="Currency 15 2" xfId="1193"/>
    <cellStyle name="Currency 15 2 2" xfId="59422"/>
    <cellStyle name="Currency 15 2 3" xfId="59423"/>
    <cellStyle name="Currency 15 3" xfId="59424"/>
    <cellStyle name="Currency 15 3 2" xfId="59425"/>
    <cellStyle name="Currency 15 4" xfId="59426"/>
    <cellStyle name="Currency 16" xfId="1194"/>
    <cellStyle name="Currency 16 2" xfId="1195"/>
    <cellStyle name="Currency 16 2 2" xfId="59427"/>
    <cellStyle name="Currency 16 2 3" xfId="59428"/>
    <cellStyle name="Currency 16 3" xfId="59429"/>
    <cellStyle name="Currency 16 3 2" xfId="59430"/>
    <cellStyle name="Currency 16 4" xfId="59431"/>
    <cellStyle name="Currency 17" xfId="1196"/>
    <cellStyle name="Currency 17 2" xfId="1197"/>
    <cellStyle name="Currency 17 2 2" xfId="59432"/>
    <cellStyle name="Currency 17 3" xfId="59433"/>
    <cellStyle name="Currency 17 3 2" xfId="59434"/>
    <cellStyle name="Currency 17 3 3" xfId="59435"/>
    <cellStyle name="Currency 17 4" xfId="59436"/>
    <cellStyle name="Currency 18" xfId="1198"/>
    <cellStyle name="Currency 18 10" xfId="52606"/>
    <cellStyle name="Currency 18 10 2" xfId="59437"/>
    <cellStyle name="Currency 18 10 2 2" xfId="59438"/>
    <cellStyle name="Currency 18 10 3" xfId="59439"/>
    <cellStyle name="Currency 18 10 3 2" xfId="59440"/>
    <cellStyle name="Currency 18 11" xfId="59441"/>
    <cellStyle name="Currency 18 11 2" xfId="59442"/>
    <cellStyle name="Currency 18 12" xfId="59443"/>
    <cellStyle name="Currency 18 2" xfId="1199"/>
    <cellStyle name="Currency 18 2 10" xfId="59444"/>
    <cellStyle name="Currency 18 2 10 2" xfId="59445"/>
    <cellStyle name="Currency 18 2 2" xfId="1200"/>
    <cellStyle name="Currency 18 2 2 2" xfId="1201"/>
    <cellStyle name="Currency 18 2 2 2 2" xfId="1202"/>
    <cellStyle name="Currency 18 2 2 2 2 2" xfId="1203"/>
    <cellStyle name="Currency 18 2 2 2 3" xfId="1204"/>
    <cellStyle name="Currency 18 2 2 2 3 2" xfId="1205"/>
    <cellStyle name="Currency 18 2 2 2 4" xfId="1206"/>
    <cellStyle name="Currency 18 2 2 2 4 2" xfId="4388"/>
    <cellStyle name="Currency 18 2 2 2 5" xfId="52607"/>
    <cellStyle name="Currency 18 2 2 2 5 2" xfId="59446"/>
    <cellStyle name="Currency 18 2 2 2 5 2 2" xfId="59447"/>
    <cellStyle name="Currency 18 2 2 2 5 3" xfId="59448"/>
    <cellStyle name="Currency 18 2 2 2 5 3 2" xfId="59449"/>
    <cellStyle name="Currency 18 2 2 3" xfId="1207"/>
    <cellStyle name="Currency 18 2 2 3 2" xfId="1208"/>
    <cellStyle name="Currency 18 2 2 3 2 2" xfId="59450"/>
    <cellStyle name="Currency 18 2 2 3 2 3" xfId="59451"/>
    <cellStyle name="Currency 18 2 2 3 3" xfId="59452"/>
    <cellStyle name="Currency 18 2 2 3 4" xfId="59453"/>
    <cellStyle name="Currency 18 2 2 4" xfId="1209"/>
    <cellStyle name="Currency 18 2 2 4 2" xfId="1210"/>
    <cellStyle name="Currency 18 2 2 5" xfId="1211"/>
    <cellStyle name="Currency 18 2 2 5 2" xfId="1212"/>
    <cellStyle name="Currency 18 2 2 5 3" xfId="59454"/>
    <cellStyle name="Currency 18 2 2 5 4" xfId="59455"/>
    <cellStyle name="Currency 18 2 2 6" xfId="1213"/>
    <cellStyle name="Currency 18 2 2 6 2" xfId="4389"/>
    <cellStyle name="Currency 18 2 2 7" xfId="52608"/>
    <cellStyle name="Currency 18 2 2 7 2" xfId="59456"/>
    <cellStyle name="Currency 18 2 2 7 2 2" xfId="59457"/>
    <cellStyle name="Currency 18 2 2 7 3" xfId="59458"/>
    <cellStyle name="Currency 18 2 2 7 3 2" xfId="59459"/>
    <cellStyle name="Currency 18 2 2 8" xfId="59460"/>
    <cellStyle name="Currency 18 2 2 8 2" xfId="59461"/>
    <cellStyle name="Currency 18 2 3" xfId="1214"/>
    <cellStyle name="Currency 18 2 3 2" xfId="1215"/>
    <cellStyle name="Currency 18 2 3 3" xfId="1216"/>
    <cellStyle name="Currency 18 2 3 3 2" xfId="1217"/>
    <cellStyle name="Currency 18 2 3 4" xfId="1218"/>
    <cellStyle name="Currency 18 2 3 4 2" xfId="1219"/>
    <cellStyle name="Currency 18 2 3 5" xfId="1220"/>
    <cellStyle name="Currency 18 2 3 5 2" xfId="4390"/>
    <cellStyle name="Currency 18 2 3 6" xfId="52609"/>
    <cellStyle name="Currency 18 2 3 6 2" xfId="59462"/>
    <cellStyle name="Currency 18 2 3 6 2 2" xfId="59463"/>
    <cellStyle name="Currency 18 2 3 6 3" xfId="59464"/>
    <cellStyle name="Currency 18 2 3 6 3 2" xfId="59465"/>
    <cellStyle name="Currency 18 2 4" xfId="1221"/>
    <cellStyle name="Currency 18 2 5" xfId="1222"/>
    <cellStyle name="Currency 18 2 5 2" xfId="1223"/>
    <cellStyle name="Currency 18 2 5 2 2" xfId="59466"/>
    <cellStyle name="Currency 18 2 5 2 3" xfId="59467"/>
    <cellStyle name="Currency 18 2 5 3" xfId="59468"/>
    <cellStyle name="Currency 18 2 5 4" xfId="59469"/>
    <cellStyle name="Currency 18 2 6" xfId="1224"/>
    <cellStyle name="Currency 18 2 6 2" xfId="1225"/>
    <cellStyle name="Currency 18 2 7" xfId="1226"/>
    <cellStyle name="Currency 18 2 7 2" xfId="1227"/>
    <cellStyle name="Currency 18 2 7 3" xfId="59470"/>
    <cellStyle name="Currency 18 2 7 4" xfId="59471"/>
    <cellStyle name="Currency 18 2 8" xfId="1228"/>
    <cellStyle name="Currency 18 2 8 2" xfId="4391"/>
    <cellStyle name="Currency 18 2 9" xfId="52610"/>
    <cellStyle name="Currency 18 2 9 2" xfId="59472"/>
    <cellStyle name="Currency 18 2 9 2 2" xfId="59473"/>
    <cellStyle name="Currency 18 2 9 3" xfId="59474"/>
    <cellStyle name="Currency 18 2 9 3 2" xfId="59475"/>
    <cellStyle name="Currency 18 3" xfId="1229"/>
    <cellStyle name="Currency 18 3 2" xfId="1230"/>
    <cellStyle name="Currency 18 3 2 2" xfId="1231"/>
    <cellStyle name="Currency 18 3 2 2 2" xfId="1232"/>
    <cellStyle name="Currency 18 3 2 3" xfId="1233"/>
    <cellStyle name="Currency 18 3 2 3 2" xfId="1234"/>
    <cellStyle name="Currency 18 3 2 4" xfId="1235"/>
    <cellStyle name="Currency 18 3 2 4 2" xfId="4392"/>
    <cellStyle name="Currency 18 3 2 5" xfId="52611"/>
    <cellStyle name="Currency 18 3 2 5 2" xfId="59476"/>
    <cellStyle name="Currency 18 3 2 5 2 2" xfId="59477"/>
    <cellStyle name="Currency 18 3 2 5 3" xfId="59478"/>
    <cellStyle name="Currency 18 3 2 5 3 2" xfId="59479"/>
    <cellStyle name="Currency 18 3 3" xfId="1236"/>
    <cellStyle name="Currency 18 3 3 2" xfId="1237"/>
    <cellStyle name="Currency 18 3 3 2 2" xfId="59480"/>
    <cellStyle name="Currency 18 3 3 2 3" xfId="59481"/>
    <cellStyle name="Currency 18 3 3 3" xfId="59482"/>
    <cellStyle name="Currency 18 3 3 4" xfId="59483"/>
    <cellStyle name="Currency 18 3 4" xfId="1238"/>
    <cellStyle name="Currency 18 3 4 2" xfId="1239"/>
    <cellStyle name="Currency 18 3 5" xfId="1240"/>
    <cellStyle name="Currency 18 3 5 2" xfId="1241"/>
    <cellStyle name="Currency 18 3 5 3" xfId="59484"/>
    <cellStyle name="Currency 18 3 5 4" xfId="59485"/>
    <cellStyle name="Currency 18 3 6" xfId="1242"/>
    <cellStyle name="Currency 18 3 6 2" xfId="4393"/>
    <cellStyle name="Currency 18 3 7" xfId="52612"/>
    <cellStyle name="Currency 18 3 7 2" xfId="59486"/>
    <cellStyle name="Currency 18 3 7 2 2" xfId="59487"/>
    <cellStyle name="Currency 18 3 7 3" xfId="59488"/>
    <cellStyle name="Currency 18 3 7 3 2" xfId="59489"/>
    <cellStyle name="Currency 18 3 8" xfId="59490"/>
    <cellStyle name="Currency 18 3 8 2" xfId="59491"/>
    <cellStyle name="Currency 18 4" xfId="1243"/>
    <cellStyle name="Currency 18 4 2" xfId="1244"/>
    <cellStyle name="Currency 18 4 3" xfId="1245"/>
    <cellStyle name="Currency 18 4 3 2" xfId="1246"/>
    <cellStyle name="Currency 18 4 4" xfId="1247"/>
    <cellStyle name="Currency 18 4 4 2" xfId="1248"/>
    <cellStyle name="Currency 18 4 4 3" xfId="59492"/>
    <cellStyle name="Currency 18 4 4 4" xfId="59493"/>
    <cellStyle name="Currency 18 4 5" xfId="1249"/>
    <cellStyle name="Currency 18 4 5 2" xfId="4394"/>
    <cellStyle name="Currency 18 4 6" xfId="52613"/>
    <cellStyle name="Currency 18 4 6 2" xfId="59494"/>
    <cellStyle name="Currency 18 4 6 2 2" xfId="59495"/>
    <cellStyle name="Currency 18 4 6 3" xfId="59496"/>
    <cellStyle name="Currency 18 4 6 3 2" xfId="59497"/>
    <cellStyle name="Currency 18 4 7" xfId="59498"/>
    <cellStyle name="Currency 18 5" xfId="1250"/>
    <cellStyle name="Currency 18 6" xfId="1251"/>
    <cellStyle name="Currency 18 6 2" xfId="1252"/>
    <cellStyle name="Currency 18 6 2 2" xfId="59499"/>
    <cellStyle name="Currency 18 6 2 3" xfId="59500"/>
    <cellStyle name="Currency 18 6 3" xfId="59501"/>
    <cellStyle name="Currency 18 6 4" xfId="59502"/>
    <cellStyle name="Currency 18 7" xfId="1253"/>
    <cellStyle name="Currency 18 7 2" xfId="1254"/>
    <cellStyle name="Currency 18 8" xfId="1255"/>
    <cellStyle name="Currency 18 8 2" xfId="1256"/>
    <cellStyle name="Currency 18 8 3" xfId="59503"/>
    <cellStyle name="Currency 18 8 4" xfId="59504"/>
    <cellStyle name="Currency 18 9" xfId="1257"/>
    <cellStyle name="Currency 18 9 2" xfId="4395"/>
    <cellStyle name="Currency 19" xfId="1258"/>
    <cellStyle name="Currency 19 2" xfId="1259"/>
    <cellStyle name="Currency 19 2 2" xfId="1260"/>
    <cellStyle name="Currency 19 2 2 2" xfId="1261"/>
    <cellStyle name="Currency 19 2 2 3" xfId="59505"/>
    <cellStyle name="Currency 19 2 2 4" xfId="59506"/>
    <cellStyle name="Currency 19 2 3" xfId="1262"/>
    <cellStyle name="Currency 19 2 3 2" xfId="1263"/>
    <cellStyle name="Currency 19 2 4" xfId="1264"/>
    <cellStyle name="Currency 19 2 5" xfId="1265"/>
    <cellStyle name="Currency 19 2 5 2" xfId="4396"/>
    <cellStyle name="Currency 19 2 6" xfId="52614"/>
    <cellStyle name="Currency 19 2 6 2" xfId="59507"/>
    <cellStyle name="Currency 19 2 6 2 2" xfId="59508"/>
    <cellStyle name="Currency 19 2 6 3" xfId="59509"/>
    <cellStyle name="Currency 19 2 6 3 2" xfId="59510"/>
    <cellStyle name="Currency 19 2 7" xfId="59511"/>
    <cellStyle name="Currency 19 2 7 2" xfId="59512"/>
    <cellStyle name="Currency 19 2 8" xfId="59513"/>
    <cellStyle name="Currency 19 3" xfId="1266"/>
    <cellStyle name="Currency 19 3 2" xfId="1267"/>
    <cellStyle name="Currency 19 4" xfId="1268"/>
    <cellStyle name="Currency 19 4 2" xfId="1269"/>
    <cellStyle name="Currency 19 5" xfId="1270"/>
    <cellStyle name="Currency 19 5 2" xfId="4397"/>
    <cellStyle name="Currency 19 6" xfId="52615"/>
    <cellStyle name="Currency 19 6 2" xfId="59514"/>
    <cellStyle name="Currency 19 6 2 2" xfId="59515"/>
    <cellStyle name="Currency 19 6 3" xfId="59516"/>
    <cellStyle name="Currency 19 6 3 2" xfId="59517"/>
    <cellStyle name="Currency 19 7" xfId="59518"/>
    <cellStyle name="Currency 2" xfId="42"/>
    <cellStyle name="Currency 2 10" xfId="85"/>
    <cellStyle name="Currency 2 10 2" xfId="59519"/>
    <cellStyle name="Currency 2 2" xfId="1271"/>
    <cellStyle name="Currency 2 2 2" xfId="1272"/>
    <cellStyle name="Currency 2 2 2 2" xfId="59520"/>
    <cellStyle name="Currency 2 2 3" xfId="5127"/>
    <cellStyle name="Currency 2 2 4" xfId="11888"/>
    <cellStyle name="Currency 2 3" xfId="1273"/>
    <cellStyle name="Currency 2 3 2" xfId="11889"/>
    <cellStyle name="Currency 2 3 2 2" xfId="59521"/>
    <cellStyle name="Currency 2 3 3" xfId="11890"/>
    <cellStyle name="Currency 2 3 4" xfId="11891"/>
    <cellStyle name="Currency 2 3 5" xfId="11892"/>
    <cellStyle name="Currency 2 3 6" xfId="11893"/>
    <cellStyle name="Currency 2 3 7" xfId="58189"/>
    <cellStyle name="Currency 2 4" xfId="1274"/>
    <cellStyle name="Currency 2 4 2" xfId="11894"/>
    <cellStyle name="Currency 2 4 3" xfId="11895"/>
    <cellStyle name="Currency 2 4 4" xfId="11896"/>
    <cellStyle name="Currency 2 5" xfId="1275"/>
    <cellStyle name="Currency 2 5 2" xfId="1276"/>
    <cellStyle name="Currency 2 5 2 2" xfId="1277"/>
    <cellStyle name="Currency 2 5 2 2 2" xfId="1278"/>
    <cellStyle name="Currency 2 5 2 3" xfId="1279"/>
    <cellStyle name="Currency 2 5 2 4" xfId="1280"/>
    <cellStyle name="Currency 2 5 2 4 2" xfId="4398"/>
    <cellStyle name="Currency 2 5 2 5" xfId="52616"/>
    <cellStyle name="Currency 2 5 2 5 2" xfId="59522"/>
    <cellStyle name="Currency 2 5 2 5 2 2" xfId="59523"/>
    <cellStyle name="Currency 2 5 2 5 3" xfId="59524"/>
    <cellStyle name="Currency 2 5 2 5 3 2" xfId="59525"/>
    <cellStyle name="Currency 2 5 2 6" xfId="59526"/>
    <cellStyle name="Currency 2 5 2 7" xfId="59527"/>
    <cellStyle name="Currency 2 5 3" xfId="1281"/>
    <cellStyle name="Currency 2 5 3 2" xfId="1282"/>
    <cellStyle name="Currency 2 5 3 3" xfId="59528"/>
    <cellStyle name="Currency 2 5 3 4" xfId="59529"/>
    <cellStyle name="Currency 2 5 4" xfId="1283"/>
    <cellStyle name="Currency 2 5 4 2" xfId="1284"/>
    <cellStyle name="Currency 2 5 5" xfId="1285"/>
    <cellStyle name="Currency 2 5 6" xfId="1286"/>
    <cellStyle name="Currency 2 5 6 2" xfId="4399"/>
    <cellStyle name="Currency 2 5 7" xfId="52617"/>
    <cellStyle name="Currency 2 5 7 2" xfId="59530"/>
    <cellStyle name="Currency 2 5 7 2 2" xfId="59531"/>
    <cellStyle name="Currency 2 5 7 3" xfId="59532"/>
    <cellStyle name="Currency 2 5 7 3 2" xfId="59533"/>
    <cellStyle name="Currency 2 5 8" xfId="59534"/>
    <cellStyle name="Currency 2 5 9" xfId="59535"/>
    <cellStyle name="Currency 2 6" xfId="1287"/>
    <cellStyle name="Currency 2 6 2" xfId="1288"/>
    <cellStyle name="Currency 2 6 2 2" xfId="1289"/>
    <cellStyle name="Currency 2 6 2 2 2" xfId="1290"/>
    <cellStyle name="Currency 2 6 2 3" xfId="1291"/>
    <cellStyle name="Currency 2 6 2 4" xfId="1292"/>
    <cellStyle name="Currency 2 6 2 4 2" xfId="4400"/>
    <cellStyle name="Currency 2 6 2 5" xfId="52618"/>
    <cellStyle name="Currency 2 6 2 5 2" xfId="59536"/>
    <cellStyle name="Currency 2 6 2 5 2 2" xfId="59537"/>
    <cellStyle name="Currency 2 6 2 5 3" xfId="59538"/>
    <cellStyle name="Currency 2 6 2 5 3 2" xfId="59539"/>
    <cellStyle name="Currency 2 6 2 6" xfId="59540"/>
    <cellStyle name="Currency 2 6 2 7" xfId="59541"/>
    <cellStyle name="Currency 2 6 3" xfId="1293"/>
    <cellStyle name="Currency 2 6 3 2" xfId="1294"/>
    <cellStyle name="Currency 2 6 4" xfId="1295"/>
    <cellStyle name="Currency 2 6 4 2" xfId="1296"/>
    <cellStyle name="Currency 2 6 5" xfId="1297"/>
    <cellStyle name="Currency 2 6 6" xfId="1298"/>
    <cellStyle name="Currency 2 6 6 2" xfId="4401"/>
    <cellStyle name="Currency 2 6 7" xfId="52619"/>
    <cellStyle name="Currency 2 6 7 2" xfId="59542"/>
    <cellStyle name="Currency 2 6 7 2 2" xfId="59543"/>
    <cellStyle name="Currency 2 6 7 3" xfId="59544"/>
    <cellStyle name="Currency 2 6 7 3 2" xfId="59545"/>
    <cellStyle name="Currency 2 6 8" xfId="59546"/>
    <cellStyle name="Currency 2 6 9" xfId="59547"/>
    <cellStyle name="Currency 2 7" xfId="1299"/>
    <cellStyle name="Currency 2 7 2" xfId="1300"/>
    <cellStyle name="Currency 2 7 2 2" xfId="1301"/>
    <cellStyle name="Currency 2 7 2 2 2" xfId="1302"/>
    <cellStyle name="Currency 2 7 2 3" xfId="1303"/>
    <cellStyle name="Currency 2 7 2 4" xfId="1304"/>
    <cellStyle name="Currency 2 7 2 4 2" xfId="4402"/>
    <cellStyle name="Currency 2 7 2 5" xfId="52620"/>
    <cellStyle name="Currency 2 7 2 5 2" xfId="59548"/>
    <cellStyle name="Currency 2 7 2 5 2 2" xfId="59549"/>
    <cellStyle name="Currency 2 7 2 5 3" xfId="59550"/>
    <cellStyle name="Currency 2 7 2 5 3 2" xfId="59551"/>
    <cellStyle name="Currency 2 7 2 6" xfId="59552"/>
    <cellStyle name="Currency 2 7 2 7" xfId="59553"/>
    <cellStyle name="Currency 2 7 3" xfId="1305"/>
    <cellStyle name="Currency 2 7 3 2" xfId="1306"/>
    <cellStyle name="Currency 2 7 4" xfId="1307"/>
    <cellStyle name="Currency 2 7 4 2" xfId="1308"/>
    <cellStyle name="Currency 2 7 5" xfId="1309"/>
    <cellStyle name="Currency 2 7 6" xfId="1310"/>
    <cellStyle name="Currency 2 7 6 2" xfId="4403"/>
    <cellStyle name="Currency 2 7 7" xfId="52621"/>
    <cellStyle name="Currency 2 7 7 2" xfId="59554"/>
    <cellStyle name="Currency 2 7 7 2 2" xfId="59555"/>
    <cellStyle name="Currency 2 7 7 3" xfId="59556"/>
    <cellStyle name="Currency 2 7 7 3 2" xfId="59557"/>
    <cellStyle name="Currency 2 7 8" xfId="59558"/>
    <cellStyle name="Currency 2 7 9" xfId="59559"/>
    <cellStyle name="Currency 2 8" xfId="1311"/>
    <cellStyle name="Currency 2 8 2" xfId="1312"/>
    <cellStyle name="Currency 2 8 2 2" xfId="1313"/>
    <cellStyle name="Currency 2 8 2 2 2" xfId="1314"/>
    <cellStyle name="Currency 2 8 2 3" xfId="1315"/>
    <cellStyle name="Currency 2 8 2 4" xfId="1316"/>
    <cellStyle name="Currency 2 8 2 4 2" xfId="4404"/>
    <cellStyle name="Currency 2 8 2 5" xfId="52622"/>
    <cellStyle name="Currency 2 8 2 5 2" xfId="59560"/>
    <cellStyle name="Currency 2 8 2 5 2 2" xfId="59561"/>
    <cellStyle name="Currency 2 8 2 5 3" xfId="59562"/>
    <cellStyle name="Currency 2 8 2 5 3 2" xfId="59563"/>
    <cellStyle name="Currency 2 8 2 6" xfId="59564"/>
    <cellStyle name="Currency 2 8 2 7" xfId="59565"/>
    <cellStyle name="Currency 2 8 3" xfId="1317"/>
    <cellStyle name="Currency 2 8 3 2" xfId="1318"/>
    <cellStyle name="Currency 2 8 4" xfId="1319"/>
    <cellStyle name="Currency 2 8 4 2" xfId="1320"/>
    <cellStyle name="Currency 2 8 5" xfId="1321"/>
    <cellStyle name="Currency 2 8 6" xfId="1322"/>
    <cellStyle name="Currency 2 8 6 2" xfId="4405"/>
    <cellStyle name="Currency 2 8 7" xfId="52623"/>
    <cellStyle name="Currency 2 8 7 2" xfId="59566"/>
    <cellStyle name="Currency 2 8 7 2 2" xfId="59567"/>
    <cellStyle name="Currency 2 8 7 3" xfId="59568"/>
    <cellStyle name="Currency 2 8 7 3 2" xfId="59569"/>
    <cellStyle name="Currency 2 8 8" xfId="59570"/>
    <cellStyle name="Currency 2 8 9" xfId="59571"/>
    <cellStyle name="Currency 2 9" xfId="162"/>
    <cellStyle name="Currency 2 9 2" xfId="59572"/>
    <cellStyle name="Currency 2_2015 Annual Rpt" xfId="4967"/>
    <cellStyle name="Currency 20" xfId="1323"/>
    <cellStyle name="Currency 20 2" xfId="1324"/>
    <cellStyle name="Currency 20 2 2" xfId="1325"/>
    <cellStyle name="Currency 20 2 2 2" xfId="1326"/>
    <cellStyle name="Currency 20 2 2 3" xfId="59573"/>
    <cellStyle name="Currency 20 2 2 4" xfId="59574"/>
    <cellStyle name="Currency 20 2 3" xfId="1327"/>
    <cellStyle name="Currency 20 2 4" xfId="1328"/>
    <cellStyle name="Currency 20 2 4 2" xfId="4406"/>
    <cellStyle name="Currency 20 2 5" xfId="52624"/>
    <cellStyle name="Currency 20 2 5 2" xfId="59575"/>
    <cellStyle name="Currency 20 2 5 2 2" xfId="59576"/>
    <cellStyle name="Currency 20 2 5 3" xfId="59577"/>
    <cellStyle name="Currency 20 2 5 3 2" xfId="59578"/>
    <cellStyle name="Currency 20 2 6" xfId="59579"/>
    <cellStyle name="Currency 20 2 6 2" xfId="59580"/>
    <cellStyle name="Currency 20 2 7" xfId="59581"/>
    <cellStyle name="Currency 20 3" xfId="1329"/>
    <cellStyle name="Currency 20 3 2" xfId="1330"/>
    <cellStyle name="Currency 20 4" xfId="1331"/>
    <cellStyle name="Currency 20 4 2" xfId="1332"/>
    <cellStyle name="Currency 20 5" xfId="1333"/>
    <cellStyle name="Currency 20 6" xfId="1334"/>
    <cellStyle name="Currency 20 6 2" xfId="4407"/>
    <cellStyle name="Currency 20 7" xfId="52625"/>
    <cellStyle name="Currency 20 7 2" xfId="59582"/>
    <cellStyle name="Currency 20 7 2 2" xfId="59583"/>
    <cellStyle name="Currency 20 7 3" xfId="59584"/>
    <cellStyle name="Currency 20 7 3 2" xfId="59585"/>
    <cellStyle name="Currency 20 8" xfId="59586"/>
    <cellStyle name="Currency 20 8 2" xfId="59587"/>
    <cellStyle name="Currency 20 9" xfId="59588"/>
    <cellStyle name="Currency 21" xfId="1335"/>
    <cellStyle name="Currency 21 2" xfId="1336"/>
    <cellStyle name="Currency 21 2 2" xfId="1337"/>
    <cellStyle name="Currency 21 2 2 2" xfId="1338"/>
    <cellStyle name="Currency 21 2 2 3" xfId="59589"/>
    <cellStyle name="Currency 21 2 2 4" xfId="59590"/>
    <cellStyle name="Currency 21 2 3" xfId="1339"/>
    <cellStyle name="Currency 21 2 4" xfId="1340"/>
    <cellStyle name="Currency 21 2 4 2" xfId="4408"/>
    <cellStyle name="Currency 21 2 5" xfId="52626"/>
    <cellStyle name="Currency 21 2 5 2" xfId="59591"/>
    <cellStyle name="Currency 21 2 5 2 2" xfId="59592"/>
    <cellStyle name="Currency 21 2 5 3" xfId="59593"/>
    <cellStyle name="Currency 21 2 5 3 2" xfId="59594"/>
    <cellStyle name="Currency 21 2 6" xfId="59595"/>
    <cellStyle name="Currency 21 2 6 2" xfId="59596"/>
    <cellStyle name="Currency 21 2 7" xfId="59597"/>
    <cellStyle name="Currency 21 3" xfId="1341"/>
    <cellStyle name="Currency 21 3 2" xfId="1342"/>
    <cellStyle name="Currency 21 4" xfId="1343"/>
    <cellStyle name="Currency 21 4 2" xfId="1344"/>
    <cellStyle name="Currency 21 5" xfId="1345"/>
    <cellStyle name="Currency 21 6" xfId="1346"/>
    <cellStyle name="Currency 21 6 2" xfId="4409"/>
    <cellStyle name="Currency 21 7" xfId="52627"/>
    <cellStyle name="Currency 21 7 2" xfId="59598"/>
    <cellStyle name="Currency 21 7 2 2" xfId="59599"/>
    <cellStyle name="Currency 21 7 3" xfId="59600"/>
    <cellStyle name="Currency 21 7 3 2" xfId="59601"/>
    <cellStyle name="Currency 21 8" xfId="59602"/>
    <cellStyle name="Currency 21 8 2" xfId="59603"/>
    <cellStyle name="Currency 21 9" xfId="59604"/>
    <cellStyle name="Currency 22" xfId="1347"/>
    <cellStyle name="Currency 22 2" xfId="1348"/>
    <cellStyle name="Currency 22 2 2" xfId="1349"/>
    <cellStyle name="Currency 22 2 2 2" xfId="1350"/>
    <cellStyle name="Currency 22 2 2 3" xfId="59605"/>
    <cellStyle name="Currency 22 2 2 4" xfId="59606"/>
    <cellStyle name="Currency 22 2 3" xfId="1351"/>
    <cellStyle name="Currency 22 2 4" xfId="1352"/>
    <cellStyle name="Currency 22 2 4 2" xfId="4410"/>
    <cellStyle name="Currency 22 2 5" xfId="52628"/>
    <cellStyle name="Currency 22 2 5 2" xfId="59607"/>
    <cellStyle name="Currency 22 2 5 2 2" xfId="59608"/>
    <cellStyle name="Currency 22 2 5 3" xfId="59609"/>
    <cellStyle name="Currency 22 2 5 3 2" xfId="59610"/>
    <cellStyle name="Currency 22 2 6" xfId="59611"/>
    <cellStyle name="Currency 22 2 7" xfId="59612"/>
    <cellStyle name="Currency 22 3" xfId="1353"/>
    <cellStyle name="Currency 22 3 2" xfId="1354"/>
    <cellStyle name="Currency 22 4" xfId="1355"/>
    <cellStyle name="Currency 22 4 2" xfId="1356"/>
    <cellStyle name="Currency 22 5" xfId="1357"/>
    <cellStyle name="Currency 22 6" xfId="1358"/>
    <cellStyle name="Currency 22 6 2" xfId="4411"/>
    <cellStyle name="Currency 22 7" xfId="47242"/>
    <cellStyle name="Currency 22 7 2" xfId="59613"/>
    <cellStyle name="Currency 22 7 2 2" xfId="59614"/>
    <cellStyle name="Currency 22 7 3" xfId="59615"/>
    <cellStyle name="Currency 22 7 3 2" xfId="59616"/>
    <cellStyle name="Currency 22 8" xfId="59617"/>
    <cellStyle name="Currency 22 9" xfId="59618"/>
    <cellStyle name="Currency 23" xfId="1359"/>
    <cellStyle name="Currency 23 2" xfId="59619"/>
    <cellStyle name="Currency 23 3" xfId="59620"/>
    <cellStyle name="Currency 24" xfId="1360"/>
    <cellStyle name="Currency 25" xfId="4720"/>
    <cellStyle name="Currency 25 2" xfId="59621"/>
    <cellStyle name="Currency 25 2 2" xfId="59622"/>
    <cellStyle name="Currency 25 3" xfId="59623"/>
    <cellStyle name="Currency 26" xfId="5029"/>
    <cellStyle name="Currency 26 2" xfId="59624"/>
    <cellStyle name="Currency 27" xfId="5040"/>
    <cellStyle name="Currency 27 2" xfId="59625"/>
    <cellStyle name="Currency 28" xfId="5043"/>
    <cellStyle name="Currency 29" xfId="5045"/>
    <cellStyle name="Currency 3" xfId="53"/>
    <cellStyle name="Currency 3 10" xfId="5063"/>
    <cellStyle name="Currency 3 11" xfId="86"/>
    <cellStyle name="Currency 3 12" xfId="57918"/>
    <cellStyle name="Currency 3 2" xfId="87"/>
    <cellStyle name="Currency 3 2 2" xfId="1361"/>
    <cellStyle name="Currency 3 2 2 2" xfId="52629"/>
    <cellStyle name="Currency 3 2 3" xfId="1362"/>
    <cellStyle name="Currency 3 2 4" xfId="1363"/>
    <cellStyle name="Currency 3 3" xfId="1364"/>
    <cellStyle name="Currency 3 3 2" xfId="1365"/>
    <cellStyle name="Currency 3 3 2 2" xfId="59626"/>
    <cellStyle name="Currency 3 3 3" xfId="1366"/>
    <cellStyle name="Currency 3 3 3 2" xfId="1367"/>
    <cellStyle name="Currency 3 3 3 3" xfId="59627"/>
    <cellStyle name="Currency 3 3 4" xfId="1368"/>
    <cellStyle name="Currency 3 3 5" xfId="4721"/>
    <cellStyle name="Currency 3 3 6" xfId="57976"/>
    <cellStyle name="Currency 3 4" xfId="1369"/>
    <cellStyle name="Currency 3 4 2" xfId="52630"/>
    <cellStyle name="Currency 3 5" xfId="1370"/>
    <cellStyle name="Currency 3 5 2" xfId="59628"/>
    <cellStyle name="Currency 3 6" xfId="1371"/>
    <cellStyle name="Currency 3 7" xfId="1372"/>
    <cellStyle name="Currency 3 8" xfId="1373"/>
    <cellStyle name="Currency 3 8 2" xfId="59629"/>
    <cellStyle name="Currency 3 8 3" xfId="59630"/>
    <cellStyle name="Currency 3 9" xfId="1374"/>
    <cellStyle name="Currency 3 9 2" xfId="59631"/>
    <cellStyle name="Currency 3 9 3" xfId="59632"/>
    <cellStyle name="Currency 30" xfId="5033"/>
    <cellStyle name="Currency 31" xfId="5046"/>
    <cellStyle name="Currency 32" xfId="5125"/>
    <cellStyle name="Currency 33" xfId="59633"/>
    <cellStyle name="Currency 34" xfId="59634"/>
    <cellStyle name="Currency 35" xfId="59635"/>
    <cellStyle name="Currency 36" xfId="59636"/>
    <cellStyle name="Currency 37" xfId="59637"/>
    <cellStyle name="Currency 38" xfId="59638"/>
    <cellStyle name="Currency 39" xfId="59639"/>
    <cellStyle name="Currency 4" xfId="88"/>
    <cellStyle name="Currency 4 2" xfId="89"/>
    <cellStyle name="Currency 4 2 2" xfId="11897"/>
    <cellStyle name="Currency 4 2 2 2" xfId="59640"/>
    <cellStyle name="Currency 4 3" xfId="1375"/>
    <cellStyle name="Currency 4 3 2" xfId="11898"/>
    <cellStyle name="Currency 4 3 2 2" xfId="11899"/>
    <cellStyle name="Currency 4 3 2 3" xfId="11900"/>
    <cellStyle name="Currency 4 3 3" xfId="11901"/>
    <cellStyle name="Currency 4 3 3 2" xfId="11902"/>
    <cellStyle name="Currency 4 3 4" xfId="11903"/>
    <cellStyle name="Currency 4 3 5" xfId="11904"/>
    <cellStyle name="Currency 4 3 6" xfId="11905"/>
    <cellStyle name="Currency 4 3 7" xfId="11906"/>
    <cellStyle name="Currency 4 3 8" xfId="11907"/>
    <cellStyle name="Currency 4 4" xfId="1376"/>
    <cellStyle name="Currency 4 4 2" xfId="1377"/>
    <cellStyle name="Currency 4 5" xfId="1378"/>
    <cellStyle name="Currency 4 6" xfId="1379"/>
    <cellStyle name="Currency 4 6 2" xfId="1380"/>
    <cellStyle name="Currency 4 6 2 2" xfId="1381"/>
    <cellStyle name="Currency 4 6 3" xfId="1382"/>
    <cellStyle name="Currency 4 6 3 2" xfId="1383"/>
    <cellStyle name="Currency 4 6 4" xfId="1384"/>
    <cellStyle name="Currency 4 6 4 2" xfId="4412"/>
    <cellStyle name="Currency 4 6 5" xfId="52631"/>
    <cellStyle name="Currency 4 6 5 2" xfId="59641"/>
    <cellStyle name="Currency 4 6 5 2 2" xfId="59642"/>
    <cellStyle name="Currency 4 6 5 3" xfId="59643"/>
    <cellStyle name="Currency 4 6 5 3 2" xfId="59644"/>
    <cellStyle name="Currency 4 7" xfId="1385"/>
    <cellStyle name="Currency 4 7 2" xfId="1386"/>
    <cellStyle name="Currency 4 8" xfId="1387"/>
    <cellStyle name="Currency 4 9" xfId="1388"/>
    <cellStyle name="Currency 4 9 2" xfId="4413"/>
    <cellStyle name="Currency 4 9 3" xfId="59645"/>
    <cellStyle name="Currency 4 9 4" xfId="59646"/>
    <cellStyle name="Currency 4_2015 Annual Rpt" xfId="4968"/>
    <cellStyle name="Currency 40" xfId="59647"/>
    <cellStyle name="Currency 41" xfId="59648"/>
    <cellStyle name="Currency 42" xfId="59649"/>
    <cellStyle name="Currency 43" xfId="59650"/>
    <cellStyle name="Currency 44" xfId="59651"/>
    <cellStyle name="Currency 45" xfId="59652"/>
    <cellStyle name="Currency 46" xfId="59653"/>
    <cellStyle name="Currency 47" xfId="59654"/>
    <cellStyle name="Currency 48" xfId="59655"/>
    <cellStyle name="Currency 49" xfId="59656"/>
    <cellStyle name="Currency 5" xfId="90"/>
    <cellStyle name="Currency 5 10" xfId="11908"/>
    <cellStyle name="Currency 5 11" xfId="11909"/>
    <cellStyle name="Currency 5 2" xfId="91"/>
    <cellStyle name="Currency 5 2 2" xfId="11910"/>
    <cellStyle name="Currency 5 2 2 2" xfId="11911"/>
    <cellStyle name="Currency 5 2 2 2 2" xfId="11912"/>
    <cellStyle name="Currency 5 2 2 2 3" xfId="11913"/>
    <cellStyle name="Currency 5 2 2 3" xfId="11914"/>
    <cellStyle name="Currency 5 2 2 3 2" xfId="11915"/>
    <cellStyle name="Currency 5 2 2 4" xfId="11916"/>
    <cellStyle name="Currency 5 2 2 4 2" xfId="11917"/>
    <cellStyle name="Currency 5 2 2 5" xfId="11918"/>
    <cellStyle name="Currency 5 2 2 6" xfId="11919"/>
    <cellStyle name="Currency 5 2 2 7" xfId="11920"/>
    <cellStyle name="Currency 5 2 2 8" xfId="11921"/>
    <cellStyle name="Currency 5 2 2 9" xfId="11922"/>
    <cellStyle name="Currency 5 2 3" xfId="11923"/>
    <cellStyle name="Currency 5 2 4" xfId="11924"/>
    <cellStyle name="Currency 5 3" xfId="1389"/>
    <cellStyle name="Currency 5 3 2" xfId="1390"/>
    <cellStyle name="Currency 5 3 2 2" xfId="11925"/>
    <cellStyle name="Currency 5 3 2 3" xfId="11926"/>
    <cellStyle name="Currency 5 3 3" xfId="1391"/>
    <cellStyle name="Currency 5 3 3 2" xfId="11927"/>
    <cellStyle name="Currency 5 3 4" xfId="11928"/>
    <cellStyle name="Currency 5 3 5" xfId="11929"/>
    <cellStyle name="Currency 5 3 6" xfId="11930"/>
    <cellStyle name="Currency 5 3 7" xfId="11931"/>
    <cellStyle name="Currency 5 4" xfId="1392"/>
    <cellStyle name="Currency 5 4 2" xfId="1393"/>
    <cellStyle name="Currency 5 4 2 2" xfId="11932"/>
    <cellStyle name="Currency 5 4 2 3" xfId="11933"/>
    <cellStyle name="Currency 5 4 3" xfId="1394"/>
    <cellStyle name="Currency 5 4 3 2" xfId="4414"/>
    <cellStyle name="Currency 5 4 4" xfId="11934"/>
    <cellStyle name="Currency 5 4 4 2" xfId="11935"/>
    <cellStyle name="Currency 5 4 5" xfId="11936"/>
    <cellStyle name="Currency 5 4 6" xfId="11937"/>
    <cellStyle name="Currency 5 4 7" xfId="11938"/>
    <cellStyle name="Currency 5 4 8" xfId="11939"/>
    <cellStyle name="Currency 5 4 9" xfId="11940"/>
    <cellStyle name="Currency 5 5" xfId="11941"/>
    <cellStyle name="Currency 5 5 2" xfId="11942"/>
    <cellStyle name="Currency 5 6" xfId="11943"/>
    <cellStyle name="Currency 5 6 2" xfId="11944"/>
    <cellStyle name="Currency 5 6 3" xfId="11945"/>
    <cellStyle name="Currency 5 7" xfId="11946"/>
    <cellStyle name="Currency 5 7 2" xfId="11947"/>
    <cellStyle name="Currency 5 8" xfId="11948"/>
    <cellStyle name="Currency 5 8 2" xfId="11949"/>
    <cellStyle name="Currency 5 9" xfId="11950"/>
    <cellStyle name="Currency 50" xfId="59657"/>
    <cellStyle name="Currency 51" xfId="59658"/>
    <cellStyle name="Currency 52" xfId="59659"/>
    <cellStyle name="Currency 53" xfId="59660"/>
    <cellStyle name="Currency 54" xfId="59661"/>
    <cellStyle name="Currency 55" xfId="59662"/>
    <cellStyle name="Currency 56" xfId="59663"/>
    <cellStyle name="Currency 57" xfId="59664"/>
    <cellStyle name="Currency 58" xfId="59665"/>
    <cellStyle name="Currency 6" xfId="92"/>
    <cellStyle name="Currency 6 2" xfId="1395"/>
    <cellStyle name="Currency 6 2 2" xfId="11951"/>
    <cellStyle name="Currency 6 2 2 2" xfId="11952"/>
    <cellStyle name="Currency 6 2 3" xfId="11953"/>
    <cellStyle name="Currency 6 2 4" xfId="11954"/>
    <cellStyle name="Currency 6 3" xfId="1396"/>
    <cellStyle name="Currency 6 3 2" xfId="11955"/>
    <cellStyle name="Currency 6 3 2 2" xfId="59666"/>
    <cellStyle name="Currency 6 3 3" xfId="11956"/>
    <cellStyle name="Currency 6 3 4" xfId="11957"/>
    <cellStyle name="Currency 6 4" xfId="11958"/>
    <cellStyle name="Currency 6 4 2" xfId="11959"/>
    <cellStyle name="Currency 6 5" xfId="11960"/>
    <cellStyle name="Currency 6 5 2" xfId="11961"/>
    <cellStyle name="Currency 6 6" xfId="11962"/>
    <cellStyle name="Currency 6_2015 Annual Rpt" xfId="4969"/>
    <cellStyle name="Currency 7" xfId="93"/>
    <cellStyle name="Currency 7 2" xfId="94"/>
    <cellStyle name="Currency 7 2 10" xfId="52632"/>
    <cellStyle name="Currency 7 2 10 2" xfId="52633"/>
    <cellStyle name="Currency 7 2 10 3" xfId="52634"/>
    <cellStyle name="Currency 7 2 11" xfId="52635"/>
    <cellStyle name="Currency 7 2 11 2" xfId="52636"/>
    <cellStyle name="Currency 7 2 11 3" xfId="52637"/>
    <cellStyle name="Currency 7 2 12" xfId="52638"/>
    <cellStyle name="Currency 7 2 12 2" xfId="52639"/>
    <cellStyle name="Currency 7 2 12 3" xfId="52640"/>
    <cellStyle name="Currency 7 2 13" xfId="52641"/>
    <cellStyle name="Currency 7 2 14" xfId="52642"/>
    <cellStyle name="Currency 7 2 15" xfId="52643"/>
    <cellStyle name="Currency 7 2 16" xfId="52644"/>
    <cellStyle name="Currency 7 2 2" xfId="248"/>
    <cellStyle name="Currency 7 2 2 2" xfId="11963"/>
    <cellStyle name="Currency 7 2 2 3" xfId="52645"/>
    <cellStyle name="Currency 7 2 2 3 2" xfId="52646"/>
    <cellStyle name="Currency 7 2 2 3 3" xfId="52647"/>
    <cellStyle name="Currency 7 2 2 4" xfId="52648"/>
    <cellStyle name="Currency 7 2 2 4 2" xfId="52649"/>
    <cellStyle name="Currency 7 2 2 4 3" xfId="52650"/>
    <cellStyle name="Currency 7 2 2 5" xfId="52651"/>
    <cellStyle name="Currency 7 2 2 6" xfId="52652"/>
    <cellStyle name="Currency 7 2 2 7" xfId="52653"/>
    <cellStyle name="Currency 7 2 2 8" xfId="52654"/>
    <cellStyle name="Currency 7 2 3" xfId="1398"/>
    <cellStyle name="Currency 7 2 3 2" xfId="52655"/>
    <cellStyle name="Currency 7 2 3 3" xfId="52656"/>
    <cellStyle name="Currency 7 2 3 4" xfId="52657"/>
    <cellStyle name="Currency 7 2 4" xfId="11964"/>
    <cellStyle name="Currency 7 2 4 2" xfId="52658"/>
    <cellStyle name="Currency 7 2 4 3" xfId="52659"/>
    <cellStyle name="Currency 7 2 5" xfId="11965"/>
    <cellStyle name="Currency 7 2 5 2" xfId="52660"/>
    <cellStyle name="Currency 7 2 5 3" xfId="52661"/>
    <cellStyle name="Currency 7 2 6" xfId="52662"/>
    <cellStyle name="Currency 7 2 6 2" xfId="52663"/>
    <cellStyle name="Currency 7 2 6 3" xfId="52664"/>
    <cellStyle name="Currency 7 2 7" xfId="52665"/>
    <cellStyle name="Currency 7 2 7 2" xfId="52666"/>
    <cellStyle name="Currency 7 2 7 3" xfId="52667"/>
    <cellStyle name="Currency 7 2 8" xfId="52668"/>
    <cellStyle name="Currency 7 2 9" xfId="52669"/>
    <cellStyle name="Currency 7 2 9 2" xfId="52670"/>
    <cellStyle name="Currency 7 2 9 3" xfId="52671"/>
    <cellStyle name="Currency 7 2_2015 Annual Rpt" xfId="4970"/>
    <cellStyle name="Currency 7 3" xfId="1399"/>
    <cellStyle name="Currency 7 3 2" xfId="11966"/>
    <cellStyle name="Currency 7 3 3" xfId="11967"/>
    <cellStyle name="Currency 7 4" xfId="1400"/>
    <cellStyle name="Currency 7 4 2" xfId="4722"/>
    <cellStyle name="Currency 7 4 3" xfId="11968"/>
    <cellStyle name="Currency 7 4 4" xfId="11969"/>
    <cellStyle name="Currency 7 5" xfId="1397"/>
    <cellStyle name="Currency 7 5 2" xfId="11970"/>
    <cellStyle name="Currency 7 5 3" xfId="11971"/>
    <cellStyle name="Currency 7 6" xfId="11972"/>
    <cellStyle name="Currency 7 6 2" xfId="11973"/>
    <cellStyle name="Currency 7 7" xfId="11974"/>
    <cellStyle name="Currency 7 8" xfId="11975"/>
    <cellStyle name="Currency 7 9" xfId="11976"/>
    <cellStyle name="Currency 7_App b.3 Unspent_" xfId="5094"/>
    <cellStyle name="Currency 8" xfId="56"/>
    <cellStyle name="Currency 8 10" xfId="52672"/>
    <cellStyle name="Currency 8 11" xfId="52673"/>
    <cellStyle name="Currency 8 11 2" xfId="52674"/>
    <cellStyle name="Currency 8 11 3" xfId="52675"/>
    <cellStyle name="Currency 8 12" xfId="52676"/>
    <cellStyle name="Currency 8 12 2" xfId="52677"/>
    <cellStyle name="Currency 8 12 3" xfId="52678"/>
    <cellStyle name="Currency 8 13" xfId="52679"/>
    <cellStyle name="Currency 8 13 2" xfId="52680"/>
    <cellStyle name="Currency 8 13 3" xfId="52681"/>
    <cellStyle name="Currency 8 14" xfId="52682"/>
    <cellStyle name="Currency 8 14 2" xfId="52683"/>
    <cellStyle name="Currency 8 14 3" xfId="52684"/>
    <cellStyle name="Currency 8 15" xfId="52685"/>
    <cellStyle name="Currency 8 16" xfId="52686"/>
    <cellStyle name="Currency 8 17" xfId="52687"/>
    <cellStyle name="Currency 8 18" xfId="52688"/>
    <cellStyle name="Currency 8 2" xfId="249"/>
    <cellStyle name="Currency 8 2 2" xfId="1402"/>
    <cellStyle name="Currency 8 2 3" xfId="11977"/>
    <cellStyle name="Currency 8 2 3 2" xfId="52689"/>
    <cellStyle name="Currency 8 2 3 3" xfId="52690"/>
    <cellStyle name="Currency 8 2 4" xfId="52691"/>
    <cellStyle name="Currency 8 2 4 2" xfId="52692"/>
    <cellStyle name="Currency 8 2 4 3" xfId="52693"/>
    <cellStyle name="Currency 8 2 5" xfId="52694"/>
    <cellStyle name="Currency 8 2 6" xfId="52695"/>
    <cellStyle name="Currency 8 2 7" xfId="52696"/>
    <cellStyle name="Currency 8 2 8" xfId="52697"/>
    <cellStyle name="Currency 8 3" xfId="1401"/>
    <cellStyle name="Currency 8 3 2" xfId="11978"/>
    <cellStyle name="Currency 8 3 3" xfId="52698"/>
    <cellStyle name="Currency 8 3 4" xfId="52699"/>
    <cellStyle name="Currency 8 4" xfId="5066"/>
    <cellStyle name="Currency 8 4 2" xfId="11979"/>
    <cellStyle name="Currency 8 4 3" xfId="52700"/>
    <cellStyle name="Currency 8 5" xfId="95"/>
    <cellStyle name="Currency 8 5 2" xfId="52701"/>
    <cellStyle name="Currency 8 5 3" xfId="52702"/>
    <cellStyle name="Currency 8 6" xfId="11980"/>
    <cellStyle name="Currency 8 6 2" xfId="52703"/>
    <cellStyle name="Currency 8 6 3" xfId="52704"/>
    <cellStyle name="Currency 8 7" xfId="52705"/>
    <cellStyle name="Currency 8 7 2" xfId="52706"/>
    <cellStyle name="Currency 8 7 3" xfId="52707"/>
    <cellStyle name="Currency 8 8" xfId="52708"/>
    <cellStyle name="Currency 8 8 2" xfId="52709"/>
    <cellStyle name="Currency 8 8 3" xfId="52710"/>
    <cellStyle name="Currency 8 9" xfId="52711"/>
    <cellStyle name="Currency 8 9 2" xfId="52712"/>
    <cellStyle name="Currency 8 9 3" xfId="52713"/>
    <cellStyle name="Currency 8_2015 Annual Rpt" xfId="4971"/>
    <cellStyle name="Currency 9" xfId="96"/>
    <cellStyle name="Currency 9 2" xfId="1403"/>
    <cellStyle name="Currency 9 2 2" xfId="11981"/>
    <cellStyle name="Currency 9 2 3" xfId="11982"/>
    <cellStyle name="Currency 9 3" xfId="1404"/>
    <cellStyle name="Currency 9 3 2" xfId="52714"/>
    <cellStyle name="Currency 9 3 2 2" xfId="59667"/>
    <cellStyle name="Currency 9 3 3" xfId="59668"/>
    <cellStyle name="Currency 9 4" xfId="11983"/>
    <cellStyle name="Currency 9 5" xfId="11984"/>
    <cellStyle name="Currency0" xfId="1405"/>
    <cellStyle name="Currency0 2" xfId="1406"/>
    <cellStyle name="Currency0 2 2" xfId="11985"/>
    <cellStyle name="Currency0 2 2 2" xfId="11986"/>
    <cellStyle name="Currency0 2 2 3" xfId="11987"/>
    <cellStyle name="Currency0 2 3" xfId="11988"/>
    <cellStyle name="Currency0 2 3 2" xfId="11989"/>
    <cellStyle name="Currency0 2 4" xfId="11990"/>
    <cellStyle name="Currency0 2 5" xfId="11991"/>
    <cellStyle name="Currency0 3" xfId="1407"/>
    <cellStyle name="Currency0 3 2" xfId="11992"/>
    <cellStyle name="Currency0 3 2 2" xfId="11993"/>
    <cellStyle name="Currency0 3 2 3" xfId="11994"/>
    <cellStyle name="Currency0 3 3" xfId="11995"/>
    <cellStyle name="Currency0 3 3 2" xfId="11996"/>
    <cellStyle name="Currency0 3 4" xfId="11997"/>
    <cellStyle name="Currency0 3 5" xfId="11998"/>
    <cellStyle name="Currency0 4" xfId="11999"/>
    <cellStyle name="Currency0 4 2" xfId="12000"/>
    <cellStyle name="Currency0 4 2 2" xfId="12001"/>
    <cellStyle name="Currency0 4 3" xfId="12002"/>
    <cellStyle name="Currency0 4 4" xfId="12003"/>
    <cellStyle name="Currency0 5" xfId="12004"/>
    <cellStyle name="Currency0 5 2" xfId="12005"/>
    <cellStyle name="Currency0 6" xfId="12006"/>
    <cellStyle name="Currency0 6 2" xfId="12007"/>
    <cellStyle name="Currency0nospace" xfId="1408"/>
    <cellStyle name="Currency2" xfId="1409"/>
    <cellStyle name="Date" xfId="1410"/>
    <cellStyle name="Date 2" xfId="4917"/>
    <cellStyle name="Date 2 2" xfId="12008"/>
    <cellStyle name="Date 3" xfId="12009"/>
    <cellStyle name="Date 3 2" xfId="12010"/>
    <cellStyle name="Date 4" xfId="12011"/>
    <cellStyle name="Date 4 2" xfId="12012"/>
    <cellStyle name="Date 4 3" xfId="12013"/>
    <cellStyle name="Date 5" xfId="12014"/>
    <cellStyle name="Date 6" xfId="12015"/>
    <cellStyle name="Date_2015 Annual Rpt" xfId="4972"/>
    <cellStyle name="DateData" xfId="4723"/>
    <cellStyle name="DateData 2" xfId="4918"/>
    <cellStyle name="Days_from_01/21/2006" xfId="4724"/>
    <cellStyle name="Dollars &amp; Cents" xfId="4725"/>
    <cellStyle name="Dollars &amp; Cents 2" xfId="57977"/>
    <cellStyle name="Emphasis 1" xfId="1411"/>
    <cellStyle name="Emphasis 1 2" xfId="1412"/>
    <cellStyle name="Emphasis 1 2 2" xfId="12016"/>
    <cellStyle name="Emphasis 1 2 2 2" xfId="12017"/>
    <cellStyle name="Emphasis 1 2 2 3" xfId="12018"/>
    <cellStyle name="Emphasis 1 2 3" xfId="12019"/>
    <cellStyle name="Emphasis 1 2 3 2" xfId="12020"/>
    <cellStyle name="Emphasis 1 2 4" xfId="12021"/>
    <cellStyle name="Emphasis 1 2 5" xfId="12022"/>
    <cellStyle name="Emphasis 1 3" xfId="12023"/>
    <cellStyle name="Emphasis 1 3 2" xfId="12024"/>
    <cellStyle name="Emphasis 1 3 2 2" xfId="12025"/>
    <cellStyle name="Emphasis 1 3 3" xfId="12026"/>
    <cellStyle name="Emphasis 1 4" xfId="12027"/>
    <cellStyle name="Emphasis 1 4 2" xfId="12028"/>
    <cellStyle name="Emphasis 1 5" xfId="12029"/>
    <cellStyle name="Emphasis 1 5 2" xfId="12030"/>
    <cellStyle name="Emphasis 1 6" xfId="12031"/>
    <cellStyle name="Emphasis 1 7" xfId="12032"/>
    <cellStyle name="Emphasis 1 8" xfId="12033"/>
    <cellStyle name="Emphasis 1 9" xfId="12034"/>
    <cellStyle name="Emphasis 2" xfId="1413"/>
    <cellStyle name="Emphasis 2 2" xfId="1414"/>
    <cellStyle name="Emphasis 2 2 2" xfId="12035"/>
    <cellStyle name="Emphasis 2 2 2 2" xfId="12036"/>
    <cellStyle name="Emphasis 2 2 2 3" xfId="12037"/>
    <cellStyle name="Emphasis 2 2 3" xfId="12038"/>
    <cellStyle name="Emphasis 2 2 3 2" xfId="12039"/>
    <cellStyle name="Emphasis 2 2 4" xfId="12040"/>
    <cellStyle name="Emphasis 2 2 5" xfId="12041"/>
    <cellStyle name="Emphasis 2 3" xfId="12042"/>
    <cellStyle name="Emphasis 2 3 2" xfId="12043"/>
    <cellStyle name="Emphasis 2 3 2 2" xfId="12044"/>
    <cellStyle name="Emphasis 2 3 3" xfId="12045"/>
    <cellStyle name="Emphasis 2 4" xfId="12046"/>
    <cellStyle name="Emphasis 2 4 2" xfId="12047"/>
    <cellStyle name="Emphasis 2 5" xfId="12048"/>
    <cellStyle name="Emphasis 2 5 2" xfId="12049"/>
    <cellStyle name="Emphasis 2 6" xfId="12050"/>
    <cellStyle name="Emphasis 2 7" xfId="12051"/>
    <cellStyle name="Emphasis 2 8" xfId="12052"/>
    <cellStyle name="Emphasis 2 9" xfId="12053"/>
    <cellStyle name="Emphasis 3" xfId="1415"/>
    <cellStyle name="Emphasis 3 2" xfId="12054"/>
    <cellStyle name="Emphasis 3 2 2" xfId="12055"/>
    <cellStyle name="Emphasis 3 2 2 2" xfId="12056"/>
    <cellStyle name="Emphasis 3 2 3" xfId="12057"/>
    <cellStyle name="Emphasis 3 2 4" xfId="12058"/>
    <cellStyle name="Emphasis 3 3" xfId="12059"/>
    <cellStyle name="Emphasis 3 3 2" xfId="12060"/>
    <cellStyle name="Emphasis 3 3 3" xfId="12061"/>
    <cellStyle name="Emphasis 3 4" xfId="12062"/>
    <cellStyle name="Emphasis 3 5" xfId="12063"/>
    <cellStyle name="Emphasis 3 6" xfId="12064"/>
    <cellStyle name="Emphasis 3 7" xfId="12065"/>
    <cellStyle name="Emphasis 3 8" xfId="12066"/>
    <cellStyle name="Emphasis 3 9" xfId="12067"/>
    <cellStyle name="Entered" xfId="4726"/>
    <cellStyle name="Entered 2" xfId="4919"/>
    <cellStyle name="Euro" xfId="1416"/>
    <cellStyle name="Euro billion" xfId="1417"/>
    <cellStyle name="Euro million" xfId="1418"/>
    <cellStyle name="Euro thousand" xfId="1419"/>
    <cellStyle name="Euro_12889 GP Contracts v3" xfId="1420"/>
    <cellStyle name="Excel Built-in Normal" xfId="12068"/>
    <cellStyle name="Excel Built-in Normal 2" xfId="12069"/>
    <cellStyle name="Excel Built-in Normal 3" xfId="12070"/>
    <cellStyle name="Explanatory Text" xfId="16" builtinId="53" customBuiltin="1"/>
    <cellStyle name="Explanatory Text 10" xfId="59669"/>
    <cellStyle name="Explanatory Text 2" xfId="1421"/>
    <cellStyle name="Explanatory Text 2 10" xfId="12071"/>
    <cellStyle name="Explanatory Text 2 11" xfId="12072"/>
    <cellStyle name="Explanatory Text 2 2" xfId="12073"/>
    <cellStyle name="Explanatory Text 2 2 2" xfId="12074"/>
    <cellStyle name="Explanatory Text 2 2 2 2" xfId="12075"/>
    <cellStyle name="Explanatory Text 2 2 2 3" xfId="12076"/>
    <cellStyle name="Explanatory Text 2 2 2 4" xfId="12077"/>
    <cellStyle name="Explanatory Text 2 2 3" xfId="12078"/>
    <cellStyle name="Explanatory Text 2 2 4" xfId="12079"/>
    <cellStyle name="Explanatory Text 2 2 5" xfId="12080"/>
    <cellStyle name="Explanatory Text 2 2 6" xfId="12081"/>
    <cellStyle name="Explanatory Text 2 3" xfId="12082"/>
    <cellStyle name="Explanatory Text 2 3 2" xfId="12083"/>
    <cellStyle name="Explanatory Text 2 3 3" xfId="12084"/>
    <cellStyle name="Explanatory Text 2 3 4" xfId="12085"/>
    <cellStyle name="Explanatory Text 2 3 5" xfId="12086"/>
    <cellStyle name="Explanatory Text 2 4" xfId="12087"/>
    <cellStyle name="Explanatory Text 2 4 2" xfId="12088"/>
    <cellStyle name="Explanatory Text 2 4 3" xfId="12089"/>
    <cellStyle name="Explanatory Text 2 5" xfId="12090"/>
    <cellStyle name="Explanatory Text 2 5 2" xfId="12091"/>
    <cellStyle name="Explanatory Text 2 5 3" xfId="12092"/>
    <cellStyle name="Explanatory Text 2 6" xfId="12093"/>
    <cellStyle name="Explanatory Text 2 6 2" xfId="12094"/>
    <cellStyle name="Explanatory Text 2 7" xfId="12095"/>
    <cellStyle name="Explanatory Text 2 7 2" xfId="12096"/>
    <cellStyle name="Explanatory Text 2 8" xfId="12097"/>
    <cellStyle name="Explanatory Text 2 9" xfId="12098"/>
    <cellStyle name="Explanatory Text 3" xfId="1422"/>
    <cellStyle name="Explanatory Text 3 2" xfId="12099"/>
    <cellStyle name="Explanatory Text 3 2 2" xfId="12100"/>
    <cellStyle name="Explanatory Text 3 2 2 2" xfId="12101"/>
    <cellStyle name="Explanatory Text 3 2 3" xfId="12102"/>
    <cellStyle name="Explanatory Text 3 2 4" xfId="12103"/>
    <cellStyle name="Explanatory Text 3 3" xfId="12104"/>
    <cellStyle name="Explanatory Text 3 3 2" xfId="12105"/>
    <cellStyle name="Explanatory Text 3 3 3" xfId="12106"/>
    <cellStyle name="Explanatory Text 3 4" xfId="12107"/>
    <cellStyle name="Explanatory Text 3 4 2" xfId="12108"/>
    <cellStyle name="Explanatory Text 3 5" xfId="12109"/>
    <cellStyle name="Explanatory Text 3 5 2" xfId="12110"/>
    <cellStyle name="Explanatory Text 3 6" xfId="12111"/>
    <cellStyle name="Explanatory Text 3 7" xfId="12112"/>
    <cellStyle name="Explanatory Text 4" xfId="1423"/>
    <cellStyle name="Explanatory Text 4 2" xfId="12113"/>
    <cellStyle name="Explanatory Text 4 3" xfId="12114"/>
    <cellStyle name="Explanatory Text 4 4" xfId="12115"/>
    <cellStyle name="Explanatory Text 4 5" xfId="12116"/>
    <cellStyle name="Explanatory Text 5" xfId="1424"/>
    <cellStyle name="Explanatory Text 5 2" xfId="12117"/>
    <cellStyle name="Explanatory Text 5 3" xfId="12118"/>
    <cellStyle name="Explanatory Text 5 4" xfId="12119"/>
    <cellStyle name="Explanatory Text 6" xfId="1425"/>
    <cellStyle name="Explanatory Text 6 2" xfId="12120"/>
    <cellStyle name="Explanatory Text 6 3" xfId="12121"/>
    <cellStyle name="Explanatory Text 7" xfId="1426"/>
    <cellStyle name="Explanatory Text 8" xfId="59670"/>
    <cellStyle name="Explanatory Text 9" xfId="59671"/>
    <cellStyle name="First_Name" xfId="4727"/>
    <cellStyle name="Fixed" xfId="1427"/>
    <cellStyle name="Fixed 2" xfId="1428"/>
    <cellStyle name="Fixed 2 2" xfId="12122"/>
    <cellStyle name="Fixed 2 3" xfId="59672"/>
    <cellStyle name="Fixed 3" xfId="1429"/>
    <cellStyle name="Fixed 3 2" xfId="12123"/>
    <cellStyle name="Fixed 4" xfId="12124"/>
    <cellStyle name="Fixed 4 2" xfId="12125"/>
    <cellStyle name="Fixed 5" xfId="12126"/>
    <cellStyle name="Fixed 5 2" xfId="12127"/>
    <cellStyle name="Fixed 6" xfId="12128"/>
    <cellStyle name="Fixed 7" xfId="12129"/>
    <cellStyle name="Fixed_2010-2012 Program Workbook_Incent_FS" xfId="1430"/>
    <cellStyle name="Followed Hyperlink" xfId="58186" builtinId="9" hidden="1"/>
    <cellStyle name="Followed Hyperlink" xfId="58187" builtinId="9" hidden="1"/>
    <cellStyle name="Followed Hyperlink" xfId="61391" builtinId="9" hidden="1"/>
    <cellStyle name="Followed Hyperlink" xfId="61393" builtinId="9" hidden="1"/>
    <cellStyle name="Followed Hyperlink" xfId="61395" builtinId="9" hidden="1"/>
    <cellStyle name="Followed Hyperlink" xfId="61397" builtinId="9" hidden="1"/>
    <cellStyle name="Followed Hyperlink" xfId="61399" builtinId="9" hidden="1"/>
    <cellStyle name="Forecast" xfId="1431"/>
    <cellStyle name="fred" xfId="4728"/>
    <cellStyle name="fred 2" xfId="4920"/>
    <cellStyle name="Fred%" xfId="4729"/>
    <cellStyle name="Fred% 2" xfId="4921"/>
    <cellStyle name="GBP" xfId="1432"/>
    <cellStyle name="GBP billion" xfId="1433"/>
    <cellStyle name="GBP million" xfId="1434"/>
    <cellStyle name="GBP thousand" xfId="1435"/>
    <cellStyle name="General" xfId="1436"/>
    <cellStyle name="Good" xfId="6" builtinId="26" customBuiltin="1"/>
    <cellStyle name="Good 10" xfId="59673"/>
    <cellStyle name="Good 11" xfId="59674"/>
    <cellStyle name="Good 2" xfId="1437"/>
    <cellStyle name="Good 2 10" xfId="12130"/>
    <cellStyle name="Good 2 11" xfId="12131"/>
    <cellStyle name="Good 2 2" xfId="1438"/>
    <cellStyle name="Good 2 2 2" xfId="12132"/>
    <cellStyle name="Good 2 2 2 2" xfId="12133"/>
    <cellStyle name="Good 2 2 2 3" xfId="12134"/>
    <cellStyle name="Good 2 2 2 4" xfId="12135"/>
    <cellStyle name="Good 2 2 3" xfId="12136"/>
    <cellStyle name="Good 2 2 4" xfId="12137"/>
    <cellStyle name="Good 2 2 5" xfId="12138"/>
    <cellStyle name="Good 2 2 6" xfId="12139"/>
    <cellStyle name="Good 2 3" xfId="1439"/>
    <cellStyle name="Good 2 3 2" xfId="12140"/>
    <cellStyle name="Good 2 3 3" xfId="12141"/>
    <cellStyle name="Good 2 3 4" xfId="12142"/>
    <cellStyle name="Good 2 3 5" xfId="12143"/>
    <cellStyle name="Good 2 4" xfId="12144"/>
    <cellStyle name="Good 2 4 2" xfId="12145"/>
    <cellStyle name="Good 2 4 3" xfId="12146"/>
    <cellStyle name="Good 2 5" xfId="12147"/>
    <cellStyle name="Good 2 5 2" xfId="12148"/>
    <cellStyle name="Good 2 6" xfId="12149"/>
    <cellStyle name="Good 2 6 2" xfId="12150"/>
    <cellStyle name="Good 2 7" xfId="12151"/>
    <cellStyle name="Good 2 7 2" xfId="12152"/>
    <cellStyle name="Good 2 8" xfId="12153"/>
    <cellStyle name="Good 2 9" xfId="12154"/>
    <cellStyle name="Good 3" xfId="1440"/>
    <cellStyle name="Good 3 2" xfId="12155"/>
    <cellStyle name="Good 3 2 2" xfId="12156"/>
    <cellStyle name="Good 3 2 2 2" xfId="12157"/>
    <cellStyle name="Good 3 2 3" xfId="12158"/>
    <cellStyle name="Good 3 2 3 2" xfId="12159"/>
    <cellStyle name="Good 3 2 4" xfId="12160"/>
    <cellStyle name="Good 3 2 5" xfId="12161"/>
    <cellStyle name="Good 3 3" xfId="12162"/>
    <cellStyle name="Good 3 3 2" xfId="12163"/>
    <cellStyle name="Good 3 3 3" xfId="12164"/>
    <cellStyle name="Good 3 4" xfId="12165"/>
    <cellStyle name="Good 3 4 2" xfId="12166"/>
    <cellStyle name="Good 3 5" xfId="12167"/>
    <cellStyle name="Good 3 5 2" xfId="12168"/>
    <cellStyle name="Good 3 6" xfId="12169"/>
    <cellStyle name="Good 3 7" xfId="12170"/>
    <cellStyle name="Good 4" xfId="1441"/>
    <cellStyle name="Good 4 2" xfId="12171"/>
    <cellStyle name="Good 4 3" xfId="12172"/>
    <cellStyle name="Good 4 4" xfId="12173"/>
    <cellStyle name="Good 4 5" xfId="12174"/>
    <cellStyle name="Good 5" xfId="1442"/>
    <cellStyle name="Good 5 2" xfId="12175"/>
    <cellStyle name="Good 5 3" xfId="12176"/>
    <cellStyle name="Good 5 4" xfId="12177"/>
    <cellStyle name="Good 6" xfId="1443"/>
    <cellStyle name="Good 6 2" xfId="12178"/>
    <cellStyle name="Good 6 3" xfId="12179"/>
    <cellStyle name="Good 7" xfId="1444"/>
    <cellStyle name="Good 7 2" xfId="12180"/>
    <cellStyle name="Good 8" xfId="59675"/>
    <cellStyle name="Good 9" xfId="59676"/>
    <cellStyle name="Grey" xfId="1445"/>
    <cellStyle name="Grey 2" xfId="1446"/>
    <cellStyle name="Grey_2010-2012 Program Workbook Completed_Incent_V2" xfId="1447"/>
    <cellStyle name="HEADER" xfId="1448"/>
    <cellStyle name="HEADER 2" xfId="12181"/>
    <cellStyle name="HEADER 2 2" xfId="12182"/>
    <cellStyle name="HEADER 2 2 2" xfId="12183"/>
    <cellStyle name="HEADER 2 3" xfId="12184"/>
    <cellStyle name="HEADER 2 4" xfId="12185"/>
    <cellStyle name="HEADER 2 5" xfId="12186"/>
    <cellStyle name="HEADER 3" xfId="12187"/>
    <cellStyle name="HEADER 3 2" xfId="12188"/>
    <cellStyle name="HEADER 3 3" xfId="12189"/>
    <cellStyle name="HEADER 4" xfId="12190"/>
    <cellStyle name="HEADER 5" xfId="12191"/>
    <cellStyle name="HEADER 6" xfId="12192"/>
    <cellStyle name="Header1" xfId="1449"/>
    <cellStyle name="Header1 2" xfId="12193"/>
    <cellStyle name="Header1 2 2" xfId="12194"/>
    <cellStyle name="Header1 2 2 2" xfId="12195"/>
    <cellStyle name="Header1 2 2 3" xfId="12196"/>
    <cellStyle name="Header1 2 2 4" xfId="12197"/>
    <cellStyle name="Header1 2 3" xfId="12198"/>
    <cellStyle name="Header1 2 4" xfId="12199"/>
    <cellStyle name="Header1 2 5" xfId="12200"/>
    <cellStyle name="Header1 3" xfId="12201"/>
    <cellStyle name="Header1 3 2" xfId="12202"/>
    <cellStyle name="Header1 3 3" xfId="12203"/>
    <cellStyle name="Header1 3 4" xfId="12204"/>
    <cellStyle name="Header1 4" xfId="12205"/>
    <cellStyle name="Header1 4 2" xfId="12206"/>
    <cellStyle name="Header1 5" xfId="12207"/>
    <cellStyle name="Header1 6" xfId="12208"/>
    <cellStyle name="Header1 7" xfId="12209"/>
    <cellStyle name="Header2" xfId="1450"/>
    <cellStyle name="Header2 10" xfId="12210"/>
    <cellStyle name="Header2 2" xfId="5095"/>
    <cellStyle name="Header2 2 10" xfId="12211"/>
    <cellStyle name="Header2 2 11" xfId="61227"/>
    <cellStyle name="Header2 2 2" xfId="12212"/>
    <cellStyle name="Header2 2 2 2" xfId="12213"/>
    <cellStyle name="Header2 2 2 2 2" xfId="12214"/>
    <cellStyle name="Header2 2 2 3" xfId="12215"/>
    <cellStyle name="Header2 2 2 4" xfId="12216"/>
    <cellStyle name="Header2 2 2 5" xfId="12217"/>
    <cellStyle name="Header2 2 2 6" xfId="12218"/>
    <cellStyle name="Header2 2 3" xfId="12219"/>
    <cellStyle name="Header2 2 3 2" xfId="12220"/>
    <cellStyle name="Header2 2 3 2 2" xfId="12221"/>
    <cellStyle name="Header2 2 3 3" xfId="12222"/>
    <cellStyle name="Header2 2 4" xfId="12223"/>
    <cellStyle name="Header2 2 4 2" xfId="12224"/>
    <cellStyle name="Header2 2 5" xfId="12225"/>
    <cellStyle name="Header2 2 5 2" xfId="12226"/>
    <cellStyle name="Header2 2 6" xfId="12227"/>
    <cellStyle name="Header2 2 6 2" xfId="12228"/>
    <cellStyle name="Header2 2 7" xfId="12229"/>
    <cellStyle name="Header2 2 8" xfId="12230"/>
    <cellStyle name="Header2 2 9" xfId="12231"/>
    <cellStyle name="Header2 3" xfId="12232"/>
    <cellStyle name="Header2 3 2" xfId="12233"/>
    <cellStyle name="Header2 3 2 2" xfId="12234"/>
    <cellStyle name="Header2 3 2 2 2" xfId="12235"/>
    <cellStyle name="Header2 3 2 3" xfId="12236"/>
    <cellStyle name="Header2 3 3" xfId="12237"/>
    <cellStyle name="Header2 3 3 2" xfId="12238"/>
    <cellStyle name="Header2 3 4" xfId="12239"/>
    <cellStyle name="Header2 3 4 2" xfId="12240"/>
    <cellStyle name="Header2 3 5" xfId="12241"/>
    <cellStyle name="Header2 3 6" xfId="12242"/>
    <cellStyle name="Header2 3 7" xfId="12243"/>
    <cellStyle name="Header2 3 8" xfId="12244"/>
    <cellStyle name="Header2 4" xfId="12245"/>
    <cellStyle name="Header2 4 2" xfId="12246"/>
    <cellStyle name="Header2 4 2 2" xfId="12247"/>
    <cellStyle name="Header2 4 3" xfId="12248"/>
    <cellStyle name="Header2 4 3 2" xfId="12249"/>
    <cellStyle name="Header2 4 4" xfId="12250"/>
    <cellStyle name="Header2 5" xfId="12251"/>
    <cellStyle name="Header2 5 2" xfId="12252"/>
    <cellStyle name="Header2 6" xfId="12253"/>
    <cellStyle name="Header2 6 2" xfId="12254"/>
    <cellStyle name="Header2 7" xfId="12255"/>
    <cellStyle name="Header2 8" xfId="12256"/>
    <cellStyle name="Header2 9" xfId="12257"/>
    <cellStyle name="Heading 1" xfId="2" builtinId="16" customBuiltin="1"/>
    <cellStyle name="Heading 1 10" xfId="59677"/>
    <cellStyle name="Heading 1 11" xfId="59678"/>
    <cellStyle name="Heading 1 2" xfId="1451"/>
    <cellStyle name="Heading 1 2 10" xfId="12258"/>
    <cellStyle name="Heading 1 2 11" xfId="12259"/>
    <cellStyle name="Heading 1 2 2" xfId="1452"/>
    <cellStyle name="Heading 1 2 2 2" xfId="12260"/>
    <cellStyle name="Heading 1 2 2 2 2" xfId="12261"/>
    <cellStyle name="Heading 1 2 2 2 3" xfId="12262"/>
    <cellStyle name="Heading 1 2 2 2 4" xfId="12263"/>
    <cellStyle name="Heading 1 2 2 3" xfId="12264"/>
    <cellStyle name="Heading 1 2 2 3 2" xfId="12265"/>
    <cellStyle name="Heading 1 2 2 4" xfId="12266"/>
    <cellStyle name="Heading 1 2 2 5" xfId="12267"/>
    <cellStyle name="Heading 1 2 2 6" xfId="12268"/>
    <cellStyle name="Heading 1 2 3" xfId="4730"/>
    <cellStyle name="Heading 1 2 3 2" xfId="12269"/>
    <cellStyle name="Heading 1 2 3 3" xfId="12270"/>
    <cellStyle name="Heading 1 2 3 4" xfId="12271"/>
    <cellStyle name="Heading 1 2 3 5" xfId="12272"/>
    <cellStyle name="Heading 1 2 4" xfId="12273"/>
    <cellStyle name="Heading 1 2 4 2" xfId="12274"/>
    <cellStyle name="Heading 1 2 4 3" xfId="12275"/>
    <cellStyle name="Heading 1 2 5" xfId="12276"/>
    <cellStyle name="Heading 1 2 5 2" xfId="12277"/>
    <cellStyle name="Heading 1 2 6" xfId="12278"/>
    <cellStyle name="Heading 1 2 6 2" xfId="12279"/>
    <cellStyle name="Heading 1 2 7" xfId="12280"/>
    <cellStyle name="Heading 1 2 7 2" xfId="12281"/>
    <cellStyle name="Heading 1 2 8" xfId="12282"/>
    <cellStyle name="Heading 1 2 9" xfId="12283"/>
    <cellStyle name="Heading 1 2_2015 Annual Rpt" xfId="4973"/>
    <cellStyle name="Heading 1 3" xfId="1453"/>
    <cellStyle name="Heading 1 3 2" xfId="12284"/>
    <cellStyle name="Heading 1 3 2 2" xfId="12285"/>
    <cellStyle name="Heading 1 3 2 2 2" xfId="12286"/>
    <cellStyle name="Heading 1 3 2 3" xfId="12287"/>
    <cellStyle name="Heading 1 3 2 3 2" xfId="12288"/>
    <cellStyle name="Heading 1 3 3" xfId="12289"/>
    <cellStyle name="Heading 1 3 3 2" xfId="12290"/>
    <cellStyle name="Heading 1 3 3 3" xfId="12291"/>
    <cellStyle name="Heading 1 3 4" xfId="12292"/>
    <cellStyle name="Heading 1 3 4 2" xfId="12293"/>
    <cellStyle name="Heading 1 3 5" xfId="12294"/>
    <cellStyle name="Heading 1 3 5 2" xfId="12295"/>
    <cellStyle name="Heading 1 3 6" xfId="12296"/>
    <cellStyle name="Heading 1 3 7" xfId="12297"/>
    <cellStyle name="Heading 1 4" xfId="1454"/>
    <cellStyle name="Heading 1 4 2" xfId="12298"/>
    <cellStyle name="Heading 1 4 2 2" xfId="12299"/>
    <cellStyle name="Heading 1 4 2 3" xfId="12300"/>
    <cellStyle name="Heading 1 4 3" xfId="12301"/>
    <cellStyle name="Heading 1 4 3 2" xfId="12302"/>
    <cellStyle name="Heading 1 4 4" xfId="12303"/>
    <cellStyle name="Heading 1 4 5" xfId="12304"/>
    <cellStyle name="Heading 1 5" xfId="1455"/>
    <cellStyle name="Heading 1 5 2" xfId="12305"/>
    <cellStyle name="Heading 1 5 2 2" xfId="12306"/>
    <cellStyle name="Heading 1 5 3" xfId="12307"/>
    <cellStyle name="Heading 1 5 4" xfId="12308"/>
    <cellStyle name="Heading 1 6" xfId="1456"/>
    <cellStyle name="Heading 1 6 2" xfId="12309"/>
    <cellStyle name="Heading 1 7" xfId="1457"/>
    <cellStyle name="Heading 1 8" xfId="59679"/>
    <cellStyle name="Heading 1 9" xfId="59680"/>
    <cellStyle name="Heading 2" xfId="3" builtinId="17" customBuiltin="1"/>
    <cellStyle name="Heading 2 10" xfId="59681"/>
    <cellStyle name="Heading 2 11" xfId="59682"/>
    <cellStyle name="Heading 2 2" xfId="1458"/>
    <cellStyle name="Heading 2 2 10" xfId="12310"/>
    <cellStyle name="Heading 2 2 11" xfId="12311"/>
    <cellStyle name="Heading 2 2 2" xfId="1459"/>
    <cellStyle name="Heading 2 2 2 2" xfId="12312"/>
    <cellStyle name="Heading 2 2 2 2 2" xfId="12313"/>
    <cellStyle name="Heading 2 2 2 2 3" xfId="12314"/>
    <cellStyle name="Heading 2 2 2 2 4" xfId="12315"/>
    <cellStyle name="Heading 2 2 2 3" xfId="12316"/>
    <cellStyle name="Heading 2 2 2 3 2" xfId="12317"/>
    <cellStyle name="Heading 2 2 2 4" xfId="12318"/>
    <cellStyle name="Heading 2 2 2 5" xfId="12319"/>
    <cellStyle name="Heading 2 2 2 6" xfId="12320"/>
    <cellStyle name="Heading 2 2 3" xfId="4731"/>
    <cellStyle name="Heading 2 2 3 2" xfId="12321"/>
    <cellStyle name="Heading 2 2 3 3" xfId="12322"/>
    <cellStyle name="Heading 2 2 3 4" xfId="12323"/>
    <cellStyle name="Heading 2 2 3 5" xfId="12324"/>
    <cellStyle name="Heading 2 2 4" xfId="12325"/>
    <cellStyle name="Heading 2 2 4 2" xfId="12326"/>
    <cellStyle name="Heading 2 2 4 3" xfId="12327"/>
    <cellStyle name="Heading 2 2 5" xfId="12328"/>
    <cellStyle name="Heading 2 2 5 2" xfId="12329"/>
    <cellStyle name="Heading 2 2 6" xfId="12330"/>
    <cellStyle name="Heading 2 2 6 2" xfId="12331"/>
    <cellStyle name="Heading 2 2 7" xfId="12332"/>
    <cellStyle name="Heading 2 2 7 2" xfId="12333"/>
    <cellStyle name="Heading 2 2 8" xfId="12334"/>
    <cellStyle name="Heading 2 2 9" xfId="12335"/>
    <cellStyle name="Heading 2 2_2015 Annual Rpt" xfId="4974"/>
    <cellStyle name="Heading 2 3" xfId="1460"/>
    <cellStyle name="Heading 2 3 2" xfId="12336"/>
    <cellStyle name="Heading 2 3 2 2" xfId="12337"/>
    <cellStyle name="Heading 2 3 2 2 2" xfId="12338"/>
    <cellStyle name="Heading 2 3 2 3" xfId="12339"/>
    <cellStyle name="Heading 2 3 2 3 2" xfId="12340"/>
    <cellStyle name="Heading 2 3 2 4" xfId="12341"/>
    <cellStyle name="Heading 2 3 2 5" xfId="12342"/>
    <cellStyle name="Heading 2 3 3" xfId="12343"/>
    <cellStyle name="Heading 2 3 3 2" xfId="12344"/>
    <cellStyle name="Heading 2 3 3 3" xfId="12345"/>
    <cellStyle name="Heading 2 3 4" xfId="12346"/>
    <cellStyle name="Heading 2 3 4 2" xfId="12347"/>
    <cellStyle name="Heading 2 3 5" xfId="12348"/>
    <cellStyle name="Heading 2 3 5 2" xfId="12349"/>
    <cellStyle name="Heading 2 3 6" xfId="12350"/>
    <cellStyle name="Heading 2 3 7" xfId="12351"/>
    <cellStyle name="Heading 2 4" xfId="1461"/>
    <cellStyle name="Heading 2 4 2" xfId="12352"/>
    <cellStyle name="Heading 2 4 2 2" xfId="12353"/>
    <cellStyle name="Heading 2 4 2 3" xfId="12354"/>
    <cellStyle name="Heading 2 4 3" xfId="12355"/>
    <cellStyle name="Heading 2 4 3 2" xfId="12356"/>
    <cellStyle name="Heading 2 4 4" xfId="12357"/>
    <cellStyle name="Heading 2 4 5" xfId="12358"/>
    <cellStyle name="Heading 2 5" xfId="1462"/>
    <cellStyle name="Heading 2 5 2" xfId="12359"/>
    <cellStyle name="Heading 2 5 2 2" xfId="12360"/>
    <cellStyle name="Heading 2 5 3" xfId="12361"/>
    <cellStyle name="Heading 2 5 4" xfId="12362"/>
    <cellStyle name="Heading 2 6" xfId="1463"/>
    <cellStyle name="Heading 2 6 2" xfId="12363"/>
    <cellStyle name="Heading 2 6 3" xfId="12364"/>
    <cellStyle name="Heading 2 7" xfId="1464"/>
    <cellStyle name="Heading 2 7 2" xfId="12365"/>
    <cellStyle name="Heading 2 8" xfId="59683"/>
    <cellStyle name="Heading 2 9" xfId="59684"/>
    <cellStyle name="Heading 3" xfId="4" builtinId="18" customBuiltin="1"/>
    <cellStyle name="Heading 3 10" xfId="59685"/>
    <cellStyle name="Heading 3 11" xfId="59686"/>
    <cellStyle name="Heading 3 2" xfId="1465"/>
    <cellStyle name="Heading 3 2 10" xfId="12366"/>
    <cellStyle name="Heading 3 2 11" xfId="12367"/>
    <cellStyle name="Heading 3 2 2" xfId="1466"/>
    <cellStyle name="Heading 3 2 2 2" xfId="12368"/>
    <cellStyle name="Heading 3 2 2 2 2" xfId="12369"/>
    <cellStyle name="Heading 3 2 2 2 3" xfId="12370"/>
    <cellStyle name="Heading 3 2 2 2 4" xfId="12371"/>
    <cellStyle name="Heading 3 2 2 3" xfId="12372"/>
    <cellStyle name="Heading 3 2 2 4" xfId="12373"/>
    <cellStyle name="Heading 3 2 2 5" xfId="12374"/>
    <cellStyle name="Heading 3 2 2 6" xfId="12375"/>
    <cellStyle name="Heading 3 2 3" xfId="12376"/>
    <cellStyle name="Heading 3 2 3 2" xfId="12377"/>
    <cellStyle name="Heading 3 2 3 3" xfId="12378"/>
    <cellStyle name="Heading 3 2 3 4" xfId="12379"/>
    <cellStyle name="Heading 3 2 3 5" xfId="12380"/>
    <cellStyle name="Heading 3 2 4" xfId="12381"/>
    <cellStyle name="Heading 3 2 4 2" xfId="12382"/>
    <cellStyle name="Heading 3 2 4 3" xfId="12383"/>
    <cellStyle name="Heading 3 2 5" xfId="12384"/>
    <cellStyle name="Heading 3 2 5 2" xfId="12385"/>
    <cellStyle name="Heading 3 2 6" xfId="12386"/>
    <cellStyle name="Heading 3 2 6 2" xfId="12387"/>
    <cellStyle name="Heading 3 2 7" xfId="12388"/>
    <cellStyle name="Heading 3 2 7 2" xfId="12389"/>
    <cellStyle name="Heading 3 2 8" xfId="12390"/>
    <cellStyle name="Heading 3 2 9" xfId="12391"/>
    <cellStyle name="Heading 3 3" xfId="1467"/>
    <cellStyle name="Heading 3 3 2" xfId="12392"/>
    <cellStyle name="Heading 3 3 2 2" xfId="12393"/>
    <cellStyle name="Heading 3 3 2 2 2" xfId="12394"/>
    <cellStyle name="Heading 3 3 2 3" xfId="12395"/>
    <cellStyle name="Heading 3 3 2 3 2" xfId="12396"/>
    <cellStyle name="Heading 3 3 2 4" xfId="12397"/>
    <cellStyle name="Heading 3 3 2 5" xfId="12398"/>
    <cellStyle name="Heading 3 3 3" xfId="12399"/>
    <cellStyle name="Heading 3 3 3 2" xfId="12400"/>
    <cellStyle name="Heading 3 3 3 3" xfId="12401"/>
    <cellStyle name="Heading 3 3 4" xfId="12402"/>
    <cellStyle name="Heading 3 3 4 2" xfId="12403"/>
    <cellStyle name="Heading 3 3 5" xfId="12404"/>
    <cellStyle name="Heading 3 3 5 2" xfId="12405"/>
    <cellStyle name="Heading 3 3 6" xfId="12406"/>
    <cellStyle name="Heading 3 3 7" xfId="12407"/>
    <cellStyle name="Heading 3 4" xfId="1468"/>
    <cellStyle name="Heading 3 4 2" xfId="12408"/>
    <cellStyle name="Heading 3 4 3" xfId="12409"/>
    <cellStyle name="Heading 3 4 4" xfId="12410"/>
    <cellStyle name="Heading 3 4 5" xfId="12411"/>
    <cellStyle name="Heading 3 5" xfId="1469"/>
    <cellStyle name="Heading 3 5 2" xfId="12412"/>
    <cellStyle name="Heading 3 5 3" xfId="12413"/>
    <cellStyle name="Heading 3 5 4" xfId="12414"/>
    <cellStyle name="Heading 3 6" xfId="1470"/>
    <cellStyle name="Heading 3 6 2" xfId="12415"/>
    <cellStyle name="Heading 3 6 3" xfId="12416"/>
    <cellStyle name="Heading 3 7" xfId="1471"/>
    <cellStyle name="Heading 3 7 2" xfId="12417"/>
    <cellStyle name="Heading 3 8" xfId="59687"/>
    <cellStyle name="Heading 3 9" xfId="59688"/>
    <cellStyle name="Heading 4" xfId="5" builtinId="19" customBuiltin="1"/>
    <cellStyle name="Heading 4 10" xfId="59689"/>
    <cellStyle name="Heading 4 2" xfId="1472"/>
    <cellStyle name="Heading 4 2 10" xfId="12418"/>
    <cellStyle name="Heading 4 2 11" xfId="12419"/>
    <cellStyle name="Heading 4 2 2" xfId="1473"/>
    <cellStyle name="Heading 4 2 2 2" xfId="12420"/>
    <cellStyle name="Heading 4 2 2 2 2" xfId="12421"/>
    <cellStyle name="Heading 4 2 2 2 3" xfId="12422"/>
    <cellStyle name="Heading 4 2 2 2 4" xfId="12423"/>
    <cellStyle name="Heading 4 2 2 3" xfId="12424"/>
    <cellStyle name="Heading 4 2 2 4" xfId="12425"/>
    <cellStyle name="Heading 4 2 2 5" xfId="12426"/>
    <cellStyle name="Heading 4 2 2 6" xfId="12427"/>
    <cellStyle name="Heading 4 2 3" xfId="12428"/>
    <cellStyle name="Heading 4 2 3 2" xfId="12429"/>
    <cellStyle name="Heading 4 2 3 3" xfId="12430"/>
    <cellStyle name="Heading 4 2 3 4" xfId="12431"/>
    <cellStyle name="Heading 4 2 3 5" xfId="12432"/>
    <cellStyle name="Heading 4 2 4" xfId="12433"/>
    <cellStyle name="Heading 4 2 4 2" xfId="12434"/>
    <cellStyle name="Heading 4 2 4 3" xfId="12435"/>
    <cellStyle name="Heading 4 2 5" xfId="12436"/>
    <cellStyle name="Heading 4 2 5 2" xfId="12437"/>
    <cellStyle name="Heading 4 2 6" xfId="12438"/>
    <cellStyle name="Heading 4 2 6 2" xfId="12439"/>
    <cellStyle name="Heading 4 2 7" xfId="12440"/>
    <cellStyle name="Heading 4 2 7 2" xfId="12441"/>
    <cellStyle name="Heading 4 2 8" xfId="12442"/>
    <cellStyle name="Heading 4 2 9" xfId="12443"/>
    <cellStyle name="Heading 4 3" xfId="1474"/>
    <cellStyle name="Heading 4 3 2" xfId="12444"/>
    <cellStyle name="Heading 4 3 2 2" xfId="12445"/>
    <cellStyle name="Heading 4 3 2 2 2" xfId="12446"/>
    <cellStyle name="Heading 4 3 2 3" xfId="12447"/>
    <cellStyle name="Heading 4 3 2 4" xfId="12448"/>
    <cellStyle name="Heading 4 3 3" xfId="12449"/>
    <cellStyle name="Heading 4 3 3 2" xfId="12450"/>
    <cellStyle name="Heading 4 3 3 3" xfId="12451"/>
    <cellStyle name="Heading 4 3 4" xfId="12452"/>
    <cellStyle name="Heading 4 3 4 2" xfId="12453"/>
    <cellStyle name="Heading 4 3 5" xfId="12454"/>
    <cellStyle name="Heading 4 3 5 2" xfId="12455"/>
    <cellStyle name="Heading 4 3 6" xfId="12456"/>
    <cellStyle name="Heading 4 3 7" xfId="12457"/>
    <cellStyle name="Heading 4 4" xfId="1475"/>
    <cellStyle name="Heading 4 4 2" xfId="12458"/>
    <cellStyle name="Heading 4 4 3" xfId="12459"/>
    <cellStyle name="Heading 4 4 4" xfId="12460"/>
    <cellStyle name="Heading 4 4 5" xfId="12461"/>
    <cellStyle name="Heading 4 5" xfId="1476"/>
    <cellStyle name="Heading 4 5 2" xfId="12462"/>
    <cellStyle name="Heading 4 5 3" xfId="12463"/>
    <cellStyle name="Heading 4 5 4" xfId="12464"/>
    <cellStyle name="Heading 4 6" xfId="1477"/>
    <cellStyle name="Heading 4 6 2" xfId="12465"/>
    <cellStyle name="Heading 4 7" xfId="1478"/>
    <cellStyle name="Heading 4 8" xfId="59690"/>
    <cellStyle name="Heading 4 9" xfId="59691"/>
    <cellStyle name="Heading1" xfId="1479"/>
    <cellStyle name="Heading1 2" xfId="1480"/>
    <cellStyle name="Heading1 2 2" xfId="12466"/>
    <cellStyle name="Heading1 3" xfId="1481"/>
    <cellStyle name="Heading1 3 2" xfId="61291"/>
    <cellStyle name="Heading1 4" xfId="12467"/>
    <cellStyle name="Heading1 5" xfId="12468"/>
    <cellStyle name="Heading1_2010-2012 Program Workbook_Incent_FS" xfId="1482"/>
    <cellStyle name="Heading2" xfId="1483"/>
    <cellStyle name="Heading2 2" xfId="1484"/>
    <cellStyle name="Heading2 2 2" xfId="12469"/>
    <cellStyle name="Heading2 3" xfId="1485"/>
    <cellStyle name="Heading2 3 2" xfId="61292"/>
    <cellStyle name="Heading2 4" xfId="12470"/>
    <cellStyle name="Heading2 5" xfId="12471"/>
    <cellStyle name="Heading2_2010-2012 Program Workbook_Incent_FS" xfId="1486"/>
    <cellStyle name="Hidden" xfId="1487"/>
    <cellStyle name="Hidden 2" xfId="4922"/>
    <cellStyle name="Hidden 2 2" xfId="12472"/>
    <cellStyle name="Hidden 3" xfId="12473"/>
    <cellStyle name="HIGHLIGHT" xfId="1488"/>
    <cellStyle name="HIGHLIGHT 2" xfId="12474"/>
    <cellStyle name="HIGHLIGHT 2 2" xfId="12475"/>
    <cellStyle name="HIGHLIGHT 2 2 2" xfId="12476"/>
    <cellStyle name="HIGHLIGHT 2 3" xfId="12477"/>
    <cellStyle name="HIGHLIGHT 2 4" xfId="12478"/>
    <cellStyle name="HIGHLIGHT 2 5" xfId="12479"/>
    <cellStyle name="HIGHLIGHT 3" xfId="12480"/>
    <cellStyle name="HIGHLIGHT 3 2" xfId="12481"/>
    <cellStyle name="HIGHLIGHT 3 3" xfId="12482"/>
    <cellStyle name="HIGHLIGHT 4" xfId="12483"/>
    <cellStyle name="HIGHLIGHT 5" xfId="12484"/>
    <cellStyle name="HIGHLIGHT 6" xfId="12485"/>
    <cellStyle name="highlite" xfId="1489"/>
    <cellStyle name="hilite" xfId="1490"/>
    <cellStyle name="Hyperlink" xfId="61390" builtinId="8" hidden="1"/>
    <cellStyle name="Hyperlink" xfId="61392" builtinId="8" hidden="1"/>
    <cellStyle name="Hyperlink" xfId="61394" builtinId="8" hidden="1"/>
    <cellStyle name="Hyperlink" xfId="61396" builtinId="8" hidden="1"/>
    <cellStyle name="Hyperlink" xfId="61398" builtinId="8" hidden="1"/>
    <cellStyle name="Hyperlink 2" xfId="1491"/>
    <cellStyle name="Hyperlink 2 2" xfId="12486"/>
    <cellStyle name="Hyperlink 2 2 2" xfId="12487"/>
    <cellStyle name="Hyperlink 2 2 2 2" xfId="12488"/>
    <cellStyle name="Hyperlink 2 2 3" xfId="12489"/>
    <cellStyle name="Hyperlink 2 2 4" xfId="12490"/>
    <cellStyle name="Hyperlink 2 3" xfId="12491"/>
    <cellStyle name="Hyperlink 2 3 2" xfId="12492"/>
    <cellStyle name="Hyperlink 2 3 3" xfId="12493"/>
    <cellStyle name="Hyperlink 2 4" xfId="12494"/>
    <cellStyle name="Hyperlink 2 5" xfId="12495"/>
    <cellStyle name="Hyperlink 3" xfId="12496"/>
    <cellStyle name="Hyperlink 3 2" xfId="12497"/>
    <cellStyle name="Hyperlink 3 2 2" xfId="12498"/>
    <cellStyle name="Hyperlink 3 2 2 2" xfId="12499"/>
    <cellStyle name="Hyperlink 3 2 3" xfId="12500"/>
    <cellStyle name="Hyperlink 3 3" xfId="12501"/>
    <cellStyle name="Hyperlink 3 3 2" xfId="12502"/>
    <cellStyle name="Hyperlink 3 4" xfId="12503"/>
    <cellStyle name="Hyperlink 3 5" xfId="12504"/>
    <cellStyle name="Hyperlink 4" xfId="12505"/>
    <cellStyle name="Hyperlink 4 2" xfId="12506"/>
    <cellStyle name="Hyperlink 4 2 2" xfId="12507"/>
    <cellStyle name="Hyperlink 4 2 2 2" xfId="12508"/>
    <cellStyle name="Hyperlink 4 2 3" xfId="12509"/>
    <cellStyle name="Hyperlink 4 3" xfId="12510"/>
    <cellStyle name="Hyperlink 4 3 2" xfId="12511"/>
    <cellStyle name="Hyperlink 4 3 2 2" xfId="12512"/>
    <cellStyle name="Hyperlink 4 3 3" xfId="12513"/>
    <cellStyle name="Hyperlink 4 4" xfId="12514"/>
    <cellStyle name="Hyperlink 4 4 2" xfId="12515"/>
    <cellStyle name="Hyperlink 4 5" xfId="12516"/>
    <cellStyle name="Hyperlink 5" xfId="12517"/>
    <cellStyle name="Hyperlink 5 2" xfId="12518"/>
    <cellStyle name="Hyperlink 5 2 2" xfId="12519"/>
    <cellStyle name="Hyperlink 5 2 2 2" xfId="12520"/>
    <cellStyle name="Hyperlink 5 2 3" xfId="12521"/>
    <cellStyle name="Hyperlink 5 3" xfId="12522"/>
    <cellStyle name="Hyperlink 5 3 2" xfId="12523"/>
    <cellStyle name="Hyperlink 5 4" xfId="12524"/>
    <cellStyle name="Input" xfId="9" builtinId="20" customBuiltin="1"/>
    <cellStyle name="Input [yellow]" xfId="1492"/>
    <cellStyle name="Input [yellow] 2" xfId="1493"/>
    <cellStyle name="Input [yellow] 2 2" xfId="5096"/>
    <cellStyle name="Input [yellow] 2 2 2" xfId="57978"/>
    <cellStyle name="Input [yellow] 2 2 2 2" xfId="57979"/>
    <cellStyle name="Input [yellow] 2 2 2 3" xfId="57980"/>
    <cellStyle name="Input [yellow] 2 2 3" xfId="57981"/>
    <cellStyle name="Input [yellow] 2 3" xfId="57982"/>
    <cellStyle name="Input [yellow] 2 3 2" xfId="57983"/>
    <cellStyle name="Input [yellow] 2 3 3" xfId="57984"/>
    <cellStyle name="Input [yellow] 2 4" xfId="57985"/>
    <cellStyle name="Input [yellow] 2 5" xfId="57986"/>
    <cellStyle name="Input [yellow] 3" xfId="5097"/>
    <cellStyle name="Input [yellow] 3 2" xfId="57987"/>
    <cellStyle name="Input [yellow] 3 2 2" xfId="57988"/>
    <cellStyle name="Input [yellow] 3 2 3" xfId="57989"/>
    <cellStyle name="Input [yellow] 3 3" xfId="57990"/>
    <cellStyle name="Input [yellow] 4" xfId="57991"/>
    <cellStyle name="Input [yellow] 4 2" xfId="57992"/>
    <cellStyle name="Input [yellow] 4 3" xfId="57993"/>
    <cellStyle name="Input [yellow] 5" xfId="57994"/>
    <cellStyle name="Input [yellow] 6" xfId="57995"/>
    <cellStyle name="Input [yellow]_2010-2012 Program Workbook Completed_Incent_V2" xfId="1494"/>
    <cellStyle name="Input 10" xfId="12525"/>
    <cellStyle name="Input 10 2" xfId="12526"/>
    <cellStyle name="Input 10 2 2" xfId="12527"/>
    <cellStyle name="Input 10 2 2 2" xfId="12528"/>
    <cellStyle name="Input 10 2 2 3" xfId="12529"/>
    <cellStyle name="Input 10 2 2 4" xfId="12530"/>
    <cellStyle name="Input 10 2 3" xfId="12531"/>
    <cellStyle name="Input 10 2 3 2" xfId="12532"/>
    <cellStyle name="Input 10 2 4" xfId="12533"/>
    <cellStyle name="Input 10 2 4 2" xfId="12534"/>
    <cellStyle name="Input 10 2 5" xfId="12535"/>
    <cellStyle name="Input 10 2 6" xfId="12536"/>
    <cellStyle name="Input 10 2 7" xfId="12537"/>
    <cellStyle name="Input 10 3" xfId="12538"/>
    <cellStyle name="Input 10 3 2" xfId="12539"/>
    <cellStyle name="Input 10 3 3" xfId="12540"/>
    <cellStyle name="Input 10 3 4" xfId="12541"/>
    <cellStyle name="Input 10 4" xfId="12542"/>
    <cellStyle name="Input 10 4 2" xfId="12543"/>
    <cellStyle name="Input 10 5" xfId="12544"/>
    <cellStyle name="Input 10 5 2" xfId="12545"/>
    <cellStyle name="Input 10 5 3" xfId="12546"/>
    <cellStyle name="Input 10 6" xfId="12547"/>
    <cellStyle name="Input 10 6 2" xfId="12548"/>
    <cellStyle name="Input 10 7" xfId="12549"/>
    <cellStyle name="Input 10 8" xfId="12550"/>
    <cellStyle name="Input 10 9" xfId="12551"/>
    <cellStyle name="Input 100" xfId="12552"/>
    <cellStyle name="Input 100 2" xfId="12553"/>
    <cellStyle name="Input 100 3" xfId="12554"/>
    <cellStyle name="Input 101" xfId="12555"/>
    <cellStyle name="Input 101 2" xfId="12556"/>
    <cellStyle name="Input 101 3" xfId="12557"/>
    <cellStyle name="Input 102" xfId="12558"/>
    <cellStyle name="Input 102 2" xfId="12559"/>
    <cellStyle name="Input 102 3" xfId="12560"/>
    <cellStyle name="Input 103" xfId="12561"/>
    <cellStyle name="Input 103 2" xfId="12562"/>
    <cellStyle name="Input 104" xfId="12563"/>
    <cellStyle name="Input 104 2" xfId="12564"/>
    <cellStyle name="Input 105" xfId="12565"/>
    <cellStyle name="Input 105 2" xfId="12566"/>
    <cellStyle name="Input 106" xfId="12567"/>
    <cellStyle name="Input 106 2" xfId="12568"/>
    <cellStyle name="Input 107" xfId="12569"/>
    <cellStyle name="Input 107 2" xfId="12570"/>
    <cellStyle name="Input 108" xfId="12571"/>
    <cellStyle name="Input 108 2" xfId="12572"/>
    <cellStyle name="Input 109" xfId="12573"/>
    <cellStyle name="Input 109 2" xfId="12574"/>
    <cellStyle name="Input 11" xfId="12575"/>
    <cellStyle name="Input 11 2" xfId="12576"/>
    <cellStyle name="Input 11 2 2" xfId="12577"/>
    <cellStyle name="Input 11 2 2 2" xfId="12578"/>
    <cellStyle name="Input 11 2 2 3" xfId="12579"/>
    <cellStyle name="Input 11 2 2 4" xfId="12580"/>
    <cellStyle name="Input 11 2 3" xfId="12581"/>
    <cellStyle name="Input 11 2 3 2" xfId="12582"/>
    <cellStyle name="Input 11 2 4" xfId="12583"/>
    <cellStyle name="Input 11 2 4 2" xfId="12584"/>
    <cellStyle name="Input 11 2 5" xfId="12585"/>
    <cellStyle name="Input 11 2 6" xfId="12586"/>
    <cellStyle name="Input 11 2 7" xfId="12587"/>
    <cellStyle name="Input 11 3" xfId="12588"/>
    <cellStyle name="Input 11 3 2" xfId="12589"/>
    <cellStyle name="Input 11 3 3" xfId="12590"/>
    <cellStyle name="Input 11 3 4" xfId="12591"/>
    <cellStyle name="Input 11 4" xfId="12592"/>
    <cellStyle name="Input 11 4 2" xfId="12593"/>
    <cellStyle name="Input 11 5" xfId="12594"/>
    <cellStyle name="Input 11 5 2" xfId="12595"/>
    <cellStyle name="Input 11 5 3" xfId="12596"/>
    <cellStyle name="Input 11 6" xfId="12597"/>
    <cellStyle name="Input 11 7" xfId="12598"/>
    <cellStyle name="Input 11 8" xfId="12599"/>
    <cellStyle name="Input 110" xfId="12600"/>
    <cellStyle name="Input 110 2" xfId="12601"/>
    <cellStyle name="Input 111" xfId="12602"/>
    <cellStyle name="Input 112" xfId="12603"/>
    <cellStyle name="Input 113" xfId="12604"/>
    <cellStyle name="Input 114" xfId="12605"/>
    <cellStyle name="Input 115" xfId="12606"/>
    <cellStyle name="Input 116" xfId="12607"/>
    <cellStyle name="Input 117" xfId="12608"/>
    <cellStyle name="Input 118" xfId="12609"/>
    <cellStyle name="Input 119" xfId="12610"/>
    <cellStyle name="Input 12" xfId="12611"/>
    <cellStyle name="Input 12 2" xfId="12612"/>
    <cellStyle name="Input 12 2 2" xfId="12613"/>
    <cellStyle name="Input 12 2 2 2" xfId="12614"/>
    <cellStyle name="Input 12 2 2 3" xfId="12615"/>
    <cellStyle name="Input 12 2 2 4" xfId="12616"/>
    <cellStyle name="Input 12 2 3" xfId="12617"/>
    <cellStyle name="Input 12 2 3 2" xfId="12618"/>
    <cellStyle name="Input 12 2 4" xfId="12619"/>
    <cellStyle name="Input 12 2 4 2" xfId="12620"/>
    <cellStyle name="Input 12 2 5" xfId="12621"/>
    <cellStyle name="Input 12 2 6" xfId="12622"/>
    <cellStyle name="Input 12 2 7" xfId="12623"/>
    <cellStyle name="Input 12 3" xfId="12624"/>
    <cellStyle name="Input 12 3 2" xfId="12625"/>
    <cellStyle name="Input 12 3 3" xfId="12626"/>
    <cellStyle name="Input 12 3 4" xfId="12627"/>
    <cellStyle name="Input 12 4" xfId="12628"/>
    <cellStyle name="Input 12 4 2" xfId="12629"/>
    <cellStyle name="Input 12 5" xfId="12630"/>
    <cellStyle name="Input 12 5 2" xfId="12631"/>
    <cellStyle name="Input 12 5 3" xfId="12632"/>
    <cellStyle name="Input 12 6" xfId="12633"/>
    <cellStyle name="Input 12 7" xfId="12634"/>
    <cellStyle name="Input 12 8" xfId="12635"/>
    <cellStyle name="Input 120" xfId="12636"/>
    <cellStyle name="Input 121" xfId="12637"/>
    <cellStyle name="Input 122" xfId="12638"/>
    <cellStyle name="Input 123" xfId="12639"/>
    <cellStyle name="Input 124" xfId="12640"/>
    <cellStyle name="Input 125" xfId="12641"/>
    <cellStyle name="Input 126" xfId="12642"/>
    <cellStyle name="Input 127" xfId="12643"/>
    <cellStyle name="Input 128" xfId="12644"/>
    <cellStyle name="Input 129" xfId="12645"/>
    <cellStyle name="Input 13" xfId="12646"/>
    <cellStyle name="Input 13 2" xfId="12647"/>
    <cellStyle name="Input 13 2 2" xfId="12648"/>
    <cellStyle name="Input 13 2 2 2" xfId="12649"/>
    <cellStyle name="Input 13 2 2 3" xfId="12650"/>
    <cellStyle name="Input 13 2 2 4" xfId="12651"/>
    <cellStyle name="Input 13 2 3" xfId="12652"/>
    <cellStyle name="Input 13 2 3 2" xfId="12653"/>
    <cellStyle name="Input 13 2 4" xfId="12654"/>
    <cellStyle name="Input 13 2 4 2" xfId="12655"/>
    <cellStyle name="Input 13 2 5" xfId="12656"/>
    <cellStyle name="Input 13 2 6" xfId="12657"/>
    <cellStyle name="Input 13 2 7" xfId="12658"/>
    <cellStyle name="Input 13 3" xfId="12659"/>
    <cellStyle name="Input 13 3 2" xfId="12660"/>
    <cellStyle name="Input 13 3 3" xfId="12661"/>
    <cellStyle name="Input 13 3 4" xfId="12662"/>
    <cellStyle name="Input 13 4" xfId="12663"/>
    <cellStyle name="Input 13 4 2" xfId="12664"/>
    <cellStyle name="Input 13 5" xfId="12665"/>
    <cellStyle name="Input 13 5 2" xfId="12666"/>
    <cellStyle name="Input 13 5 3" xfId="12667"/>
    <cellStyle name="Input 13 6" xfId="12668"/>
    <cellStyle name="Input 13 7" xfId="12669"/>
    <cellStyle name="Input 13 8" xfId="12670"/>
    <cellStyle name="Input 130" xfId="12671"/>
    <cellStyle name="Input 130 2" xfId="12672"/>
    <cellStyle name="Input 130 2 2" xfId="12673"/>
    <cellStyle name="Input 130 3" xfId="12674"/>
    <cellStyle name="Input 130 3 2" xfId="12675"/>
    <cellStyle name="Input 130 4" xfId="12676"/>
    <cellStyle name="Input 131" xfId="12677"/>
    <cellStyle name="Input 131 2" xfId="12678"/>
    <cellStyle name="Input 131 2 2" xfId="12679"/>
    <cellStyle name="Input 131 3" xfId="12680"/>
    <cellStyle name="Input 131 3 2" xfId="12681"/>
    <cellStyle name="Input 131 4" xfId="12682"/>
    <cellStyle name="Input 132" xfId="12683"/>
    <cellStyle name="Input 132 2" xfId="12684"/>
    <cellStyle name="Input 132 2 2" xfId="12685"/>
    <cellStyle name="Input 132 3" xfId="12686"/>
    <cellStyle name="Input 132 3 2" xfId="12687"/>
    <cellStyle name="Input 132 4" xfId="12688"/>
    <cellStyle name="Input 133" xfId="12689"/>
    <cellStyle name="Input 133 2" xfId="12690"/>
    <cellStyle name="Input 133 2 2" xfId="12691"/>
    <cellStyle name="Input 133 3" xfId="12692"/>
    <cellStyle name="Input 133 3 2" xfId="12693"/>
    <cellStyle name="Input 133 4" xfId="12694"/>
    <cellStyle name="Input 134" xfId="12695"/>
    <cellStyle name="Input 134 2" xfId="12696"/>
    <cellStyle name="Input 134 2 2" xfId="12697"/>
    <cellStyle name="Input 134 3" xfId="12698"/>
    <cellStyle name="Input 134 3 2" xfId="12699"/>
    <cellStyle name="Input 134 4" xfId="12700"/>
    <cellStyle name="Input 135" xfId="12701"/>
    <cellStyle name="Input 135 2" xfId="12702"/>
    <cellStyle name="Input 135 2 2" xfId="12703"/>
    <cellStyle name="Input 135 3" xfId="12704"/>
    <cellStyle name="Input 135 3 2" xfId="12705"/>
    <cellStyle name="Input 135 4" xfId="12706"/>
    <cellStyle name="Input 136" xfId="12707"/>
    <cellStyle name="Input 136 2" xfId="12708"/>
    <cellStyle name="Input 136 2 2" xfId="12709"/>
    <cellStyle name="Input 136 3" xfId="12710"/>
    <cellStyle name="Input 136 3 2" xfId="12711"/>
    <cellStyle name="Input 136 4" xfId="12712"/>
    <cellStyle name="Input 137" xfId="12713"/>
    <cellStyle name="Input 137 2" xfId="12714"/>
    <cellStyle name="Input 137 2 2" xfId="12715"/>
    <cellStyle name="Input 137 3" xfId="12716"/>
    <cellStyle name="Input 137 3 2" xfId="12717"/>
    <cellStyle name="Input 137 4" xfId="12718"/>
    <cellStyle name="Input 138" xfId="12719"/>
    <cellStyle name="Input 138 2" xfId="12720"/>
    <cellStyle name="Input 138 2 2" xfId="12721"/>
    <cellStyle name="Input 138 3" xfId="12722"/>
    <cellStyle name="Input 138 3 2" xfId="12723"/>
    <cellStyle name="Input 138 4" xfId="12724"/>
    <cellStyle name="Input 139" xfId="12725"/>
    <cellStyle name="Input 139 2" xfId="12726"/>
    <cellStyle name="Input 139 2 2" xfId="12727"/>
    <cellStyle name="Input 139 3" xfId="12728"/>
    <cellStyle name="Input 139 3 2" xfId="12729"/>
    <cellStyle name="Input 139 4" xfId="12730"/>
    <cellStyle name="Input 14" xfId="12731"/>
    <cellStyle name="Input 14 2" xfId="12732"/>
    <cellStyle name="Input 14 2 2" xfId="12733"/>
    <cellStyle name="Input 14 2 2 2" xfId="12734"/>
    <cellStyle name="Input 14 2 2 3" xfId="12735"/>
    <cellStyle name="Input 14 2 2 4" xfId="12736"/>
    <cellStyle name="Input 14 2 3" xfId="12737"/>
    <cellStyle name="Input 14 2 3 2" xfId="12738"/>
    <cellStyle name="Input 14 2 4" xfId="12739"/>
    <cellStyle name="Input 14 2 4 2" xfId="12740"/>
    <cellStyle name="Input 14 2 5" xfId="12741"/>
    <cellStyle name="Input 14 2 6" xfId="12742"/>
    <cellStyle name="Input 14 2 7" xfId="12743"/>
    <cellStyle name="Input 14 3" xfId="12744"/>
    <cellStyle name="Input 14 3 2" xfId="12745"/>
    <cellStyle name="Input 14 3 3" xfId="12746"/>
    <cellStyle name="Input 14 3 4" xfId="12747"/>
    <cellStyle name="Input 14 4" xfId="12748"/>
    <cellStyle name="Input 14 4 2" xfId="12749"/>
    <cellStyle name="Input 14 5" xfId="12750"/>
    <cellStyle name="Input 14 5 2" xfId="12751"/>
    <cellStyle name="Input 14 5 3" xfId="12752"/>
    <cellStyle name="Input 14 6" xfId="12753"/>
    <cellStyle name="Input 14 7" xfId="12754"/>
    <cellStyle name="Input 140" xfId="12755"/>
    <cellStyle name="Input 140 2" xfId="12756"/>
    <cellStyle name="Input 140 2 2" xfId="12757"/>
    <cellStyle name="Input 140 3" xfId="12758"/>
    <cellStyle name="Input 140 3 2" xfId="12759"/>
    <cellStyle name="Input 140 4" xfId="12760"/>
    <cellStyle name="Input 141" xfId="12761"/>
    <cellStyle name="Input 141 2" xfId="12762"/>
    <cellStyle name="Input 141 2 2" xfId="12763"/>
    <cellStyle name="Input 141 3" xfId="12764"/>
    <cellStyle name="Input 141 3 2" xfId="12765"/>
    <cellStyle name="Input 141 4" xfId="12766"/>
    <cellStyle name="Input 142" xfId="12767"/>
    <cellStyle name="Input 142 2" xfId="12768"/>
    <cellStyle name="Input 142 2 2" xfId="12769"/>
    <cellStyle name="Input 142 3" xfId="12770"/>
    <cellStyle name="Input 142 3 2" xfId="12771"/>
    <cellStyle name="Input 142 4" xfId="12772"/>
    <cellStyle name="Input 143" xfId="12773"/>
    <cellStyle name="Input 143 2" xfId="12774"/>
    <cellStyle name="Input 143 2 2" xfId="12775"/>
    <cellStyle name="Input 143 3" xfId="12776"/>
    <cellStyle name="Input 143 3 2" xfId="12777"/>
    <cellStyle name="Input 143 4" xfId="12778"/>
    <cellStyle name="Input 144" xfId="12779"/>
    <cellStyle name="Input 144 2" xfId="12780"/>
    <cellStyle name="Input 144 2 2" xfId="12781"/>
    <cellStyle name="Input 144 3" xfId="12782"/>
    <cellStyle name="Input 144 3 2" xfId="12783"/>
    <cellStyle name="Input 144 4" xfId="12784"/>
    <cellStyle name="Input 145" xfId="12785"/>
    <cellStyle name="Input 145 2" xfId="12786"/>
    <cellStyle name="Input 145 2 2" xfId="12787"/>
    <cellStyle name="Input 145 3" xfId="12788"/>
    <cellStyle name="Input 145 3 2" xfId="12789"/>
    <cellStyle name="Input 145 4" xfId="12790"/>
    <cellStyle name="Input 146" xfId="12791"/>
    <cellStyle name="Input 146 2" xfId="12792"/>
    <cellStyle name="Input 146 2 2" xfId="12793"/>
    <cellStyle name="Input 146 3" xfId="12794"/>
    <cellStyle name="Input 146 3 2" xfId="12795"/>
    <cellStyle name="Input 146 4" xfId="12796"/>
    <cellStyle name="Input 147" xfId="12797"/>
    <cellStyle name="Input 147 2" xfId="12798"/>
    <cellStyle name="Input 147 2 2" xfId="12799"/>
    <cellStyle name="Input 147 3" xfId="12800"/>
    <cellStyle name="Input 147 3 2" xfId="12801"/>
    <cellStyle name="Input 147 4" xfId="12802"/>
    <cellStyle name="Input 148" xfId="12803"/>
    <cellStyle name="Input 148 2" xfId="12804"/>
    <cellStyle name="Input 148 2 2" xfId="12805"/>
    <cellStyle name="Input 148 3" xfId="12806"/>
    <cellStyle name="Input 148 3 2" xfId="12807"/>
    <cellStyle name="Input 148 4" xfId="12808"/>
    <cellStyle name="Input 149" xfId="12809"/>
    <cellStyle name="Input 149 2" xfId="12810"/>
    <cellStyle name="Input 149 2 2" xfId="12811"/>
    <cellStyle name="Input 149 3" xfId="12812"/>
    <cellStyle name="Input 149 3 2" xfId="12813"/>
    <cellStyle name="Input 149 4" xfId="12814"/>
    <cellStyle name="Input 15" xfId="12815"/>
    <cellStyle name="Input 15 2" xfId="12816"/>
    <cellStyle name="Input 15 2 2" xfId="12817"/>
    <cellStyle name="Input 15 2 2 2" xfId="12818"/>
    <cellStyle name="Input 15 2 2 3" xfId="12819"/>
    <cellStyle name="Input 15 2 2 4" xfId="12820"/>
    <cellStyle name="Input 15 2 3" xfId="12821"/>
    <cellStyle name="Input 15 2 3 2" xfId="12822"/>
    <cellStyle name="Input 15 2 4" xfId="12823"/>
    <cellStyle name="Input 15 2 4 2" xfId="12824"/>
    <cellStyle name="Input 15 2 5" xfId="12825"/>
    <cellStyle name="Input 15 2 6" xfId="12826"/>
    <cellStyle name="Input 15 2 7" xfId="12827"/>
    <cellStyle name="Input 15 3" xfId="12828"/>
    <cellStyle name="Input 15 3 2" xfId="12829"/>
    <cellStyle name="Input 15 3 3" xfId="12830"/>
    <cellStyle name="Input 15 3 4" xfId="12831"/>
    <cellStyle name="Input 15 4" xfId="12832"/>
    <cellStyle name="Input 15 4 2" xfId="12833"/>
    <cellStyle name="Input 15 5" xfId="12834"/>
    <cellStyle name="Input 15 5 2" xfId="12835"/>
    <cellStyle name="Input 15 5 3" xfId="12836"/>
    <cellStyle name="Input 15 6" xfId="12837"/>
    <cellStyle name="Input 15 7" xfId="12838"/>
    <cellStyle name="Input 150" xfId="12839"/>
    <cellStyle name="Input 150 2" xfId="12840"/>
    <cellStyle name="Input 150 2 2" xfId="12841"/>
    <cellStyle name="Input 150 3" xfId="12842"/>
    <cellStyle name="Input 150 3 2" xfId="12843"/>
    <cellStyle name="Input 150 4" xfId="12844"/>
    <cellStyle name="Input 151" xfId="12845"/>
    <cellStyle name="Input 151 2" xfId="12846"/>
    <cellStyle name="Input 151 2 2" xfId="12847"/>
    <cellStyle name="Input 151 3" xfId="12848"/>
    <cellStyle name="Input 151 3 2" xfId="12849"/>
    <cellStyle name="Input 151 4" xfId="12850"/>
    <cellStyle name="Input 152" xfId="12851"/>
    <cellStyle name="Input 152 2" xfId="12852"/>
    <cellStyle name="Input 152 2 2" xfId="12853"/>
    <cellStyle name="Input 152 3" xfId="12854"/>
    <cellStyle name="Input 152 3 2" xfId="12855"/>
    <cellStyle name="Input 152 4" xfId="12856"/>
    <cellStyle name="Input 153" xfId="12857"/>
    <cellStyle name="Input 153 2" xfId="12858"/>
    <cellStyle name="Input 153 2 2" xfId="12859"/>
    <cellStyle name="Input 153 3" xfId="12860"/>
    <cellStyle name="Input 153 3 2" xfId="12861"/>
    <cellStyle name="Input 153 4" xfId="12862"/>
    <cellStyle name="Input 154" xfId="12863"/>
    <cellStyle name="Input 154 2" xfId="12864"/>
    <cellStyle name="Input 154 2 2" xfId="12865"/>
    <cellStyle name="Input 154 3" xfId="12866"/>
    <cellStyle name="Input 154 3 2" xfId="12867"/>
    <cellStyle name="Input 154 4" xfId="12868"/>
    <cellStyle name="Input 155" xfId="12869"/>
    <cellStyle name="Input 155 2" xfId="12870"/>
    <cellStyle name="Input 155 2 2" xfId="12871"/>
    <cellStyle name="Input 155 3" xfId="12872"/>
    <cellStyle name="Input 155 3 2" xfId="12873"/>
    <cellStyle name="Input 155 4" xfId="12874"/>
    <cellStyle name="Input 156" xfId="12875"/>
    <cellStyle name="Input 156 2" xfId="12876"/>
    <cellStyle name="Input 156 2 2" xfId="12877"/>
    <cellStyle name="Input 156 3" xfId="12878"/>
    <cellStyle name="Input 156 3 2" xfId="12879"/>
    <cellStyle name="Input 156 4" xfId="12880"/>
    <cellStyle name="Input 157" xfId="12881"/>
    <cellStyle name="Input 157 2" xfId="12882"/>
    <cellStyle name="Input 157 2 2" xfId="12883"/>
    <cellStyle name="Input 157 3" xfId="12884"/>
    <cellStyle name="Input 157 3 2" xfId="12885"/>
    <cellStyle name="Input 157 4" xfId="12886"/>
    <cellStyle name="Input 158" xfId="12887"/>
    <cellStyle name="Input 158 2" xfId="12888"/>
    <cellStyle name="Input 158 2 2" xfId="12889"/>
    <cellStyle name="Input 158 3" xfId="12890"/>
    <cellStyle name="Input 158 3 2" xfId="12891"/>
    <cellStyle name="Input 158 4" xfId="12892"/>
    <cellStyle name="Input 159" xfId="12893"/>
    <cellStyle name="Input 159 2" xfId="12894"/>
    <cellStyle name="Input 159 2 2" xfId="12895"/>
    <cellStyle name="Input 159 3" xfId="12896"/>
    <cellStyle name="Input 159 3 2" xfId="12897"/>
    <cellStyle name="Input 159 4" xfId="12898"/>
    <cellStyle name="Input 16" xfId="12899"/>
    <cellStyle name="Input 16 2" xfId="12900"/>
    <cellStyle name="Input 16 2 2" xfId="12901"/>
    <cellStyle name="Input 16 2 2 2" xfId="12902"/>
    <cellStyle name="Input 16 2 2 3" xfId="12903"/>
    <cellStyle name="Input 16 2 2 4" xfId="12904"/>
    <cellStyle name="Input 16 2 3" xfId="12905"/>
    <cellStyle name="Input 16 2 3 2" xfId="12906"/>
    <cellStyle name="Input 16 2 4" xfId="12907"/>
    <cellStyle name="Input 16 2 4 2" xfId="12908"/>
    <cellStyle name="Input 16 2 5" xfId="12909"/>
    <cellStyle name="Input 16 2 6" xfId="12910"/>
    <cellStyle name="Input 16 2 7" xfId="12911"/>
    <cellStyle name="Input 16 3" xfId="12912"/>
    <cellStyle name="Input 16 3 2" xfId="12913"/>
    <cellStyle name="Input 16 3 3" xfId="12914"/>
    <cellStyle name="Input 16 3 4" xfId="12915"/>
    <cellStyle name="Input 16 4" xfId="12916"/>
    <cellStyle name="Input 16 4 2" xfId="12917"/>
    <cellStyle name="Input 16 5" xfId="12918"/>
    <cellStyle name="Input 16 5 2" xfId="12919"/>
    <cellStyle name="Input 16 5 3" xfId="12920"/>
    <cellStyle name="Input 16 6" xfId="12921"/>
    <cellStyle name="Input 16 7" xfId="12922"/>
    <cellStyle name="Input 16 8" xfId="12923"/>
    <cellStyle name="Input 160" xfId="12924"/>
    <cellStyle name="Input 160 2" xfId="12925"/>
    <cellStyle name="Input 160 2 2" xfId="12926"/>
    <cellStyle name="Input 160 3" xfId="12927"/>
    <cellStyle name="Input 160 3 2" xfId="12928"/>
    <cellStyle name="Input 160 4" xfId="12929"/>
    <cellStyle name="Input 161" xfId="12930"/>
    <cellStyle name="Input 161 2" xfId="12931"/>
    <cellStyle name="Input 161 2 2" xfId="12932"/>
    <cellStyle name="Input 161 3" xfId="12933"/>
    <cellStyle name="Input 161 3 2" xfId="12934"/>
    <cellStyle name="Input 161 4" xfId="12935"/>
    <cellStyle name="Input 162" xfId="12936"/>
    <cellStyle name="Input 162 2" xfId="12937"/>
    <cellStyle name="Input 162 2 2" xfId="12938"/>
    <cellStyle name="Input 162 3" xfId="12939"/>
    <cellStyle name="Input 162 3 2" xfId="12940"/>
    <cellStyle name="Input 162 4" xfId="12941"/>
    <cellStyle name="Input 163" xfId="12942"/>
    <cellStyle name="Input 163 2" xfId="12943"/>
    <cellStyle name="Input 163 2 2" xfId="12944"/>
    <cellStyle name="Input 163 3" xfId="12945"/>
    <cellStyle name="Input 163 3 2" xfId="12946"/>
    <cellStyle name="Input 163 4" xfId="12947"/>
    <cellStyle name="Input 164" xfId="12948"/>
    <cellStyle name="Input 164 2" xfId="12949"/>
    <cellStyle name="Input 164 2 2" xfId="12950"/>
    <cellStyle name="Input 164 3" xfId="12951"/>
    <cellStyle name="Input 164 3 2" xfId="12952"/>
    <cellStyle name="Input 164 4" xfId="12953"/>
    <cellStyle name="Input 165" xfId="12954"/>
    <cellStyle name="Input 165 2" xfId="12955"/>
    <cellStyle name="Input 165 2 2" xfId="12956"/>
    <cellStyle name="Input 165 3" xfId="12957"/>
    <cellStyle name="Input 165 3 2" xfId="12958"/>
    <cellStyle name="Input 165 4" xfId="12959"/>
    <cellStyle name="Input 166" xfId="12960"/>
    <cellStyle name="Input 166 2" xfId="12961"/>
    <cellStyle name="Input 166 2 2" xfId="12962"/>
    <cellStyle name="Input 166 3" xfId="12963"/>
    <cellStyle name="Input 166 3 2" xfId="12964"/>
    <cellStyle name="Input 166 4" xfId="12965"/>
    <cellStyle name="Input 167" xfId="12966"/>
    <cellStyle name="Input 167 2" xfId="12967"/>
    <cellStyle name="Input 167 2 2" xfId="12968"/>
    <cellStyle name="Input 167 3" xfId="12969"/>
    <cellStyle name="Input 167 3 2" xfId="12970"/>
    <cellStyle name="Input 167 4" xfId="12971"/>
    <cellStyle name="Input 168" xfId="12972"/>
    <cellStyle name="Input 168 2" xfId="12973"/>
    <cellStyle name="Input 168 2 2" xfId="12974"/>
    <cellStyle name="Input 168 3" xfId="12975"/>
    <cellStyle name="Input 168 3 2" xfId="12976"/>
    <cellStyle name="Input 168 4" xfId="12977"/>
    <cellStyle name="Input 169" xfId="12978"/>
    <cellStyle name="Input 169 2" xfId="12979"/>
    <cellStyle name="Input 169 2 2" xfId="12980"/>
    <cellStyle name="Input 169 3" xfId="12981"/>
    <cellStyle name="Input 169 3 2" xfId="12982"/>
    <cellStyle name="Input 169 4" xfId="12983"/>
    <cellStyle name="Input 17" xfId="12984"/>
    <cellStyle name="Input 17 2" xfId="12985"/>
    <cellStyle name="Input 17 2 2" xfId="12986"/>
    <cellStyle name="Input 17 2 2 2" xfId="12987"/>
    <cellStyle name="Input 17 2 2 3" xfId="12988"/>
    <cellStyle name="Input 17 2 2 4" xfId="12989"/>
    <cellStyle name="Input 17 2 3" xfId="12990"/>
    <cellStyle name="Input 17 2 3 2" xfId="12991"/>
    <cellStyle name="Input 17 2 4" xfId="12992"/>
    <cellStyle name="Input 17 2 4 2" xfId="12993"/>
    <cellStyle name="Input 17 2 5" xfId="12994"/>
    <cellStyle name="Input 17 2 6" xfId="12995"/>
    <cellStyle name="Input 17 2 7" xfId="12996"/>
    <cellStyle name="Input 17 3" xfId="12997"/>
    <cellStyle name="Input 17 3 2" xfId="12998"/>
    <cellStyle name="Input 17 3 3" xfId="12999"/>
    <cellStyle name="Input 17 3 4" xfId="13000"/>
    <cellStyle name="Input 17 4" xfId="13001"/>
    <cellStyle name="Input 17 4 2" xfId="13002"/>
    <cellStyle name="Input 17 5" xfId="13003"/>
    <cellStyle name="Input 17 5 2" xfId="13004"/>
    <cellStyle name="Input 17 5 3" xfId="13005"/>
    <cellStyle name="Input 17 6" xfId="13006"/>
    <cellStyle name="Input 17 7" xfId="13007"/>
    <cellStyle name="Input 17 8" xfId="13008"/>
    <cellStyle name="Input 170" xfId="13009"/>
    <cellStyle name="Input 170 2" xfId="13010"/>
    <cellStyle name="Input 170 2 2" xfId="13011"/>
    <cellStyle name="Input 170 3" xfId="13012"/>
    <cellStyle name="Input 170 3 2" xfId="13013"/>
    <cellStyle name="Input 170 4" xfId="13014"/>
    <cellStyle name="Input 171" xfId="13015"/>
    <cellStyle name="Input 171 2" xfId="13016"/>
    <cellStyle name="Input 171 2 2" xfId="13017"/>
    <cellStyle name="Input 171 3" xfId="13018"/>
    <cellStyle name="Input 171 3 2" xfId="13019"/>
    <cellStyle name="Input 171 4" xfId="13020"/>
    <cellStyle name="Input 172" xfId="13021"/>
    <cellStyle name="Input 172 2" xfId="13022"/>
    <cellStyle name="Input 172 2 2" xfId="13023"/>
    <cellStyle name="Input 172 3" xfId="13024"/>
    <cellStyle name="Input 172 3 2" xfId="13025"/>
    <cellStyle name="Input 172 4" xfId="13026"/>
    <cellStyle name="Input 173" xfId="13027"/>
    <cellStyle name="Input 173 2" xfId="13028"/>
    <cellStyle name="Input 173 2 2" xfId="13029"/>
    <cellStyle name="Input 173 3" xfId="13030"/>
    <cellStyle name="Input 173 3 2" xfId="13031"/>
    <cellStyle name="Input 173 4" xfId="13032"/>
    <cellStyle name="Input 174" xfId="13033"/>
    <cellStyle name="Input 174 2" xfId="13034"/>
    <cellStyle name="Input 174 2 2" xfId="13035"/>
    <cellStyle name="Input 174 3" xfId="13036"/>
    <cellStyle name="Input 174 3 2" xfId="13037"/>
    <cellStyle name="Input 174 4" xfId="13038"/>
    <cellStyle name="Input 175" xfId="13039"/>
    <cellStyle name="Input 175 2" xfId="13040"/>
    <cellStyle name="Input 175 2 2" xfId="13041"/>
    <cellStyle name="Input 175 3" xfId="13042"/>
    <cellStyle name="Input 175 3 2" xfId="13043"/>
    <cellStyle name="Input 175 4" xfId="13044"/>
    <cellStyle name="Input 176" xfId="13045"/>
    <cellStyle name="Input 176 2" xfId="13046"/>
    <cellStyle name="Input 176 2 2" xfId="13047"/>
    <cellStyle name="Input 176 3" xfId="13048"/>
    <cellStyle name="Input 176 3 2" xfId="13049"/>
    <cellStyle name="Input 176 4" xfId="13050"/>
    <cellStyle name="Input 177" xfId="13051"/>
    <cellStyle name="Input 177 2" xfId="13052"/>
    <cellStyle name="Input 177 2 2" xfId="13053"/>
    <cellStyle name="Input 177 3" xfId="13054"/>
    <cellStyle name="Input 177 3 2" xfId="13055"/>
    <cellStyle name="Input 177 4" xfId="13056"/>
    <cellStyle name="Input 178" xfId="13057"/>
    <cellStyle name="Input 178 2" xfId="13058"/>
    <cellStyle name="Input 178 2 2" xfId="13059"/>
    <cellStyle name="Input 178 3" xfId="13060"/>
    <cellStyle name="Input 178 3 2" xfId="13061"/>
    <cellStyle name="Input 178 4" xfId="13062"/>
    <cellStyle name="Input 179" xfId="13063"/>
    <cellStyle name="Input 179 2" xfId="13064"/>
    <cellStyle name="Input 179 2 2" xfId="13065"/>
    <cellStyle name="Input 179 3" xfId="13066"/>
    <cellStyle name="Input 179 3 2" xfId="13067"/>
    <cellStyle name="Input 179 4" xfId="13068"/>
    <cellStyle name="Input 18" xfId="13069"/>
    <cellStyle name="Input 18 2" xfId="13070"/>
    <cellStyle name="Input 18 2 2" xfId="13071"/>
    <cellStyle name="Input 18 2 2 2" xfId="13072"/>
    <cellStyle name="Input 18 2 2 3" xfId="13073"/>
    <cellStyle name="Input 18 2 2 4" xfId="13074"/>
    <cellStyle name="Input 18 2 3" xfId="13075"/>
    <cellStyle name="Input 18 2 3 2" xfId="13076"/>
    <cellStyle name="Input 18 2 4" xfId="13077"/>
    <cellStyle name="Input 18 2 4 2" xfId="13078"/>
    <cellStyle name="Input 18 2 5" xfId="13079"/>
    <cellStyle name="Input 18 2 6" xfId="13080"/>
    <cellStyle name="Input 18 2 7" xfId="13081"/>
    <cellStyle name="Input 18 3" xfId="13082"/>
    <cellStyle name="Input 18 3 2" xfId="13083"/>
    <cellStyle name="Input 18 3 3" xfId="13084"/>
    <cellStyle name="Input 18 3 4" xfId="13085"/>
    <cellStyle name="Input 18 4" xfId="13086"/>
    <cellStyle name="Input 18 4 2" xfId="13087"/>
    <cellStyle name="Input 18 5" xfId="13088"/>
    <cellStyle name="Input 18 5 2" xfId="13089"/>
    <cellStyle name="Input 18 5 3" xfId="13090"/>
    <cellStyle name="Input 18 6" xfId="13091"/>
    <cellStyle name="Input 18 7" xfId="13092"/>
    <cellStyle name="Input 18 8" xfId="13093"/>
    <cellStyle name="Input 180" xfId="13094"/>
    <cellStyle name="Input 180 2" xfId="13095"/>
    <cellStyle name="Input 180 2 2" xfId="13096"/>
    <cellStyle name="Input 180 3" xfId="13097"/>
    <cellStyle name="Input 180 3 2" xfId="13098"/>
    <cellStyle name="Input 180 4" xfId="13099"/>
    <cellStyle name="Input 181" xfId="13100"/>
    <cellStyle name="Input 181 2" xfId="13101"/>
    <cellStyle name="Input 181 2 2" xfId="13102"/>
    <cellStyle name="Input 181 3" xfId="13103"/>
    <cellStyle name="Input 181 3 2" xfId="13104"/>
    <cellStyle name="Input 181 4" xfId="13105"/>
    <cellStyle name="Input 182" xfId="13106"/>
    <cellStyle name="Input 182 2" xfId="13107"/>
    <cellStyle name="Input 182 2 2" xfId="13108"/>
    <cellStyle name="Input 182 3" xfId="13109"/>
    <cellStyle name="Input 182 3 2" xfId="13110"/>
    <cellStyle name="Input 182 4" xfId="13111"/>
    <cellStyle name="Input 183" xfId="13112"/>
    <cellStyle name="Input 183 2" xfId="13113"/>
    <cellStyle name="Input 183 2 2" xfId="13114"/>
    <cellStyle name="Input 183 3" xfId="13115"/>
    <cellStyle name="Input 183 3 2" xfId="13116"/>
    <cellStyle name="Input 183 4" xfId="13117"/>
    <cellStyle name="Input 184" xfId="13118"/>
    <cellStyle name="Input 184 2" xfId="13119"/>
    <cellStyle name="Input 184 2 2" xfId="13120"/>
    <cellStyle name="Input 184 3" xfId="13121"/>
    <cellStyle name="Input 184 3 2" xfId="13122"/>
    <cellStyle name="Input 184 4" xfId="13123"/>
    <cellStyle name="Input 185" xfId="13124"/>
    <cellStyle name="Input 185 2" xfId="13125"/>
    <cellStyle name="Input 185 2 2" xfId="13126"/>
    <cellStyle name="Input 185 3" xfId="13127"/>
    <cellStyle name="Input 185 3 2" xfId="13128"/>
    <cellStyle name="Input 185 4" xfId="13129"/>
    <cellStyle name="Input 186" xfId="13130"/>
    <cellStyle name="Input 186 2" xfId="13131"/>
    <cellStyle name="Input 187" xfId="13132"/>
    <cellStyle name="Input 187 2" xfId="13133"/>
    <cellStyle name="Input 188" xfId="13134"/>
    <cellStyle name="Input 189" xfId="13135"/>
    <cellStyle name="Input 19" xfId="13136"/>
    <cellStyle name="Input 19 2" xfId="13137"/>
    <cellStyle name="Input 19 2 2" xfId="13138"/>
    <cellStyle name="Input 19 2 2 2" xfId="13139"/>
    <cellStyle name="Input 19 2 2 3" xfId="13140"/>
    <cellStyle name="Input 19 2 2 4" xfId="13141"/>
    <cellStyle name="Input 19 2 3" xfId="13142"/>
    <cellStyle name="Input 19 2 3 2" xfId="13143"/>
    <cellStyle name="Input 19 2 4" xfId="13144"/>
    <cellStyle name="Input 19 2 4 2" xfId="13145"/>
    <cellStyle name="Input 19 2 5" xfId="13146"/>
    <cellStyle name="Input 19 2 6" xfId="13147"/>
    <cellStyle name="Input 19 2 7" xfId="13148"/>
    <cellStyle name="Input 19 3" xfId="13149"/>
    <cellStyle name="Input 19 3 2" xfId="13150"/>
    <cellStyle name="Input 19 3 3" xfId="13151"/>
    <cellStyle name="Input 19 3 4" xfId="13152"/>
    <cellStyle name="Input 19 4" xfId="13153"/>
    <cellStyle name="Input 19 4 2" xfId="13154"/>
    <cellStyle name="Input 19 5" xfId="13155"/>
    <cellStyle name="Input 19 5 2" xfId="13156"/>
    <cellStyle name="Input 19 5 3" xfId="13157"/>
    <cellStyle name="Input 19 6" xfId="13158"/>
    <cellStyle name="Input 19 7" xfId="13159"/>
    <cellStyle name="Input 19 8" xfId="13160"/>
    <cellStyle name="Input 2" xfId="1495"/>
    <cellStyle name="Input 2 10" xfId="13161"/>
    <cellStyle name="Input 2 10 2" xfId="13162"/>
    <cellStyle name="Input 2 11" xfId="13163"/>
    <cellStyle name="Input 2 11 2" xfId="13164"/>
    <cellStyle name="Input 2 12" xfId="13165"/>
    <cellStyle name="Input 2 12 2" xfId="13166"/>
    <cellStyle name="Input 2 13" xfId="13167"/>
    <cellStyle name="Input 2 13 2" xfId="13168"/>
    <cellStyle name="Input 2 14" xfId="13169"/>
    <cellStyle name="Input 2 15" xfId="13170"/>
    <cellStyle name="Input 2 16" xfId="13171"/>
    <cellStyle name="Input 2 2" xfId="1496"/>
    <cellStyle name="Input 2 2 10" xfId="13172"/>
    <cellStyle name="Input 2 2 11" xfId="13173"/>
    <cellStyle name="Input 2 2 2" xfId="13174"/>
    <cellStyle name="Input 2 2 2 2" xfId="13175"/>
    <cellStyle name="Input 2 2 2 2 2" xfId="13176"/>
    <cellStyle name="Input 2 2 2 2 2 2" xfId="13177"/>
    <cellStyle name="Input 2 2 2 2 3" xfId="13178"/>
    <cellStyle name="Input 2 2 2 2 3 2" xfId="13179"/>
    <cellStyle name="Input 2 2 2 2 4" xfId="13180"/>
    <cellStyle name="Input 2 2 2 2 4 2" xfId="13181"/>
    <cellStyle name="Input 2 2 2 2 5" xfId="13182"/>
    <cellStyle name="Input 2 2 2 3" xfId="13183"/>
    <cellStyle name="Input 2 2 2 3 2" xfId="13184"/>
    <cellStyle name="Input 2 2 2 3 2 2" xfId="13185"/>
    <cellStyle name="Input 2 2 2 3 3" xfId="13186"/>
    <cellStyle name="Input 2 2 2 3 3 2" xfId="13187"/>
    <cellStyle name="Input 2 2 2 3 4" xfId="13188"/>
    <cellStyle name="Input 2 2 2 4" xfId="13189"/>
    <cellStyle name="Input 2 2 2 4 2" xfId="13190"/>
    <cellStyle name="Input 2 2 2 5" xfId="13191"/>
    <cellStyle name="Input 2 2 2 5 2" xfId="13192"/>
    <cellStyle name="Input 2 2 2 6" xfId="13193"/>
    <cellStyle name="Input 2 2 2 6 2" xfId="13194"/>
    <cellStyle name="Input 2 2 2 7" xfId="13195"/>
    <cellStyle name="Input 2 2 2 8" xfId="13196"/>
    <cellStyle name="Input 2 2 2 9" xfId="13197"/>
    <cellStyle name="Input 2 2 3" xfId="13198"/>
    <cellStyle name="Input 2 2 3 2" xfId="13199"/>
    <cellStyle name="Input 2 2 3 2 2" xfId="13200"/>
    <cellStyle name="Input 2 2 3 3" xfId="13201"/>
    <cellStyle name="Input 2 2 3 3 2" xfId="13202"/>
    <cellStyle name="Input 2 2 3 4" xfId="13203"/>
    <cellStyle name="Input 2 2 3 4 2" xfId="13204"/>
    <cellStyle name="Input 2 2 4" xfId="13205"/>
    <cellStyle name="Input 2 2 4 2" xfId="13206"/>
    <cellStyle name="Input 2 2 4 2 2" xfId="13207"/>
    <cellStyle name="Input 2 2 4 3" xfId="13208"/>
    <cellStyle name="Input 2 2 4 3 2" xfId="13209"/>
    <cellStyle name="Input 2 2 4 4" xfId="13210"/>
    <cellStyle name="Input 2 2 4 4 2" xfId="13211"/>
    <cellStyle name="Input 2 2 4 5" xfId="13212"/>
    <cellStyle name="Input 2 2 5" xfId="13213"/>
    <cellStyle name="Input 2 2 5 2" xfId="13214"/>
    <cellStyle name="Input 2 2 5 2 2" xfId="13215"/>
    <cellStyle name="Input 2 2 5 3" xfId="13216"/>
    <cellStyle name="Input 2 2 5 3 2" xfId="13217"/>
    <cellStyle name="Input 2 2 5 4" xfId="13218"/>
    <cellStyle name="Input 2 2 6" xfId="13219"/>
    <cellStyle name="Input 2 2 6 2" xfId="13220"/>
    <cellStyle name="Input 2 2 7" xfId="13221"/>
    <cellStyle name="Input 2 2 7 2" xfId="13222"/>
    <cellStyle name="Input 2 2 8" xfId="13223"/>
    <cellStyle name="Input 2 2 8 2" xfId="13224"/>
    <cellStyle name="Input 2 2 9" xfId="13225"/>
    <cellStyle name="Input 2 2 9 2" xfId="13226"/>
    <cellStyle name="Input 2 3" xfId="13227"/>
    <cellStyle name="Input 2 3 2" xfId="13228"/>
    <cellStyle name="Input 2 3 2 2" xfId="13229"/>
    <cellStyle name="Input 2 3 2 2 2" xfId="13230"/>
    <cellStyle name="Input 2 3 2 3" xfId="13231"/>
    <cellStyle name="Input 2 3 2 3 2" xfId="13232"/>
    <cellStyle name="Input 2 3 2 4" xfId="13233"/>
    <cellStyle name="Input 2 3 2 4 2" xfId="13234"/>
    <cellStyle name="Input 2 3 2 5" xfId="13235"/>
    <cellStyle name="Input 2 3 3" xfId="13236"/>
    <cellStyle name="Input 2 3 3 2" xfId="13237"/>
    <cellStyle name="Input 2 3 3 2 2" xfId="13238"/>
    <cellStyle name="Input 2 3 3 3" xfId="13239"/>
    <cellStyle name="Input 2 3 3 3 2" xfId="13240"/>
    <cellStyle name="Input 2 3 3 4" xfId="13241"/>
    <cellStyle name="Input 2 3 3 4 2" xfId="13242"/>
    <cellStyle name="Input 2 3 4" xfId="13243"/>
    <cellStyle name="Input 2 3 4 2" xfId="13244"/>
    <cellStyle name="Input 2 3 5" xfId="13245"/>
    <cellStyle name="Input 2 3 5 2" xfId="13246"/>
    <cellStyle name="Input 2 3 6" xfId="13247"/>
    <cellStyle name="Input 2 3 6 2" xfId="13248"/>
    <cellStyle name="Input 2 3 7" xfId="13249"/>
    <cellStyle name="Input 2 3 8" xfId="13250"/>
    <cellStyle name="Input 2 3 9" xfId="13251"/>
    <cellStyle name="Input 2 4" xfId="13252"/>
    <cellStyle name="Input 2 4 2" xfId="13253"/>
    <cellStyle name="Input 2 4 3" xfId="13254"/>
    <cellStyle name="Input 2 4 3 2" xfId="13255"/>
    <cellStyle name="Input 2 4 4" xfId="13256"/>
    <cellStyle name="Input 2 4 4 2" xfId="13257"/>
    <cellStyle name="Input 2 4 5" xfId="13258"/>
    <cellStyle name="Input 2 4 5 2" xfId="13259"/>
    <cellStyle name="Input 2 4 6" xfId="13260"/>
    <cellStyle name="Input 2 4 7" xfId="13261"/>
    <cellStyle name="Input 2 5" xfId="13262"/>
    <cellStyle name="Input 2 5 2" xfId="13263"/>
    <cellStyle name="Input 2 5 2 2" xfId="13264"/>
    <cellStyle name="Input 2 5 3" xfId="13265"/>
    <cellStyle name="Input 2 5 3 2" xfId="13266"/>
    <cellStyle name="Input 2 5 4" xfId="13267"/>
    <cellStyle name="Input 2 5 4 2" xfId="13268"/>
    <cellStyle name="Input 2 5 5" xfId="13269"/>
    <cellStyle name="Input 2 5 5 2" xfId="13270"/>
    <cellStyle name="Input 2 5 6" xfId="13271"/>
    <cellStyle name="Input 2 6" xfId="13272"/>
    <cellStyle name="Input 2 6 2" xfId="13273"/>
    <cellStyle name="Input 2 6 3" xfId="13274"/>
    <cellStyle name="Input 2 6 3 2" xfId="13275"/>
    <cellStyle name="Input 2 6 4" xfId="13276"/>
    <cellStyle name="Input 2 6 4 2" xfId="13277"/>
    <cellStyle name="Input 2 6 5" xfId="13278"/>
    <cellStyle name="Input 2 6 5 2" xfId="13279"/>
    <cellStyle name="Input 2 7" xfId="13280"/>
    <cellStyle name="Input 2 7 2" xfId="13281"/>
    <cellStyle name="Input 2 7 2 2" xfId="13282"/>
    <cellStyle name="Input 2 8" xfId="13283"/>
    <cellStyle name="Input 2 8 2" xfId="13284"/>
    <cellStyle name="Input 2 9" xfId="13285"/>
    <cellStyle name="Input 2 9 2" xfId="13286"/>
    <cellStyle name="Input 20" xfId="13287"/>
    <cellStyle name="Input 20 2" xfId="13288"/>
    <cellStyle name="Input 20 2 2" xfId="13289"/>
    <cellStyle name="Input 20 2 2 2" xfId="13290"/>
    <cellStyle name="Input 20 2 2 3" xfId="13291"/>
    <cellStyle name="Input 20 2 2 4" xfId="13292"/>
    <cellStyle name="Input 20 2 3" xfId="13293"/>
    <cellStyle name="Input 20 2 3 2" xfId="13294"/>
    <cellStyle name="Input 20 2 4" xfId="13295"/>
    <cellStyle name="Input 20 2 4 2" xfId="13296"/>
    <cellStyle name="Input 20 2 5" xfId="13297"/>
    <cellStyle name="Input 20 2 6" xfId="13298"/>
    <cellStyle name="Input 20 2 7" xfId="13299"/>
    <cellStyle name="Input 20 3" xfId="13300"/>
    <cellStyle name="Input 20 3 2" xfId="13301"/>
    <cellStyle name="Input 20 3 3" xfId="13302"/>
    <cellStyle name="Input 20 3 4" xfId="13303"/>
    <cellStyle name="Input 20 4" xfId="13304"/>
    <cellStyle name="Input 20 4 2" xfId="13305"/>
    <cellStyle name="Input 20 5" xfId="13306"/>
    <cellStyle name="Input 20 5 2" xfId="13307"/>
    <cellStyle name="Input 20 5 3" xfId="13308"/>
    <cellStyle name="Input 20 6" xfId="13309"/>
    <cellStyle name="Input 20 7" xfId="13310"/>
    <cellStyle name="Input 20 8" xfId="13311"/>
    <cellStyle name="Input 21" xfId="13312"/>
    <cellStyle name="Input 21 2" xfId="13313"/>
    <cellStyle name="Input 21 2 2" xfId="13314"/>
    <cellStyle name="Input 21 2 2 2" xfId="13315"/>
    <cellStyle name="Input 21 2 2 3" xfId="13316"/>
    <cellStyle name="Input 21 2 2 4" xfId="13317"/>
    <cellStyle name="Input 21 2 3" xfId="13318"/>
    <cellStyle name="Input 21 2 3 2" xfId="13319"/>
    <cellStyle name="Input 21 2 4" xfId="13320"/>
    <cellStyle name="Input 21 2 4 2" xfId="13321"/>
    <cellStyle name="Input 21 2 5" xfId="13322"/>
    <cellStyle name="Input 21 2 6" xfId="13323"/>
    <cellStyle name="Input 21 2 7" xfId="13324"/>
    <cellStyle name="Input 21 3" xfId="13325"/>
    <cellStyle name="Input 21 3 2" xfId="13326"/>
    <cellStyle name="Input 21 3 3" xfId="13327"/>
    <cellStyle name="Input 21 3 4" xfId="13328"/>
    <cellStyle name="Input 21 4" xfId="13329"/>
    <cellStyle name="Input 21 4 2" xfId="13330"/>
    <cellStyle name="Input 21 5" xfId="13331"/>
    <cellStyle name="Input 21 5 2" xfId="13332"/>
    <cellStyle name="Input 21 5 3" xfId="13333"/>
    <cellStyle name="Input 21 6" xfId="13334"/>
    <cellStyle name="Input 21 7" xfId="13335"/>
    <cellStyle name="Input 21 8" xfId="13336"/>
    <cellStyle name="Input 22" xfId="13337"/>
    <cellStyle name="Input 22 2" xfId="13338"/>
    <cellStyle name="Input 22 2 2" xfId="13339"/>
    <cellStyle name="Input 22 2 2 2" xfId="13340"/>
    <cellStyle name="Input 22 2 2 3" xfId="13341"/>
    <cellStyle name="Input 22 2 2 4" xfId="13342"/>
    <cellStyle name="Input 22 2 3" xfId="13343"/>
    <cellStyle name="Input 22 2 3 2" xfId="13344"/>
    <cellStyle name="Input 22 2 4" xfId="13345"/>
    <cellStyle name="Input 22 2 4 2" xfId="13346"/>
    <cellStyle name="Input 22 2 5" xfId="13347"/>
    <cellStyle name="Input 22 2 6" xfId="13348"/>
    <cellStyle name="Input 22 2 7" xfId="13349"/>
    <cellStyle name="Input 22 3" xfId="13350"/>
    <cellStyle name="Input 22 3 2" xfId="13351"/>
    <cellStyle name="Input 22 3 3" xfId="13352"/>
    <cellStyle name="Input 22 3 4" xfId="13353"/>
    <cellStyle name="Input 22 4" xfId="13354"/>
    <cellStyle name="Input 22 4 2" xfId="13355"/>
    <cellStyle name="Input 22 5" xfId="13356"/>
    <cellStyle name="Input 22 5 2" xfId="13357"/>
    <cellStyle name="Input 22 5 3" xfId="13358"/>
    <cellStyle name="Input 22 6" xfId="13359"/>
    <cellStyle name="Input 22 7" xfId="13360"/>
    <cellStyle name="Input 22 8" xfId="13361"/>
    <cellStyle name="Input 23" xfId="13362"/>
    <cellStyle name="Input 23 2" xfId="13363"/>
    <cellStyle name="Input 23 2 2" xfId="13364"/>
    <cellStyle name="Input 23 2 2 2" xfId="13365"/>
    <cellStyle name="Input 23 2 2 3" xfId="13366"/>
    <cellStyle name="Input 23 2 2 4" xfId="13367"/>
    <cellStyle name="Input 23 2 3" xfId="13368"/>
    <cellStyle name="Input 23 2 3 2" xfId="13369"/>
    <cellStyle name="Input 23 2 4" xfId="13370"/>
    <cellStyle name="Input 23 2 4 2" xfId="13371"/>
    <cellStyle name="Input 23 2 5" xfId="13372"/>
    <cellStyle name="Input 23 2 6" xfId="13373"/>
    <cellStyle name="Input 23 2 7" xfId="13374"/>
    <cellStyle name="Input 23 3" xfId="13375"/>
    <cellStyle name="Input 23 3 2" xfId="13376"/>
    <cellStyle name="Input 23 3 3" xfId="13377"/>
    <cellStyle name="Input 23 3 4" xfId="13378"/>
    <cellStyle name="Input 23 4" xfId="13379"/>
    <cellStyle name="Input 23 4 2" xfId="13380"/>
    <cellStyle name="Input 23 5" xfId="13381"/>
    <cellStyle name="Input 23 5 2" xfId="13382"/>
    <cellStyle name="Input 23 5 3" xfId="13383"/>
    <cellStyle name="Input 23 6" xfId="13384"/>
    <cellStyle name="Input 23 7" xfId="13385"/>
    <cellStyle name="Input 23 8" xfId="13386"/>
    <cellStyle name="Input 24" xfId="13387"/>
    <cellStyle name="Input 24 2" xfId="13388"/>
    <cellStyle name="Input 24 2 2" xfId="13389"/>
    <cellStyle name="Input 24 2 2 2" xfId="13390"/>
    <cellStyle name="Input 24 2 2 3" xfId="13391"/>
    <cellStyle name="Input 24 2 2 4" xfId="13392"/>
    <cellStyle name="Input 24 2 3" xfId="13393"/>
    <cellStyle name="Input 24 2 3 2" xfId="13394"/>
    <cellStyle name="Input 24 2 4" xfId="13395"/>
    <cellStyle name="Input 24 2 5" xfId="13396"/>
    <cellStyle name="Input 24 2 6" xfId="13397"/>
    <cellStyle name="Input 24 3" xfId="13398"/>
    <cellStyle name="Input 24 3 2" xfId="13399"/>
    <cellStyle name="Input 24 3 3" xfId="13400"/>
    <cellStyle name="Input 24 3 4" xfId="13401"/>
    <cellStyle name="Input 24 4" xfId="13402"/>
    <cellStyle name="Input 24 4 2" xfId="13403"/>
    <cellStyle name="Input 24 5" xfId="13404"/>
    <cellStyle name="Input 24 5 2" xfId="13405"/>
    <cellStyle name="Input 24 5 3" xfId="13406"/>
    <cellStyle name="Input 24 6" xfId="13407"/>
    <cellStyle name="Input 24 7" xfId="13408"/>
    <cellStyle name="Input 24 8" xfId="13409"/>
    <cellStyle name="Input 25" xfId="13410"/>
    <cellStyle name="Input 25 2" xfId="13411"/>
    <cellStyle name="Input 25 2 2" xfId="13412"/>
    <cellStyle name="Input 25 2 2 2" xfId="13413"/>
    <cellStyle name="Input 25 2 2 3" xfId="13414"/>
    <cellStyle name="Input 25 2 2 4" xfId="13415"/>
    <cellStyle name="Input 25 2 3" xfId="13416"/>
    <cellStyle name="Input 25 2 3 2" xfId="13417"/>
    <cellStyle name="Input 25 2 4" xfId="13418"/>
    <cellStyle name="Input 25 2 5" xfId="13419"/>
    <cellStyle name="Input 25 2 6" xfId="13420"/>
    <cellStyle name="Input 25 3" xfId="13421"/>
    <cellStyle name="Input 25 3 2" xfId="13422"/>
    <cellStyle name="Input 25 3 3" xfId="13423"/>
    <cellStyle name="Input 25 3 4" xfId="13424"/>
    <cellStyle name="Input 25 4" xfId="13425"/>
    <cellStyle name="Input 25 4 2" xfId="13426"/>
    <cellStyle name="Input 25 5" xfId="13427"/>
    <cellStyle name="Input 25 5 2" xfId="13428"/>
    <cellStyle name="Input 25 5 3" xfId="13429"/>
    <cellStyle name="Input 25 6" xfId="13430"/>
    <cellStyle name="Input 25 7" xfId="13431"/>
    <cellStyle name="Input 25 8" xfId="13432"/>
    <cellStyle name="Input 26" xfId="13433"/>
    <cellStyle name="Input 26 2" xfId="13434"/>
    <cellStyle name="Input 26 2 2" xfId="13435"/>
    <cellStyle name="Input 26 2 2 2" xfId="13436"/>
    <cellStyle name="Input 26 2 2 3" xfId="13437"/>
    <cellStyle name="Input 26 2 2 4" xfId="13438"/>
    <cellStyle name="Input 26 2 3" xfId="13439"/>
    <cellStyle name="Input 26 2 3 2" xfId="13440"/>
    <cellStyle name="Input 26 2 4" xfId="13441"/>
    <cellStyle name="Input 26 2 5" xfId="13442"/>
    <cellStyle name="Input 26 2 6" xfId="13443"/>
    <cellStyle name="Input 26 3" xfId="13444"/>
    <cellStyle name="Input 26 3 2" xfId="13445"/>
    <cellStyle name="Input 26 3 3" xfId="13446"/>
    <cellStyle name="Input 26 3 4" xfId="13447"/>
    <cellStyle name="Input 26 4" xfId="13448"/>
    <cellStyle name="Input 26 4 2" xfId="13449"/>
    <cellStyle name="Input 26 5" xfId="13450"/>
    <cellStyle name="Input 26 5 2" xfId="13451"/>
    <cellStyle name="Input 26 5 3" xfId="13452"/>
    <cellStyle name="Input 26 6" xfId="13453"/>
    <cellStyle name="Input 26 7" xfId="13454"/>
    <cellStyle name="Input 26 8" xfId="13455"/>
    <cellStyle name="Input 27" xfId="13456"/>
    <cellStyle name="Input 27 2" xfId="13457"/>
    <cellStyle name="Input 27 2 2" xfId="13458"/>
    <cellStyle name="Input 27 2 2 2" xfId="13459"/>
    <cellStyle name="Input 27 2 2 3" xfId="13460"/>
    <cellStyle name="Input 27 2 2 4" xfId="13461"/>
    <cellStyle name="Input 27 2 3" xfId="13462"/>
    <cellStyle name="Input 27 2 3 2" xfId="13463"/>
    <cellStyle name="Input 27 2 4" xfId="13464"/>
    <cellStyle name="Input 27 2 5" xfId="13465"/>
    <cellStyle name="Input 27 2 6" xfId="13466"/>
    <cellStyle name="Input 27 3" xfId="13467"/>
    <cellStyle name="Input 27 3 2" xfId="13468"/>
    <cellStyle name="Input 27 3 3" xfId="13469"/>
    <cellStyle name="Input 27 3 4" xfId="13470"/>
    <cellStyle name="Input 27 4" xfId="13471"/>
    <cellStyle name="Input 27 4 2" xfId="13472"/>
    <cellStyle name="Input 27 5" xfId="13473"/>
    <cellStyle name="Input 27 5 2" xfId="13474"/>
    <cellStyle name="Input 27 5 3" xfId="13475"/>
    <cellStyle name="Input 27 6" xfId="13476"/>
    <cellStyle name="Input 27 7" xfId="13477"/>
    <cellStyle name="Input 27 8" xfId="13478"/>
    <cellStyle name="Input 28" xfId="13479"/>
    <cellStyle name="Input 28 2" xfId="13480"/>
    <cellStyle name="Input 28 2 2" xfId="13481"/>
    <cellStyle name="Input 28 2 2 2" xfId="13482"/>
    <cellStyle name="Input 28 2 2 3" xfId="13483"/>
    <cellStyle name="Input 28 2 2 4" xfId="13484"/>
    <cellStyle name="Input 28 2 3" xfId="13485"/>
    <cellStyle name="Input 28 2 3 2" xfId="13486"/>
    <cellStyle name="Input 28 2 4" xfId="13487"/>
    <cellStyle name="Input 28 2 5" xfId="13488"/>
    <cellStyle name="Input 28 2 6" xfId="13489"/>
    <cellStyle name="Input 28 3" xfId="13490"/>
    <cellStyle name="Input 28 3 2" xfId="13491"/>
    <cellStyle name="Input 28 3 3" xfId="13492"/>
    <cellStyle name="Input 28 3 4" xfId="13493"/>
    <cellStyle name="Input 28 4" xfId="13494"/>
    <cellStyle name="Input 28 4 2" xfId="13495"/>
    <cellStyle name="Input 28 5" xfId="13496"/>
    <cellStyle name="Input 28 5 2" xfId="13497"/>
    <cellStyle name="Input 28 5 3" xfId="13498"/>
    <cellStyle name="Input 28 6" xfId="13499"/>
    <cellStyle name="Input 28 7" xfId="13500"/>
    <cellStyle name="Input 28 8" xfId="13501"/>
    <cellStyle name="Input 29" xfId="13502"/>
    <cellStyle name="Input 29 2" xfId="13503"/>
    <cellStyle name="Input 29 2 2" xfId="13504"/>
    <cellStyle name="Input 29 2 2 2" xfId="13505"/>
    <cellStyle name="Input 29 2 2 3" xfId="13506"/>
    <cellStyle name="Input 29 2 2 4" xfId="13507"/>
    <cellStyle name="Input 29 2 3" xfId="13508"/>
    <cellStyle name="Input 29 2 3 2" xfId="13509"/>
    <cellStyle name="Input 29 2 4" xfId="13510"/>
    <cellStyle name="Input 29 2 5" xfId="13511"/>
    <cellStyle name="Input 29 2 6" xfId="13512"/>
    <cellStyle name="Input 29 3" xfId="13513"/>
    <cellStyle name="Input 29 3 2" xfId="13514"/>
    <cellStyle name="Input 29 3 3" xfId="13515"/>
    <cellStyle name="Input 29 3 4" xfId="13516"/>
    <cellStyle name="Input 29 4" xfId="13517"/>
    <cellStyle name="Input 29 4 2" xfId="13518"/>
    <cellStyle name="Input 29 5" xfId="13519"/>
    <cellStyle name="Input 29 5 2" xfId="13520"/>
    <cellStyle name="Input 29 5 3" xfId="13521"/>
    <cellStyle name="Input 29 6" xfId="13522"/>
    <cellStyle name="Input 29 7" xfId="13523"/>
    <cellStyle name="Input 29 8" xfId="13524"/>
    <cellStyle name="Input 3" xfId="1497"/>
    <cellStyle name="Input 3 10" xfId="13525"/>
    <cellStyle name="Input 3 10 2" xfId="13526"/>
    <cellStyle name="Input 3 11" xfId="13527"/>
    <cellStyle name="Input 3 12" xfId="13528"/>
    <cellStyle name="Input 3 13" xfId="13529"/>
    <cellStyle name="Input 3 2" xfId="5098"/>
    <cellStyle name="Input 3 2 2" xfId="13530"/>
    <cellStyle name="Input 3 2 2 2" xfId="13531"/>
    <cellStyle name="Input 3 2 2 2 2" xfId="13532"/>
    <cellStyle name="Input 3 2 2 3" xfId="13533"/>
    <cellStyle name="Input 3 2 2 3 2" xfId="13534"/>
    <cellStyle name="Input 3 2 2 4" xfId="13535"/>
    <cellStyle name="Input 3 2 2 4 2" xfId="13536"/>
    <cellStyle name="Input 3 2 2 5" xfId="13537"/>
    <cellStyle name="Input 3 2 2 6" xfId="13538"/>
    <cellStyle name="Input 3 2 3" xfId="13539"/>
    <cellStyle name="Input 3 2 3 2" xfId="13540"/>
    <cellStyle name="Input 3 2 3 3" xfId="13541"/>
    <cellStyle name="Input 3 2 4" xfId="13542"/>
    <cellStyle name="Input 3 2 4 2" xfId="13543"/>
    <cellStyle name="Input 3 2 5" xfId="13544"/>
    <cellStyle name="Input 3 2 5 2" xfId="13545"/>
    <cellStyle name="Input 3 2 6" xfId="13546"/>
    <cellStyle name="Input 3 2 6 2" xfId="13547"/>
    <cellStyle name="Input 3 2 7" xfId="13548"/>
    <cellStyle name="Input 3 2 7 2" xfId="13549"/>
    <cellStyle name="Input 3 2 8" xfId="13550"/>
    <cellStyle name="Input 3 2 9" xfId="13551"/>
    <cellStyle name="Input 3 3" xfId="13552"/>
    <cellStyle name="Input 3 3 2" xfId="13553"/>
    <cellStyle name="Input 3 3 2 2" xfId="13554"/>
    <cellStyle name="Input 3 3 3" xfId="13555"/>
    <cellStyle name="Input 3 3 3 2" xfId="13556"/>
    <cellStyle name="Input 3 3 4" xfId="13557"/>
    <cellStyle name="Input 3 3 4 2" xfId="13558"/>
    <cellStyle name="Input 3 3 5" xfId="13559"/>
    <cellStyle name="Input 3 3 5 2" xfId="13560"/>
    <cellStyle name="Input 3 3 6" xfId="13561"/>
    <cellStyle name="Input 3 3 7" xfId="13562"/>
    <cellStyle name="Input 3 3 8" xfId="13563"/>
    <cellStyle name="Input 3 4" xfId="13564"/>
    <cellStyle name="Input 3 4 2" xfId="13565"/>
    <cellStyle name="Input 3 4 2 2" xfId="13566"/>
    <cellStyle name="Input 3 4 3" xfId="13567"/>
    <cellStyle name="Input 3 4 3 2" xfId="13568"/>
    <cellStyle name="Input 3 4 4" xfId="13569"/>
    <cellStyle name="Input 3 4 4 2" xfId="13570"/>
    <cellStyle name="Input 3 4 5" xfId="13571"/>
    <cellStyle name="Input 3 4 5 2" xfId="13572"/>
    <cellStyle name="Input 3 4 6" xfId="13573"/>
    <cellStyle name="Input 3 4 7" xfId="13574"/>
    <cellStyle name="Input 3 4 8" xfId="13575"/>
    <cellStyle name="Input 3 5" xfId="13576"/>
    <cellStyle name="Input 3 5 2" xfId="13577"/>
    <cellStyle name="Input 3 5 2 2" xfId="13578"/>
    <cellStyle name="Input 3 5 3" xfId="13579"/>
    <cellStyle name="Input 3 5 3 2" xfId="13580"/>
    <cellStyle name="Input 3 5 4" xfId="13581"/>
    <cellStyle name="Input 3 5 4 2" xfId="13582"/>
    <cellStyle name="Input 3 5 5" xfId="13583"/>
    <cellStyle name="Input 3 6" xfId="13584"/>
    <cellStyle name="Input 3 6 2" xfId="13585"/>
    <cellStyle name="Input 3 7" xfId="13586"/>
    <cellStyle name="Input 3 7 2" xfId="13587"/>
    <cellStyle name="Input 3 8" xfId="13588"/>
    <cellStyle name="Input 3 8 2" xfId="13589"/>
    <cellStyle name="Input 3 9" xfId="13590"/>
    <cellStyle name="Input 3 9 2" xfId="13591"/>
    <cellStyle name="Input 30" xfId="13592"/>
    <cellStyle name="Input 30 2" xfId="13593"/>
    <cellStyle name="Input 30 2 2" xfId="13594"/>
    <cellStyle name="Input 30 2 2 2" xfId="13595"/>
    <cellStyle name="Input 30 2 2 3" xfId="13596"/>
    <cellStyle name="Input 30 2 2 4" xfId="13597"/>
    <cellStyle name="Input 30 2 3" xfId="13598"/>
    <cellStyle name="Input 30 2 3 2" xfId="13599"/>
    <cellStyle name="Input 30 2 4" xfId="13600"/>
    <cellStyle name="Input 30 2 5" xfId="13601"/>
    <cellStyle name="Input 30 2 6" xfId="13602"/>
    <cellStyle name="Input 30 3" xfId="13603"/>
    <cellStyle name="Input 30 3 2" xfId="13604"/>
    <cellStyle name="Input 30 3 3" xfId="13605"/>
    <cellStyle name="Input 30 3 4" xfId="13606"/>
    <cellStyle name="Input 30 4" xfId="13607"/>
    <cellStyle name="Input 30 4 2" xfId="13608"/>
    <cellStyle name="Input 30 5" xfId="13609"/>
    <cellStyle name="Input 30 5 2" xfId="13610"/>
    <cellStyle name="Input 30 5 3" xfId="13611"/>
    <cellStyle name="Input 30 6" xfId="13612"/>
    <cellStyle name="Input 30 7" xfId="13613"/>
    <cellStyle name="Input 30 8" xfId="13614"/>
    <cellStyle name="Input 31" xfId="13615"/>
    <cellStyle name="Input 31 2" xfId="13616"/>
    <cellStyle name="Input 31 2 2" xfId="13617"/>
    <cellStyle name="Input 31 2 2 2" xfId="13618"/>
    <cellStyle name="Input 31 2 2 3" xfId="13619"/>
    <cellStyle name="Input 31 2 2 4" xfId="13620"/>
    <cellStyle name="Input 31 2 3" xfId="13621"/>
    <cellStyle name="Input 31 2 3 2" xfId="13622"/>
    <cellStyle name="Input 31 2 4" xfId="13623"/>
    <cellStyle name="Input 31 2 5" xfId="13624"/>
    <cellStyle name="Input 31 2 6" xfId="13625"/>
    <cellStyle name="Input 31 3" xfId="13626"/>
    <cellStyle name="Input 31 3 2" xfId="13627"/>
    <cellStyle name="Input 31 3 3" xfId="13628"/>
    <cellStyle name="Input 31 3 4" xfId="13629"/>
    <cellStyle name="Input 31 4" xfId="13630"/>
    <cellStyle name="Input 31 4 2" xfId="13631"/>
    <cellStyle name="Input 31 5" xfId="13632"/>
    <cellStyle name="Input 31 5 2" xfId="13633"/>
    <cellStyle name="Input 31 5 3" xfId="13634"/>
    <cellStyle name="Input 31 6" xfId="13635"/>
    <cellStyle name="Input 31 7" xfId="13636"/>
    <cellStyle name="Input 31 8" xfId="13637"/>
    <cellStyle name="Input 32" xfId="13638"/>
    <cellStyle name="Input 32 2" xfId="13639"/>
    <cellStyle name="Input 32 2 2" xfId="13640"/>
    <cellStyle name="Input 32 2 2 2" xfId="13641"/>
    <cellStyle name="Input 32 2 2 3" xfId="13642"/>
    <cellStyle name="Input 32 2 2 4" xfId="13643"/>
    <cellStyle name="Input 32 2 3" xfId="13644"/>
    <cellStyle name="Input 32 2 3 2" xfId="13645"/>
    <cellStyle name="Input 32 2 4" xfId="13646"/>
    <cellStyle name="Input 32 2 5" xfId="13647"/>
    <cellStyle name="Input 32 2 6" xfId="13648"/>
    <cellStyle name="Input 32 3" xfId="13649"/>
    <cellStyle name="Input 32 3 2" xfId="13650"/>
    <cellStyle name="Input 32 3 3" xfId="13651"/>
    <cellStyle name="Input 32 3 4" xfId="13652"/>
    <cellStyle name="Input 32 4" xfId="13653"/>
    <cellStyle name="Input 32 4 2" xfId="13654"/>
    <cellStyle name="Input 32 5" xfId="13655"/>
    <cellStyle name="Input 32 5 2" xfId="13656"/>
    <cellStyle name="Input 32 5 3" xfId="13657"/>
    <cellStyle name="Input 32 6" xfId="13658"/>
    <cellStyle name="Input 32 7" xfId="13659"/>
    <cellStyle name="Input 32 8" xfId="13660"/>
    <cellStyle name="Input 33" xfId="13661"/>
    <cellStyle name="Input 33 2" xfId="13662"/>
    <cellStyle name="Input 33 2 2" xfId="13663"/>
    <cellStyle name="Input 33 2 2 2" xfId="13664"/>
    <cellStyle name="Input 33 2 2 3" xfId="13665"/>
    <cellStyle name="Input 33 2 2 4" xfId="13666"/>
    <cellStyle name="Input 33 2 3" xfId="13667"/>
    <cellStyle name="Input 33 2 3 2" xfId="13668"/>
    <cellStyle name="Input 33 2 4" xfId="13669"/>
    <cellStyle name="Input 33 2 5" xfId="13670"/>
    <cellStyle name="Input 33 2 6" xfId="13671"/>
    <cellStyle name="Input 33 3" xfId="13672"/>
    <cellStyle name="Input 33 3 2" xfId="13673"/>
    <cellStyle name="Input 33 3 3" xfId="13674"/>
    <cellStyle name="Input 33 3 4" xfId="13675"/>
    <cellStyle name="Input 33 4" xfId="13676"/>
    <cellStyle name="Input 33 4 2" xfId="13677"/>
    <cellStyle name="Input 33 5" xfId="13678"/>
    <cellStyle name="Input 33 5 2" xfId="13679"/>
    <cellStyle name="Input 33 5 3" xfId="13680"/>
    <cellStyle name="Input 33 6" xfId="13681"/>
    <cellStyle name="Input 33 7" xfId="13682"/>
    <cellStyle name="Input 33 8" xfId="13683"/>
    <cellStyle name="Input 34" xfId="13684"/>
    <cellStyle name="Input 34 2" xfId="13685"/>
    <cellStyle name="Input 34 2 2" xfId="13686"/>
    <cellStyle name="Input 34 2 2 2" xfId="13687"/>
    <cellStyle name="Input 34 2 2 3" xfId="13688"/>
    <cellStyle name="Input 34 2 2 4" xfId="13689"/>
    <cellStyle name="Input 34 2 3" xfId="13690"/>
    <cellStyle name="Input 34 2 3 2" xfId="13691"/>
    <cellStyle name="Input 34 2 4" xfId="13692"/>
    <cellStyle name="Input 34 2 5" xfId="13693"/>
    <cellStyle name="Input 34 2 6" xfId="13694"/>
    <cellStyle name="Input 34 3" xfId="13695"/>
    <cellStyle name="Input 34 3 2" xfId="13696"/>
    <cellStyle name="Input 34 3 3" xfId="13697"/>
    <cellStyle name="Input 34 3 4" xfId="13698"/>
    <cellStyle name="Input 34 4" xfId="13699"/>
    <cellStyle name="Input 34 4 2" xfId="13700"/>
    <cellStyle name="Input 34 4 2 2" xfId="13701"/>
    <cellStyle name="Input 34 4 3" xfId="13702"/>
    <cellStyle name="Input 34 5" xfId="13703"/>
    <cellStyle name="Input 34 5 2" xfId="13704"/>
    <cellStyle name="Input 34 6" xfId="13705"/>
    <cellStyle name="Input 34 7" xfId="13706"/>
    <cellStyle name="Input 35" xfId="13707"/>
    <cellStyle name="Input 35 2" xfId="13708"/>
    <cellStyle name="Input 35 2 2" xfId="13709"/>
    <cellStyle name="Input 35 2 2 2" xfId="13710"/>
    <cellStyle name="Input 35 2 2 3" xfId="13711"/>
    <cellStyle name="Input 35 2 2 4" xfId="13712"/>
    <cellStyle name="Input 35 2 3" xfId="13713"/>
    <cellStyle name="Input 35 2 3 2" xfId="13714"/>
    <cellStyle name="Input 35 2 4" xfId="13715"/>
    <cellStyle name="Input 35 2 5" xfId="13716"/>
    <cellStyle name="Input 35 2 6" xfId="13717"/>
    <cellStyle name="Input 35 3" xfId="13718"/>
    <cellStyle name="Input 35 3 2" xfId="13719"/>
    <cellStyle name="Input 35 3 3" xfId="13720"/>
    <cellStyle name="Input 35 3 4" xfId="13721"/>
    <cellStyle name="Input 35 4" xfId="13722"/>
    <cellStyle name="Input 35 4 2" xfId="13723"/>
    <cellStyle name="Input 35 4 2 2" xfId="13724"/>
    <cellStyle name="Input 35 4 3" xfId="13725"/>
    <cellStyle name="Input 35 5" xfId="13726"/>
    <cellStyle name="Input 35 5 2" xfId="13727"/>
    <cellStyle name="Input 35 6" xfId="13728"/>
    <cellStyle name="Input 35 7" xfId="13729"/>
    <cellStyle name="Input 36" xfId="13730"/>
    <cellStyle name="Input 36 2" xfId="13731"/>
    <cellStyle name="Input 36 2 2" xfId="13732"/>
    <cellStyle name="Input 36 2 2 2" xfId="13733"/>
    <cellStyle name="Input 36 2 2 3" xfId="13734"/>
    <cellStyle name="Input 36 2 2 4" xfId="13735"/>
    <cellStyle name="Input 36 2 3" xfId="13736"/>
    <cellStyle name="Input 36 2 3 2" xfId="13737"/>
    <cellStyle name="Input 36 2 4" xfId="13738"/>
    <cellStyle name="Input 36 2 5" xfId="13739"/>
    <cellStyle name="Input 36 2 6" xfId="13740"/>
    <cellStyle name="Input 36 3" xfId="13741"/>
    <cellStyle name="Input 36 3 2" xfId="13742"/>
    <cellStyle name="Input 36 3 3" xfId="13743"/>
    <cellStyle name="Input 36 3 4" xfId="13744"/>
    <cellStyle name="Input 36 4" xfId="13745"/>
    <cellStyle name="Input 36 4 2" xfId="13746"/>
    <cellStyle name="Input 36 4 3" xfId="13747"/>
    <cellStyle name="Input 36 5" xfId="13748"/>
    <cellStyle name="Input 36 5 2" xfId="13749"/>
    <cellStyle name="Input 36 6" xfId="13750"/>
    <cellStyle name="Input 36 7" xfId="13751"/>
    <cellStyle name="Input 37" xfId="13752"/>
    <cellStyle name="Input 37 2" xfId="13753"/>
    <cellStyle name="Input 37 2 2" xfId="13754"/>
    <cellStyle name="Input 37 2 2 2" xfId="13755"/>
    <cellStyle name="Input 37 2 2 3" xfId="13756"/>
    <cellStyle name="Input 37 2 2 4" xfId="13757"/>
    <cellStyle name="Input 37 2 3" xfId="13758"/>
    <cellStyle name="Input 37 2 3 2" xfId="13759"/>
    <cellStyle name="Input 37 2 4" xfId="13760"/>
    <cellStyle name="Input 37 2 5" xfId="13761"/>
    <cellStyle name="Input 37 2 6" xfId="13762"/>
    <cellStyle name="Input 37 3" xfId="13763"/>
    <cellStyle name="Input 37 3 2" xfId="13764"/>
    <cellStyle name="Input 37 3 3" xfId="13765"/>
    <cellStyle name="Input 37 3 4" xfId="13766"/>
    <cellStyle name="Input 37 4" xfId="13767"/>
    <cellStyle name="Input 37 4 2" xfId="13768"/>
    <cellStyle name="Input 37 4 3" xfId="13769"/>
    <cellStyle name="Input 37 5" xfId="13770"/>
    <cellStyle name="Input 37 5 2" xfId="13771"/>
    <cellStyle name="Input 37 6" xfId="13772"/>
    <cellStyle name="Input 37 7" xfId="13773"/>
    <cellStyle name="Input 38" xfId="13774"/>
    <cellStyle name="Input 38 2" xfId="13775"/>
    <cellStyle name="Input 38 2 2" xfId="13776"/>
    <cellStyle name="Input 38 2 2 2" xfId="13777"/>
    <cellStyle name="Input 38 2 2 3" xfId="13778"/>
    <cellStyle name="Input 38 2 2 4" xfId="13779"/>
    <cellStyle name="Input 38 2 3" xfId="13780"/>
    <cellStyle name="Input 38 2 3 2" xfId="13781"/>
    <cellStyle name="Input 38 2 4" xfId="13782"/>
    <cellStyle name="Input 38 2 5" xfId="13783"/>
    <cellStyle name="Input 38 2 6" xfId="13784"/>
    <cellStyle name="Input 38 3" xfId="13785"/>
    <cellStyle name="Input 38 3 2" xfId="13786"/>
    <cellStyle name="Input 38 3 3" xfId="13787"/>
    <cellStyle name="Input 38 3 4" xfId="13788"/>
    <cellStyle name="Input 38 4" xfId="13789"/>
    <cellStyle name="Input 38 4 2" xfId="13790"/>
    <cellStyle name="Input 38 4 3" xfId="13791"/>
    <cellStyle name="Input 38 5" xfId="13792"/>
    <cellStyle name="Input 38 5 2" xfId="13793"/>
    <cellStyle name="Input 38 6" xfId="13794"/>
    <cellStyle name="Input 38 7" xfId="13795"/>
    <cellStyle name="Input 39" xfId="13796"/>
    <cellStyle name="Input 39 2" xfId="13797"/>
    <cellStyle name="Input 39 2 2" xfId="13798"/>
    <cellStyle name="Input 39 2 2 2" xfId="13799"/>
    <cellStyle name="Input 39 2 2 3" xfId="13800"/>
    <cellStyle name="Input 39 2 2 4" xfId="13801"/>
    <cellStyle name="Input 39 2 3" xfId="13802"/>
    <cellStyle name="Input 39 2 3 2" xfId="13803"/>
    <cellStyle name="Input 39 2 4" xfId="13804"/>
    <cellStyle name="Input 39 2 5" xfId="13805"/>
    <cellStyle name="Input 39 2 6" xfId="13806"/>
    <cellStyle name="Input 39 3" xfId="13807"/>
    <cellStyle name="Input 39 3 2" xfId="13808"/>
    <cellStyle name="Input 39 3 3" xfId="13809"/>
    <cellStyle name="Input 39 3 4" xfId="13810"/>
    <cellStyle name="Input 39 4" xfId="13811"/>
    <cellStyle name="Input 39 4 2" xfId="13812"/>
    <cellStyle name="Input 39 4 3" xfId="13813"/>
    <cellStyle name="Input 39 4 4" xfId="13814"/>
    <cellStyle name="Input 39 5" xfId="13815"/>
    <cellStyle name="Input 39 5 2" xfId="13816"/>
    <cellStyle name="Input 39 5 3" xfId="13817"/>
    <cellStyle name="Input 39 5 4" xfId="13818"/>
    <cellStyle name="Input 39 6" xfId="13819"/>
    <cellStyle name="Input 39 7" xfId="13820"/>
    <cellStyle name="Input 39 8" xfId="13821"/>
    <cellStyle name="Input 4" xfId="1498"/>
    <cellStyle name="Input 4 10" xfId="13822"/>
    <cellStyle name="Input 4 11" xfId="13823"/>
    <cellStyle name="Input 4 2" xfId="5099"/>
    <cellStyle name="Input 4 2 10" xfId="13824"/>
    <cellStyle name="Input 4 2 2" xfId="13825"/>
    <cellStyle name="Input 4 2 2 2" xfId="13826"/>
    <cellStyle name="Input 4 2 2 2 2" xfId="13827"/>
    <cellStyle name="Input 4 2 2 3" xfId="13828"/>
    <cellStyle name="Input 4 2 2 3 2" xfId="13829"/>
    <cellStyle name="Input 4 2 2 4" xfId="13830"/>
    <cellStyle name="Input 4 2 2 4 2" xfId="13831"/>
    <cellStyle name="Input 4 2 2 5" xfId="13832"/>
    <cellStyle name="Input 4 2 2 6" xfId="13833"/>
    <cellStyle name="Input 4 2 2 7" xfId="13834"/>
    <cellStyle name="Input 4 2 3" xfId="13835"/>
    <cellStyle name="Input 4 2 3 2" xfId="13836"/>
    <cellStyle name="Input 4 2 3 3" xfId="57996"/>
    <cellStyle name="Input 4 2 4" xfId="13837"/>
    <cellStyle name="Input 4 2 4 2" xfId="13838"/>
    <cellStyle name="Input 4 2 5" xfId="13839"/>
    <cellStyle name="Input 4 2 5 2" xfId="13840"/>
    <cellStyle name="Input 4 2 6" xfId="13841"/>
    <cellStyle name="Input 4 2 6 2" xfId="13842"/>
    <cellStyle name="Input 4 2 7" xfId="13843"/>
    <cellStyle name="Input 4 2 7 2" xfId="13844"/>
    <cellStyle name="Input 4 2 8" xfId="13845"/>
    <cellStyle name="Input 4 2 9" xfId="13846"/>
    <cellStyle name="Input 4 3" xfId="13847"/>
    <cellStyle name="Input 4 3 2" xfId="13848"/>
    <cellStyle name="Input 4 3 2 2" xfId="13849"/>
    <cellStyle name="Input 4 3 3" xfId="13850"/>
    <cellStyle name="Input 4 3 3 2" xfId="13851"/>
    <cellStyle name="Input 4 3 4" xfId="13852"/>
    <cellStyle name="Input 4 3 4 2" xfId="13853"/>
    <cellStyle name="Input 4 3 5" xfId="13854"/>
    <cellStyle name="Input 4 3 6" xfId="13855"/>
    <cellStyle name="Input 4 3 7" xfId="13856"/>
    <cellStyle name="Input 4 4" xfId="13857"/>
    <cellStyle name="Input 4 4 2" xfId="13858"/>
    <cellStyle name="Input 4 4 2 2" xfId="13859"/>
    <cellStyle name="Input 4 4 3" xfId="13860"/>
    <cellStyle name="Input 4 4 3 2" xfId="13861"/>
    <cellStyle name="Input 4 4 4" xfId="13862"/>
    <cellStyle name="Input 4 4 4 2" xfId="13863"/>
    <cellStyle name="Input 4 4 5" xfId="13864"/>
    <cellStyle name="Input 4 4 6" xfId="13865"/>
    <cellStyle name="Input 4 4 7" xfId="13866"/>
    <cellStyle name="Input 4 5" xfId="13867"/>
    <cellStyle name="Input 4 5 2" xfId="13868"/>
    <cellStyle name="Input 4 5 2 2" xfId="13869"/>
    <cellStyle name="Input 4 5 3" xfId="13870"/>
    <cellStyle name="Input 4 5 3 2" xfId="13871"/>
    <cellStyle name="Input 4 5 4" xfId="13872"/>
    <cellStyle name="Input 4 5 5" xfId="13873"/>
    <cellStyle name="Input 4 5 6" xfId="13874"/>
    <cellStyle name="Input 4 6" xfId="13875"/>
    <cellStyle name="Input 4 6 2" xfId="13876"/>
    <cellStyle name="Input 4 7" xfId="13877"/>
    <cellStyle name="Input 4 7 2" xfId="13878"/>
    <cellStyle name="Input 4 8" xfId="13879"/>
    <cellStyle name="Input 4 8 2" xfId="13880"/>
    <cellStyle name="Input 4 9" xfId="13881"/>
    <cellStyle name="Input 4 9 2" xfId="13882"/>
    <cellStyle name="Input 40" xfId="13883"/>
    <cellStyle name="Input 40 2" xfId="13884"/>
    <cellStyle name="Input 40 2 2" xfId="13885"/>
    <cellStyle name="Input 40 2 2 2" xfId="13886"/>
    <cellStyle name="Input 40 2 3" xfId="13887"/>
    <cellStyle name="Input 40 2 3 2" xfId="13888"/>
    <cellStyle name="Input 40 2 4" xfId="13889"/>
    <cellStyle name="Input 40 3" xfId="13890"/>
    <cellStyle name="Input 40 3 2" xfId="13891"/>
    <cellStyle name="Input 40 4" xfId="13892"/>
    <cellStyle name="Input 40 4 2" xfId="13893"/>
    <cellStyle name="Input 40 5" xfId="13894"/>
    <cellStyle name="Input 40 5 2" xfId="13895"/>
    <cellStyle name="Input 40 6" xfId="13896"/>
    <cellStyle name="Input 40 7" xfId="13897"/>
    <cellStyle name="Input 40 8" xfId="13898"/>
    <cellStyle name="Input 41" xfId="13899"/>
    <cellStyle name="Input 41 2" xfId="13900"/>
    <cellStyle name="Input 41 2 2" xfId="13901"/>
    <cellStyle name="Input 41 2 2 2" xfId="13902"/>
    <cellStyle name="Input 41 2 3" xfId="13903"/>
    <cellStyle name="Input 41 2 3 2" xfId="13904"/>
    <cellStyle name="Input 41 2 4" xfId="13905"/>
    <cellStyle name="Input 41 3" xfId="13906"/>
    <cellStyle name="Input 41 3 2" xfId="13907"/>
    <cellStyle name="Input 41 4" xfId="13908"/>
    <cellStyle name="Input 41 4 2" xfId="13909"/>
    <cellStyle name="Input 41 5" xfId="13910"/>
    <cellStyle name="Input 41 5 2" xfId="13911"/>
    <cellStyle name="Input 41 6" xfId="13912"/>
    <cellStyle name="Input 41 7" xfId="13913"/>
    <cellStyle name="Input 41 8" xfId="13914"/>
    <cellStyle name="Input 42" xfId="13915"/>
    <cellStyle name="Input 42 2" xfId="13916"/>
    <cellStyle name="Input 42 2 2" xfId="13917"/>
    <cellStyle name="Input 42 2 2 2" xfId="13918"/>
    <cellStyle name="Input 42 2 3" xfId="13919"/>
    <cellStyle name="Input 42 2 3 2" xfId="13920"/>
    <cellStyle name="Input 42 2 4" xfId="13921"/>
    <cellStyle name="Input 42 3" xfId="13922"/>
    <cellStyle name="Input 42 3 2" xfId="13923"/>
    <cellStyle name="Input 42 4" xfId="13924"/>
    <cellStyle name="Input 42 4 2" xfId="13925"/>
    <cellStyle name="Input 42 5" xfId="13926"/>
    <cellStyle name="Input 42 5 2" xfId="13927"/>
    <cellStyle name="Input 42 6" xfId="13928"/>
    <cellStyle name="Input 42 7" xfId="13929"/>
    <cellStyle name="Input 42 8" xfId="13930"/>
    <cellStyle name="Input 43" xfId="13931"/>
    <cellStyle name="Input 43 2" xfId="13932"/>
    <cellStyle name="Input 43 2 2" xfId="13933"/>
    <cellStyle name="Input 43 2 2 2" xfId="13934"/>
    <cellStyle name="Input 43 2 3" xfId="13935"/>
    <cellStyle name="Input 43 2 3 2" xfId="13936"/>
    <cellStyle name="Input 43 2 4" xfId="13937"/>
    <cellStyle name="Input 43 3" xfId="13938"/>
    <cellStyle name="Input 43 3 2" xfId="13939"/>
    <cellStyle name="Input 43 4" xfId="13940"/>
    <cellStyle name="Input 43 4 2" xfId="13941"/>
    <cellStyle name="Input 43 5" xfId="13942"/>
    <cellStyle name="Input 43 5 2" xfId="13943"/>
    <cellStyle name="Input 43 6" xfId="13944"/>
    <cellStyle name="Input 43 7" xfId="13945"/>
    <cellStyle name="Input 43 8" xfId="13946"/>
    <cellStyle name="Input 44" xfId="13947"/>
    <cellStyle name="Input 44 2" xfId="13948"/>
    <cellStyle name="Input 44 2 2" xfId="13949"/>
    <cellStyle name="Input 44 2 2 2" xfId="13950"/>
    <cellStyle name="Input 44 2 3" xfId="13951"/>
    <cellStyle name="Input 44 2 3 2" xfId="13952"/>
    <cellStyle name="Input 44 2 4" xfId="13953"/>
    <cellStyle name="Input 44 3" xfId="13954"/>
    <cellStyle name="Input 44 3 2" xfId="13955"/>
    <cellStyle name="Input 44 4" xfId="13956"/>
    <cellStyle name="Input 44 4 2" xfId="13957"/>
    <cellStyle name="Input 44 5" xfId="13958"/>
    <cellStyle name="Input 44 5 2" xfId="13959"/>
    <cellStyle name="Input 44 6" xfId="13960"/>
    <cellStyle name="Input 44 7" xfId="13961"/>
    <cellStyle name="Input 44 8" xfId="13962"/>
    <cellStyle name="Input 45" xfId="13963"/>
    <cellStyle name="Input 45 2" xfId="13964"/>
    <cellStyle name="Input 45 2 2" xfId="13965"/>
    <cellStyle name="Input 45 2 2 2" xfId="13966"/>
    <cellStyle name="Input 45 2 3" xfId="13967"/>
    <cellStyle name="Input 45 2 3 2" xfId="13968"/>
    <cellStyle name="Input 45 2 4" xfId="13969"/>
    <cellStyle name="Input 45 3" xfId="13970"/>
    <cellStyle name="Input 45 3 2" xfId="13971"/>
    <cellStyle name="Input 45 4" xfId="13972"/>
    <cellStyle name="Input 45 4 2" xfId="13973"/>
    <cellStyle name="Input 45 5" xfId="13974"/>
    <cellStyle name="Input 45 5 2" xfId="13975"/>
    <cellStyle name="Input 45 6" xfId="13976"/>
    <cellStyle name="Input 45 7" xfId="13977"/>
    <cellStyle name="Input 45 8" xfId="13978"/>
    <cellStyle name="Input 46" xfId="13979"/>
    <cellStyle name="Input 46 2" xfId="13980"/>
    <cellStyle name="Input 46 2 2" xfId="13981"/>
    <cellStyle name="Input 46 2 2 2" xfId="13982"/>
    <cellStyle name="Input 46 2 3" xfId="13983"/>
    <cellStyle name="Input 46 2 3 2" xfId="13984"/>
    <cellStyle name="Input 46 2 4" xfId="13985"/>
    <cellStyle name="Input 46 3" xfId="13986"/>
    <cellStyle name="Input 46 3 2" xfId="13987"/>
    <cellStyle name="Input 46 4" xfId="13988"/>
    <cellStyle name="Input 46 4 2" xfId="13989"/>
    <cellStyle name="Input 46 5" xfId="13990"/>
    <cellStyle name="Input 46 6" xfId="13991"/>
    <cellStyle name="Input 46 7" xfId="13992"/>
    <cellStyle name="Input 47" xfId="13993"/>
    <cellStyle name="Input 47 2" xfId="13994"/>
    <cellStyle name="Input 47 2 2" xfId="13995"/>
    <cellStyle name="Input 47 2 2 2" xfId="13996"/>
    <cellStyle name="Input 47 2 3" xfId="13997"/>
    <cellStyle name="Input 47 2 3 2" xfId="13998"/>
    <cellStyle name="Input 47 2 4" xfId="13999"/>
    <cellStyle name="Input 47 3" xfId="14000"/>
    <cellStyle name="Input 47 3 2" xfId="14001"/>
    <cellStyle name="Input 47 4" xfId="14002"/>
    <cellStyle name="Input 47 4 2" xfId="14003"/>
    <cellStyle name="Input 47 5" xfId="14004"/>
    <cellStyle name="Input 47 6" xfId="14005"/>
    <cellStyle name="Input 47 7" xfId="14006"/>
    <cellStyle name="Input 48" xfId="14007"/>
    <cellStyle name="Input 48 2" xfId="14008"/>
    <cellStyle name="Input 48 2 2" xfId="14009"/>
    <cellStyle name="Input 48 2 2 2" xfId="14010"/>
    <cellStyle name="Input 48 2 3" xfId="14011"/>
    <cellStyle name="Input 48 2 3 2" xfId="14012"/>
    <cellStyle name="Input 48 2 4" xfId="14013"/>
    <cellStyle name="Input 48 3" xfId="14014"/>
    <cellStyle name="Input 48 3 2" xfId="14015"/>
    <cellStyle name="Input 48 4" xfId="14016"/>
    <cellStyle name="Input 48 4 2" xfId="14017"/>
    <cellStyle name="Input 48 5" xfId="14018"/>
    <cellStyle name="Input 48 6" xfId="14019"/>
    <cellStyle name="Input 48 7" xfId="14020"/>
    <cellStyle name="Input 49" xfId="14021"/>
    <cellStyle name="Input 49 2" xfId="14022"/>
    <cellStyle name="Input 49 2 2" xfId="14023"/>
    <cellStyle name="Input 49 2 2 2" xfId="14024"/>
    <cellStyle name="Input 49 2 3" xfId="14025"/>
    <cellStyle name="Input 49 2 3 2" xfId="14026"/>
    <cellStyle name="Input 49 2 4" xfId="14027"/>
    <cellStyle name="Input 49 3" xfId="14028"/>
    <cellStyle name="Input 49 3 2" xfId="14029"/>
    <cellStyle name="Input 49 4" xfId="14030"/>
    <cellStyle name="Input 49 4 2" xfId="14031"/>
    <cellStyle name="Input 49 5" xfId="14032"/>
    <cellStyle name="Input 49 6" xfId="14033"/>
    <cellStyle name="Input 49 7" xfId="14034"/>
    <cellStyle name="Input 5" xfId="1499"/>
    <cellStyle name="Input 5 10" xfId="14035"/>
    <cellStyle name="Input 5 11" xfId="14036"/>
    <cellStyle name="Input 5 12" xfId="14037"/>
    <cellStyle name="Input 5 2" xfId="5100"/>
    <cellStyle name="Input 5 2 2" xfId="14038"/>
    <cellStyle name="Input 5 2 2 2" xfId="14039"/>
    <cellStyle name="Input 5 2 2 2 2" xfId="14040"/>
    <cellStyle name="Input 5 2 2 3" xfId="14041"/>
    <cellStyle name="Input 5 2 2 3 2" xfId="14042"/>
    <cellStyle name="Input 5 2 2 4" xfId="14043"/>
    <cellStyle name="Input 5 2 2 4 2" xfId="14044"/>
    <cellStyle name="Input 5 2 2 5" xfId="14045"/>
    <cellStyle name="Input 5 2 2 6" xfId="14046"/>
    <cellStyle name="Input 5 2 2 7" xfId="14047"/>
    <cellStyle name="Input 5 2 3" xfId="14048"/>
    <cellStyle name="Input 5 2 3 2" xfId="14049"/>
    <cellStyle name="Input 5 2 3 3" xfId="57997"/>
    <cellStyle name="Input 5 2 4" xfId="14050"/>
    <cellStyle name="Input 5 2 4 2" xfId="14051"/>
    <cellStyle name="Input 5 2 5" xfId="14052"/>
    <cellStyle name="Input 5 2 5 2" xfId="14053"/>
    <cellStyle name="Input 5 2 6" xfId="14054"/>
    <cellStyle name="Input 5 2 6 2" xfId="14055"/>
    <cellStyle name="Input 5 2 7" xfId="14056"/>
    <cellStyle name="Input 5 2 8" xfId="14057"/>
    <cellStyle name="Input 5 2 9" xfId="14058"/>
    <cellStyle name="Input 5 3" xfId="14059"/>
    <cellStyle name="Input 5 3 2" xfId="14060"/>
    <cellStyle name="Input 5 3 2 2" xfId="14061"/>
    <cellStyle name="Input 5 3 3" xfId="14062"/>
    <cellStyle name="Input 5 3 3 2" xfId="14063"/>
    <cellStyle name="Input 5 3 4" xfId="14064"/>
    <cellStyle name="Input 5 3 4 2" xfId="14065"/>
    <cellStyle name="Input 5 3 5" xfId="14066"/>
    <cellStyle name="Input 5 3 6" xfId="14067"/>
    <cellStyle name="Input 5 3 7" xfId="14068"/>
    <cellStyle name="Input 5 4" xfId="14069"/>
    <cellStyle name="Input 5 4 2" xfId="14070"/>
    <cellStyle name="Input 5 4 2 2" xfId="14071"/>
    <cellStyle name="Input 5 4 3" xfId="14072"/>
    <cellStyle name="Input 5 4 3 2" xfId="14073"/>
    <cellStyle name="Input 5 4 4" xfId="14074"/>
    <cellStyle name="Input 5 4 5" xfId="14075"/>
    <cellStyle name="Input 5 4 6" xfId="14076"/>
    <cellStyle name="Input 5 5" xfId="14077"/>
    <cellStyle name="Input 5 5 2" xfId="14078"/>
    <cellStyle name="Input 5 5 2 2" xfId="14079"/>
    <cellStyle name="Input 5 5 3" xfId="14080"/>
    <cellStyle name="Input 5 5 3 2" xfId="14081"/>
    <cellStyle name="Input 5 5 4" xfId="14082"/>
    <cellStyle name="Input 5 5 5" xfId="14083"/>
    <cellStyle name="Input 5 5 6" xfId="14084"/>
    <cellStyle name="Input 5 6" xfId="14085"/>
    <cellStyle name="Input 5 6 2" xfId="14086"/>
    <cellStyle name="Input 5 7" xfId="14087"/>
    <cellStyle name="Input 5 7 2" xfId="14088"/>
    <cellStyle name="Input 5 8" xfId="14089"/>
    <cellStyle name="Input 5 8 2" xfId="14090"/>
    <cellStyle name="Input 5 9" xfId="14091"/>
    <cellStyle name="Input 5 9 2" xfId="14092"/>
    <cellStyle name="Input 50" xfId="14093"/>
    <cellStyle name="Input 50 2" xfId="14094"/>
    <cellStyle name="Input 50 3" xfId="14095"/>
    <cellStyle name="Input 50 3 2" xfId="14096"/>
    <cellStyle name="Input 50 4" xfId="14097"/>
    <cellStyle name="Input 50 4 2" xfId="14098"/>
    <cellStyle name="Input 50 5" xfId="14099"/>
    <cellStyle name="Input 50 6" xfId="14100"/>
    <cellStyle name="Input 50 7" xfId="14101"/>
    <cellStyle name="Input 51" xfId="14102"/>
    <cellStyle name="Input 51 2" xfId="14103"/>
    <cellStyle name="Input 51 3" xfId="14104"/>
    <cellStyle name="Input 51 3 2" xfId="14105"/>
    <cellStyle name="Input 51 4" xfId="14106"/>
    <cellStyle name="Input 51 4 2" xfId="14107"/>
    <cellStyle name="Input 51 5" xfId="14108"/>
    <cellStyle name="Input 51 6" xfId="14109"/>
    <cellStyle name="Input 51 7" xfId="14110"/>
    <cellStyle name="Input 52" xfId="14111"/>
    <cellStyle name="Input 52 2" xfId="14112"/>
    <cellStyle name="Input 52 3" xfId="14113"/>
    <cellStyle name="Input 52 3 2" xfId="14114"/>
    <cellStyle name="Input 52 4" xfId="14115"/>
    <cellStyle name="Input 52 4 2" xfId="14116"/>
    <cellStyle name="Input 52 5" xfId="14117"/>
    <cellStyle name="Input 52 6" xfId="14118"/>
    <cellStyle name="Input 52 7" xfId="14119"/>
    <cellStyle name="Input 53" xfId="14120"/>
    <cellStyle name="Input 53 2" xfId="14121"/>
    <cellStyle name="Input 53 3" xfId="14122"/>
    <cellStyle name="Input 53 3 2" xfId="14123"/>
    <cellStyle name="Input 53 4" xfId="14124"/>
    <cellStyle name="Input 53 4 2" xfId="14125"/>
    <cellStyle name="Input 53 5" xfId="14126"/>
    <cellStyle name="Input 53 6" xfId="14127"/>
    <cellStyle name="Input 53 7" xfId="14128"/>
    <cellStyle name="Input 54" xfId="14129"/>
    <cellStyle name="Input 54 2" xfId="14130"/>
    <cellStyle name="Input 54 3" xfId="14131"/>
    <cellStyle name="Input 54 3 2" xfId="14132"/>
    <cellStyle name="Input 54 4" xfId="14133"/>
    <cellStyle name="Input 54 4 2" xfId="14134"/>
    <cellStyle name="Input 54 5" xfId="14135"/>
    <cellStyle name="Input 54 6" xfId="14136"/>
    <cellStyle name="Input 54 7" xfId="14137"/>
    <cellStyle name="Input 55" xfId="14138"/>
    <cellStyle name="Input 55 2" xfId="14139"/>
    <cellStyle name="Input 55 3" xfId="14140"/>
    <cellStyle name="Input 55 3 2" xfId="14141"/>
    <cellStyle name="Input 55 4" xfId="14142"/>
    <cellStyle name="Input 55 4 2" xfId="14143"/>
    <cellStyle name="Input 55 5" xfId="14144"/>
    <cellStyle name="Input 55 6" xfId="14145"/>
    <cellStyle name="Input 55 7" xfId="14146"/>
    <cellStyle name="Input 56" xfId="14147"/>
    <cellStyle name="Input 56 2" xfId="14148"/>
    <cellStyle name="Input 56 3" xfId="14149"/>
    <cellStyle name="Input 57" xfId="14150"/>
    <cellStyle name="Input 57 2" xfId="14151"/>
    <cellStyle name="Input 57 3" xfId="14152"/>
    <cellStyle name="Input 58" xfId="14153"/>
    <cellStyle name="Input 58 2" xfId="14154"/>
    <cellStyle name="Input 58 3" xfId="14155"/>
    <cellStyle name="Input 59" xfId="14156"/>
    <cellStyle name="Input 59 2" xfId="14157"/>
    <cellStyle name="Input 59 3" xfId="14158"/>
    <cellStyle name="Input 6" xfId="1500"/>
    <cellStyle name="Input 6 10" xfId="14159"/>
    <cellStyle name="Input 6 11" xfId="14160"/>
    <cellStyle name="Input 6 2" xfId="5101"/>
    <cellStyle name="Input 6 2 2" xfId="14161"/>
    <cellStyle name="Input 6 2 2 2" xfId="14162"/>
    <cellStyle name="Input 6 2 2 2 2" xfId="14163"/>
    <cellStyle name="Input 6 2 2 3" xfId="14164"/>
    <cellStyle name="Input 6 2 2 3 2" xfId="14165"/>
    <cellStyle name="Input 6 2 2 4" xfId="14166"/>
    <cellStyle name="Input 6 2 2 5" xfId="14167"/>
    <cellStyle name="Input 6 2 2 6" xfId="14168"/>
    <cellStyle name="Input 6 2 3" xfId="14169"/>
    <cellStyle name="Input 6 2 3 2" xfId="14170"/>
    <cellStyle name="Input 6 2 3 3" xfId="57998"/>
    <cellStyle name="Input 6 2 4" xfId="14171"/>
    <cellStyle name="Input 6 2 4 2" xfId="14172"/>
    <cellStyle name="Input 6 2 5" xfId="14173"/>
    <cellStyle name="Input 6 2 5 2" xfId="14174"/>
    <cellStyle name="Input 6 2 6" xfId="14175"/>
    <cellStyle name="Input 6 2 7" xfId="14176"/>
    <cellStyle name="Input 6 2 8" xfId="14177"/>
    <cellStyle name="Input 6 3" xfId="14178"/>
    <cellStyle name="Input 6 3 2" xfId="14179"/>
    <cellStyle name="Input 6 3 2 2" xfId="14180"/>
    <cellStyle name="Input 6 3 3" xfId="14181"/>
    <cellStyle name="Input 6 3 3 2" xfId="14182"/>
    <cellStyle name="Input 6 3 4" xfId="14183"/>
    <cellStyle name="Input 6 3 4 2" xfId="14184"/>
    <cellStyle name="Input 6 3 5" xfId="14185"/>
    <cellStyle name="Input 6 3 6" xfId="14186"/>
    <cellStyle name="Input 6 3 7" xfId="14187"/>
    <cellStyle name="Input 6 4" xfId="14188"/>
    <cellStyle name="Input 6 4 2" xfId="14189"/>
    <cellStyle name="Input 6 4 2 2" xfId="14190"/>
    <cellStyle name="Input 6 4 3" xfId="14191"/>
    <cellStyle name="Input 6 4 3 2" xfId="14192"/>
    <cellStyle name="Input 6 4 4" xfId="14193"/>
    <cellStyle name="Input 6 4 4 2" xfId="14194"/>
    <cellStyle name="Input 6 4 5" xfId="14195"/>
    <cellStyle name="Input 6 4 6" xfId="14196"/>
    <cellStyle name="Input 6 4 7" xfId="14197"/>
    <cellStyle name="Input 6 5" xfId="14198"/>
    <cellStyle name="Input 6 5 2" xfId="14199"/>
    <cellStyle name="Input 6 5 2 2" xfId="14200"/>
    <cellStyle name="Input 6 5 3" xfId="14201"/>
    <cellStyle name="Input 6 5 3 2" xfId="14202"/>
    <cellStyle name="Input 6 5 4" xfId="14203"/>
    <cellStyle name="Input 6 5 5" xfId="14204"/>
    <cellStyle name="Input 6 5 6" xfId="14205"/>
    <cellStyle name="Input 6 6" xfId="14206"/>
    <cellStyle name="Input 6 6 2" xfId="14207"/>
    <cellStyle name="Input 6 7" xfId="14208"/>
    <cellStyle name="Input 6 7 2" xfId="14209"/>
    <cellStyle name="Input 6 8" xfId="14210"/>
    <cellStyle name="Input 6 8 2" xfId="14211"/>
    <cellStyle name="Input 6 9" xfId="14212"/>
    <cellStyle name="Input 6 9 2" xfId="14213"/>
    <cellStyle name="Input 60" xfId="14214"/>
    <cellStyle name="Input 60 2" xfId="14215"/>
    <cellStyle name="Input 60 3" xfId="14216"/>
    <cellStyle name="Input 61" xfId="14217"/>
    <cellStyle name="Input 61 2" xfId="14218"/>
    <cellStyle name="Input 61 3" xfId="14219"/>
    <cellStyle name="Input 62" xfId="14220"/>
    <cellStyle name="Input 62 2" xfId="14221"/>
    <cellStyle name="Input 62 3" xfId="14222"/>
    <cellStyle name="Input 63" xfId="14223"/>
    <cellStyle name="Input 63 2" xfId="14224"/>
    <cellStyle name="Input 63 3" xfId="14225"/>
    <cellStyle name="Input 64" xfId="14226"/>
    <cellStyle name="Input 64 2" xfId="14227"/>
    <cellStyle name="Input 64 3" xfId="14228"/>
    <cellStyle name="Input 65" xfId="14229"/>
    <cellStyle name="Input 65 2" xfId="14230"/>
    <cellStyle name="Input 65 3" xfId="14231"/>
    <cellStyle name="Input 66" xfId="14232"/>
    <cellStyle name="Input 66 2" xfId="14233"/>
    <cellStyle name="Input 66 3" xfId="14234"/>
    <cellStyle name="Input 67" xfId="14235"/>
    <cellStyle name="Input 67 2" xfId="14236"/>
    <cellStyle name="Input 67 3" xfId="14237"/>
    <cellStyle name="Input 68" xfId="14238"/>
    <cellStyle name="Input 68 2" xfId="14239"/>
    <cellStyle name="Input 68 3" xfId="14240"/>
    <cellStyle name="Input 69" xfId="14241"/>
    <cellStyle name="Input 69 2" xfId="14242"/>
    <cellStyle name="Input 69 3" xfId="14243"/>
    <cellStyle name="Input 7" xfId="1501"/>
    <cellStyle name="Input 7 10" xfId="14244"/>
    <cellStyle name="Input 7 11" xfId="14245"/>
    <cellStyle name="Input 7 2" xfId="5102"/>
    <cellStyle name="Input 7 2 2" xfId="14246"/>
    <cellStyle name="Input 7 2 2 2" xfId="14247"/>
    <cellStyle name="Input 7 2 2 2 2" xfId="14248"/>
    <cellStyle name="Input 7 2 2 3" xfId="14249"/>
    <cellStyle name="Input 7 2 2 3 2" xfId="14250"/>
    <cellStyle name="Input 7 2 2 4" xfId="14251"/>
    <cellStyle name="Input 7 2 2 5" xfId="14252"/>
    <cellStyle name="Input 7 2 2 6" xfId="14253"/>
    <cellStyle name="Input 7 2 3" xfId="14254"/>
    <cellStyle name="Input 7 2 3 2" xfId="14255"/>
    <cellStyle name="Input 7 2 3 3" xfId="57999"/>
    <cellStyle name="Input 7 2 4" xfId="14256"/>
    <cellStyle name="Input 7 2 4 2" xfId="14257"/>
    <cellStyle name="Input 7 2 5" xfId="14258"/>
    <cellStyle name="Input 7 2 5 2" xfId="14259"/>
    <cellStyle name="Input 7 2 6" xfId="14260"/>
    <cellStyle name="Input 7 2 7" xfId="14261"/>
    <cellStyle name="Input 7 2 8" xfId="14262"/>
    <cellStyle name="Input 7 3" xfId="14263"/>
    <cellStyle name="Input 7 3 2" xfId="14264"/>
    <cellStyle name="Input 7 3 2 2" xfId="14265"/>
    <cellStyle name="Input 7 3 3" xfId="14266"/>
    <cellStyle name="Input 7 3 3 2" xfId="14267"/>
    <cellStyle name="Input 7 3 4" xfId="14268"/>
    <cellStyle name="Input 7 3 4 2" xfId="14269"/>
    <cellStyle name="Input 7 3 5" xfId="14270"/>
    <cellStyle name="Input 7 3 6" xfId="14271"/>
    <cellStyle name="Input 7 3 7" xfId="14272"/>
    <cellStyle name="Input 7 4" xfId="14273"/>
    <cellStyle name="Input 7 4 2" xfId="14274"/>
    <cellStyle name="Input 7 4 2 2" xfId="14275"/>
    <cellStyle name="Input 7 4 3" xfId="14276"/>
    <cellStyle name="Input 7 4 3 2" xfId="14277"/>
    <cellStyle name="Input 7 4 4" xfId="14278"/>
    <cellStyle name="Input 7 4 4 2" xfId="14279"/>
    <cellStyle name="Input 7 4 5" xfId="14280"/>
    <cellStyle name="Input 7 4 6" xfId="14281"/>
    <cellStyle name="Input 7 4 7" xfId="14282"/>
    <cellStyle name="Input 7 5" xfId="14283"/>
    <cellStyle name="Input 7 5 2" xfId="14284"/>
    <cellStyle name="Input 7 5 2 2" xfId="14285"/>
    <cellStyle name="Input 7 5 3" xfId="14286"/>
    <cellStyle name="Input 7 5 3 2" xfId="14287"/>
    <cellStyle name="Input 7 5 4" xfId="14288"/>
    <cellStyle name="Input 7 5 5" xfId="14289"/>
    <cellStyle name="Input 7 5 6" xfId="14290"/>
    <cellStyle name="Input 7 6" xfId="14291"/>
    <cellStyle name="Input 7 6 2" xfId="14292"/>
    <cellStyle name="Input 7 7" xfId="14293"/>
    <cellStyle name="Input 7 7 2" xfId="14294"/>
    <cellStyle name="Input 7 8" xfId="14295"/>
    <cellStyle name="Input 7 8 2" xfId="14296"/>
    <cellStyle name="Input 7 9" xfId="14297"/>
    <cellStyle name="Input 7 9 2" xfId="14298"/>
    <cellStyle name="Input 70" xfId="14299"/>
    <cellStyle name="Input 70 2" xfId="14300"/>
    <cellStyle name="Input 70 3" xfId="14301"/>
    <cellStyle name="Input 71" xfId="14302"/>
    <cellStyle name="Input 71 2" xfId="14303"/>
    <cellStyle name="Input 71 3" xfId="14304"/>
    <cellStyle name="Input 72" xfId="14305"/>
    <cellStyle name="Input 72 2" xfId="14306"/>
    <cellStyle name="Input 72 3" xfId="14307"/>
    <cellStyle name="Input 73" xfId="14308"/>
    <cellStyle name="Input 73 2" xfId="14309"/>
    <cellStyle name="Input 73 3" xfId="14310"/>
    <cellStyle name="Input 74" xfId="14311"/>
    <cellStyle name="Input 74 2" xfId="14312"/>
    <cellStyle name="Input 74 3" xfId="14313"/>
    <cellStyle name="Input 75" xfId="14314"/>
    <cellStyle name="Input 75 2" xfId="14315"/>
    <cellStyle name="Input 75 3" xfId="14316"/>
    <cellStyle name="Input 76" xfId="14317"/>
    <cellStyle name="Input 76 2" xfId="14318"/>
    <cellStyle name="Input 76 3" xfId="14319"/>
    <cellStyle name="Input 77" xfId="14320"/>
    <cellStyle name="Input 77 2" xfId="14321"/>
    <cellStyle name="Input 77 3" xfId="14322"/>
    <cellStyle name="Input 77 3 2" xfId="14323"/>
    <cellStyle name="Input 77 4" xfId="14324"/>
    <cellStyle name="Input 77 4 2" xfId="14325"/>
    <cellStyle name="Input 77 5" xfId="14326"/>
    <cellStyle name="Input 77 6" xfId="14327"/>
    <cellStyle name="Input 77 7" xfId="14328"/>
    <cellStyle name="Input 78" xfId="14329"/>
    <cellStyle name="Input 78 2" xfId="14330"/>
    <cellStyle name="Input 78 3" xfId="14331"/>
    <cellStyle name="Input 78 3 2" xfId="14332"/>
    <cellStyle name="Input 78 4" xfId="14333"/>
    <cellStyle name="Input 78 4 2" xfId="14334"/>
    <cellStyle name="Input 78 5" xfId="14335"/>
    <cellStyle name="Input 78 6" xfId="14336"/>
    <cellStyle name="Input 78 7" xfId="14337"/>
    <cellStyle name="Input 79" xfId="14338"/>
    <cellStyle name="Input 79 2" xfId="14339"/>
    <cellStyle name="Input 79 3" xfId="14340"/>
    <cellStyle name="Input 79 3 2" xfId="14341"/>
    <cellStyle name="Input 79 4" xfId="14342"/>
    <cellStyle name="Input 79 4 2" xfId="14343"/>
    <cellStyle name="Input 79 5" xfId="14344"/>
    <cellStyle name="Input 79 6" xfId="14345"/>
    <cellStyle name="Input 79 7" xfId="14346"/>
    <cellStyle name="Input 8" xfId="14347"/>
    <cellStyle name="Input 8 2" xfId="14348"/>
    <cellStyle name="Input 8 2 2" xfId="14349"/>
    <cellStyle name="Input 8 2 2 2" xfId="14350"/>
    <cellStyle name="Input 8 2 2 3" xfId="14351"/>
    <cellStyle name="Input 8 2 2 4" xfId="14352"/>
    <cellStyle name="Input 8 2 3" xfId="14353"/>
    <cellStyle name="Input 8 2 3 2" xfId="14354"/>
    <cellStyle name="Input 8 2 4" xfId="14355"/>
    <cellStyle name="Input 8 2 4 2" xfId="14356"/>
    <cellStyle name="Input 8 2 5" xfId="14357"/>
    <cellStyle name="Input 8 2 6" xfId="14358"/>
    <cellStyle name="Input 8 2 7" xfId="14359"/>
    <cellStyle name="Input 8 3" xfId="14360"/>
    <cellStyle name="Input 8 3 2" xfId="14361"/>
    <cellStyle name="Input 8 3 2 2" xfId="14362"/>
    <cellStyle name="Input 8 3 3" xfId="14363"/>
    <cellStyle name="Input 8 3 3 2" xfId="14364"/>
    <cellStyle name="Input 8 3 4" xfId="14365"/>
    <cellStyle name="Input 8 3 4 2" xfId="14366"/>
    <cellStyle name="Input 8 3 5" xfId="14367"/>
    <cellStyle name="Input 8 3 6" xfId="14368"/>
    <cellStyle name="Input 8 3 7" xfId="14369"/>
    <cellStyle name="Input 8 4" xfId="14370"/>
    <cellStyle name="Input 8 4 2" xfId="14371"/>
    <cellStyle name="Input 8 4 3" xfId="14372"/>
    <cellStyle name="Input 8 4 4" xfId="14373"/>
    <cellStyle name="Input 8 5" xfId="14374"/>
    <cellStyle name="Input 8 5 2" xfId="14375"/>
    <cellStyle name="Input 8 5 3" xfId="14376"/>
    <cellStyle name="Input 8 6" xfId="14377"/>
    <cellStyle name="Input 8 6 2" xfId="14378"/>
    <cellStyle name="Input 8 6 3" xfId="14379"/>
    <cellStyle name="Input 8 7" xfId="14380"/>
    <cellStyle name="Input 8 7 2" xfId="14381"/>
    <cellStyle name="Input 8 8" xfId="14382"/>
    <cellStyle name="Input 8 9" xfId="14383"/>
    <cellStyle name="Input 80" xfId="14384"/>
    <cellStyle name="Input 80 2" xfId="14385"/>
    <cellStyle name="Input 80 3" xfId="14386"/>
    <cellStyle name="Input 80 3 2" xfId="14387"/>
    <cellStyle name="Input 80 4" xfId="14388"/>
    <cellStyle name="Input 80 4 2" xfId="14389"/>
    <cellStyle name="Input 80 5" xfId="14390"/>
    <cellStyle name="Input 80 6" xfId="14391"/>
    <cellStyle name="Input 80 7" xfId="14392"/>
    <cellStyle name="Input 81" xfId="14393"/>
    <cellStyle name="Input 81 2" xfId="14394"/>
    <cellStyle name="Input 81 3" xfId="14395"/>
    <cellStyle name="Input 81 3 2" xfId="14396"/>
    <cellStyle name="Input 81 4" xfId="14397"/>
    <cellStyle name="Input 81 4 2" xfId="14398"/>
    <cellStyle name="Input 81 5" xfId="14399"/>
    <cellStyle name="Input 81 6" xfId="14400"/>
    <cellStyle name="Input 81 7" xfId="14401"/>
    <cellStyle name="Input 82" xfId="14402"/>
    <cellStyle name="Input 82 2" xfId="14403"/>
    <cellStyle name="Input 82 3" xfId="14404"/>
    <cellStyle name="Input 82 3 2" xfId="14405"/>
    <cellStyle name="Input 82 4" xfId="14406"/>
    <cellStyle name="Input 82 4 2" xfId="14407"/>
    <cellStyle name="Input 82 5" xfId="14408"/>
    <cellStyle name="Input 82 6" xfId="14409"/>
    <cellStyle name="Input 82 7" xfId="14410"/>
    <cellStyle name="Input 83" xfId="14411"/>
    <cellStyle name="Input 83 2" xfId="14412"/>
    <cellStyle name="Input 83 3" xfId="14413"/>
    <cellStyle name="Input 84" xfId="14414"/>
    <cellStyle name="Input 84 2" xfId="14415"/>
    <cellStyle name="Input 84 3" xfId="14416"/>
    <cellStyle name="Input 85" xfId="14417"/>
    <cellStyle name="Input 85 2" xfId="14418"/>
    <cellStyle name="Input 85 3" xfId="14419"/>
    <cellStyle name="Input 86" xfId="14420"/>
    <cellStyle name="Input 86 2" xfId="14421"/>
    <cellStyle name="Input 86 3" xfId="14422"/>
    <cellStyle name="Input 87" xfId="14423"/>
    <cellStyle name="Input 87 2" xfId="14424"/>
    <cellStyle name="Input 87 3" xfId="14425"/>
    <cellStyle name="Input 88" xfId="14426"/>
    <cellStyle name="Input 88 2" xfId="14427"/>
    <cellStyle name="Input 88 3" xfId="14428"/>
    <cellStyle name="Input 89" xfId="14429"/>
    <cellStyle name="Input 89 2" xfId="14430"/>
    <cellStyle name="Input 89 3" xfId="14431"/>
    <cellStyle name="Input 9" xfId="14432"/>
    <cellStyle name="Input 9 2" xfId="14433"/>
    <cellStyle name="Input 9 2 2" xfId="14434"/>
    <cellStyle name="Input 9 2 2 2" xfId="14435"/>
    <cellStyle name="Input 9 2 2 3" xfId="14436"/>
    <cellStyle name="Input 9 2 2 4" xfId="14437"/>
    <cellStyle name="Input 9 2 3" xfId="14438"/>
    <cellStyle name="Input 9 2 3 2" xfId="14439"/>
    <cellStyle name="Input 9 2 4" xfId="14440"/>
    <cellStyle name="Input 9 2 4 2" xfId="14441"/>
    <cellStyle name="Input 9 2 5" xfId="14442"/>
    <cellStyle name="Input 9 2 6" xfId="14443"/>
    <cellStyle name="Input 9 2 7" xfId="14444"/>
    <cellStyle name="Input 9 3" xfId="14445"/>
    <cellStyle name="Input 9 3 2" xfId="14446"/>
    <cellStyle name="Input 9 3 2 2" xfId="14447"/>
    <cellStyle name="Input 9 3 3" xfId="14448"/>
    <cellStyle name="Input 9 3 3 2" xfId="14449"/>
    <cellStyle name="Input 9 3 4" xfId="14450"/>
    <cellStyle name="Input 9 3 4 2" xfId="14451"/>
    <cellStyle name="Input 9 3 5" xfId="14452"/>
    <cellStyle name="Input 9 3 6" xfId="14453"/>
    <cellStyle name="Input 9 3 7" xfId="14454"/>
    <cellStyle name="Input 9 4" xfId="14455"/>
    <cellStyle name="Input 9 4 2" xfId="14456"/>
    <cellStyle name="Input 9 5" xfId="14457"/>
    <cellStyle name="Input 9 5 2" xfId="14458"/>
    <cellStyle name="Input 9 5 3" xfId="14459"/>
    <cellStyle name="Input 9 6" xfId="14460"/>
    <cellStyle name="Input 9 6 2" xfId="14461"/>
    <cellStyle name="Input 9 7" xfId="14462"/>
    <cellStyle name="Input 9 8" xfId="14463"/>
    <cellStyle name="Input 9 9" xfId="14464"/>
    <cellStyle name="Input 90" xfId="14465"/>
    <cellStyle name="Input 90 2" xfId="14466"/>
    <cellStyle name="Input 90 3" xfId="14467"/>
    <cellStyle name="Input 91" xfId="14468"/>
    <cellStyle name="Input 91 2" xfId="14469"/>
    <cellStyle name="Input 91 3" xfId="14470"/>
    <cellStyle name="Input 92" xfId="14471"/>
    <cellStyle name="Input 92 2" xfId="14472"/>
    <cellStyle name="Input 92 3" xfId="14473"/>
    <cellStyle name="Input 93" xfId="14474"/>
    <cellStyle name="Input 93 2" xfId="14475"/>
    <cellStyle name="Input 93 3" xfId="14476"/>
    <cellStyle name="Input 94" xfId="14477"/>
    <cellStyle name="Input 94 2" xfId="14478"/>
    <cellStyle name="Input 94 3" xfId="14479"/>
    <cellStyle name="Input 95" xfId="14480"/>
    <cellStyle name="Input 95 2" xfId="14481"/>
    <cellStyle name="Input 95 3" xfId="14482"/>
    <cellStyle name="Input 96" xfId="14483"/>
    <cellStyle name="Input 96 2" xfId="14484"/>
    <cellStyle name="Input 96 3" xfId="14485"/>
    <cellStyle name="Input 97" xfId="14486"/>
    <cellStyle name="Input 97 2" xfId="14487"/>
    <cellStyle name="Input 97 3" xfId="14488"/>
    <cellStyle name="Input 98" xfId="14489"/>
    <cellStyle name="Input 98 2" xfId="14490"/>
    <cellStyle name="Input 98 3" xfId="14491"/>
    <cellStyle name="Input 99" xfId="14492"/>
    <cellStyle name="Input 99 2" xfId="14493"/>
    <cellStyle name="Input 99 3" xfId="14494"/>
    <cellStyle name="LabelWithTotals" xfId="1502"/>
    <cellStyle name="Last,_First" xfId="4732"/>
    <cellStyle name="Last_Name" xfId="4733"/>
    <cellStyle name="Linked Cell" xfId="12" builtinId="24" customBuiltin="1"/>
    <cellStyle name="Linked Cell 10" xfId="59692"/>
    <cellStyle name="Linked Cell 2" xfId="1503"/>
    <cellStyle name="Linked Cell 2 10" xfId="14495"/>
    <cellStyle name="Linked Cell 2 11" xfId="14496"/>
    <cellStyle name="Linked Cell 2 2" xfId="1504"/>
    <cellStyle name="Linked Cell 2 2 2" xfId="14497"/>
    <cellStyle name="Linked Cell 2 2 2 2" xfId="14498"/>
    <cellStyle name="Linked Cell 2 2 2 3" xfId="14499"/>
    <cellStyle name="Linked Cell 2 2 2 4" xfId="14500"/>
    <cellStyle name="Linked Cell 2 2 3" xfId="14501"/>
    <cellStyle name="Linked Cell 2 2 4" xfId="14502"/>
    <cellStyle name="Linked Cell 2 2 5" xfId="14503"/>
    <cellStyle name="Linked Cell 2 2 6" xfId="14504"/>
    <cellStyle name="Linked Cell 2 3" xfId="14505"/>
    <cellStyle name="Linked Cell 2 3 2" xfId="14506"/>
    <cellStyle name="Linked Cell 2 3 3" xfId="14507"/>
    <cellStyle name="Linked Cell 2 3 4" xfId="14508"/>
    <cellStyle name="Linked Cell 2 3 5" xfId="14509"/>
    <cellStyle name="Linked Cell 2 4" xfId="14510"/>
    <cellStyle name="Linked Cell 2 4 2" xfId="14511"/>
    <cellStyle name="Linked Cell 2 4 3" xfId="14512"/>
    <cellStyle name="Linked Cell 2 5" xfId="14513"/>
    <cellStyle name="Linked Cell 2 5 2" xfId="14514"/>
    <cellStyle name="Linked Cell 2 6" xfId="14515"/>
    <cellStyle name="Linked Cell 2 6 2" xfId="14516"/>
    <cellStyle name="Linked Cell 2 7" xfId="14517"/>
    <cellStyle name="Linked Cell 2 7 2" xfId="14518"/>
    <cellStyle name="Linked Cell 2 8" xfId="14519"/>
    <cellStyle name="Linked Cell 2 9" xfId="14520"/>
    <cellStyle name="Linked Cell 3" xfId="1505"/>
    <cellStyle name="Linked Cell 3 2" xfId="14521"/>
    <cellStyle name="Linked Cell 3 2 2" xfId="14522"/>
    <cellStyle name="Linked Cell 3 2 2 2" xfId="14523"/>
    <cellStyle name="Linked Cell 3 2 3" xfId="14524"/>
    <cellStyle name="Linked Cell 3 2 3 2" xfId="14525"/>
    <cellStyle name="Linked Cell 3 2 4" xfId="14526"/>
    <cellStyle name="Linked Cell 3 2 5" xfId="14527"/>
    <cellStyle name="Linked Cell 3 3" xfId="14528"/>
    <cellStyle name="Linked Cell 3 3 2" xfId="14529"/>
    <cellStyle name="Linked Cell 3 3 3" xfId="14530"/>
    <cellStyle name="Linked Cell 3 4" xfId="14531"/>
    <cellStyle name="Linked Cell 3 4 2" xfId="14532"/>
    <cellStyle name="Linked Cell 3 5" xfId="14533"/>
    <cellStyle name="Linked Cell 3 5 2" xfId="14534"/>
    <cellStyle name="Linked Cell 3 6" xfId="14535"/>
    <cellStyle name="Linked Cell 3 7" xfId="14536"/>
    <cellStyle name="Linked Cell 4" xfId="1506"/>
    <cellStyle name="Linked Cell 4 2" xfId="14537"/>
    <cellStyle name="Linked Cell 4 3" xfId="14538"/>
    <cellStyle name="Linked Cell 4 4" xfId="14539"/>
    <cellStyle name="Linked Cell 4 5" xfId="14540"/>
    <cellStyle name="Linked Cell 5" xfId="1507"/>
    <cellStyle name="Linked Cell 5 2" xfId="14541"/>
    <cellStyle name="Linked Cell 5 3" xfId="14542"/>
    <cellStyle name="Linked Cell 5 4" xfId="14543"/>
    <cellStyle name="Linked Cell 6" xfId="1508"/>
    <cellStyle name="Linked Cell 6 2" xfId="14544"/>
    <cellStyle name="Linked Cell 6 3" xfId="14545"/>
    <cellStyle name="Linked Cell 7" xfId="1509"/>
    <cellStyle name="Linked Cell 7 2" xfId="14546"/>
    <cellStyle name="Linked Cell 8" xfId="59693"/>
    <cellStyle name="Linked Cell 9" xfId="59694"/>
    <cellStyle name="Millares [0]_2AV_M_M " xfId="1510"/>
    <cellStyle name="Millares_2AV_M_M " xfId="1511"/>
    <cellStyle name="million" xfId="1512"/>
    <cellStyle name="Moneda [0]_2AV_M_M " xfId="1513"/>
    <cellStyle name="Moneda_2AV_M_M " xfId="1514"/>
    <cellStyle name="MyHeading1" xfId="1515"/>
    <cellStyle name="Name" xfId="4734"/>
    <cellStyle name="Name 2" xfId="4923"/>
    <cellStyle name="Name 3" xfId="58000"/>
    <cellStyle name="Neutral" xfId="8" builtinId="28" customBuiltin="1"/>
    <cellStyle name="Neutral 10" xfId="59695"/>
    <cellStyle name="Neutral 2" xfId="1516"/>
    <cellStyle name="Neutral 2 10" xfId="14547"/>
    <cellStyle name="Neutral 2 11" xfId="14548"/>
    <cellStyle name="Neutral 2 2" xfId="1517"/>
    <cellStyle name="Neutral 2 2 2" xfId="14549"/>
    <cellStyle name="Neutral 2 2 2 2" xfId="14550"/>
    <cellStyle name="Neutral 2 2 2 3" xfId="14551"/>
    <cellStyle name="Neutral 2 2 2 4" xfId="14552"/>
    <cellStyle name="Neutral 2 2 3" xfId="14553"/>
    <cellStyle name="Neutral 2 2 4" xfId="14554"/>
    <cellStyle name="Neutral 2 2 5" xfId="14555"/>
    <cellStyle name="Neutral 2 2 6" xfId="14556"/>
    <cellStyle name="Neutral 2 3" xfId="1518"/>
    <cellStyle name="Neutral 2 3 2" xfId="14557"/>
    <cellStyle name="Neutral 2 3 3" xfId="14558"/>
    <cellStyle name="Neutral 2 3 4" xfId="14559"/>
    <cellStyle name="Neutral 2 3 5" xfId="14560"/>
    <cellStyle name="Neutral 2 4" xfId="14561"/>
    <cellStyle name="Neutral 2 4 2" xfId="14562"/>
    <cellStyle name="Neutral 2 4 3" xfId="14563"/>
    <cellStyle name="Neutral 2 5" xfId="14564"/>
    <cellStyle name="Neutral 2 5 2" xfId="14565"/>
    <cellStyle name="Neutral 2 6" xfId="14566"/>
    <cellStyle name="Neutral 2 6 2" xfId="14567"/>
    <cellStyle name="Neutral 2 7" xfId="14568"/>
    <cellStyle name="Neutral 2 7 2" xfId="14569"/>
    <cellStyle name="Neutral 2 8" xfId="14570"/>
    <cellStyle name="Neutral 2 9" xfId="14571"/>
    <cellStyle name="Neutral 3" xfId="1519"/>
    <cellStyle name="Neutral 3 2" xfId="14572"/>
    <cellStyle name="Neutral 3 2 2" xfId="14573"/>
    <cellStyle name="Neutral 3 2 2 2" xfId="14574"/>
    <cellStyle name="Neutral 3 2 3" xfId="14575"/>
    <cellStyle name="Neutral 3 2 3 2" xfId="14576"/>
    <cellStyle name="Neutral 3 2 4" xfId="14577"/>
    <cellStyle name="Neutral 3 2 5" xfId="14578"/>
    <cellStyle name="Neutral 3 3" xfId="14579"/>
    <cellStyle name="Neutral 3 3 2" xfId="14580"/>
    <cellStyle name="Neutral 3 3 3" xfId="14581"/>
    <cellStyle name="Neutral 3 4" xfId="14582"/>
    <cellStyle name="Neutral 3 4 2" xfId="14583"/>
    <cellStyle name="Neutral 3 5" xfId="14584"/>
    <cellStyle name="Neutral 3 5 2" xfId="14585"/>
    <cellStyle name="Neutral 3 6" xfId="14586"/>
    <cellStyle name="Neutral 3 7" xfId="14587"/>
    <cellStyle name="Neutral 4" xfId="1520"/>
    <cellStyle name="Neutral 4 2" xfId="14588"/>
    <cellStyle name="Neutral 4 3" xfId="14589"/>
    <cellStyle name="Neutral 4 4" xfId="14590"/>
    <cellStyle name="Neutral 4 5" xfId="14591"/>
    <cellStyle name="Neutral 5" xfId="1521"/>
    <cellStyle name="Neutral 5 2" xfId="14592"/>
    <cellStyle name="Neutral 5 3" xfId="14593"/>
    <cellStyle name="Neutral 5 4" xfId="14594"/>
    <cellStyle name="Neutral 6" xfId="1522"/>
    <cellStyle name="Neutral 6 2" xfId="14595"/>
    <cellStyle name="Neutral 6 3" xfId="14596"/>
    <cellStyle name="Neutral 7" xfId="1523"/>
    <cellStyle name="Neutral 7 2" xfId="14597"/>
    <cellStyle name="Neutral 8" xfId="59696"/>
    <cellStyle name="Neutral 9" xfId="59697"/>
    <cellStyle name="no dec" xfId="1524"/>
    <cellStyle name="no dec 2" xfId="4924"/>
    <cellStyle name="Normal" xfId="0" builtinId="0"/>
    <cellStyle name="Normal - Style1" xfId="1525"/>
    <cellStyle name="Normal - Style1 2" xfId="1526"/>
    <cellStyle name="Normal - Style1 2 2" xfId="52715"/>
    <cellStyle name="Normal - Style1 2 3" xfId="59698"/>
    <cellStyle name="Normal - Style1 3" xfId="1527"/>
    <cellStyle name="Normal - Style1 3 2" xfId="14598"/>
    <cellStyle name="Normal - Style1 4" xfId="14599"/>
    <cellStyle name="Normal - Style1 4 2" xfId="14600"/>
    <cellStyle name="Normal - Style1 5" xfId="14601"/>
    <cellStyle name="Normal - Style1 5 2" xfId="14602"/>
    <cellStyle name="Normal - Style1 6" xfId="14603"/>
    <cellStyle name="Normal - Style1 7" xfId="14604"/>
    <cellStyle name="Normal - Style1_2010-2012 Program Workbook_Incent_FS" xfId="1528"/>
    <cellStyle name="Normal - Style2" xfId="4735"/>
    <cellStyle name="Normal - Style3" xfId="4736"/>
    <cellStyle name="Normal - Style4" xfId="4737"/>
    <cellStyle name="Normal - Style5" xfId="4738"/>
    <cellStyle name="Normal - Style6" xfId="4739"/>
    <cellStyle name="Normal - Style7" xfId="4740"/>
    <cellStyle name="Normal - Style8" xfId="4741"/>
    <cellStyle name="Normal 10" xfId="97"/>
    <cellStyle name="Normal 10 10" xfId="52716"/>
    <cellStyle name="Normal 10 10 2" xfId="52717"/>
    <cellStyle name="Normal 10 10 2 2" xfId="59699"/>
    <cellStyle name="Normal 10 10 3" xfId="52718"/>
    <cellStyle name="Normal 10 11" xfId="52719"/>
    <cellStyle name="Normal 10 11 2" xfId="52720"/>
    <cellStyle name="Normal 10 11 3" xfId="52721"/>
    <cellStyle name="Normal 10 12" xfId="52722"/>
    <cellStyle name="Normal 10 12 2" xfId="52723"/>
    <cellStyle name="Normal 10 12 3" xfId="52724"/>
    <cellStyle name="Normal 10 13" xfId="52725"/>
    <cellStyle name="Normal 10 13 2" xfId="52726"/>
    <cellStyle name="Normal 10 13 3" xfId="52727"/>
    <cellStyle name="Normal 10 14" xfId="52728"/>
    <cellStyle name="Normal 10 14 2" xfId="52729"/>
    <cellStyle name="Normal 10 14 3" xfId="52730"/>
    <cellStyle name="Normal 10 15" xfId="52731"/>
    <cellStyle name="Normal 10 15 2" xfId="52732"/>
    <cellStyle name="Normal 10 15 3" xfId="52733"/>
    <cellStyle name="Normal 10 16" xfId="52734"/>
    <cellStyle name="Normal 10 16 2" xfId="52735"/>
    <cellStyle name="Normal 10 16 3" xfId="52736"/>
    <cellStyle name="Normal 10 17" xfId="52737"/>
    <cellStyle name="Normal 10 18" xfId="52738"/>
    <cellStyle name="Normal 10 19" xfId="52739"/>
    <cellStyle name="Normal 10 2" xfId="250"/>
    <cellStyle name="Normal 10 2 2" xfId="1530"/>
    <cellStyle name="Normal 10 2 2 2" xfId="14605"/>
    <cellStyle name="Normal 10 2 2 2 2" xfId="14606"/>
    <cellStyle name="Normal 10 2 2 2 2 2" xfId="14607"/>
    <cellStyle name="Normal 10 2 2 2 2 3" xfId="14608"/>
    <cellStyle name="Normal 10 2 2 2 3" xfId="14609"/>
    <cellStyle name="Normal 10 2 2 3" xfId="14610"/>
    <cellStyle name="Normal 10 2 2 4" xfId="14611"/>
    <cellStyle name="Normal 10 2 3" xfId="14612"/>
    <cellStyle name="Normal 10 2 3 2" xfId="52740"/>
    <cellStyle name="Normal 10 2 3 3" xfId="52741"/>
    <cellStyle name="Normal 10 2 4" xfId="14613"/>
    <cellStyle name="Normal 10 2 4 2" xfId="52742"/>
    <cellStyle name="Normal 10 2 4 3" xfId="52743"/>
    <cellStyle name="Normal 10 2 5" xfId="14614"/>
    <cellStyle name="Normal 10 2 6" xfId="52744"/>
    <cellStyle name="Normal 10 2_Dec monthly report" xfId="4742"/>
    <cellStyle name="Normal 10 3" xfId="1531"/>
    <cellStyle name="Normal 10 3 2" xfId="1532"/>
    <cellStyle name="Normal 10 3 3" xfId="4744"/>
    <cellStyle name="Normal 10 3 4" xfId="14615"/>
    <cellStyle name="Normal 10 3 5" xfId="14616"/>
    <cellStyle name="Normal 10 3 6" xfId="14617"/>
    <cellStyle name="Normal 10 3_Dec monthly report" xfId="4743"/>
    <cellStyle name="Normal 10 4" xfId="1533"/>
    <cellStyle name="Normal 10 4 10" xfId="52745"/>
    <cellStyle name="Normal 10 4 2" xfId="4416"/>
    <cellStyle name="Normal 10 4 2 2" xfId="14618"/>
    <cellStyle name="Normal 10 4 2 2 2" xfId="52746"/>
    <cellStyle name="Normal 10 4 2 2 3" xfId="52747"/>
    <cellStyle name="Normal 10 4 2 3" xfId="52748"/>
    <cellStyle name="Normal 10 4 2 3 2" xfId="52749"/>
    <cellStyle name="Normal 10 4 2 3 3" xfId="52750"/>
    <cellStyle name="Normal 10 4 2 4" xfId="52751"/>
    <cellStyle name="Normal 10 4 2 5" xfId="52752"/>
    <cellStyle name="Normal 10 4 2 6" xfId="52753"/>
    <cellStyle name="Normal 10 4 2 7" xfId="52754"/>
    <cellStyle name="Normal 10 4 2 8" xfId="52755"/>
    <cellStyle name="Normal 10 4 3" xfId="14619"/>
    <cellStyle name="Normal 10 4 3 2" xfId="52756"/>
    <cellStyle name="Normal 10 4 3 2 2" xfId="59700"/>
    <cellStyle name="Normal 10 4 3 2 3" xfId="59701"/>
    <cellStyle name="Normal 10 4 3 3" xfId="52757"/>
    <cellStyle name="Normal 10 4 3 4" xfId="52758"/>
    <cellStyle name="Normal 10 4 4" xfId="14620"/>
    <cellStyle name="Normal 10 4 4 2" xfId="52759"/>
    <cellStyle name="Normal 10 4 4 3" xfId="52760"/>
    <cellStyle name="Normal 10 4 5" xfId="14621"/>
    <cellStyle name="Normal 10 4 5 2" xfId="52761"/>
    <cellStyle name="Normal 10 4 5 3" xfId="52762"/>
    <cellStyle name="Normal 10 4 6" xfId="52763"/>
    <cellStyle name="Normal 10 4 7" xfId="52764"/>
    <cellStyle name="Normal 10 4 8" xfId="52765"/>
    <cellStyle name="Normal 10 4 9" xfId="52766"/>
    <cellStyle name="Normal 10 5" xfId="4415"/>
    <cellStyle name="Normal 10 5 2" xfId="14622"/>
    <cellStyle name="Normal 10 5 2 2" xfId="52767"/>
    <cellStyle name="Normal 10 5 2 3" xfId="52768"/>
    <cellStyle name="Normal 10 5 3" xfId="14623"/>
    <cellStyle name="Normal 10 5 3 2" xfId="52769"/>
    <cellStyle name="Normal 10 5 3 3" xfId="52770"/>
    <cellStyle name="Normal 10 5 4" xfId="14624"/>
    <cellStyle name="Normal 10 5 5" xfId="52771"/>
    <cellStyle name="Normal 10 5 6" xfId="52772"/>
    <cellStyle name="Normal 10 5 7" xfId="52773"/>
    <cellStyle name="Normal 10 5 8" xfId="52774"/>
    <cellStyle name="Normal 10 6" xfId="1529"/>
    <cellStyle name="Normal 10 6 2" xfId="14625"/>
    <cellStyle name="Normal 10 6 2 2" xfId="52775"/>
    <cellStyle name="Normal 10 6 2 3" xfId="52776"/>
    <cellStyle name="Normal 10 6 3" xfId="14626"/>
    <cellStyle name="Normal 10 6 3 2" xfId="52777"/>
    <cellStyle name="Normal 10 6 3 3" xfId="52778"/>
    <cellStyle name="Normal 10 6 4" xfId="14627"/>
    <cellStyle name="Normal 10 6 5" xfId="52779"/>
    <cellStyle name="Normal 10 6 6" xfId="52780"/>
    <cellStyle name="Normal 10 6 7" xfId="52781"/>
    <cellStyle name="Normal 10 6 8" xfId="52782"/>
    <cellStyle name="Normal 10 7" xfId="14628"/>
    <cellStyle name="Normal 10 7 2" xfId="14629"/>
    <cellStyle name="Normal 10 7 2 2" xfId="14630"/>
    <cellStyle name="Normal 10 7 2 3" xfId="59702"/>
    <cellStyle name="Normal 10 7 3" xfId="14631"/>
    <cellStyle name="Normal 10 7 3 2" xfId="14632"/>
    <cellStyle name="Normal 10 7 4" xfId="14633"/>
    <cellStyle name="Normal 10 7 5" xfId="14634"/>
    <cellStyle name="Normal 10 7 6" xfId="14635"/>
    <cellStyle name="Normal 10 7 7" xfId="14636"/>
    <cellStyle name="Normal 10 7 8" xfId="14637"/>
    <cellStyle name="Normal 10 8" xfId="14638"/>
    <cellStyle name="Normal 10 8 2" xfId="52783"/>
    <cellStyle name="Normal 10 8 3" xfId="52784"/>
    <cellStyle name="Normal 10 9" xfId="52785"/>
    <cellStyle name="Normal 10 9 2" xfId="52786"/>
    <cellStyle name="Normal 10 9 3" xfId="52787"/>
    <cellStyle name="Normal 10_2015 Annual Rpt" xfId="4975"/>
    <cellStyle name="Normal 100" xfId="4745"/>
    <cellStyle name="Normal 100 2" xfId="14639"/>
    <cellStyle name="Normal 100 2 2" xfId="14640"/>
    <cellStyle name="Normal 100 2 2 2" xfId="14641"/>
    <cellStyle name="Normal 100 2 3" xfId="14642"/>
    <cellStyle name="Normal 100 3" xfId="14643"/>
    <cellStyle name="Normal 100 3 2" xfId="14644"/>
    <cellStyle name="Normal 100 4" xfId="14645"/>
    <cellStyle name="Normal 100 5" xfId="14646"/>
    <cellStyle name="Normal 100 6" xfId="14647"/>
    <cellStyle name="Normal 101" xfId="4746"/>
    <cellStyle name="Normal 101 2" xfId="14648"/>
    <cellStyle name="Normal 101 2 2" xfId="14649"/>
    <cellStyle name="Normal 101 2 2 2" xfId="14650"/>
    <cellStyle name="Normal 101 2 3" xfId="14651"/>
    <cellStyle name="Normal 101 3" xfId="14652"/>
    <cellStyle name="Normal 101 3 2" xfId="14653"/>
    <cellStyle name="Normal 101 4" xfId="14654"/>
    <cellStyle name="Normal 101 5" xfId="14655"/>
    <cellStyle name="Normal 101 6" xfId="14656"/>
    <cellStyle name="Normal 102" xfId="4747"/>
    <cellStyle name="Normal 102 2" xfId="14657"/>
    <cellStyle name="Normal 102 2 2" xfId="14658"/>
    <cellStyle name="Normal 102 2 2 2" xfId="14659"/>
    <cellStyle name="Normal 102 2 3" xfId="14660"/>
    <cellStyle name="Normal 102 3" xfId="14661"/>
    <cellStyle name="Normal 102 3 2" xfId="14662"/>
    <cellStyle name="Normal 102 4" xfId="14663"/>
    <cellStyle name="Normal 102 4 2" xfId="14664"/>
    <cellStyle name="Normal 102 5" xfId="14665"/>
    <cellStyle name="Normal 102 6" xfId="14666"/>
    <cellStyle name="Normal 102 7" xfId="14667"/>
    <cellStyle name="Normal 103" xfId="4748"/>
    <cellStyle name="Normal 103 2" xfId="14668"/>
    <cellStyle name="Normal 103 2 2" xfId="14669"/>
    <cellStyle name="Normal 103 2 2 2" xfId="14670"/>
    <cellStyle name="Normal 103 2 3" xfId="14671"/>
    <cellStyle name="Normal 103 2 4" xfId="14672"/>
    <cellStyle name="Normal 103 3" xfId="14673"/>
    <cellStyle name="Normal 103 3 2" xfId="14674"/>
    <cellStyle name="Normal 103 4" xfId="14675"/>
    <cellStyle name="Normal 103 4 2" xfId="14676"/>
    <cellStyle name="Normal 103 5" xfId="14677"/>
    <cellStyle name="Normal 103 5 2" xfId="14678"/>
    <cellStyle name="Normal 103 6" xfId="14679"/>
    <cellStyle name="Normal 103 7" xfId="14680"/>
    <cellStyle name="Normal 104" xfId="4749"/>
    <cellStyle name="Normal 104 2" xfId="14681"/>
    <cellStyle name="Normal 104 2 2" xfId="14682"/>
    <cellStyle name="Normal 104 2 2 2" xfId="14683"/>
    <cellStyle name="Normal 104 2 3" xfId="14684"/>
    <cellStyle name="Normal 104 2 4" xfId="14685"/>
    <cellStyle name="Normal 104 2 5" xfId="14686"/>
    <cellStyle name="Normal 104 3" xfId="14687"/>
    <cellStyle name="Normal 104 3 2" xfId="14688"/>
    <cellStyle name="Normal 104 4" xfId="14689"/>
    <cellStyle name="Normal 104 4 2" xfId="14690"/>
    <cellStyle name="Normal 104 5" xfId="14691"/>
    <cellStyle name="Normal 104 5 2" xfId="14692"/>
    <cellStyle name="Normal 104 6" xfId="14693"/>
    <cellStyle name="Normal 104 6 2" xfId="14694"/>
    <cellStyle name="Normal 104 7" xfId="14695"/>
    <cellStyle name="Normal 105" xfId="4750"/>
    <cellStyle name="Normal 105 2" xfId="14696"/>
    <cellStyle name="Normal 105 2 2" xfId="14697"/>
    <cellStyle name="Normal 105 2 2 2" xfId="14698"/>
    <cellStyle name="Normal 105 2 3" xfId="14699"/>
    <cellStyle name="Normal 105 3" xfId="14700"/>
    <cellStyle name="Normal 105 3 2" xfId="14701"/>
    <cellStyle name="Normal 105 4" xfId="14702"/>
    <cellStyle name="Normal 105 4 2" xfId="14703"/>
    <cellStyle name="Normal 105 5" xfId="14704"/>
    <cellStyle name="Normal 105 5 2" xfId="14705"/>
    <cellStyle name="Normal 105 6" xfId="14706"/>
    <cellStyle name="Normal 105 6 2" xfId="14707"/>
    <cellStyle name="Normal 105 7" xfId="14708"/>
    <cellStyle name="Normal 106" xfId="4751"/>
    <cellStyle name="Normal 106 10" xfId="14709"/>
    <cellStyle name="Normal 106 11" xfId="14710"/>
    <cellStyle name="Normal 106 12" xfId="14711"/>
    <cellStyle name="Normal 106 13" xfId="14712"/>
    <cellStyle name="Normal 106 2" xfId="14713"/>
    <cellStyle name="Normal 106 2 2" xfId="14714"/>
    <cellStyle name="Normal 106 2 2 2" xfId="14715"/>
    <cellStyle name="Normal 106 2 2 2 2" xfId="14716"/>
    <cellStyle name="Normal 106 2 2 2 2 2" xfId="14717"/>
    <cellStyle name="Normal 106 2 2 2 3" xfId="14718"/>
    <cellStyle name="Normal 106 2 2 3" xfId="14719"/>
    <cellStyle name="Normal 106 2 2 3 2" xfId="14720"/>
    <cellStyle name="Normal 106 2 2 3 2 2" xfId="14721"/>
    <cellStyle name="Normal 106 2 2 3 3" xfId="14722"/>
    <cellStyle name="Normal 106 2 2 4" xfId="14723"/>
    <cellStyle name="Normal 106 2 2 5" xfId="14724"/>
    <cellStyle name="Normal 106 2 3" xfId="14725"/>
    <cellStyle name="Normal 106 2 3 2" xfId="14726"/>
    <cellStyle name="Normal 106 2 4" xfId="14727"/>
    <cellStyle name="Normal 106 2 5" xfId="14728"/>
    <cellStyle name="Normal 106 3" xfId="14729"/>
    <cellStyle name="Normal 106 3 2" xfId="14730"/>
    <cellStyle name="Normal 106 3 3" xfId="14731"/>
    <cellStyle name="Normal 106 4" xfId="14732"/>
    <cellStyle name="Normal 106 4 2" xfId="14733"/>
    <cellStyle name="Normal 106 5" xfId="14734"/>
    <cellStyle name="Normal 106 5 2" xfId="14735"/>
    <cellStyle name="Normal 106 5 2 2" xfId="14736"/>
    <cellStyle name="Normal 106 5 3" xfId="14737"/>
    <cellStyle name="Normal 106 5 3 2" xfId="14738"/>
    <cellStyle name="Normal 106 5 4" xfId="14739"/>
    <cellStyle name="Normal 106 5 5" xfId="14740"/>
    <cellStyle name="Normal 106 5 6" xfId="14741"/>
    <cellStyle name="Normal 106 5 7" xfId="14742"/>
    <cellStyle name="Normal 106 5 8" xfId="14743"/>
    <cellStyle name="Normal 106 6" xfId="14744"/>
    <cellStyle name="Normal 106 7" xfId="14745"/>
    <cellStyle name="Normal 106 7 2" xfId="14746"/>
    <cellStyle name="Normal 106 8" xfId="14747"/>
    <cellStyle name="Normal 106 8 2" xfId="14748"/>
    <cellStyle name="Normal 106 9" xfId="14749"/>
    <cellStyle name="Normal 106 9 2" xfId="14750"/>
    <cellStyle name="Normal 107" xfId="4752"/>
    <cellStyle name="Normal 107 2" xfId="14751"/>
    <cellStyle name="Normal 107 2 2" xfId="14752"/>
    <cellStyle name="Normal 107 2 2 2" xfId="14753"/>
    <cellStyle name="Normal 107 2 3" xfId="14754"/>
    <cellStyle name="Normal 107 3" xfId="14755"/>
    <cellStyle name="Normal 107 3 2" xfId="14756"/>
    <cellStyle name="Normal 107 4" xfId="14757"/>
    <cellStyle name="Normal 107 4 2" xfId="14758"/>
    <cellStyle name="Normal 107 5" xfId="14759"/>
    <cellStyle name="Normal 107 5 2" xfId="14760"/>
    <cellStyle name="Normal 107 6" xfId="14761"/>
    <cellStyle name="Normal 107 7" xfId="14762"/>
    <cellStyle name="Normal 108" xfId="4753"/>
    <cellStyle name="Normal 108 2" xfId="14763"/>
    <cellStyle name="Normal 108 2 2" xfId="14764"/>
    <cellStyle name="Normal 108 2 3" xfId="14765"/>
    <cellStyle name="Normal 108 3" xfId="14766"/>
    <cellStyle name="Normal 108 3 2" xfId="14767"/>
    <cellStyle name="Normal 108 4" xfId="14768"/>
    <cellStyle name="Normal 108 4 2" xfId="14769"/>
    <cellStyle name="Normal 108 5" xfId="14770"/>
    <cellStyle name="Normal 108 5 2" xfId="14771"/>
    <cellStyle name="Normal 108 6" xfId="14772"/>
    <cellStyle name="Normal 108 7" xfId="14773"/>
    <cellStyle name="Normal 109" xfId="4754"/>
    <cellStyle name="Normal 109 2" xfId="14774"/>
    <cellStyle name="Normal 109 2 2" xfId="14775"/>
    <cellStyle name="Normal 109 2 2 2" xfId="14776"/>
    <cellStyle name="Normal 109 2 2 3" xfId="14777"/>
    <cellStyle name="Normal 109 2 3" xfId="14778"/>
    <cellStyle name="Normal 109 2 3 2" xfId="14779"/>
    <cellStyle name="Normal 109 2 4" xfId="14780"/>
    <cellStyle name="Normal 109 2 5" xfId="14781"/>
    <cellStyle name="Normal 109 2 6" xfId="14782"/>
    <cellStyle name="Normal 109 2 7" xfId="14783"/>
    <cellStyle name="Normal 109 2 8" xfId="14784"/>
    <cellStyle name="Normal 109 3" xfId="14785"/>
    <cellStyle name="Normal 109 3 2" xfId="14786"/>
    <cellStyle name="Normal 109 3 2 2" xfId="14787"/>
    <cellStyle name="Normal 109 3 3" xfId="14788"/>
    <cellStyle name="Normal 109 3 3 2" xfId="14789"/>
    <cellStyle name="Normal 109 3 4" xfId="14790"/>
    <cellStyle name="Normal 109 3 5" xfId="14791"/>
    <cellStyle name="Normal 109 3 6" xfId="14792"/>
    <cellStyle name="Normal 109 3 7" xfId="14793"/>
    <cellStyle name="Normal 109 3 8" xfId="14794"/>
    <cellStyle name="Normal 109 4" xfId="14795"/>
    <cellStyle name="Normal 109 4 2" xfId="14796"/>
    <cellStyle name="Normal 109 5" xfId="14797"/>
    <cellStyle name="Normal 109 5 2" xfId="14798"/>
    <cellStyle name="Normal 109 6" xfId="14799"/>
    <cellStyle name="Normal 109 7" xfId="14800"/>
    <cellStyle name="Normal 11" xfId="57"/>
    <cellStyle name="Normal 11 10" xfId="5056"/>
    <cellStyle name="Normal 11 10 2" xfId="14801"/>
    <cellStyle name="Normal 11 10 3" xfId="14802"/>
    <cellStyle name="Normal 11 10 4" xfId="14803"/>
    <cellStyle name="Normal 11 11" xfId="98"/>
    <cellStyle name="Normal 11 11 2" xfId="14804"/>
    <cellStyle name="Normal 11 12" xfId="14805"/>
    <cellStyle name="Normal 11 13" xfId="14806"/>
    <cellStyle name="Normal 11 14" xfId="14807"/>
    <cellStyle name="Normal 11 15" xfId="14808"/>
    <cellStyle name="Normal 11 16" xfId="14809"/>
    <cellStyle name="Normal 11 17" xfId="14810"/>
    <cellStyle name="Normal 11 2" xfId="99"/>
    <cellStyle name="Normal 11 2 10" xfId="14811"/>
    <cellStyle name="Normal 11 2 10 2" xfId="14812"/>
    <cellStyle name="Normal 11 2 10 3" xfId="14813"/>
    <cellStyle name="Normal 11 2 11" xfId="14814"/>
    <cellStyle name="Normal 11 2 11 2" xfId="14815"/>
    <cellStyle name="Normal 11 2 12" xfId="14816"/>
    <cellStyle name="Normal 11 2 13" xfId="14817"/>
    <cellStyle name="Normal 11 2 14" xfId="14818"/>
    <cellStyle name="Normal 11 2 15" xfId="14819"/>
    <cellStyle name="Normal 11 2 2" xfId="1536"/>
    <cellStyle name="Normal 11 2 2 10" xfId="14820"/>
    <cellStyle name="Normal 11 2 2 11" xfId="14821"/>
    <cellStyle name="Normal 11 2 2 12" xfId="14822"/>
    <cellStyle name="Normal 11 2 2 13" xfId="14823"/>
    <cellStyle name="Normal 11 2 2 2" xfId="14824"/>
    <cellStyle name="Normal 11 2 2 2 10" xfId="14825"/>
    <cellStyle name="Normal 11 2 2 2 2" xfId="14826"/>
    <cellStyle name="Normal 11 2 2 2 2 2" xfId="14827"/>
    <cellStyle name="Normal 11 2 2 2 2 2 2" xfId="14828"/>
    <cellStyle name="Normal 11 2 2 2 2 3" xfId="14829"/>
    <cellStyle name="Normal 11 2 2 2 2 3 2" xfId="14830"/>
    <cellStyle name="Normal 11 2 2 2 2 4" xfId="14831"/>
    <cellStyle name="Normal 11 2 2 2 2 5" xfId="14832"/>
    <cellStyle name="Normal 11 2 2 2 2 6" xfId="14833"/>
    <cellStyle name="Normal 11 2 2 2 2 7" xfId="14834"/>
    <cellStyle name="Normal 11 2 2 2 2 8" xfId="14835"/>
    <cellStyle name="Normal 11 2 2 2 3" xfId="14836"/>
    <cellStyle name="Normal 11 2 2 2 3 2" xfId="14837"/>
    <cellStyle name="Normal 11 2 2 2 3 2 2" xfId="14838"/>
    <cellStyle name="Normal 11 2 2 2 3 3" xfId="14839"/>
    <cellStyle name="Normal 11 2 2 2 3 3 2" xfId="14840"/>
    <cellStyle name="Normal 11 2 2 2 3 4" xfId="14841"/>
    <cellStyle name="Normal 11 2 2 2 3 5" xfId="14842"/>
    <cellStyle name="Normal 11 2 2 2 3 6" xfId="14843"/>
    <cellStyle name="Normal 11 2 2 2 3 7" xfId="14844"/>
    <cellStyle name="Normal 11 2 2 2 3 8" xfId="14845"/>
    <cellStyle name="Normal 11 2 2 2 4" xfId="14846"/>
    <cellStyle name="Normal 11 2 2 2 4 2" xfId="14847"/>
    <cellStyle name="Normal 11 2 2 2 5" xfId="14848"/>
    <cellStyle name="Normal 11 2 2 2 5 2" xfId="14849"/>
    <cellStyle name="Normal 11 2 2 2 6" xfId="14850"/>
    <cellStyle name="Normal 11 2 2 2 7" xfId="14851"/>
    <cellStyle name="Normal 11 2 2 2 8" xfId="14852"/>
    <cellStyle name="Normal 11 2 2 2 9" xfId="14853"/>
    <cellStyle name="Normal 11 2 2 3" xfId="14854"/>
    <cellStyle name="Normal 11 2 2 3 2" xfId="14855"/>
    <cellStyle name="Normal 11 2 2 3 2 2" xfId="14856"/>
    <cellStyle name="Normal 11 2 2 3 2 2 2" xfId="14857"/>
    <cellStyle name="Normal 11 2 2 3 2 3" xfId="14858"/>
    <cellStyle name="Normal 11 2 2 3 2 3 2" xfId="14859"/>
    <cellStyle name="Normal 11 2 2 3 2 4" xfId="14860"/>
    <cellStyle name="Normal 11 2 2 3 2 5" xfId="14861"/>
    <cellStyle name="Normal 11 2 2 3 2 6" xfId="14862"/>
    <cellStyle name="Normal 11 2 2 3 2 7" xfId="14863"/>
    <cellStyle name="Normal 11 2 2 3 3" xfId="14864"/>
    <cellStyle name="Normal 11 2 2 3 3 2" xfId="14865"/>
    <cellStyle name="Normal 11 2 2 3 4" xfId="14866"/>
    <cellStyle name="Normal 11 2 2 3 4 2" xfId="14867"/>
    <cellStyle name="Normal 11 2 2 3 5" xfId="14868"/>
    <cellStyle name="Normal 11 2 2 3 6" xfId="14869"/>
    <cellStyle name="Normal 11 2 2 3 7" xfId="14870"/>
    <cellStyle name="Normal 11 2 2 3 8" xfId="14871"/>
    <cellStyle name="Normal 11 2 2 3 9" xfId="14872"/>
    <cellStyle name="Normal 11 2 2 4" xfId="14873"/>
    <cellStyle name="Normal 11 2 2 4 2" xfId="14874"/>
    <cellStyle name="Normal 11 2 2 4 2 2" xfId="14875"/>
    <cellStyle name="Normal 11 2 2 4 2 2 2" xfId="14876"/>
    <cellStyle name="Normal 11 2 2 4 2 3" xfId="14877"/>
    <cellStyle name="Normal 11 2 2 4 2 3 2" xfId="14878"/>
    <cellStyle name="Normal 11 2 2 4 2 4" xfId="14879"/>
    <cellStyle name="Normal 11 2 2 4 2 5" xfId="14880"/>
    <cellStyle name="Normal 11 2 2 4 2 6" xfId="14881"/>
    <cellStyle name="Normal 11 2 2 4 2 7" xfId="14882"/>
    <cellStyle name="Normal 11 2 2 4 3" xfId="14883"/>
    <cellStyle name="Normal 11 2 2 4 3 2" xfId="14884"/>
    <cellStyle name="Normal 11 2 2 4 4" xfId="14885"/>
    <cellStyle name="Normal 11 2 2 4 4 2" xfId="14886"/>
    <cellStyle name="Normal 11 2 2 4 5" xfId="14887"/>
    <cellStyle name="Normal 11 2 2 4 6" xfId="14888"/>
    <cellStyle name="Normal 11 2 2 4 7" xfId="14889"/>
    <cellStyle name="Normal 11 2 2 4 8" xfId="14890"/>
    <cellStyle name="Normal 11 2 2 4 9" xfId="14891"/>
    <cellStyle name="Normal 11 2 2 5" xfId="14892"/>
    <cellStyle name="Normal 11 2 2 5 2" xfId="14893"/>
    <cellStyle name="Normal 11 2 2 5 2 2" xfId="14894"/>
    <cellStyle name="Normal 11 2 2 5 3" xfId="14895"/>
    <cellStyle name="Normal 11 2 2 5 3 2" xfId="14896"/>
    <cellStyle name="Normal 11 2 2 5 4" xfId="14897"/>
    <cellStyle name="Normal 11 2 2 5 5" xfId="14898"/>
    <cellStyle name="Normal 11 2 2 5 6" xfId="14899"/>
    <cellStyle name="Normal 11 2 2 5 7" xfId="14900"/>
    <cellStyle name="Normal 11 2 2 5 8" xfId="14901"/>
    <cellStyle name="Normal 11 2 2 6" xfId="14902"/>
    <cellStyle name="Normal 11 2 2 6 2" xfId="14903"/>
    <cellStyle name="Normal 11 2 2 7" xfId="14904"/>
    <cellStyle name="Normal 11 2 2 7 2" xfId="14905"/>
    <cellStyle name="Normal 11 2 2 8" xfId="14906"/>
    <cellStyle name="Normal 11 2 2 8 2" xfId="14907"/>
    <cellStyle name="Normal 11 2 2 9" xfId="14908"/>
    <cellStyle name="Normal 11 2 3" xfId="1537"/>
    <cellStyle name="Normal 11 2 3 10" xfId="14909"/>
    <cellStyle name="Normal 11 2 3 11" xfId="14910"/>
    <cellStyle name="Normal 11 2 3 12" xfId="14911"/>
    <cellStyle name="Normal 11 2 3 2" xfId="4417"/>
    <cellStyle name="Normal 11 2 3 2 2" xfId="14912"/>
    <cellStyle name="Normal 11 2 3 2 2 2" xfId="14913"/>
    <cellStyle name="Normal 11 2 3 2 2 2 2" xfId="14914"/>
    <cellStyle name="Normal 11 2 3 2 2 3" xfId="14915"/>
    <cellStyle name="Normal 11 2 3 2 2 3 2" xfId="14916"/>
    <cellStyle name="Normal 11 2 3 2 2 4" xfId="14917"/>
    <cellStyle name="Normal 11 2 3 2 2 5" xfId="14918"/>
    <cellStyle name="Normal 11 2 3 2 2 6" xfId="14919"/>
    <cellStyle name="Normal 11 2 3 2 2 7" xfId="14920"/>
    <cellStyle name="Normal 11 2 3 2 2 8" xfId="14921"/>
    <cellStyle name="Normal 11 2 3 2 3" xfId="14922"/>
    <cellStyle name="Normal 11 2 3 2 3 2" xfId="14923"/>
    <cellStyle name="Normal 11 2 3 2 3 3" xfId="14924"/>
    <cellStyle name="Normal 11 2 3 2 4" xfId="14925"/>
    <cellStyle name="Normal 11 2 3 2 4 2" xfId="14926"/>
    <cellStyle name="Normal 11 2 3 2 5" xfId="14927"/>
    <cellStyle name="Normal 11 2 3 2 6" xfId="14928"/>
    <cellStyle name="Normal 11 2 3 2 7" xfId="14929"/>
    <cellStyle name="Normal 11 2 3 2 8" xfId="14930"/>
    <cellStyle name="Normal 11 2 3 2 9" xfId="14931"/>
    <cellStyle name="Normal 11 2 3 3" xfId="14932"/>
    <cellStyle name="Normal 11 2 3 3 2" xfId="14933"/>
    <cellStyle name="Normal 11 2 3 3 2 2" xfId="14934"/>
    <cellStyle name="Normal 11 2 3 3 2 2 2" xfId="14935"/>
    <cellStyle name="Normal 11 2 3 3 2 3" xfId="14936"/>
    <cellStyle name="Normal 11 2 3 3 2 3 2" xfId="14937"/>
    <cellStyle name="Normal 11 2 3 3 2 4" xfId="14938"/>
    <cellStyle name="Normal 11 2 3 3 2 5" xfId="14939"/>
    <cellStyle name="Normal 11 2 3 3 2 6" xfId="14940"/>
    <cellStyle name="Normal 11 2 3 3 2 7" xfId="14941"/>
    <cellStyle name="Normal 11 2 3 3 3" xfId="14942"/>
    <cellStyle name="Normal 11 2 3 3 3 2" xfId="14943"/>
    <cellStyle name="Normal 11 2 3 3 4" xfId="14944"/>
    <cellStyle name="Normal 11 2 3 3 4 2" xfId="14945"/>
    <cellStyle name="Normal 11 2 3 3 5" xfId="14946"/>
    <cellStyle name="Normal 11 2 3 3 6" xfId="14947"/>
    <cellStyle name="Normal 11 2 3 3 7" xfId="14948"/>
    <cellStyle name="Normal 11 2 3 3 8" xfId="14949"/>
    <cellStyle name="Normal 11 2 3 3 9" xfId="14950"/>
    <cellStyle name="Normal 11 2 3 4" xfId="14951"/>
    <cellStyle name="Normal 11 2 3 4 2" xfId="14952"/>
    <cellStyle name="Normal 11 2 3 4 2 2" xfId="14953"/>
    <cellStyle name="Normal 11 2 3 4 3" xfId="14954"/>
    <cellStyle name="Normal 11 2 3 4 3 2" xfId="14955"/>
    <cellStyle name="Normal 11 2 3 4 4" xfId="14956"/>
    <cellStyle name="Normal 11 2 3 4 5" xfId="14957"/>
    <cellStyle name="Normal 11 2 3 4 6" xfId="14958"/>
    <cellStyle name="Normal 11 2 3 4 7" xfId="14959"/>
    <cellStyle name="Normal 11 2 3 4 8" xfId="14960"/>
    <cellStyle name="Normal 11 2 3 5" xfId="14961"/>
    <cellStyle name="Normal 11 2 3 5 2" xfId="14962"/>
    <cellStyle name="Normal 11 2 3 5 3" xfId="52788"/>
    <cellStyle name="Normal 11 2 3 6" xfId="14963"/>
    <cellStyle name="Normal 11 2 3 6 2" xfId="14964"/>
    <cellStyle name="Normal 11 2 3 7" xfId="14965"/>
    <cellStyle name="Normal 11 2 3 7 2" xfId="14966"/>
    <cellStyle name="Normal 11 2 3 8" xfId="14967"/>
    <cellStyle name="Normal 11 2 3 9" xfId="14968"/>
    <cellStyle name="Normal 11 2 4" xfId="1535"/>
    <cellStyle name="Normal 11 2 4 10" xfId="14969"/>
    <cellStyle name="Normal 11 2 4 2" xfId="14970"/>
    <cellStyle name="Normal 11 2 4 2 2" xfId="14971"/>
    <cellStyle name="Normal 11 2 4 2 2 2" xfId="14972"/>
    <cellStyle name="Normal 11 2 4 2 2 3" xfId="14973"/>
    <cellStyle name="Normal 11 2 4 2 3" xfId="14974"/>
    <cellStyle name="Normal 11 2 4 2 3 2" xfId="14975"/>
    <cellStyle name="Normal 11 2 4 2 3 3" xfId="14976"/>
    <cellStyle name="Normal 11 2 4 2 4" xfId="14977"/>
    <cellStyle name="Normal 11 2 4 2 5" xfId="14978"/>
    <cellStyle name="Normal 11 2 4 2 6" xfId="14979"/>
    <cellStyle name="Normal 11 2 4 2 7" xfId="14980"/>
    <cellStyle name="Normal 11 2 4 2 8" xfId="14981"/>
    <cellStyle name="Normal 11 2 4 3" xfId="14982"/>
    <cellStyle name="Normal 11 2 4 3 2" xfId="14983"/>
    <cellStyle name="Normal 11 2 4 3 2 2" xfId="14984"/>
    <cellStyle name="Normal 11 2 4 3 3" xfId="14985"/>
    <cellStyle name="Normal 11 2 4 3 3 2" xfId="14986"/>
    <cellStyle name="Normal 11 2 4 3 4" xfId="14987"/>
    <cellStyle name="Normal 11 2 4 3 5" xfId="14988"/>
    <cellStyle name="Normal 11 2 4 3 6" xfId="14989"/>
    <cellStyle name="Normal 11 2 4 3 7" xfId="14990"/>
    <cellStyle name="Normal 11 2 4 3 8" xfId="14991"/>
    <cellStyle name="Normal 11 2 4 4" xfId="14992"/>
    <cellStyle name="Normal 11 2 4 4 2" xfId="14993"/>
    <cellStyle name="Normal 11 2 4 4 3" xfId="14994"/>
    <cellStyle name="Normal 11 2 4 5" xfId="14995"/>
    <cellStyle name="Normal 11 2 4 5 2" xfId="14996"/>
    <cellStyle name="Normal 11 2 4 6" xfId="14997"/>
    <cellStyle name="Normal 11 2 4 7" xfId="14998"/>
    <cellStyle name="Normal 11 2 4 8" xfId="14999"/>
    <cellStyle name="Normal 11 2 4 9" xfId="15000"/>
    <cellStyle name="Normal 11 2 5" xfId="251"/>
    <cellStyle name="Normal 11 2 5 2" xfId="15001"/>
    <cellStyle name="Normal 11 2 5 2 2" xfId="15002"/>
    <cellStyle name="Normal 11 2 5 2 2 2" xfId="15003"/>
    <cellStyle name="Normal 11 2 5 2 2 3" xfId="15004"/>
    <cellStyle name="Normal 11 2 5 2 3" xfId="15005"/>
    <cellStyle name="Normal 11 2 5 2 3 2" xfId="15006"/>
    <cellStyle name="Normal 11 2 5 2 3 3" xfId="15007"/>
    <cellStyle name="Normal 11 2 5 2 4" xfId="15008"/>
    <cellStyle name="Normal 11 2 5 2 5" xfId="15009"/>
    <cellStyle name="Normal 11 2 5 2 6" xfId="15010"/>
    <cellStyle name="Normal 11 2 5 2 7" xfId="15011"/>
    <cellStyle name="Normal 11 2 5 2 8" xfId="15012"/>
    <cellStyle name="Normal 11 2 5 3" xfId="15013"/>
    <cellStyle name="Normal 11 2 5 3 2" xfId="15014"/>
    <cellStyle name="Normal 11 2 5 3 3" xfId="15015"/>
    <cellStyle name="Normal 11 2 5 4" xfId="15016"/>
    <cellStyle name="Normal 11 2 5 4 2" xfId="15017"/>
    <cellStyle name="Normal 11 2 5 4 3" xfId="15018"/>
    <cellStyle name="Normal 11 2 5 5" xfId="15019"/>
    <cellStyle name="Normal 11 2 5 6" xfId="15020"/>
    <cellStyle name="Normal 11 2 5 7" xfId="15021"/>
    <cellStyle name="Normal 11 2 5 8" xfId="15022"/>
    <cellStyle name="Normal 11 2 5 9" xfId="15023"/>
    <cellStyle name="Normal 11 2 6" xfId="15024"/>
    <cellStyle name="Normal 11 2 6 2" xfId="15025"/>
    <cellStyle name="Normal 11 2 6 2 2" xfId="15026"/>
    <cellStyle name="Normal 11 2 6 2 2 2" xfId="15027"/>
    <cellStyle name="Normal 11 2 6 2 2 3" xfId="15028"/>
    <cellStyle name="Normal 11 2 6 2 3" xfId="15029"/>
    <cellStyle name="Normal 11 2 6 2 3 2" xfId="15030"/>
    <cellStyle name="Normal 11 2 6 2 3 3" xfId="15031"/>
    <cellStyle name="Normal 11 2 6 2 4" xfId="15032"/>
    <cellStyle name="Normal 11 2 6 2 5" xfId="15033"/>
    <cellStyle name="Normal 11 2 6 2 6" xfId="15034"/>
    <cellStyle name="Normal 11 2 6 2 7" xfId="15035"/>
    <cellStyle name="Normal 11 2 6 2 8" xfId="15036"/>
    <cellStyle name="Normal 11 2 6 3" xfId="15037"/>
    <cellStyle name="Normal 11 2 6 3 2" xfId="15038"/>
    <cellStyle name="Normal 11 2 6 3 3" xfId="15039"/>
    <cellStyle name="Normal 11 2 6 4" xfId="15040"/>
    <cellStyle name="Normal 11 2 6 4 2" xfId="15041"/>
    <cellStyle name="Normal 11 2 6 4 3" xfId="15042"/>
    <cellStyle name="Normal 11 2 6 5" xfId="15043"/>
    <cellStyle name="Normal 11 2 6 6" xfId="15044"/>
    <cellStyle name="Normal 11 2 6 7" xfId="15045"/>
    <cellStyle name="Normal 11 2 6 8" xfId="15046"/>
    <cellStyle name="Normal 11 2 6 9" xfId="15047"/>
    <cellStyle name="Normal 11 2 7" xfId="15048"/>
    <cellStyle name="Normal 11 2 7 2" xfId="15049"/>
    <cellStyle name="Normal 11 2 7 2 2" xfId="15050"/>
    <cellStyle name="Normal 11 2 7 2 3" xfId="15051"/>
    <cellStyle name="Normal 11 2 7 3" xfId="15052"/>
    <cellStyle name="Normal 11 2 7 3 2" xfId="15053"/>
    <cellStyle name="Normal 11 2 7 3 3" xfId="15054"/>
    <cellStyle name="Normal 11 2 7 4" xfId="15055"/>
    <cellStyle name="Normal 11 2 7 5" xfId="15056"/>
    <cellStyle name="Normal 11 2 7 6" xfId="15057"/>
    <cellStyle name="Normal 11 2 7 7" xfId="15058"/>
    <cellStyle name="Normal 11 2 7 8" xfId="15059"/>
    <cellStyle name="Normal 11 2 8" xfId="15060"/>
    <cellStyle name="Normal 11 2 8 2" xfId="15061"/>
    <cellStyle name="Normal 11 2 8 3" xfId="15062"/>
    <cellStyle name="Normal 11 2 9" xfId="15063"/>
    <cellStyle name="Normal 11 2 9 2" xfId="15064"/>
    <cellStyle name="Normal 11 2 9 3" xfId="15065"/>
    <cellStyle name="Normal 11 2_Dec monthly report" xfId="4755"/>
    <cellStyle name="Normal 11 3" xfId="1538"/>
    <cellStyle name="Normal 11 3 2" xfId="4757"/>
    <cellStyle name="Normal 11 3 2 2" xfId="15066"/>
    <cellStyle name="Normal 11 3 2 3" xfId="15067"/>
    <cellStyle name="Normal 11 3 2 4" xfId="15068"/>
    <cellStyle name="Normal 11 3 3" xfId="15069"/>
    <cellStyle name="Normal 11 3 3 2" xfId="15070"/>
    <cellStyle name="Normal 11 3 4" xfId="15071"/>
    <cellStyle name="Normal 11 3 4 2" xfId="15072"/>
    <cellStyle name="Normal 11 3 5" xfId="15073"/>
    <cellStyle name="Normal 11 3 6" xfId="15074"/>
    <cellStyle name="Normal 11 3_Dec monthly report" xfId="4756"/>
    <cellStyle name="Normal 11 4" xfId="1539"/>
    <cellStyle name="Normal 11 4 10" xfId="52789"/>
    <cellStyle name="Normal 11 4 2" xfId="4418"/>
    <cellStyle name="Normal 11 4 2 2" xfId="15075"/>
    <cellStyle name="Normal 11 4 2 2 2" xfId="52790"/>
    <cellStyle name="Normal 11 4 2 2 3" xfId="52791"/>
    <cellStyle name="Normal 11 4 2 3" xfId="15076"/>
    <cellStyle name="Normal 11 4 2 3 2" xfId="52792"/>
    <cellStyle name="Normal 11 4 2 3 3" xfId="52793"/>
    <cellStyle name="Normal 11 4 2 4" xfId="15077"/>
    <cellStyle name="Normal 11 4 2 5" xfId="52794"/>
    <cellStyle name="Normal 11 4 2 6" xfId="52795"/>
    <cellStyle name="Normal 11 4 2 7" xfId="52796"/>
    <cellStyle name="Normal 11 4 2 8" xfId="52797"/>
    <cellStyle name="Normal 11 4 3" xfId="15078"/>
    <cellStyle name="Normal 11 4 3 2" xfId="15079"/>
    <cellStyle name="Normal 11 4 3 3" xfId="52798"/>
    <cellStyle name="Normal 11 4 4" xfId="15080"/>
    <cellStyle name="Normal 11 4 4 2" xfId="52799"/>
    <cellStyle name="Normal 11 4 4 3" xfId="52800"/>
    <cellStyle name="Normal 11 4 5" xfId="15081"/>
    <cellStyle name="Normal 11 4 5 2" xfId="52801"/>
    <cellStyle name="Normal 11 4 5 3" xfId="52802"/>
    <cellStyle name="Normal 11 4 6" xfId="52803"/>
    <cellStyle name="Normal 11 4 7" xfId="52804"/>
    <cellStyle name="Normal 11 4 8" xfId="52805"/>
    <cellStyle name="Normal 11 4 9" xfId="52806"/>
    <cellStyle name="Normal 11 4_Dec monthly report" xfId="4758"/>
    <cellStyle name="Normal 11 5" xfId="1540"/>
    <cellStyle name="Normal 11 5 2" xfId="15082"/>
    <cellStyle name="Normal 11 5 2 2" xfId="15083"/>
    <cellStyle name="Normal 11 5 2 3" xfId="15084"/>
    <cellStyle name="Normal 11 5 2 4" xfId="15085"/>
    <cellStyle name="Normal 11 5 3" xfId="15086"/>
    <cellStyle name="Normal 11 5 3 2" xfId="15087"/>
    <cellStyle name="Normal 11 5 4" xfId="15088"/>
    <cellStyle name="Normal 11 5 5" xfId="15089"/>
    <cellStyle name="Normal 11 6" xfId="1534"/>
    <cellStyle name="Normal 11 6 2" xfId="15090"/>
    <cellStyle name="Normal 11 6 2 2" xfId="15091"/>
    <cellStyle name="Normal 11 6 2 3" xfId="15092"/>
    <cellStyle name="Normal 11 6 2 4" xfId="15093"/>
    <cellStyle name="Normal 11 6 3" xfId="15094"/>
    <cellStyle name="Normal 11 6 3 2" xfId="15095"/>
    <cellStyle name="Normal 11 6 4" xfId="15096"/>
    <cellStyle name="Normal 11 6 5" xfId="15097"/>
    <cellStyle name="Normal 11 7" xfId="188"/>
    <cellStyle name="Normal 11 7 2" xfId="15098"/>
    <cellStyle name="Normal 11 7 2 2" xfId="15099"/>
    <cellStyle name="Normal 11 7 2 3" xfId="15100"/>
    <cellStyle name="Normal 11 7 2 4" xfId="15101"/>
    <cellStyle name="Normal 11 7 3" xfId="15102"/>
    <cellStyle name="Normal 11 7 4" xfId="15103"/>
    <cellStyle name="Normal 11 7 5" xfId="15104"/>
    <cellStyle name="Normal 11 8" xfId="5067"/>
    <cellStyle name="Normal 11 8 2" xfId="15105"/>
    <cellStyle name="Normal 11 8 2 2" xfId="15106"/>
    <cellStyle name="Normal 11 8 3" xfId="15107"/>
    <cellStyle name="Normal 11 8 4" xfId="15108"/>
    <cellStyle name="Normal 11 9" xfId="5075"/>
    <cellStyle name="Normal 11 9 2" xfId="15109"/>
    <cellStyle name="Normal 11 9 2 2" xfId="59703"/>
    <cellStyle name="Normal 11 9 3" xfId="15110"/>
    <cellStyle name="Normal 11 9 4" xfId="15111"/>
    <cellStyle name="Normal 11_2015 Annual Rpt" xfId="4976"/>
    <cellStyle name="Normal 110" xfId="4759"/>
    <cellStyle name="Normal 110 10" xfId="15112"/>
    <cellStyle name="Normal 110 11" xfId="15113"/>
    <cellStyle name="Normal 110 12" xfId="15114"/>
    <cellStyle name="Normal 110 2" xfId="15115"/>
    <cellStyle name="Normal 110 2 2" xfId="15116"/>
    <cellStyle name="Normal 110 2 2 2" xfId="15117"/>
    <cellStyle name="Normal 110 2 2 3" xfId="15118"/>
    <cellStyle name="Normal 110 2 3" xfId="15119"/>
    <cellStyle name="Normal 110 2 3 2" xfId="15120"/>
    <cellStyle name="Normal 110 2 4" xfId="15121"/>
    <cellStyle name="Normal 110 2 5" xfId="15122"/>
    <cellStyle name="Normal 110 2 6" xfId="15123"/>
    <cellStyle name="Normal 110 2 7" xfId="15124"/>
    <cellStyle name="Normal 110 2 8" xfId="15125"/>
    <cellStyle name="Normal 110 3" xfId="15126"/>
    <cellStyle name="Normal 110 3 2" xfId="15127"/>
    <cellStyle name="Normal 110 3 2 2" xfId="15128"/>
    <cellStyle name="Normal 110 3 3" xfId="15129"/>
    <cellStyle name="Normal 110 3 3 2" xfId="15130"/>
    <cellStyle name="Normal 110 3 4" xfId="15131"/>
    <cellStyle name="Normal 110 3 5" xfId="15132"/>
    <cellStyle name="Normal 110 3 6" xfId="15133"/>
    <cellStyle name="Normal 110 3 7" xfId="15134"/>
    <cellStyle name="Normal 110 3 8" xfId="15135"/>
    <cellStyle name="Normal 110 4" xfId="15136"/>
    <cellStyle name="Normal 110 4 2" xfId="15137"/>
    <cellStyle name="Normal 110 4 2 2" xfId="15138"/>
    <cellStyle name="Normal 110 4 3" xfId="15139"/>
    <cellStyle name="Normal 110 4 3 2" xfId="15140"/>
    <cellStyle name="Normal 110 4 4" xfId="15141"/>
    <cellStyle name="Normal 110 4 5" xfId="15142"/>
    <cellStyle name="Normal 110 4 6" xfId="15143"/>
    <cellStyle name="Normal 110 4 7" xfId="15144"/>
    <cellStyle name="Normal 110 4 8" xfId="15145"/>
    <cellStyle name="Normal 110 5" xfId="15146"/>
    <cellStyle name="Normal 110 5 2" xfId="15147"/>
    <cellStyle name="Normal 110 6" xfId="15148"/>
    <cellStyle name="Normal 110 6 2" xfId="15149"/>
    <cellStyle name="Normal 110 6 3" xfId="15150"/>
    <cellStyle name="Normal 110 7" xfId="15151"/>
    <cellStyle name="Normal 110 7 2" xfId="15152"/>
    <cellStyle name="Normal 110 8" xfId="15153"/>
    <cellStyle name="Normal 110 8 2" xfId="15154"/>
    <cellStyle name="Normal 110 9" xfId="15155"/>
    <cellStyle name="Normal 111" xfId="4760"/>
    <cellStyle name="Normal 111 2" xfId="15156"/>
    <cellStyle name="Normal 111 2 2" xfId="15157"/>
    <cellStyle name="Normal 111 2 3" xfId="15158"/>
    <cellStyle name="Normal 111 3" xfId="15159"/>
    <cellStyle name="Normal 111 3 2" xfId="15160"/>
    <cellStyle name="Normal 111 4" xfId="15161"/>
    <cellStyle name="Normal 111 4 2" xfId="15162"/>
    <cellStyle name="Normal 111 5" xfId="15163"/>
    <cellStyle name="Normal 111 6" xfId="15164"/>
    <cellStyle name="Normal 111 7" xfId="15165"/>
    <cellStyle name="Normal 112" xfId="4761"/>
    <cellStyle name="Normal 112 2" xfId="15166"/>
    <cellStyle name="Normal 112 2 2" xfId="15167"/>
    <cellStyle name="Normal 112 2 3" xfId="15168"/>
    <cellStyle name="Normal 112 3" xfId="15169"/>
    <cellStyle name="Normal 112 3 2" xfId="15170"/>
    <cellStyle name="Normal 112 4" xfId="15171"/>
    <cellStyle name="Normal 112 4 2" xfId="15172"/>
    <cellStyle name="Normal 112 5" xfId="15173"/>
    <cellStyle name="Normal 112 6" xfId="15174"/>
    <cellStyle name="Normal 113" xfId="5082"/>
    <cellStyle name="Normal 113 2" xfId="15175"/>
    <cellStyle name="Normal 113 2 2" xfId="15176"/>
    <cellStyle name="Normal 113 2 3" xfId="15177"/>
    <cellStyle name="Normal 113 3" xfId="15178"/>
    <cellStyle name="Normal 113 3 2" xfId="15179"/>
    <cellStyle name="Normal 113 4" xfId="15180"/>
    <cellStyle name="Normal 113 4 2" xfId="15181"/>
    <cellStyle name="Normal 113 5" xfId="15182"/>
    <cellStyle name="Normal 113 6" xfId="15183"/>
    <cellStyle name="Normal 114" xfId="1541"/>
    <cellStyle name="Normal 114 2" xfId="15184"/>
    <cellStyle name="Normal 114 2 2" xfId="15185"/>
    <cellStyle name="Normal 114 2 3" xfId="15186"/>
    <cellStyle name="Normal 114 3" xfId="15187"/>
    <cellStyle name="Normal 114 3 2" xfId="15188"/>
    <cellStyle name="Normal 114 4" xfId="15189"/>
    <cellStyle name="Normal 114 5" xfId="15190"/>
    <cellStyle name="Normal 115" xfId="15191"/>
    <cellStyle name="Normal 115 2" xfId="15192"/>
    <cellStyle name="Normal 115 2 2" xfId="15193"/>
    <cellStyle name="Normal 115 2 3" xfId="15194"/>
    <cellStyle name="Normal 115 3" xfId="15195"/>
    <cellStyle name="Normal 115 3 2" xfId="15196"/>
    <cellStyle name="Normal 115 4" xfId="15197"/>
    <cellStyle name="Normal 115 5" xfId="15198"/>
    <cellStyle name="Normal 116" xfId="15199"/>
    <cellStyle name="Normal 116 2" xfId="15200"/>
    <cellStyle name="Normal 116 2 2" xfId="15201"/>
    <cellStyle name="Normal 116 2 3" xfId="15202"/>
    <cellStyle name="Normal 116 2 4" xfId="15203"/>
    <cellStyle name="Normal 116 3" xfId="15204"/>
    <cellStyle name="Normal 116 3 2" xfId="15205"/>
    <cellStyle name="Normal 116 4" xfId="15206"/>
    <cellStyle name="Normal 117" xfId="15207"/>
    <cellStyle name="Normal 117 2" xfId="15208"/>
    <cellStyle name="Normal 117 2 2" xfId="15209"/>
    <cellStyle name="Normal 117 2 3" xfId="15210"/>
    <cellStyle name="Normal 117 2 4" xfId="15211"/>
    <cellStyle name="Normal 117 2 5" xfId="15212"/>
    <cellStyle name="Normal 117 3" xfId="15213"/>
    <cellStyle name="Normal 117 3 2" xfId="15214"/>
    <cellStyle name="Normal 117 4" xfId="15215"/>
    <cellStyle name="Normal 118" xfId="15216"/>
    <cellStyle name="Normal 118 2" xfId="15217"/>
    <cellStyle name="Normal 118 2 2" xfId="15218"/>
    <cellStyle name="Normal 118 2 3" xfId="15219"/>
    <cellStyle name="Normal 118 3" xfId="15220"/>
    <cellStyle name="Normal 118 3 2" xfId="15221"/>
    <cellStyle name="Normal 118 4" xfId="15222"/>
    <cellStyle name="Normal 118 5" xfId="15223"/>
    <cellStyle name="Normal 119" xfId="15224"/>
    <cellStyle name="Normal 119 10" xfId="15225"/>
    <cellStyle name="Normal 119 2" xfId="15226"/>
    <cellStyle name="Normal 119 2 2" xfId="15227"/>
    <cellStyle name="Normal 119 2 2 2" xfId="15228"/>
    <cellStyle name="Normal 119 2 2 3" xfId="15229"/>
    <cellStyle name="Normal 119 2 3" xfId="15230"/>
    <cellStyle name="Normal 119 2 3 2" xfId="15231"/>
    <cellStyle name="Normal 119 2 4" xfId="15232"/>
    <cellStyle name="Normal 119 2 5" xfId="15233"/>
    <cellStyle name="Normal 119 2 6" xfId="15234"/>
    <cellStyle name="Normal 119 2 7" xfId="15235"/>
    <cellStyle name="Normal 119 2 8" xfId="15236"/>
    <cellStyle name="Normal 119 3" xfId="15237"/>
    <cellStyle name="Normal 119 3 2" xfId="15238"/>
    <cellStyle name="Normal 119 4" xfId="15239"/>
    <cellStyle name="Normal 119 4 2" xfId="15240"/>
    <cellStyle name="Normal 119 4 3" xfId="15241"/>
    <cellStyle name="Normal 119 5" xfId="15242"/>
    <cellStyle name="Normal 119 5 2" xfId="15243"/>
    <cellStyle name="Normal 119 6" xfId="15244"/>
    <cellStyle name="Normal 119 7" xfId="15245"/>
    <cellStyle name="Normal 119 8" xfId="15246"/>
    <cellStyle name="Normal 119 9" xfId="15247"/>
    <cellStyle name="Normal 12" xfId="189"/>
    <cellStyle name="Normal 12 10" xfId="15248"/>
    <cellStyle name="Normal 12 10 2" xfId="15249"/>
    <cellStyle name="Normal 12 11" xfId="15250"/>
    <cellStyle name="Normal 12 12" xfId="15251"/>
    <cellStyle name="Normal 12 12 2" xfId="15252"/>
    <cellStyle name="Normal 12 13" xfId="15253"/>
    <cellStyle name="Normal 12 14" xfId="15254"/>
    <cellStyle name="Normal 12 2" xfId="252"/>
    <cellStyle name="Normal 12 2 10" xfId="15255"/>
    <cellStyle name="Normal 12 2 10 2" xfId="15256"/>
    <cellStyle name="Normal 12 2 11" xfId="15257"/>
    <cellStyle name="Normal 12 2 12" xfId="15258"/>
    <cellStyle name="Normal 12 2 13" xfId="15259"/>
    <cellStyle name="Normal 12 2 14" xfId="15260"/>
    <cellStyle name="Normal 12 2 15" xfId="15261"/>
    <cellStyle name="Normal 12 2 2" xfId="1544"/>
    <cellStyle name="Normal 12 2 2 10" xfId="15262"/>
    <cellStyle name="Normal 12 2 2 11" xfId="15263"/>
    <cellStyle name="Normal 12 2 2 12" xfId="15264"/>
    <cellStyle name="Normal 12 2 2 13" xfId="15265"/>
    <cellStyle name="Normal 12 2 2 2" xfId="15266"/>
    <cellStyle name="Normal 12 2 2 2 10" xfId="15267"/>
    <cellStyle name="Normal 12 2 2 2 2" xfId="15268"/>
    <cellStyle name="Normal 12 2 2 2 2 2" xfId="15269"/>
    <cellStyle name="Normal 12 2 2 2 2 2 2" xfId="15270"/>
    <cellStyle name="Normal 12 2 2 2 2 3" xfId="15271"/>
    <cellStyle name="Normal 12 2 2 2 2 3 2" xfId="15272"/>
    <cellStyle name="Normal 12 2 2 2 2 4" xfId="15273"/>
    <cellStyle name="Normal 12 2 2 2 2 5" xfId="15274"/>
    <cellStyle name="Normal 12 2 2 2 2 6" xfId="15275"/>
    <cellStyle name="Normal 12 2 2 2 2 7" xfId="15276"/>
    <cellStyle name="Normal 12 2 2 2 3" xfId="15277"/>
    <cellStyle name="Normal 12 2 2 2 3 2" xfId="15278"/>
    <cellStyle name="Normal 12 2 2 2 3 2 2" xfId="15279"/>
    <cellStyle name="Normal 12 2 2 2 3 3" xfId="15280"/>
    <cellStyle name="Normal 12 2 2 2 3 3 2" xfId="15281"/>
    <cellStyle name="Normal 12 2 2 2 3 4" xfId="15282"/>
    <cellStyle name="Normal 12 2 2 2 3 5" xfId="15283"/>
    <cellStyle name="Normal 12 2 2 2 3 6" xfId="15284"/>
    <cellStyle name="Normal 12 2 2 2 3 7" xfId="15285"/>
    <cellStyle name="Normal 12 2 2 2 4" xfId="15286"/>
    <cellStyle name="Normal 12 2 2 2 4 2" xfId="15287"/>
    <cellStyle name="Normal 12 2 2 2 5" xfId="15288"/>
    <cellStyle name="Normal 12 2 2 2 5 2" xfId="15289"/>
    <cellStyle name="Normal 12 2 2 2 6" xfId="15290"/>
    <cellStyle name="Normal 12 2 2 2 7" xfId="15291"/>
    <cellStyle name="Normal 12 2 2 2 8" xfId="15292"/>
    <cellStyle name="Normal 12 2 2 2 9" xfId="15293"/>
    <cellStyle name="Normal 12 2 2 3" xfId="15294"/>
    <cellStyle name="Normal 12 2 2 3 2" xfId="15295"/>
    <cellStyle name="Normal 12 2 2 3 2 2" xfId="15296"/>
    <cellStyle name="Normal 12 2 2 3 2 2 2" xfId="15297"/>
    <cellStyle name="Normal 12 2 2 3 2 3" xfId="15298"/>
    <cellStyle name="Normal 12 2 2 3 2 3 2" xfId="15299"/>
    <cellStyle name="Normal 12 2 2 3 2 4" xfId="15300"/>
    <cellStyle name="Normal 12 2 2 3 2 5" xfId="15301"/>
    <cellStyle name="Normal 12 2 2 3 2 6" xfId="15302"/>
    <cellStyle name="Normal 12 2 2 3 2 7" xfId="15303"/>
    <cellStyle name="Normal 12 2 2 3 3" xfId="15304"/>
    <cellStyle name="Normal 12 2 2 3 3 2" xfId="15305"/>
    <cellStyle name="Normal 12 2 2 3 4" xfId="15306"/>
    <cellStyle name="Normal 12 2 2 3 4 2" xfId="15307"/>
    <cellStyle name="Normal 12 2 2 3 5" xfId="15308"/>
    <cellStyle name="Normal 12 2 2 3 6" xfId="15309"/>
    <cellStyle name="Normal 12 2 2 3 7" xfId="15310"/>
    <cellStyle name="Normal 12 2 2 3 8" xfId="15311"/>
    <cellStyle name="Normal 12 2 2 3 9" xfId="15312"/>
    <cellStyle name="Normal 12 2 2 4" xfId="15313"/>
    <cellStyle name="Normal 12 2 2 4 2" xfId="15314"/>
    <cellStyle name="Normal 12 2 2 4 2 2" xfId="15315"/>
    <cellStyle name="Normal 12 2 2 4 2 2 2" xfId="15316"/>
    <cellStyle name="Normal 12 2 2 4 2 3" xfId="15317"/>
    <cellStyle name="Normal 12 2 2 4 2 3 2" xfId="15318"/>
    <cellStyle name="Normal 12 2 2 4 2 4" xfId="15319"/>
    <cellStyle name="Normal 12 2 2 4 2 5" xfId="15320"/>
    <cellStyle name="Normal 12 2 2 4 2 6" xfId="15321"/>
    <cellStyle name="Normal 12 2 2 4 2 7" xfId="15322"/>
    <cellStyle name="Normal 12 2 2 4 3" xfId="15323"/>
    <cellStyle name="Normal 12 2 2 4 3 2" xfId="15324"/>
    <cellStyle name="Normal 12 2 2 4 4" xfId="15325"/>
    <cellStyle name="Normal 12 2 2 4 4 2" xfId="15326"/>
    <cellStyle name="Normal 12 2 2 4 5" xfId="15327"/>
    <cellStyle name="Normal 12 2 2 4 6" xfId="15328"/>
    <cellStyle name="Normal 12 2 2 4 7" xfId="15329"/>
    <cellStyle name="Normal 12 2 2 4 8" xfId="15330"/>
    <cellStyle name="Normal 12 2 2 4 9" xfId="15331"/>
    <cellStyle name="Normal 12 2 2 5" xfId="15332"/>
    <cellStyle name="Normal 12 2 2 5 2" xfId="15333"/>
    <cellStyle name="Normal 12 2 2 5 2 2" xfId="15334"/>
    <cellStyle name="Normal 12 2 2 5 3" xfId="15335"/>
    <cellStyle name="Normal 12 2 2 5 3 2" xfId="15336"/>
    <cellStyle name="Normal 12 2 2 5 4" xfId="15337"/>
    <cellStyle name="Normal 12 2 2 5 5" xfId="15338"/>
    <cellStyle name="Normal 12 2 2 5 6" xfId="15339"/>
    <cellStyle name="Normal 12 2 2 5 7" xfId="15340"/>
    <cellStyle name="Normal 12 2 2 6" xfId="15341"/>
    <cellStyle name="Normal 12 2 2 6 2" xfId="15342"/>
    <cellStyle name="Normal 12 2 2 7" xfId="15343"/>
    <cellStyle name="Normal 12 2 2 7 2" xfId="15344"/>
    <cellStyle name="Normal 12 2 2 8" xfId="15345"/>
    <cellStyle name="Normal 12 2 2 8 2" xfId="15346"/>
    <cellStyle name="Normal 12 2 2 9" xfId="15347"/>
    <cellStyle name="Normal 12 2 3" xfId="1545"/>
    <cellStyle name="Normal 12 2 3 10" xfId="15348"/>
    <cellStyle name="Normal 12 2 3 11" xfId="15349"/>
    <cellStyle name="Normal 12 2 3 12" xfId="15350"/>
    <cellStyle name="Normal 12 2 3 2" xfId="15351"/>
    <cellStyle name="Normal 12 2 3 2 2" xfId="15352"/>
    <cellStyle name="Normal 12 2 3 2 2 2" xfId="15353"/>
    <cellStyle name="Normal 12 2 3 2 2 2 2" xfId="15354"/>
    <cellStyle name="Normal 12 2 3 2 2 3" xfId="15355"/>
    <cellStyle name="Normal 12 2 3 2 2 3 2" xfId="15356"/>
    <cellStyle name="Normal 12 2 3 2 2 4" xfId="15357"/>
    <cellStyle name="Normal 12 2 3 2 2 5" xfId="15358"/>
    <cellStyle name="Normal 12 2 3 2 2 6" xfId="15359"/>
    <cellStyle name="Normal 12 2 3 2 2 7" xfId="15360"/>
    <cellStyle name="Normal 12 2 3 2 3" xfId="15361"/>
    <cellStyle name="Normal 12 2 3 2 3 2" xfId="15362"/>
    <cellStyle name="Normal 12 2 3 2 4" xfId="15363"/>
    <cellStyle name="Normal 12 2 3 2 4 2" xfId="15364"/>
    <cellStyle name="Normal 12 2 3 2 5" xfId="15365"/>
    <cellStyle name="Normal 12 2 3 2 6" xfId="15366"/>
    <cellStyle name="Normal 12 2 3 2 7" xfId="15367"/>
    <cellStyle name="Normal 12 2 3 2 8" xfId="15368"/>
    <cellStyle name="Normal 12 2 3 2 9" xfId="15369"/>
    <cellStyle name="Normal 12 2 3 3" xfId="15370"/>
    <cellStyle name="Normal 12 2 3 3 2" xfId="15371"/>
    <cellStyle name="Normal 12 2 3 3 2 2" xfId="15372"/>
    <cellStyle name="Normal 12 2 3 3 2 2 2" xfId="15373"/>
    <cellStyle name="Normal 12 2 3 3 2 3" xfId="15374"/>
    <cellStyle name="Normal 12 2 3 3 2 3 2" xfId="15375"/>
    <cellStyle name="Normal 12 2 3 3 2 4" xfId="15376"/>
    <cellStyle name="Normal 12 2 3 3 2 5" xfId="15377"/>
    <cellStyle name="Normal 12 2 3 3 2 6" xfId="15378"/>
    <cellStyle name="Normal 12 2 3 3 2 7" xfId="15379"/>
    <cellStyle name="Normal 12 2 3 3 3" xfId="15380"/>
    <cellStyle name="Normal 12 2 3 3 3 2" xfId="15381"/>
    <cellStyle name="Normal 12 2 3 3 4" xfId="15382"/>
    <cellStyle name="Normal 12 2 3 3 4 2" xfId="15383"/>
    <cellStyle name="Normal 12 2 3 3 5" xfId="15384"/>
    <cellStyle name="Normal 12 2 3 3 6" xfId="15385"/>
    <cellStyle name="Normal 12 2 3 3 7" xfId="15386"/>
    <cellStyle name="Normal 12 2 3 3 8" xfId="15387"/>
    <cellStyle name="Normal 12 2 3 4" xfId="15388"/>
    <cellStyle name="Normal 12 2 3 4 2" xfId="15389"/>
    <cellStyle name="Normal 12 2 3 4 2 2" xfId="15390"/>
    <cellStyle name="Normal 12 2 3 4 3" xfId="15391"/>
    <cellStyle name="Normal 12 2 3 4 3 2" xfId="15392"/>
    <cellStyle name="Normal 12 2 3 4 4" xfId="15393"/>
    <cellStyle name="Normal 12 2 3 4 5" xfId="15394"/>
    <cellStyle name="Normal 12 2 3 4 6" xfId="15395"/>
    <cellStyle name="Normal 12 2 3 4 7" xfId="15396"/>
    <cellStyle name="Normal 12 2 3 5" xfId="15397"/>
    <cellStyle name="Normal 12 2 3 5 2" xfId="15398"/>
    <cellStyle name="Normal 12 2 3 6" xfId="15399"/>
    <cellStyle name="Normal 12 2 3 6 2" xfId="15400"/>
    <cellStyle name="Normal 12 2 3 7" xfId="15401"/>
    <cellStyle name="Normal 12 2 3 7 2" xfId="15402"/>
    <cellStyle name="Normal 12 2 3 8" xfId="15403"/>
    <cellStyle name="Normal 12 2 3 9" xfId="15404"/>
    <cellStyle name="Normal 12 2 4" xfId="1543"/>
    <cellStyle name="Normal 12 2 4 10" xfId="15405"/>
    <cellStyle name="Normal 12 2 4 2" xfId="15406"/>
    <cellStyle name="Normal 12 2 4 2 2" xfId="15407"/>
    <cellStyle name="Normal 12 2 4 2 2 2" xfId="15408"/>
    <cellStyle name="Normal 12 2 4 2 3" xfId="15409"/>
    <cellStyle name="Normal 12 2 4 2 3 2" xfId="15410"/>
    <cellStyle name="Normal 12 2 4 2 4" xfId="15411"/>
    <cellStyle name="Normal 12 2 4 2 5" xfId="15412"/>
    <cellStyle name="Normal 12 2 4 2 6" xfId="15413"/>
    <cellStyle name="Normal 12 2 4 2 7" xfId="15414"/>
    <cellStyle name="Normal 12 2 4 2 8" xfId="15415"/>
    <cellStyle name="Normal 12 2 4 3" xfId="15416"/>
    <cellStyle name="Normal 12 2 4 3 2" xfId="15417"/>
    <cellStyle name="Normal 12 2 4 3 2 2" xfId="15418"/>
    <cellStyle name="Normal 12 2 4 3 3" xfId="15419"/>
    <cellStyle name="Normal 12 2 4 3 3 2" xfId="15420"/>
    <cellStyle name="Normal 12 2 4 3 4" xfId="15421"/>
    <cellStyle name="Normal 12 2 4 3 5" xfId="15422"/>
    <cellStyle name="Normal 12 2 4 3 6" xfId="15423"/>
    <cellStyle name="Normal 12 2 4 3 7" xfId="15424"/>
    <cellStyle name="Normal 12 2 4 4" xfId="15425"/>
    <cellStyle name="Normal 12 2 4 4 2" xfId="15426"/>
    <cellStyle name="Normal 12 2 4 5" xfId="15427"/>
    <cellStyle name="Normal 12 2 4 5 2" xfId="15428"/>
    <cellStyle name="Normal 12 2 4 6" xfId="15429"/>
    <cellStyle name="Normal 12 2 4 7" xfId="15430"/>
    <cellStyle name="Normal 12 2 4 8" xfId="15431"/>
    <cellStyle name="Normal 12 2 4 9" xfId="15432"/>
    <cellStyle name="Normal 12 2 5" xfId="15433"/>
    <cellStyle name="Normal 12 2 5 2" xfId="15434"/>
    <cellStyle name="Normal 12 2 5 2 2" xfId="15435"/>
    <cellStyle name="Normal 12 2 5 2 2 2" xfId="15436"/>
    <cellStyle name="Normal 12 2 5 2 3" xfId="15437"/>
    <cellStyle name="Normal 12 2 5 2 3 2" xfId="15438"/>
    <cellStyle name="Normal 12 2 5 2 4" xfId="15439"/>
    <cellStyle name="Normal 12 2 5 2 5" xfId="15440"/>
    <cellStyle name="Normal 12 2 5 2 6" xfId="15441"/>
    <cellStyle name="Normal 12 2 5 2 7" xfId="15442"/>
    <cellStyle name="Normal 12 2 5 3" xfId="15443"/>
    <cellStyle name="Normal 12 2 5 3 2" xfId="15444"/>
    <cellStyle name="Normal 12 2 5 4" xfId="15445"/>
    <cellStyle name="Normal 12 2 5 4 2" xfId="15446"/>
    <cellStyle name="Normal 12 2 5 5" xfId="15447"/>
    <cellStyle name="Normal 12 2 5 6" xfId="15448"/>
    <cellStyle name="Normal 12 2 5 7" xfId="15449"/>
    <cellStyle name="Normal 12 2 5 8" xfId="15450"/>
    <cellStyle name="Normal 12 2 5 9" xfId="15451"/>
    <cellStyle name="Normal 12 2 6" xfId="15452"/>
    <cellStyle name="Normal 12 2 6 2" xfId="15453"/>
    <cellStyle name="Normal 12 2 6 2 2" xfId="15454"/>
    <cellStyle name="Normal 12 2 6 2 2 2" xfId="15455"/>
    <cellStyle name="Normal 12 2 6 2 3" xfId="15456"/>
    <cellStyle name="Normal 12 2 6 2 3 2" xfId="15457"/>
    <cellStyle name="Normal 12 2 6 2 4" xfId="15458"/>
    <cellStyle name="Normal 12 2 6 2 5" xfId="15459"/>
    <cellStyle name="Normal 12 2 6 2 6" xfId="15460"/>
    <cellStyle name="Normal 12 2 6 2 7" xfId="15461"/>
    <cellStyle name="Normal 12 2 6 3" xfId="15462"/>
    <cellStyle name="Normal 12 2 6 3 2" xfId="15463"/>
    <cellStyle name="Normal 12 2 6 4" xfId="15464"/>
    <cellStyle name="Normal 12 2 6 4 2" xfId="15465"/>
    <cellStyle name="Normal 12 2 6 5" xfId="15466"/>
    <cellStyle name="Normal 12 2 6 6" xfId="15467"/>
    <cellStyle name="Normal 12 2 6 7" xfId="15468"/>
    <cellStyle name="Normal 12 2 6 8" xfId="15469"/>
    <cellStyle name="Normal 12 2 6 9" xfId="15470"/>
    <cellStyle name="Normal 12 2 7" xfId="15471"/>
    <cellStyle name="Normal 12 2 7 2" xfId="15472"/>
    <cellStyle name="Normal 12 2 7 2 2" xfId="15473"/>
    <cellStyle name="Normal 12 2 7 3" xfId="15474"/>
    <cellStyle name="Normal 12 2 7 3 2" xfId="15475"/>
    <cellStyle name="Normal 12 2 7 4" xfId="15476"/>
    <cellStyle name="Normal 12 2 7 5" xfId="15477"/>
    <cellStyle name="Normal 12 2 7 6" xfId="15478"/>
    <cellStyle name="Normal 12 2 7 7" xfId="15479"/>
    <cellStyle name="Normal 12 2 7 8" xfId="15480"/>
    <cellStyle name="Normal 12 2 8" xfId="15481"/>
    <cellStyle name="Normal 12 2 8 2" xfId="15482"/>
    <cellStyle name="Normal 12 2 9" xfId="15483"/>
    <cellStyle name="Normal 12 2 9 2" xfId="15484"/>
    <cellStyle name="Normal 12 2_2015 Annual Rpt" xfId="4977"/>
    <cellStyle name="Normal 12 3" xfId="1546"/>
    <cellStyle name="Normal 12 3 10" xfId="15485"/>
    <cellStyle name="Normal 12 3 11" xfId="15486"/>
    <cellStyle name="Normal 12 3 12" xfId="15487"/>
    <cellStyle name="Normal 12 3 13" xfId="15488"/>
    <cellStyle name="Normal 12 3 2" xfId="1547"/>
    <cellStyle name="Normal 12 3 2 10" xfId="15489"/>
    <cellStyle name="Normal 12 3 2 2" xfId="15490"/>
    <cellStyle name="Normal 12 3 2 2 2" xfId="15491"/>
    <cellStyle name="Normal 12 3 2 2 2 2" xfId="15492"/>
    <cellStyle name="Normal 12 3 2 2 2 3" xfId="15493"/>
    <cellStyle name="Normal 12 3 2 2 3" xfId="15494"/>
    <cellStyle name="Normal 12 3 2 2 3 2" xfId="15495"/>
    <cellStyle name="Normal 12 3 2 2 4" xfId="15496"/>
    <cellStyle name="Normal 12 3 2 2 5" xfId="15497"/>
    <cellStyle name="Normal 12 3 2 2 6" xfId="15498"/>
    <cellStyle name="Normal 12 3 2 2 7" xfId="15499"/>
    <cellStyle name="Normal 12 3 2 2 8" xfId="15500"/>
    <cellStyle name="Normal 12 3 2 3" xfId="15501"/>
    <cellStyle name="Normal 12 3 2 3 2" xfId="15502"/>
    <cellStyle name="Normal 12 3 2 3 2 2" xfId="15503"/>
    <cellStyle name="Normal 12 3 2 3 3" xfId="15504"/>
    <cellStyle name="Normal 12 3 2 3 3 2" xfId="15505"/>
    <cellStyle name="Normal 12 3 2 3 4" xfId="15506"/>
    <cellStyle name="Normal 12 3 2 3 5" xfId="15507"/>
    <cellStyle name="Normal 12 3 2 3 6" xfId="15508"/>
    <cellStyle name="Normal 12 3 2 3 7" xfId="15509"/>
    <cellStyle name="Normal 12 3 2 3 8" xfId="15510"/>
    <cellStyle name="Normal 12 3 2 4" xfId="15511"/>
    <cellStyle name="Normal 12 3 2 4 2" xfId="15512"/>
    <cellStyle name="Normal 12 3 2 5" xfId="15513"/>
    <cellStyle name="Normal 12 3 2 5 2" xfId="15514"/>
    <cellStyle name="Normal 12 3 2 6" xfId="15515"/>
    <cellStyle name="Normal 12 3 2 7" xfId="15516"/>
    <cellStyle name="Normal 12 3 2 8" xfId="15517"/>
    <cellStyle name="Normal 12 3 2 9" xfId="15518"/>
    <cellStyle name="Normal 12 3 3" xfId="15519"/>
    <cellStyle name="Normal 12 3 3 2" xfId="15520"/>
    <cellStyle name="Normal 12 3 3 2 2" xfId="15521"/>
    <cellStyle name="Normal 12 3 3 2 2 2" xfId="15522"/>
    <cellStyle name="Normal 12 3 3 2 3" xfId="15523"/>
    <cellStyle name="Normal 12 3 3 2 3 2" xfId="15524"/>
    <cellStyle name="Normal 12 3 3 2 4" xfId="15525"/>
    <cellStyle name="Normal 12 3 3 2 5" xfId="15526"/>
    <cellStyle name="Normal 12 3 3 2 6" xfId="15527"/>
    <cellStyle name="Normal 12 3 3 2 7" xfId="15528"/>
    <cellStyle name="Normal 12 3 3 2 8" xfId="15529"/>
    <cellStyle name="Normal 12 3 3 3" xfId="15530"/>
    <cellStyle name="Normal 12 3 3 3 2" xfId="15531"/>
    <cellStyle name="Normal 12 3 3 4" xfId="15532"/>
    <cellStyle name="Normal 12 3 3 4 2" xfId="15533"/>
    <cellStyle name="Normal 12 3 3 5" xfId="15534"/>
    <cellStyle name="Normal 12 3 3 6" xfId="15535"/>
    <cellStyle name="Normal 12 3 3 7" xfId="15536"/>
    <cellStyle name="Normal 12 3 3 8" xfId="15537"/>
    <cellStyle name="Normal 12 3 3 9" xfId="15538"/>
    <cellStyle name="Normal 12 3 4" xfId="15539"/>
    <cellStyle name="Normal 12 3 4 2" xfId="15540"/>
    <cellStyle name="Normal 12 3 4 2 2" xfId="15541"/>
    <cellStyle name="Normal 12 3 4 2 2 2" xfId="15542"/>
    <cellStyle name="Normal 12 3 4 2 3" xfId="15543"/>
    <cellStyle name="Normal 12 3 4 2 3 2" xfId="15544"/>
    <cellStyle name="Normal 12 3 4 2 4" xfId="15545"/>
    <cellStyle name="Normal 12 3 4 2 5" xfId="15546"/>
    <cellStyle name="Normal 12 3 4 2 6" xfId="15547"/>
    <cellStyle name="Normal 12 3 4 2 7" xfId="15548"/>
    <cellStyle name="Normal 12 3 4 3" xfId="15549"/>
    <cellStyle name="Normal 12 3 4 3 2" xfId="15550"/>
    <cellStyle name="Normal 12 3 4 4" xfId="15551"/>
    <cellStyle name="Normal 12 3 4 4 2" xfId="15552"/>
    <cellStyle name="Normal 12 3 4 5" xfId="15553"/>
    <cellStyle name="Normal 12 3 4 6" xfId="15554"/>
    <cellStyle name="Normal 12 3 4 7" xfId="15555"/>
    <cellStyle name="Normal 12 3 4 8" xfId="15556"/>
    <cellStyle name="Normal 12 3 4 9" xfId="15557"/>
    <cellStyle name="Normal 12 3 5" xfId="15558"/>
    <cellStyle name="Normal 12 3 5 2" xfId="15559"/>
    <cellStyle name="Normal 12 3 5 2 2" xfId="15560"/>
    <cellStyle name="Normal 12 3 5 3" xfId="15561"/>
    <cellStyle name="Normal 12 3 5 3 2" xfId="15562"/>
    <cellStyle name="Normal 12 3 5 4" xfId="15563"/>
    <cellStyle name="Normal 12 3 5 5" xfId="15564"/>
    <cellStyle name="Normal 12 3 5 6" xfId="15565"/>
    <cellStyle name="Normal 12 3 5 7" xfId="15566"/>
    <cellStyle name="Normal 12 3 5 8" xfId="15567"/>
    <cellStyle name="Normal 12 3 6" xfId="15568"/>
    <cellStyle name="Normal 12 3 6 2" xfId="15569"/>
    <cellStyle name="Normal 12 3 7" xfId="15570"/>
    <cellStyle name="Normal 12 3 7 2" xfId="15571"/>
    <cellStyle name="Normal 12 3 8" xfId="15572"/>
    <cellStyle name="Normal 12 3 8 2" xfId="15573"/>
    <cellStyle name="Normal 12 3 9" xfId="15574"/>
    <cellStyle name="Normal 12 4" xfId="1548"/>
    <cellStyle name="Normal 12 4 10" xfId="15575"/>
    <cellStyle name="Normal 12 4 11" xfId="15576"/>
    <cellStyle name="Normal 12 4 12" xfId="15577"/>
    <cellStyle name="Normal 12 4 2" xfId="15578"/>
    <cellStyle name="Normal 12 4 2 2" xfId="15579"/>
    <cellStyle name="Normal 12 4 2 2 2" xfId="15580"/>
    <cellStyle name="Normal 12 4 2 2 2 2" xfId="15581"/>
    <cellStyle name="Normal 12 4 2 2 2 3" xfId="15582"/>
    <cellStyle name="Normal 12 4 2 2 3" xfId="15583"/>
    <cellStyle name="Normal 12 4 2 2 3 2" xfId="15584"/>
    <cellStyle name="Normal 12 4 2 2 4" xfId="15585"/>
    <cellStyle name="Normal 12 4 2 2 5" xfId="15586"/>
    <cellStyle name="Normal 12 4 2 2 6" xfId="15587"/>
    <cellStyle name="Normal 12 4 2 2 7" xfId="15588"/>
    <cellStyle name="Normal 12 4 2 2 8" xfId="15589"/>
    <cellStyle name="Normal 12 4 2 3" xfId="15590"/>
    <cellStyle name="Normal 12 4 2 3 2" xfId="15591"/>
    <cellStyle name="Normal 12 4 2 3 3" xfId="15592"/>
    <cellStyle name="Normal 12 4 2 4" xfId="15593"/>
    <cellStyle name="Normal 12 4 2 4 2" xfId="15594"/>
    <cellStyle name="Normal 12 4 2 5" xfId="15595"/>
    <cellStyle name="Normal 12 4 2 6" xfId="15596"/>
    <cellStyle name="Normal 12 4 2 7" xfId="15597"/>
    <cellStyle name="Normal 12 4 2 8" xfId="15598"/>
    <cellStyle name="Normal 12 4 2 9" xfId="15599"/>
    <cellStyle name="Normal 12 4 3" xfId="15600"/>
    <cellStyle name="Normal 12 4 3 2" xfId="15601"/>
    <cellStyle name="Normal 12 4 3 2 2" xfId="15602"/>
    <cellStyle name="Normal 12 4 3 2 2 2" xfId="15603"/>
    <cellStyle name="Normal 12 4 3 2 3" xfId="15604"/>
    <cellStyle name="Normal 12 4 3 2 3 2" xfId="15605"/>
    <cellStyle name="Normal 12 4 3 2 4" xfId="15606"/>
    <cellStyle name="Normal 12 4 3 2 5" xfId="15607"/>
    <cellStyle name="Normal 12 4 3 2 6" xfId="15608"/>
    <cellStyle name="Normal 12 4 3 2 7" xfId="15609"/>
    <cellStyle name="Normal 12 4 3 2 8" xfId="15610"/>
    <cellStyle name="Normal 12 4 3 3" xfId="15611"/>
    <cellStyle name="Normal 12 4 3 3 2" xfId="15612"/>
    <cellStyle name="Normal 12 4 3 4" xfId="15613"/>
    <cellStyle name="Normal 12 4 3 4 2" xfId="15614"/>
    <cellStyle name="Normal 12 4 3 5" xfId="15615"/>
    <cellStyle name="Normal 12 4 3 6" xfId="15616"/>
    <cellStyle name="Normal 12 4 3 7" xfId="15617"/>
    <cellStyle name="Normal 12 4 3 8" xfId="15618"/>
    <cellStyle name="Normal 12 4 3 9" xfId="15619"/>
    <cellStyle name="Normal 12 4 4" xfId="15620"/>
    <cellStyle name="Normal 12 4 4 2" xfId="15621"/>
    <cellStyle name="Normal 12 4 4 2 2" xfId="15622"/>
    <cellStyle name="Normal 12 4 4 3" xfId="15623"/>
    <cellStyle name="Normal 12 4 4 3 2" xfId="15624"/>
    <cellStyle name="Normal 12 4 4 4" xfId="15625"/>
    <cellStyle name="Normal 12 4 4 5" xfId="15626"/>
    <cellStyle name="Normal 12 4 4 6" xfId="15627"/>
    <cellStyle name="Normal 12 4 4 7" xfId="15628"/>
    <cellStyle name="Normal 12 4 4 8" xfId="15629"/>
    <cellStyle name="Normal 12 4 5" xfId="15630"/>
    <cellStyle name="Normal 12 4 5 2" xfId="15631"/>
    <cellStyle name="Normal 12 4 5 3" xfId="15632"/>
    <cellStyle name="Normal 12 4 6" xfId="15633"/>
    <cellStyle name="Normal 12 4 6 2" xfId="15634"/>
    <cellStyle name="Normal 12 4 7" xfId="15635"/>
    <cellStyle name="Normal 12 4 7 2" xfId="15636"/>
    <cellStyle name="Normal 12 4 8" xfId="15637"/>
    <cellStyle name="Normal 12 4 9" xfId="15638"/>
    <cellStyle name="Normal 12 5" xfId="1549"/>
    <cellStyle name="Normal 12 5 10" xfId="15639"/>
    <cellStyle name="Normal 12 5 11" xfId="15640"/>
    <cellStyle name="Normal 12 5 2" xfId="15641"/>
    <cellStyle name="Normal 12 5 2 2" xfId="15642"/>
    <cellStyle name="Normal 12 5 2 2 2" xfId="15643"/>
    <cellStyle name="Normal 12 5 2 3" xfId="15644"/>
    <cellStyle name="Normal 12 5 2 3 2" xfId="15645"/>
    <cellStyle name="Normal 12 5 2 4" xfId="15646"/>
    <cellStyle name="Normal 12 5 2 5" xfId="15647"/>
    <cellStyle name="Normal 12 5 2 6" xfId="15648"/>
    <cellStyle name="Normal 12 5 2 7" xfId="15649"/>
    <cellStyle name="Normal 12 5 2 8" xfId="15650"/>
    <cellStyle name="Normal 12 5 3" xfId="15651"/>
    <cellStyle name="Normal 12 5 3 2" xfId="15652"/>
    <cellStyle name="Normal 12 5 3 2 2" xfId="15653"/>
    <cellStyle name="Normal 12 5 3 3" xfId="15654"/>
    <cellStyle name="Normal 12 5 3 3 2" xfId="15655"/>
    <cellStyle name="Normal 12 5 3 4" xfId="15656"/>
    <cellStyle name="Normal 12 5 3 5" xfId="15657"/>
    <cellStyle name="Normal 12 5 3 6" xfId="15658"/>
    <cellStyle name="Normal 12 5 3 7" xfId="15659"/>
    <cellStyle name="Normal 12 5 4" xfId="15660"/>
    <cellStyle name="Normal 12 5 4 2" xfId="15661"/>
    <cellStyle name="Normal 12 5 5" xfId="15662"/>
    <cellStyle name="Normal 12 5 5 2" xfId="15663"/>
    <cellStyle name="Normal 12 5 6" xfId="15664"/>
    <cellStyle name="Normal 12 5 6 2" xfId="15665"/>
    <cellStyle name="Normal 12 5 7" xfId="15666"/>
    <cellStyle name="Normal 12 5 8" xfId="15667"/>
    <cellStyle name="Normal 12 5 9" xfId="15668"/>
    <cellStyle name="Normal 12 6" xfId="1542"/>
    <cellStyle name="Normal 12 6 2" xfId="15669"/>
    <cellStyle name="Normal 12 6 2 2" xfId="15670"/>
    <cellStyle name="Normal 12 6 2 2 2" xfId="15671"/>
    <cellStyle name="Normal 12 6 2 3" xfId="15672"/>
    <cellStyle name="Normal 12 6 2 3 2" xfId="15673"/>
    <cellStyle name="Normal 12 6 2 4" xfId="15674"/>
    <cellStyle name="Normal 12 6 2 5" xfId="15675"/>
    <cellStyle name="Normal 12 6 2 6" xfId="15676"/>
    <cellStyle name="Normal 12 6 2 7" xfId="15677"/>
    <cellStyle name="Normal 12 6 2 8" xfId="15678"/>
    <cellStyle name="Normal 12 6 3" xfId="15679"/>
    <cellStyle name="Normal 12 6 3 2" xfId="15680"/>
    <cellStyle name="Normal 12 6 4" xfId="15681"/>
    <cellStyle name="Normal 12 6 4 2" xfId="15682"/>
    <cellStyle name="Normal 12 6 5" xfId="15683"/>
    <cellStyle name="Normal 12 6 6" xfId="15684"/>
    <cellStyle name="Normal 12 6 7" xfId="15685"/>
    <cellStyle name="Normal 12 6 8" xfId="15686"/>
    <cellStyle name="Normal 12 6 9" xfId="15687"/>
    <cellStyle name="Normal 12 7" xfId="15688"/>
    <cellStyle name="Normal 12 7 2" xfId="15689"/>
    <cellStyle name="Normal 12 7 2 2" xfId="15690"/>
    <cellStyle name="Normal 12 7 2 2 2" xfId="15691"/>
    <cellStyle name="Normal 12 7 2 3" xfId="15692"/>
    <cellStyle name="Normal 12 7 2 3 2" xfId="15693"/>
    <cellStyle name="Normal 12 7 2 4" xfId="15694"/>
    <cellStyle name="Normal 12 7 2 5" xfId="15695"/>
    <cellStyle name="Normal 12 7 2 6" xfId="15696"/>
    <cellStyle name="Normal 12 7 2 7" xfId="15697"/>
    <cellStyle name="Normal 12 7 3" xfId="15698"/>
    <cellStyle name="Normal 12 7 3 2" xfId="15699"/>
    <cellStyle name="Normal 12 7 4" xfId="15700"/>
    <cellStyle name="Normal 12 7 4 2" xfId="15701"/>
    <cellStyle name="Normal 12 7 5" xfId="15702"/>
    <cellStyle name="Normal 12 7 6" xfId="15703"/>
    <cellStyle name="Normal 12 7 7" xfId="15704"/>
    <cellStyle name="Normal 12 7 8" xfId="15705"/>
    <cellStyle name="Normal 12 7 9" xfId="15706"/>
    <cellStyle name="Normal 12 8" xfId="15707"/>
    <cellStyle name="Normal 12 8 2" xfId="15708"/>
    <cellStyle name="Normal 12 8 2 2" xfId="15709"/>
    <cellStyle name="Normal 12 8 3" xfId="15710"/>
    <cellStyle name="Normal 12 8 3 2" xfId="15711"/>
    <cellStyle name="Normal 12 8 4" xfId="15712"/>
    <cellStyle name="Normal 12 8 5" xfId="15713"/>
    <cellStyle name="Normal 12 8 6" xfId="15714"/>
    <cellStyle name="Normal 12 8 7" xfId="15715"/>
    <cellStyle name="Normal 12 8 8" xfId="15716"/>
    <cellStyle name="Normal 12 9" xfId="15717"/>
    <cellStyle name="Normal 12 9 2" xfId="15718"/>
    <cellStyle name="Normal 12_2010 - 2012 CEE Analysis - 2012 Budget DRAFT 11.1.11" xfId="1550"/>
    <cellStyle name="Normal 120" xfId="15719"/>
    <cellStyle name="Normal 120 10" xfId="15720"/>
    <cellStyle name="Normal 120 10 2" xfId="15721"/>
    <cellStyle name="Normal 120 11" xfId="15722"/>
    <cellStyle name="Normal 120 11 2" xfId="15723"/>
    <cellStyle name="Normal 120 12" xfId="15724"/>
    <cellStyle name="Normal 120 13" xfId="15725"/>
    <cellStyle name="Normal 120 14" xfId="15726"/>
    <cellStyle name="Normal 120 15" xfId="15727"/>
    <cellStyle name="Normal 120 16" xfId="15728"/>
    <cellStyle name="Normal 120 2" xfId="15729"/>
    <cellStyle name="Normal 120 2 10" xfId="15730"/>
    <cellStyle name="Normal 120 2 11" xfId="15731"/>
    <cellStyle name="Normal 120 2 12" xfId="15732"/>
    <cellStyle name="Normal 120 2 2" xfId="15733"/>
    <cellStyle name="Normal 120 2 2 10" xfId="15734"/>
    <cellStyle name="Normal 120 2 2 2" xfId="15735"/>
    <cellStyle name="Normal 120 2 2 2 2" xfId="15736"/>
    <cellStyle name="Normal 120 2 2 2 2 2" xfId="15737"/>
    <cellStyle name="Normal 120 2 2 2 3" xfId="15738"/>
    <cellStyle name="Normal 120 2 2 2 3 2" xfId="15739"/>
    <cellStyle name="Normal 120 2 2 2 4" xfId="15740"/>
    <cellStyle name="Normal 120 2 2 2 5" xfId="15741"/>
    <cellStyle name="Normal 120 2 2 2 6" xfId="15742"/>
    <cellStyle name="Normal 120 2 2 2 7" xfId="15743"/>
    <cellStyle name="Normal 120 2 2 3" xfId="15744"/>
    <cellStyle name="Normal 120 2 2 3 2" xfId="15745"/>
    <cellStyle name="Normal 120 2 2 3 2 2" xfId="15746"/>
    <cellStyle name="Normal 120 2 2 3 3" xfId="15747"/>
    <cellStyle name="Normal 120 2 2 3 3 2" xfId="15748"/>
    <cellStyle name="Normal 120 2 2 3 4" xfId="15749"/>
    <cellStyle name="Normal 120 2 2 3 5" xfId="15750"/>
    <cellStyle name="Normal 120 2 2 3 6" xfId="15751"/>
    <cellStyle name="Normal 120 2 2 3 7" xfId="15752"/>
    <cellStyle name="Normal 120 2 2 4" xfId="15753"/>
    <cellStyle name="Normal 120 2 2 4 2" xfId="15754"/>
    <cellStyle name="Normal 120 2 2 5" xfId="15755"/>
    <cellStyle name="Normal 120 2 2 5 2" xfId="15756"/>
    <cellStyle name="Normal 120 2 2 6" xfId="15757"/>
    <cellStyle name="Normal 120 2 2 7" xfId="15758"/>
    <cellStyle name="Normal 120 2 2 8" xfId="15759"/>
    <cellStyle name="Normal 120 2 2 9" xfId="15760"/>
    <cellStyle name="Normal 120 2 3" xfId="15761"/>
    <cellStyle name="Normal 120 2 3 2" xfId="15762"/>
    <cellStyle name="Normal 120 2 3 2 2" xfId="15763"/>
    <cellStyle name="Normal 120 2 3 2 2 2" xfId="15764"/>
    <cellStyle name="Normal 120 2 3 2 3" xfId="15765"/>
    <cellStyle name="Normal 120 2 3 2 3 2" xfId="15766"/>
    <cellStyle name="Normal 120 2 3 2 4" xfId="15767"/>
    <cellStyle name="Normal 120 2 3 2 5" xfId="15768"/>
    <cellStyle name="Normal 120 2 3 2 6" xfId="15769"/>
    <cellStyle name="Normal 120 2 3 2 7" xfId="15770"/>
    <cellStyle name="Normal 120 2 3 3" xfId="15771"/>
    <cellStyle name="Normal 120 2 3 3 2" xfId="15772"/>
    <cellStyle name="Normal 120 2 3 4" xfId="15773"/>
    <cellStyle name="Normal 120 2 3 4 2" xfId="15774"/>
    <cellStyle name="Normal 120 2 3 5" xfId="15775"/>
    <cellStyle name="Normal 120 2 3 6" xfId="15776"/>
    <cellStyle name="Normal 120 2 3 7" xfId="15777"/>
    <cellStyle name="Normal 120 2 3 8" xfId="15778"/>
    <cellStyle name="Normal 120 2 4" xfId="15779"/>
    <cellStyle name="Normal 120 2 4 2" xfId="15780"/>
    <cellStyle name="Normal 120 2 4 2 2" xfId="15781"/>
    <cellStyle name="Normal 120 2 4 2 2 2" xfId="15782"/>
    <cellStyle name="Normal 120 2 4 2 3" xfId="15783"/>
    <cellStyle name="Normal 120 2 4 2 3 2" xfId="15784"/>
    <cellStyle name="Normal 120 2 4 2 4" xfId="15785"/>
    <cellStyle name="Normal 120 2 4 2 5" xfId="15786"/>
    <cellStyle name="Normal 120 2 4 2 6" xfId="15787"/>
    <cellStyle name="Normal 120 2 4 2 7" xfId="15788"/>
    <cellStyle name="Normal 120 2 4 3" xfId="15789"/>
    <cellStyle name="Normal 120 2 4 3 2" xfId="15790"/>
    <cellStyle name="Normal 120 2 4 4" xfId="15791"/>
    <cellStyle name="Normal 120 2 4 4 2" xfId="15792"/>
    <cellStyle name="Normal 120 2 4 5" xfId="15793"/>
    <cellStyle name="Normal 120 2 4 6" xfId="15794"/>
    <cellStyle name="Normal 120 2 4 7" xfId="15795"/>
    <cellStyle name="Normal 120 2 4 8" xfId="15796"/>
    <cellStyle name="Normal 120 2 5" xfId="15797"/>
    <cellStyle name="Normal 120 2 5 2" xfId="15798"/>
    <cellStyle name="Normal 120 2 5 2 2" xfId="15799"/>
    <cellStyle name="Normal 120 2 5 3" xfId="15800"/>
    <cellStyle name="Normal 120 2 5 3 2" xfId="15801"/>
    <cellStyle name="Normal 120 2 5 4" xfId="15802"/>
    <cellStyle name="Normal 120 2 5 5" xfId="15803"/>
    <cellStyle name="Normal 120 2 5 6" xfId="15804"/>
    <cellStyle name="Normal 120 2 5 7" xfId="15805"/>
    <cellStyle name="Normal 120 2 6" xfId="15806"/>
    <cellStyle name="Normal 120 2 6 2" xfId="15807"/>
    <cellStyle name="Normal 120 2 7" xfId="15808"/>
    <cellStyle name="Normal 120 2 7 2" xfId="15809"/>
    <cellStyle name="Normal 120 2 8" xfId="15810"/>
    <cellStyle name="Normal 120 2 9" xfId="15811"/>
    <cellStyle name="Normal 120 3" xfId="15812"/>
    <cellStyle name="Normal 120 3 10" xfId="15813"/>
    <cellStyle name="Normal 120 3 11" xfId="15814"/>
    <cellStyle name="Normal 120 3 2" xfId="15815"/>
    <cellStyle name="Normal 120 3 2 2" xfId="15816"/>
    <cellStyle name="Normal 120 3 2 2 2" xfId="15817"/>
    <cellStyle name="Normal 120 3 2 2 2 2" xfId="15818"/>
    <cellStyle name="Normal 120 3 2 2 3" xfId="15819"/>
    <cellStyle name="Normal 120 3 2 2 3 2" xfId="15820"/>
    <cellStyle name="Normal 120 3 2 2 4" xfId="15821"/>
    <cellStyle name="Normal 120 3 2 2 5" xfId="15822"/>
    <cellStyle name="Normal 120 3 2 2 6" xfId="15823"/>
    <cellStyle name="Normal 120 3 2 2 7" xfId="15824"/>
    <cellStyle name="Normal 120 3 2 3" xfId="15825"/>
    <cellStyle name="Normal 120 3 2 3 2" xfId="15826"/>
    <cellStyle name="Normal 120 3 2 4" xfId="15827"/>
    <cellStyle name="Normal 120 3 2 4 2" xfId="15828"/>
    <cellStyle name="Normal 120 3 2 5" xfId="15829"/>
    <cellStyle name="Normal 120 3 2 6" xfId="15830"/>
    <cellStyle name="Normal 120 3 2 7" xfId="15831"/>
    <cellStyle name="Normal 120 3 2 8" xfId="15832"/>
    <cellStyle name="Normal 120 3 3" xfId="15833"/>
    <cellStyle name="Normal 120 3 3 2" xfId="15834"/>
    <cellStyle name="Normal 120 3 3 2 2" xfId="15835"/>
    <cellStyle name="Normal 120 3 3 2 2 2" xfId="15836"/>
    <cellStyle name="Normal 120 3 3 2 3" xfId="15837"/>
    <cellStyle name="Normal 120 3 3 2 3 2" xfId="15838"/>
    <cellStyle name="Normal 120 3 3 2 4" xfId="15839"/>
    <cellStyle name="Normal 120 3 3 2 5" xfId="15840"/>
    <cellStyle name="Normal 120 3 3 2 6" xfId="15841"/>
    <cellStyle name="Normal 120 3 3 2 7" xfId="15842"/>
    <cellStyle name="Normal 120 3 3 3" xfId="15843"/>
    <cellStyle name="Normal 120 3 3 3 2" xfId="15844"/>
    <cellStyle name="Normal 120 3 3 4" xfId="15845"/>
    <cellStyle name="Normal 120 3 3 4 2" xfId="15846"/>
    <cellStyle name="Normal 120 3 3 5" xfId="15847"/>
    <cellStyle name="Normal 120 3 3 6" xfId="15848"/>
    <cellStyle name="Normal 120 3 3 7" xfId="15849"/>
    <cellStyle name="Normal 120 3 3 8" xfId="15850"/>
    <cellStyle name="Normal 120 3 4" xfId="15851"/>
    <cellStyle name="Normal 120 3 4 2" xfId="15852"/>
    <cellStyle name="Normal 120 3 4 2 2" xfId="15853"/>
    <cellStyle name="Normal 120 3 4 3" xfId="15854"/>
    <cellStyle name="Normal 120 3 4 3 2" xfId="15855"/>
    <cellStyle name="Normal 120 3 4 4" xfId="15856"/>
    <cellStyle name="Normal 120 3 4 5" xfId="15857"/>
    <cellStyle name="Normal 120 3 4 6" xfId="15858"/>
    <cellStyle name="Normal 120 3 4 7" xfId="15859"/>
    <cellStyle name="Normal 120 3 5" xfId="15860"/>
    <cellStyle name="Normal 120 3 5 2" xfId="15861"/>
    <cellStyle name="Normal 120 3 6" xfId="15862"/>
    <cellStyle name="Normal 120 3 6 2" xfId="15863"/>
    <cellStyle name="Normal 120 3 7" xfId="15864"/>
    <cellStyle name="Normal 120 3 8" xfId="15865"/>
    <cellStyle name="Normal 120 3 9" xfId="15866"/>
    <cellStyle name="Normal 120 4" xfId="15867"/>
    <cellStyle name="Normal 120 4 10" xfId="15868"/>
    <cellStyle name="Normal 120 4 2" xfId="15869"/>
    <cellStyle name="Normal 120 4 2 2" xfId="15870"/>
    <cellStyle name="Normal 120 4 2 2 2" xfId="15871"/>
    <cellStyle name="Normal 120 4 2 3" xfId="15872"/>
    <cellStyle name="Normal 120 4 2 3 2" xfId="15873"/>
    <cellStyle name="Normal 120 4 2 4" xfId="15874"/>
    <cellStyle name="Normal 120 4 2 5" xfId="15875"/>
    <cellStyle name="Normal 120 4 2 6" xfId="15876"/>
    <cellStyle name="Normal 120 4 2 7" xfId="15877"/>
    <cellStyle name="Normal 120 4 3" xfId="15878"/>
    <cellStyle name="Normal 120 4 3 2" xfId="15879"/>
    <cellStyle name="Normal 120 4 3 2 2" xfId="15880"/>
    <cellStyle name="Normal 120 4 3 3" xfId="15881"/>
    <cellStyle name="Normal 120 4 3 3 2" xfId="15882"/>
    <cellStyle name="Normal 120 4 3 4" xfId="15883"/>
    <cellStyle name="Normal 120 4 3 5" xfId="15884"/>
    <cellStyle name="Normal 120 4 3 6" xfId="15885"/>
    <cellStyle name="Normal 120 4 3 7" xfId="15886"/>
    <cellStyle name="Normal 120 4 4" xfId="15887"/>
    <cellStyle name="Normal 120 4 4 2" xfId="15888"/>
    <cellStyle name="Normal 120 4 5" xfId="15889"/>
    <cellStyle name="Normal 120 4 5 2" xfId="15890"/>
    <cellStyle name="Normal 120 4 6" xfId="15891"/>
    <cellStyle name="Normal 120 4 7" xfId="15892"/>
    <cellStyle name="Normal 120 4 8" xfId="15893"/>
    <cellStyle name="Normal 120 4 9" xfId="15894"/>
    <cellStyle name="Normal 120 5" xfId="15895"/>
    <cellStyle name="Normal 120 5 2" xfId="15896"/>
    <cellStyle name="Normal 120 5 2 2" xfId="15897"/>
    <cellStyle name="Normal 120 5 2 2 2" xfId="15898"/>
    <cellStyle name="Normal 120 5 2 3" xfId="15899"/>
    <cellStyle name="Normal 120 5 2 3 2" xfId="15900"/>
    <cellStyle name="Normal 120 5 2 4" xfId="15901"/>
    <cellStyle name="Normal 120 5 2 5" xfId="15902"/>
    <cellStyle name="Normal 120 5 2 6" xfId="15903"/>
    <cellStyle name="Normal 120 5 2 7" xfId="15904"/>
    <cellStyle name="Normal 120 5 3" xfId="15905"/>
    <cellStyle name="Normal 120 5 3 2" xfId="15906"/>
    <cellStyle name="Normal 120 5 4" xfId="15907"/>
    <cellStyle name="Normal 120 5 4 2" xfId="15908"/>
    <cellStyle name="Normal 120 5 5" xfId="15909"/>
    <cellStyle name="Normal 120 5 6" xfId="15910"/>
    <cellStyle name="Normal 120 5 7" xfId="15911"/>
    <cellStyle name="Normal 120 5 8" xfId="15912"/>
    <cellStyle name="Normal 120 6" xfId="15913"/>
    <cellStyle name="Normal 120 6 2" xfId="15914"/>
    <cellStyle name="Normal 120 6 2 2" xfId="15915"/>
    <cellStyle name="Normal 120 6 2 2 2" xfId="15916"/>
    <cellStyle name="Normal 120 6 2 3" xfId="15917"/>
    <cellStyle name="Normal 120 6 2 3 2" xfId="15918"/>
    <cellStyle name="Normal 120 6 2 4" xfId="15919"/>
    <cellStyle name="Normal 120 6 2 5" xfId="15920"/>
    <cellStyle name="Normal 120 6 2 6" xfId="15921"/>
    <cellStyle name="Normal 120 6 2 7" xfId="15922"/>
    <cellStyle name="Normal 120 6 3" xfId="15923"/>
    <cellStyle name="Normal 120 6 3 2" xfId="15924"/>
    <cellStyle name="Normal 120 6 4" xfId="15925"/>
    <cellStyle name="Normal 120 6 4 2" xfId="15926"/>
    <cellStyle name="Normal 120 6 5" xfId="15927"/>
    <cellStyle name="Normal 120 6 6" xfId="15928"/>
    <cellStyle name="Normal 120 6 7" xfId="15929"/>
    <cellStyle name="Normal 120 6 8" xfId="15930"/>
    <cellStyle name="Normal 120 7" xfId="15931"/>
    <cellStyle name="Normal 120 7 2" xfId="15932"/>
    <cellStyle name="Normal 120 7 2 2" xfId="15933"/>
    <cellStyle name="Normal 120 7 3" xfId="15934"/>
    <cellStyle name="Normal 120 7 3 2" xfId="15935"/>
    <cellStyle name="Normal 120 7 4" xfId="15936"/>
    <cellStyle name="Normal 120 7 5" xfId="15937"/>
    <cellStyle name="Normal 120 7 6" xfId="15938"/>
    <cellStyle name="Normal 120 7 7" xfId="15939"/>
    <cellStyle name="Normal 120 8" xfId="15940"/>
    <cellStyle name="Normal 120 8 2" xfId="15941"/>
    <cellStyle name="Normal 120 8 2 2" xfId="15942"/>
    <cellStyle name="Normal 120 8 3" xfId="15943"/>
    <cellStyle name="Normal 120 8 3 2" xfId="15944"/>
    <cellStyle name="Normal 120 8 4" xfId="15945"/>
    <cellStyle name="Normal 120 8 5" xfId="15946"/>
    <cellStyle name="Normal 120 8 6" xfId="15947"/>
    <cellStyle name="Normal 120 8 7" xfId="15948"/>
    <cellStyle name="Normal 120 9" xfId="15949"/>
    <cellStyle name="Normal 121" xfId="15950"/>
    <cellStyle name="Normal 121 2" xfId="15951"/>
    <cellStyle name="Normal 121 2 2" xfId="15952"/>
    <cellStyle name="Normal 121 2 3" xfId="15953"/>
    <cellStyle name="Normal 121 3" xfId="15954"/>
    <cellStyle name="Normal 121 3 2" xfId="15955"/>
    <cellStyle name="Normal 121 3 3" xfId="15956"/>
    <cellStyle name="Normal 121 4" xfId="15957"/>
    <cellStyle name="Normal 121 4 2" xfId="15958"/>
    <cellStyle name="Normal 121 4 3" xfId="15959"/>
    <cellStyle name="Normal 121 5" xfId="15960"/>
    <cellStyle name="Normal 121 6" xfId="15961"/>
    <cellStyle name="Normal 121 7" xfId="15962"/>
    <cellStyle name="Normal 121 8" xfId="15963"/>
    <cellStyle name="Normal 121 9" xfId="15964"/>
    <cellStyle name="Normal 122" xfId="15965"/>
    <cellStyle name="Normal 122 2" xfId="15966"/>
    <cellStyle name="Normal 122 2 2" xfId="15967"/>
    <cellStyle name="Normal 122 3" xfId="15968"/>
    <cellStyle name="Normal 122 4" xfId="15969"/>
    <cellStyle name="Normal 122 5" xfId="15970"/>
    <cellStyle name="Normal 123" xfId="15971"/>
    <cellStyle name="Normal 123 2" xfId="15972"/>
    <cellStyle name="Normal 123 2 2" xfId="15973"/>
    <cellStyle name="Normal 123 3" xfId="15974"/>
    <cellStyle name="Normal 123 4" xfId="15975"/>
    <cellStyle name="Normal 123 5" xfId="15976"/>
    <cellStyle name="Normal 124" xfId="15977"/>
    <cellStyle name="Normal 124 2" xfId="15978"/>
    <cellStyle name="Normal 124 2 2" xfId="15979"/>
    <cellStyle name="Normal 124 3" xfId="15980"/>
    <cellStyle name="Normal 124 4" xfId="15981"/>
    <cellStyle name="Normal 124 5" xfId="15982"/>
    <cellStyle name="Normal 125" xfId="15983"/>
    <cellStyle name="Normal 125 2" xfId="15984"/>
    <cellStyle name="Normal 125 3" xfId="15985"/>
    <cellStyle name="Normal 125 4" xfId="15986"/>
    <cellStyle name="Normal 125 5" xfId="15987"/>
    <cellStyle name="Normal 126" xfId="15988"/>
    <cellStyle name="Normal 126 2" xfId="15989"/>
    <cellStyle name="Normal 126 3" xfId="15990"/>
    <cellStyle name="Normal 127" xfId="15991"/>
    <cellStyle name="Normal 127 2" xfId="15992"/>
    <cellStyle name="Normal 127 3" xfId="15993"/>
    <cellStyle name="Normal 128" xfId="15994"/>
    <cellStyle name="Normal 128 2" xfId="15995"/>
    <cellStyle name="Normal 128 3" xfId="15996"/>
    <cellStyle name="Normal 129" xfId="15997"/>
    <cellStyle name="Normal 129 2" xfId="15998"/>
    <cellStyle name="Normal 129 2 2" xfId="15999"/>
    <cellStyle name="Normal 129 3" xfId="16000"/>
    <cellStyle name="Normal 13" xfId="190"/>
    <cellStyle name="Normal 13 10" xfId="16001"/>
    <cellStyle name="Normal 13 10 2" xfId="16002"/>
    <cellStyle name="Normal 13 11" xfId="16003"/>
    <cellStyle name="Normal 13 12" xfId="16004"/>
    <cellStyle name="Normal 13 13" xfId="16005"/>
    <cellStyle name="Normal 13 2" xfId="253"/>
    <cellStyle name="Normal 13 2 10" xfId="16006"/>
    <cellStyle name="Normal 13 2 10 2" xfId="16007"/>
    <cellStyle name="Normal 13 2 11" xfId="16008"/>
    <cellStyle name="Normal 13 2 12" xfId="16009"/>
    <cellStyle name="Normal 13 2 13" xfId="16010"/>
    <cellStyle name="Normal 13 2 14" xfId="16011"/>
    <cellStyle name="Normal 13 2 2" xfId="1553"/>
    <cellStyle name="Normal 13 2 2 10" xfId="16012"/>
    <cellStyle name="Normal 13 2 2 11" xfId="16013"/>
    <cellStyle name="Normal 13 2 2 12" xfId="16014"/>
    <cellStyle name="Normal 13 2 2 2" xfId="4419"/>
    <cellStyle name="Normal 13 2 2 2 10" xfId="16015"/>
    <cellStyle name="Normal 13 2 2 2 2" xfId="16016"/>
    <cellStyle name="Normal 13 2 2 2 2 2" xfId="16017"/>
    <cellStyle name="Normal 13 2 2 2 2 2 2" xfId="16018"/>
    <cellStyle name="Normal 13 2 2 2 2 2 3" xfId="16019"/>
    <cellStyle name="Normal 13 2 2 2 2 3" xfId="16020"/>
    <cellStyle name="Normal 13 2 2 2 2 3 2" xfId="16021"/>
    <cellStyle name="Normal 13 2 2 2 2 4" xfId="16022"/>
    <cellStyle name="Normal 13 2 2 2 2 5" xfId="16023"/>
    <cellStyle name="Normal 13 2 2 2 2 6" xfId="16024"/>
    <cellStyle name="Normal 13 2 2 2 2 7" xfId="16025"/>
    <cellStyle name="Normal 13 2 2 2 2 8" xfId="16026"/>
    <cellStyle name="Normal 13 2 2 2 3" xfId="16027"/>
    <cellStyle name="Normal 13 2 2 2 3 2" xfId="16028"/>
    <cellStyle name="Normal 13 2 2 2 3 2 2" xfId="16029"/>
    <cellStyle name="Normal 13 2 2 2 3 3" xfId="16030"/>
    <cellStyle name="Normal 13 2 2 2 3 3 2" xfId="16031"/>
    <cellStyle name="Normal 13 2 2 2 3 4" xfId="16032"/>
    <cellStyle name="Normal 13 2 2 2 3 5" xfId="16033"/>
    <cellStyle name="Normal 13 2 2 2 3 6" xfId="16034"/>
    <cellStyle name="Normal 13 2 2 2 3 7" xfId="16035"/>
    <cellStyle name="Normal 13 2 2 2 3 8" xfId="16036"/>
    <cellStyle name="Normal 13 2 2 2 4" xfId="16037"/>
    <cellStyle name="Normal 13 2 2 2 4 2" xfId="16038"/>
    <cellStyle name="Normal 13 2 2 2 5" xfId="16039"/>
    <cellStyle name="Normal 13 2 2 2 5 2" xfId="16040"/>
    <cellStyle name="Normal 13 2 2 2 6" xfId="16041"/>
    <cellStyle name="Normal 13 2 2 2 7" xfId="16042"/>
    <cellStyle name="Normal 13 2 2 2 8" xfId="16043"/>
    <cellStyle name="Normal 13 2 2 2 9" xfId="16044"/>
    <cellStyle name="Normal 13 2 2 3" xfId="16045"/>
    <cellStyle name="Normal 13 2 2 3 2" xfId="16046"/>
    <cellStyle name="Normal 13 2 2 3 2 2" xfId="16047"/>
    <cellStyle name="Normal 13 2 2 3 2 2 2" xfId="16048"/>
    <cellStyle name="Normal 13 2 2 3 2 3" xfId="16049"/>
    <cellStyle name="Normal 13 2 2 3 2 3 2" xfId="16050"/>
    <cellStyle name="Normal 13 2 2 3 2 4" xfId="16051"/>
    <cellStyle name="Normal 13 2 2 3 2 5" xfId="16052"/>
    <cellStyle name="Normal 13 2 2 3 2 6" xfId="16053"/>
    <cellStyle name="Normal 13 2 2 3 2 7" xfId="16054"/>
    <cellStyle name="Normal 13 2 2 3 2 8" xfId="16055"/>
    <cellStyle name="Normal 13 2 2 3 3" xfId="16056"/>
    <cellStyle name="Normal 13 2 2 3 3 2" xfId="16057"/>
    <cellStyle name="Normal 13 2 2 3 4" xfId="16058"/>
    <cellStyle name="Normal 13 2 2 3 4 2" xfId="16059"/>
    <cellStyle name="Normal 13 2 2 3 5" xfId="16060"/>
    <cellStyle name="Normal 13 2 2 3 6" xfId="16061"/>
    <cellStyle name="Normal 13 2 2 3 7" xfId="16062"/>
    <cellStyle name="Normal 13 2 2 3 8" xfId="16063"/>
    <cellStyle name="Normal 13 2 2 3 9" xfId="16064"/>
    <cellStyle name="Normal 13 2 2 4" xfId="16065"/>
    <cellStyle name="Normal 13 2 2 4 2" xfId="16066"/>
    <cellStyle name="Normal 13 2 2 4 2 2" xfId="16067"/>
    <cellStyle name="Normal 13 2 2 4 2 2 2" xfId="16068"/>
    <cellStyle name="Normal 13 2 2 4 2 3" xfId="16069"/>
    <cellStyle name="Normal 13 2 2 4 2 3 2" xfId="16070"/>
    <cellStyle name="Normal 13 2 2 4 2 4" xfId="16071"/>
    <cellStyle name="Normal 13 2 2 4 2 5" xfId="16072"/>
    <cellStyle name="Normal 13 2 2 4 2 6" xfId="16073"/>
    <cellStyle name="Normal 13 2 2 4 2 7" xfId="16074"/>
    <cellStyle name="Normal 13 2 2 4 3" xfId="16075"/>
    <cellStyle name="Normal 13 2 2 4 3 2" xfId="16076"/>
    <cellStyle name="Normal 13 2 2 4 4" xfId="16077"/>
    <cellStyle name="Normal 13 2 2 4 4 2" xfId="16078"/>
    <cellStyle name="Normal 13 2 2 4 5" xfId="16079"/>
    <cellStyle name="Normal 13 2 2 4 6" xfId="16080"/>
    <cellStyle name="Normal 13 2 2 4 7" xfId="16081"/>
    <cellStyle name="Normal 13 2 2 4 8" xfId="16082"/>
    <cellStyle name="Normal 13 2 2 4 9" xfId="16083"/>
    <cellStyle name="Normal 13 2 2 5" xfId="16084"/>
    <cellStyle name="Normal 13 2 2 5 2" xfId="16085"/>
    <cellStyle name="Normal 13 2 2 5 2 2" xfId="16086"/>
    <cellStyle name="Normal 13 2 2 5 3" xfId="16087"/>
    <cellStyle name="Normal 13 2 2 5 3 2" xfId="16088"/>
    <cellStyle name="Normal 13 2 2 5 4" xfId="16089"/>
    <cellStyle name="Normal 13 2 2 5 5" xfId="16090"/>
    <cellStyle name="Normal 13 2 2 5 6" xfId="16091"/>
    <cellStyle name="Normal 13 2 2 5 7" xfId="16092"/>
    <cellStyle name="Normal 13 2 2 5 8" xfId="16093"/>
    <cellStyle name="Normal 13 2 2 6" xfId="16094"/>
    <cellStyle name="Normal 13 2 2 6 2" xfId="16095"/>
    <cellStyle name="Normal 13 2 2 7" xfId="16096"/>
    <cellStyle name="Normal 13 2 2 7 2" xfId="16097"/>
    <cellStyle name="Normal 13 2 2 8" xfId="16098"/>
    <cellStyle name="Normal 13 2 2 9" xfId="16099"/>
    <cellStyle name="Normal 13 2 3" xfId="1552"/>
    <cellStyle name="Normal 13 2 3 10" xfId="16100"/>
    <cellStyle name="Normal 13 2 3 11" xfId="16101"/>
    <cellStyle name="Normal 13 2 3 2" xfId="16102"/>
    <cellStyle name="Normal 13 2 3 2 2" xfId="16103"/>
    <cellStyle name="Normal 13 2 3 2 2 2" xfId="16104"/>
    <cellStyle name="Normal 13 2 3 2 2 2 2" xfId="16105"/>
    <cellStyle name="Normal 13 2 3 2 2 3" xfId="16106"/>
    <cellStyle name="Normal 13 2 3 2 2 3 2" xfId="16107"/>
    <cellStyle name="Normal 13 2 3 2 2 4" xfId="16108"/>
    <cellStyle name="Normal 13 2 3 2 2 5" xfId="16109"/>
    <cellStyle name="Normal 13 2 3 2 2 6" xfId="16110"/>
    <cellStyle name="Normal 13 2 3 2 2 7" xfId="16111"/>
    <cellStyle name="Normal 13 2 3 2 3" xfId="16112"/>
    <cellStyle name="Normal 13 2 3 2 3 2" xfId="16113"/>
    <cellStyle name="Normal 13 2 3 2 4" xfId="16114"/>
    <cellStyle name="Normal 13 2 3 2 4 2" xfId="16115"/>
    <cellStyle name="Normal 13 2 3 2 5" xfId="16116"/>
    <cellStyle name="Normal 13 2 3 2 6" xfId="16117"/>
    <cellStyle name="Normal 13 2 3 2 7" xfId="16118"/>
    <cellStyle name="Normal 13 2 3 2 8" xfId="16119"/>
    <cellStyle name="Normal 13 2 3 2 9" xfId="16120"/>
    <cellStyle name="Normal 13 2 3 3" xfId="16121"/>
    <cellStyle name="Normal 13 2 3 3 2" xfId="16122"/>
    <cellStyle name="Normal 13 2 3 3 2 2" xfId="16123"/>
    <cellStyle name="Normal 13 2 3 3 2 2 2" xfId="16124"/>
    <cellStyle name="Normal 13 2 3 3 2 3" xfId="16125"/>
    <cellStyle name="Normal 13 2 3 3 2 3 2" xfId="16126"/>
    <cellStyle name="Normal 13 2 3 3 2 4" xfId="16127"/>
    <cellStyle name="Normal 13 2 3 3 2 5" xfId="16128"/>
    <cellStyle name="Normal 13 2 3 3 2 6" xfId="16129"/>
    <cellStyle name="Normal 13 2 3 3 2 7" xfId="16130"/>
    <cellStyle name="Normal 13 2 3 3 2 8" xfId="16131"/>
    <cellStyle name="Normal 13 2 3 3 3" xfId="16132"/>
    <cellStyle name="Normal 13 2 3 3 3 2" xfId="16133"/>
    <cellStyle name="Normal 13 2 3 3 4" xfId="16134"/>
    <cellStyle name="Normal 13 2 3 3 4 2" xfId="16135"/>
    <cellStyle name="Normal 13 2 3 3 5" xfId="16136"/>
    <cellStyle name="Normal 13 2 3 3 6" xfId="16137"/>
    <cellStyle name="Normal 13 2 3 3 7" xfId="16138"/>
    <cellStyle name="Normal 13 2 3 3 8" xfId="16139"/>
    <cellStyle name="Normal 13 2 3 3 9" xfId="16140"/>
    <cellStyle name="Normal 13 2 3 4" xfId="16141"/>
    <cellStyle name="Normal 13 2 3 4 2" xfId="16142"/>
    <cellStyle name="Normal 13 2 3 4 2 2" xfId="16143"/>
    <cellStyle name="Normal 13 2 3 4 3" xfId="16144"/>
    <cellStyle name="Normal 13 2 3 4 3 2" xfId="16145"/>
    <cellStyle name="Normal 13 2 3 4 4" xfId="16146"/>
    <cellStyle name="Normal 13 2 3 4 5" xfId="16147"/>
    <cellStyle name="Normal 13 2 3 4 6" xfId="16148"/>
    <cellStyle name="Normal 13 2 3 4 7" xfId="16149"/>
    <cellStyle name="Normal 13 2 3 4 8" xfId="16150"/>
    <cellStyle name="Normal 13 2 3 5" xfId="16151"/>
    <cellStyle name="Normal 13 2 3 5 2" xfId="16152"/>
    <cellStyle name="Normal 13 2 3 6" xfId="16153"/>
    <cellStyle name="Normal 13 2 3 6 2" xfId="16154"/>
    <cellStyle name="Normal 13 2 3 7" xfId="16155"/>
    <cellStyle name="Normal 13 2 3 8" xfId="16156"/>
    <cellStyle name="Normal 13 2 3 9" xfId="16157"/>
    <cellStyle name="Normal 13 2 4" xfId="16158"/>
    <cellStyle name="Normal 13 2 4 10" xfId="16159"/>
    <cellStyle name="Normal 13 2 4 2" xfId="16160"/>
    <cellStyle name="Normal 13 2 4 2 2" xfId="16161"/>
    <cellStyle name="Normal 13 2 4 2 2 2" xfId="16162"/>
    <cellStyle name="Normal 13 2 4 2 3" xfId="16163"/>
    <cellStyle name="Normal 13 2 4 2 3 2" xfId="16164"/>
    <cellStyle name="Normal 13 2 4 2 4" xfId="16165"/>
    <cellStyle name="Normal 13 2 4 2 5" xfId="16166"/>
    <cellStyle name="Normal 13 2 4 2 6" xfId="16167"/>
    <cellStyle name="Normal 13 2 4 2 7" xfId="16168"/>
    <cellStyle name="Normal 13 2 4 2 8" xfId="16169"/>
    <cellStyle name="Normal 13 2 4 3" xfId="16170"/>
    <cellStyle name="Normal 13 2 4 3 2" xfId="16171"/>
    <cellStyle name="Normal 13 2 4 3 2 2" xfId="16172"/>
    <cellStyle name="Normal 13 2 4 3 3" xfId="16173"/>
    <cellStyle name="Normal 13 2 4 3 3 2" xfId="16174"/>
    <cellStyle name="Normal 13 2 4 3 4" xfId="16175"/>
    <cellStyle name="Normal 13 2 4 3 5" xfId="16176"/>
    <cellStyle name="Normal 13 2 4 3 6" xfId="16177"/>
    <cellStyle name="Normal 13 2 4 3 7" xfId="16178"/>
    <cellStyle name="Normal 13 2 4 4" xfId="16179"/>
    <cellStyle name="Normal 13 2 4 4 2" xfId="16180"/>
    <cellStyle name="Normal 13 2 4 5" xfId="16181"/>
    <cellStyle name="Normal 13 2 4 5 2" xfId="16182"/>
    <cellStyle name="Normal 13 2 4 6" xfId="16183"/>
    <cellStyle name="Normal 13 2 4 7" xfId="16184"/>
    <cellStyle name="Normal 13 2 4 8" xfId="16185"/>
    <cellStyle name="Normal 13 2 4 9" xfId="16186"/>
    <cellStyle name="Normal 13 2 5" xfId="16187"/>
    <cellStyle name="Normal 13 2 5 2" xfId="16188"/>
    <cellStyle name="Normal 13 2 5 2 2" xfId="16189"/>
    <cellStyle name="Normal 13 2 5 2 2 2" xfId="16190"/>
    <cellStyle name="Normal 13 2 5 2 3" xfId="16191"/>
    <cellStyle name="Normal 13 2 5 2 3 2" xfId="16192"/>
    <cellStyle name="Normal 13 2 5 2 4" xfId="16193"/>
    <cellStyle name="Normal 13 2 5 2 5" xfId="16194"/>
    <cellStyle name="Normal 13 2 5 2 6" xfId="16195"/>
    <cellStyle name="Normal 13 2 5 2 7" xfId="16196"/>
    <cellStyle name="Normal 13 2 5 3" xfId="16197"/>
    <cellStyle name="Normal 13 2 5 3 2" xfId="16198"/>
    <cellStyle name="Normal 13 2 5 4" xfId="16199"/>
    <cellStyle name="Normal 13 2 5 4 2" xfId="16200"/>
    <cellStyle name="Normal 13 2 5 5" xfId="16201"/>
    <cellStyle name="Normal 13 2 5 6" xfId="16202"/>
    <cellStyle name="Normal 13 2 5 7" xfId="16203"/>
    <cellStyle name="Normal 13 2 5 8" xfId="16204"/>
    <cellStyle name="Normal 13 2 5 9" xfId="16205"/>
    <cellStyle name="Normal 13 2 6" xfId="16206"/>
    <cellStyle name="Normal 13 2 6 2" xfId="16207"/>
    <cellStyle name="Normal 13 2 6 2 2" xfId="16208"/>
    <cellStyle name="Normal 13 2 6 2 2 2" xfId="16209"/>
    <cellStyle name="Normal 13 2 6 2 3" xfId="16210"/>
    <cellStyle name="Normal 13 2 6 2 3 2" xfId="16211"/>
    <cellStyle name="Normal 13 2 6 2 4" xfId="16212"/>
    <cellStyle name="Normal 13 2 6 2 5" xfId="16213"/>
    <cellStyle name="Normal 13 2 6 2 6" xfId="16214"/>
    <cellStyle name="Normal 13 2 6 2 7" xfId="16215"/>
    <cellStyle name="Normal 13 2 6 3" xfId="16216"/>
    <cellStyle name="Normal 13 2 6 3 2" xfId="16217"/>
    <cellStyle name="Normal 13 2 6 4" xfId="16218"/>
    <cellStyle name="Normal 13 2 6 4 2" xfId="16219"/>
    <cellStyle name="Normal 13 2 6 5" xfId="16220"/>
    <cellStyle name="Normal 13 2 6 6" xfId="16221"/>
    <cellStyle name="Normal 13 2 6 7" xfId="16222"/>
    <cellStyle name="Normal 13 2 6 8" xfId="16223"/>
    <cellStyle name="Normal 13 2 6 9" xfId="16224"/>
    <cellStyle name="Normal 13 2 7" xfId="16225"/>
    <cellStyle name="Normal 13 2 7 2" xfId="16226"/>
    <cellStyle name="Normal 13 2 7 2 2" xfId="16227"/>
    <cellStyle name="Normal 13 2 7 3" xfId="16228"/>
    <cellStyle name="Normal 13 2 7 3 2" xfId="16229"/>
    <cellStyle name="Normal 13 2 7 4" xfId="16230"/>
    <cellStyle name="Normal 13 2 7 5" xfId="16231"/>
    <cellStyle name="Normal 13 2 7 6" xfId="16232"/>
    <cellStyle name="Normal 13 2 7 7" xfId="16233"/>
    <cellStyle name="Normal 13 2 7 8" xfId="16234"/>
    <cellStyle name="Normal 13 2 8" xfId="16235"/>
    <cellStyle name="Normal 13 2 8 2" xfId="16236"/>
    <cellStyle name="Normal 13 2 9" xfId="16237"/>
    <cellStyle name="Normal 13 2 9 2" xfId="16238"/>
    <cellStyle name="Normal 13 2_2015 Annual Rpt" xfId="4979"/>
    <cellStyle name="Normal 13 3" xfId="1554"/>
    <cellStyle name="Normal 13 3 2" xfId="1555"/>
    <cellStyle name="Normal 13 3 2 2" xfId="16239"/>
    <cellStyle name="Normal 13 3 2 2 2" xfId="16240"/>
    <cellStyle name="Normal 13 3 2 3" xfId="16241"/>
    <cellStyle name="Normal 13 3 2 4" xfId="16242"/>
    <cellStyle name="Normal 13 3 2 5" xfId="16243"/>
    <cellStyle name="Normal 13 3 3" xfId="16244"/>
    <cellStyle name="Normal 13 3 3 2" xfId="16245"/>
    <cellStyle name="Normal 13 3 3 3" xfId="16246"/>
    <cellStyle name="Normal 13 3 4" xfId="16247"/>
    <cellStyle name="Normal 13 3 4 2" xfId="16248"/>
    <cellStyle name="Normal 13 3 5" xfId="16249"/>
    <cellStyle name="Normal 13 3 6" xfId="16250"/>
    <cellStyle name="Normal 13 4" xfId="1556"/>
    <cellStyle name="Normal 13 4 10" xfId="52807"/>
    <cellStyle name="Normal 13 4 2" xfId="4420"/>
    <cellStyle name="Normal 13 4 2 2" xfId="16251"/>
    <cellStyle name="Normal 13 4 2 2 2" xfId="16252"/>
    <cellStyle name="Normal 13 4 2 2 2 2" xfId="16253"/>
    <cellStyle name="Normal 13 4 2 2 3" xfId="16254"/>
    <cellStyle name="Normal 13 4 2 3" xfId="16255"/>
    <cellStyle name="Normal 13 4 2 3 2" xfId="16256"/>
    <cellStyle name="Normal 13 4 2 3 3" xfId="52808"/>
    <cellStyle name="Normal 13 4 2 4" xfId="16257"/>
    <cellStyle name="Normal 13 4 2 5" xfId="16258"/>
    <cellStyle name="Normal 13 4 2 6" xfId="52809"/>
    <cellStyle name="Normal 13 4 2 7" xfId="52810"/>
    <cellStyle name="Normal 13 4 2 8" xfId="52811"/>
    <cellStyle name="Normal 13 4 3" xfId="16259"/>
    <cellStyle name="Normal 13 4 3 2" xfId="16260"/>
    <cellStyle name="Normal 13 4 3 2 2" xfId="16261"/>
    <cellStyle name="Normal 13 4 3 3" xfId="16262"/>
    <cellStyle name="Normal 13 4 3 4" xfId="16263"/>
    <cellStyle name="Normal 13 4 4" xfId="16264"/>
    <cellStyle name="Normal 13 4 4 2" xfId="16265"/>
    <cellStyle name="Normal 13 4 4 3" xfId="52812"/>
    <cellStyle name="Normal 13 4 5" xfId="16266"/>
    <cellStyle name="Normal 13 4 5 2" xfId="16267"/>
    <cellStyle name="Normal 13 4 5 3" xfId="52813"/>
    <cellStyle name="Normal 13 4 6" xfId="16268"/>
    <cellStyle name="Normal 13 4 7" xfId="16269"/>
    <cellStyle name="Normal 13 4 8" xfId="16270"/>
    <cellStyle name="Normal 13 4 9" xfId="52814"/>
    <cellStyle name="Normal 13 5" xfId="1557"/>
    <cellStyle name="Normal 13 5 2" xfId="16271"/>
    <cellStyle name="Normal 13 5 2 2" xfId="16272"/>
    <cellStyle name="Normal 13 5 2 2 2" xfId="16273"/>
    <cellStyle name="Normal 13 5 2 3" xfId="16274"/>
    <cellStyle name="Normal 13 5 2 4" xfId="16275"/>
    <cellStyle name="Normal 13 5 2 5" xfId="16276"/>
    <cellStyle name="Normal 13 5 3" xfId="16277"/>
    <cellStyle name="Normal 13 5 3 2" xfId="16278"/>
    <cellStyle name="Normal 13 5 3 3" xfId="16279"/>
    <cellStyle name="Normal 13 5 4" xfId="16280"/>
    <cellStyle name="Normal 13 5 5" xfId="16281"/>
    <cellStyle name="Normal 13 5 5 2" xfId="16282"/>
    <cellStyle name="Normal 13 5 6" xfId="16283"/>
    <cellStyle name="Normal 13 5 7" xfId="16284"/>
    <cellStyle name="Normal 13 6" xfId="1551"/>
    <cellStyle name="Normal 13 6 2" xfId="16285"/>
    <cellStyle name="Normal 13 6 2 2" xfId="16286"/>
    <cellStyle name="Normal 13 6 2 3" xfId="16287"/>
    <cellStyle name="Normal 13 6 3" xfId="16288"/>
    <cellStyle name="Normal 13 6 4" xfId="16289"/>
    <cellStyle name="Normal 13 6 5" xfId="52815"/>
    <cellStyle name="Normal 13 7" xfId="16290"/>
    <cellStyle name="Normal 13 7 2" xfId="16291"/>
    <cellStyle name="Normal 13 7 2 2" xfId="59704"/>
    <cellStyle name="Normal 13 7 2 3" xfId="59705"/>
    <cellStyle name="Normal 13 7 3" xfId="16292"/>
    <cellStyle name="Normal 13 7 4" xfId="16293"/>
    <cellStyle name="Normal 13 8" xfId="16294"/>
    <cellStyle name="Normal 13 8 2" xfId="16295"/>
    <cellStyle name="Normal 13 8 3" xfId="16296"/>
    <cellStyle name="Normal 13 8 4" xfId="16297"/>
    <cellStyle name="Normal 13 9" xfId="16298"/>
    <cellStyle name="Normal 13 9 2" xfId="16299"/>
    <cellStyle name="Normal 13 9 3" xfId="16300"/>
    <cellStyle name="Normal 13_2015 Annual Rpt" xfId="4978"/>
    <cellStyle name="Normal 130" xfId="16301"/>
    <cellStyle name="Normal 130 2" xfId="16302"/>
    <cellStyle name="Normal 130 2 2" xfId="16303"/>
    <cellStyle name="Normal 130 3" xfId="16304"/>
    <cellStyle name="Normal 131" xfId="16305"/>
    <cellStyle name="Normal 131 2" xfId="16306"/>
    <cellStyle name="Normal 131 2 2" xfId="16307"/>
    <cellStyle name="Normal 131 3" xfId="16308"/>
    <cellStyle name="Normal 132" xfId="16309"/>
    <cellStyle name="Normal 132 2" xfId="16310"/>
    <cellStyle name="Normal 132 2 2" xfId="16311"/>
    <cellStyle name="Normal 132 3" xfId="16312"/>
    <cellStyle name="Normal 133" xfId="16313"/>
    <cellStyle name="Normal 133 2" xfId="16314"/>
    <cellStyle name="Normal 133 2 2" xfId="16315"/>
    <cellStyle name="Normal 133 3" xfId="16316"/>
    <cellStyle name="Normal 134" xfId="16317"/>
    <cellStyle name="Normal 134 2" xfId="16318"/>
    <cellStyle name="Normal 134 2 2" xfId="16319"/>
    <cellStyle name="Normal 134 3" xfId="16320"/>
    <cellStyle name="Normal 135" xfId="16321"/>
    <cellStyle name="Normal 135 2" xfId="16322"/>
    <cellStyle name="Normal 135 2 2" xfId="16323"/>
    <cellStyle name="Normal 135 3" xfId="16324"/>
    <cellStyle name="Normal 136" xfId="16325"/>
    <cellStyle name="Normal 136 2" xfId="16326"/>
    <cellStyle name="Normal 136 2 2" xfId="16327"/>
    <cellStyle name="Normal 136 3" xfId="16328"/>
    <cellStyle name="Normal 137" xfId="16329"/>
    <cellStyle name="Normal 137 2" xfId="16330"/>
    <cellStyle name="Normal 137 3" xfId="16331"/>
    <cellStyle name="Normal 138" xfId="16332"/>
    <cellStyle name="Normal 138 2" xfId="16333"/>
    <cellStyle name="Normal 138 3" xfId="16334"/>
    <cellStyle name="Normal 139" xfId="16335"/>
    <cellStyle name="Normal 139 2" xfId="16336"/>
    <cellStyle name="Normal 139 2 2" xfId="16337"/>
    <cellStyle name="Normal 139 3" xfId="16338"/>
    <cellStyle name="Normal 14" xfId="191"/>
    <cellStyle name="Normal 14 2" xfId="1558"/>
    <cellStyle name="Normal 14 2 10" xfId="16339"/>
    <cellStyle name="Normal 14 2 10 2" xfId="16340"/>
    <cellStyle name="Normal 14 2 11" xfId="16341"/>
    <cellStyle name="Normal 14 2 12" xfId="16342"/>
    <cellStyle name="Normal 14 2 13" xfId="16343"/>
    <cellStyle name="Normal 14 2 14" xfId="16344"/>
    <cellStyle name="Normal 14 2 15" xfId="16345"/>
    <cellStyle name="Normal 14 2 2" xfId="16346"/>
    <cellStyle name="Normal 14 2 2 10" xfId="16347"/>
    <cellStyle name="Normal 14 2 2 11" xfId="16348"/>
    <cellStyle name="Normal 14 2 2 12" xfId="16349"/>
    <cellStyle name="Normal 14 2 2 13" xfId="16350"/>
    <cellStyle name="Normal 14 2 2 2" xfId="16351"/>
    <cellStyle name="Normal 14 2 2 2 10" xfId="16352"/>
    <cellStyle name="Normal 14 2 2 2 2" xfId="16353"/>
    <cellStyle name="Normal 14 2 2 2 2 2" xfId="16354"/>
    <cellStyle name="Normal 14 2 2 2 2 2 2" xfId="16355"/>
    <cellStyle name="Normal 14 2 2 2 2 3" xfId="16356"/>
    <cellStyle name="Normal 14 2 2 2 2 3 2" xfId="16357"/>
    <cellStyle name="Normal 14 2 2 2 2 4" xfId="16358"/>
    <cellStyle name="Normal 14 2 2 2 2 5" xfId="16359"/>
    <cellStyle name="Normal 14 2 2 2 2 6" xfId="16360"/>
    <cellStyle name="Normal 14 2 2 2 2 7" xfId="16361"/>
    <cellStyle name="Normal 14 2 2 2 3" xfId="16362"/>
    <cellStyle name="Normal 14 2 2 2 3 2" xfId="16363"/>
    <cellStyle name="Normal 14 2 2 2 3 2 2" xfId="16364"/>
    <cellStyle name="Normal 14 2 2 2 3 3" xfId="16365"/>
    <cellStyle name="Normal 14 2 2 2 3 3 2" xfId="16366"/>
    <cellStyle name="Normal 14 2 2 2 3 4" xfId="16367"/>
    <cellStyle name="Normal 14 2 2 2 3 5" xfId="16368"/>
    <cellStyle name="Normal 14 2 2 2 3 6" xfId="16369"/>
    <cellStyle name="Normal 14 2 2 2 3 7" xfId="16370"/>
    <cellStyle name="Normal 14 2 2 2 4" xfId="16371"/>
    <cellStyle name="Normal 14 2 2 2 4 2" xfId="16372"/>
    <cellStyle name="Normal 14 2 2 2 5" xfId="16373"/>
    <cellStyle name="Normal 14 2 2 2 5 2" xfId="16374"/>
    <cellStyle name="Normal 14 2 2 2 6" xfId="16375"/>
    <cellStyle name="Normal 14 2 2 2 7" xfId="16376"/>
    <cellStyle name="Normal 14 2 2 2 8" xfId="16377"/>
    <cellStyle name="Normal 14 2 2 2 9" xfId="16378"/>
    <cellStyle name="Normal 14 2 2 3" xfId="16379"/>
    <cellStyle name="Normal 14 2 2 3 2" xfId="16380"/>
    <cellStyle name="Normal 14 2 2 3 2 2" xfId="16381"/>
    <cellStyle name="Normal 14 2 2 3 2 2 2" xfId="16382"/>
    <cellStyle name="Normal 14 2 2 3 2 3" xfId="16383"/>
    <cellStyle name="Normal 14 2 2 3 2 3 2" xfId="16384"/>
    <cellStyle name="Normal 14 2 2 3 2 4" xfId="16385"/>
    <cellStyle name="Normal 14 2 2 3 2 5" xfId="16386"/>
    <cellStyle name="Normal 14 2 2 3 2 6" xfId="16387"/>
    <cellStyle name="Normal 14 2 2 3 2 7" xfId="16388"/>
    <cellStyle name="Normal 14 2 2 3 3" xfId="16389"/>
    <cellStyle name="Normal 14 2 2 3 3 2" xfId="16390"/>
    <cellStyle name="Normal 14 2 2 3 4" xfId="16391"/>
    <cellStyle name="Normal 14 2 2 3 4 2" xfId="16392"/>
    <cellStyle name="Normal 14 2 2 3 5" xfId="16393"/>
    <cellStyle name="Normal 14 2 2 3 6" xfId="16394"/>
    <cellStyle name="Normal 14 2 2 3 7" xfId="16395"/>
    <cellStyle name="Normal 14 2 2 3 8" xfId="16396"/>
    <cellStyle name="Normal 14 2 2 4" xfId="16397"/>
    <cellStyle name="Normal 14 2 2 4 2" xfId="16398"/>
    <cellStyle name="Normal 14 2 2 4 2 2" xfId="16399"/>
    <cellStyle name="Normal 14 2 2 4 2 2 2" xfId="16400"/>
    <cellStyle name="Normal 14 2 2 4 2 3" xfId="16401"/>
    <cellStyle name="Normal 14 2 2 4 2 3 2" xfId="16402"/>
    <cellStyle name="Normal 14 2 2 4 2 4" xfId="16403"/>
    <cellStyle name="Normal 14 2 2 4 2 5" xfId="16404"/>
    <cellStyle name="Normal 14 2 2 4 2 6" xfId="16405"/>
    <cellStyle name="Normal 14 2 2 4 2 7" xfId="16406"/>
    <cellStyle name="Normal 14 2 2 4 3" xfId="16407"/>
    <cellStyle name="Normal 14 2 2 4 3 2" xfId="16408"/>
    <cellStyle name="Normal 14 2 2 4 4" xfId="16409"/>
    <cellStyle name="Normal 14 2 2 4 4 2" xfId="16410"/>
    <cellStyle name="Normal 14 2 2 4 5" xfId="16411"/>
    <cellStyle name="Normal 14 2 2 4 6" xfId="16412"/>
    <cellStyle name="Normal 14 2 2 4 7" xfId="16413"/>
    <cellStyle name="Normal 14 2 2 4 8" xfId="16414"/>
    <cellStyle name="Normal 14 2 2 5" xfId="16415"/>
    <cellStyle name="Normal 14 2 2 5 2" xfId="16416"/>
    <cellStyle name="Normal 14 2 2 5 2 2" xfId="16417"/>
    <cellStyle name="Normal 14 2 2 5 3" xfId="16418"/>
    <cellStyle name="Normal 14 2 2 5 3 2" xfId="16419"/>
    <cellStyle name="Normal 14 2 2 5 4" xfId="16420"/>
    <cellStyle name="Normal 14 2 2 5 5" xfId="16421"/>
    <cellStyle name="Normal 14 2 2 5 6" xfId="16422"/>
    <cellStyle name="Normal 14 2 2 5 7" xfId="16423"/>
    <cellStyle name="Normal 14 2 2 6" xfId="16424"/>
    <cellStyle name="Normal 14 2 2 6 2" xfId="16425"/>
    <cellStyle name="Normal 14 2 2 7" xfId="16426"/>
    <cellStyle name="Normal 14 2 2 7 2" xfId="16427"/>
    <cellStyle name="Normal 14 2 2 8" xfId="16428"/>
    <cellStyle name="Normal 14 2 2 8 2" xfId="16429"/>
    <cellStyle name="Normal 14 2 2 9" xfId="16430"/>
    <cellStyle name="Normal 14 2 3" xfId="16431"/>
    <cellStyle name="Normal 14 2 3 10" xfId="16432"/>
    <cellStyle name="Normal 14 2 3 11" xfId="16433"/>
    <cellStyle name="Normal 14 2 3 12" xfId="16434"/>
    <cellStyle name="Normal 14 2 3 2" xfId="16435"/>
    <cellStyle name="Normal 14 2 3 2 2" xfId="16436"/>
    <cellStyle name="Normal 14 2 3 2 2 2" xfId="16437"/>
    <cellStyle name="Normal 14 2 3 2 2 2 2" xfId="16438"/>
    <cellStyle name="Normal 14 2 3 2 2 3" xfId="16439"/>
    <cellStyle name="Normal 14 2 3 2 2 3 2" xfId="16440"/>
    <cellStyle name="Normal 14 2 3 2 2 4" xfId="16441"/>
    <cellStyle name="Normal 14 2 3 2 2 5" xfId="16442"/>
    <cellStyle name="Normal 14 2 3 2 2 6" xfId="16443"/>
    <cellStyle name="Normal 14 2 3 2 2 7" xfId="16444"/>
    <cellStyle name="Normal 14 2 3 2 3" xfId="16445"/>
    <cellStyle name="Normal 14 2 3 2 3 2" xfId="16446"/>
    <cellStyle name="Normal 14 2 3 2 4" xfId="16447"/>
    <cellStyle name="Normal 14 2 3 2 4 2" xfId="16448"/>
    <cellStyle name="Normal 14 2 3 2 5" xfId="16449"/>
    <cellStyle name="Normal 14 2 3 2 6" xfId="16450"/>
    <cellStyle name="Normal 14 2 3 2 7" xfId="16451"/>
    <cellStyle name="Normal 14 2 3 2 8" xfId="16452"/>
    <cellStyle name="Normal 14 2 3 2 9" xfId="16453"/>
    <cellStyle name="Normal 14 2 3 3" xfId="16454"/>
    <cellStyle name="Normal 14 2 3 3 2" xfId="16455"/>
    <cellStyle name="Normal 14 2 3 3 2 2" xfId="16456"/>
    <cellStyle name="Normal 14 2 3 3 2 2 2" xfId="16457"/>
    <cellStyle name="Normal 14 2 3 3 2 3" xfId="16458"/>
    <cellStyle name="Normal 14 2 3 3 2 3 2" xfId="16459"/>
    <cellStyle name="Normal 14 2 3 3 2 4" xfId="16460"/>
    <cellStyle name="Normal 14 2 3 3 2 5" xfId="16461"/>
    <cellStyle name="Normal 14 2 3 3 2 6" xfId="16462"/>
    <cellStyle name="Normal 14 2 3 3 2 7" xfId="16463"/>
    <cellStyle name="Normal 14 2 3 3 3" xfId="16464"/>
    <cellStyle name="Normal 14 2 3 3 3 2" xfId="16465"/>
    <cellStyle name="Normal 14 2 3 3 4" xfId="16466"/>
    <cellStyle name="Normal 14 2 3 3 4 2" xfId="16467"/>
    <cellStyle name="Normal 14 2 3 3 5" xfId="16468"/>
    <cellStyle name="Normal 14 2 3 3 6" xfId="16469"/>
    <cellStyle name="Normal 14 2 3 3 7" xfId="16470"/>
    <cellStyle name="Normal 14 2 3 3 8" xfId="16471"/>
    <cellStyle name="Normal 14 2 3 4" xfId="16472"/>
    <cellStyle name="Normal 14 2 3 4 2" xfId="16473"/>
    <cellStyle name="Normal 14 2 3 4 2 2" xfId="16474"/>
    <cellStyle name="Normal 14 2 3 4 3" xfId="16475"/>
    <cellStyle name="Normal 14 2 3 4 3 2" xfId="16476"/>
    <cellStyle name="Normal 14 2 3 4 4" xfId="16477"/>
    <cellStyle name="Normal 14 2 3 4 5" xfId="16478"/>
    <cellStyle name="Normal 14 2 3 4 6" xfId="16479"/>
    <cellStyle name="Normal 14 2 3 4 7" xfId="16480"/>
    <cellStyle name="Normal 14 2 3 5" xfId="16481"/>
    <cellStyle name="Normal 14 2 3 5 2" xfId="16482"/>
    <cellStyle name="Normal 14 2 3 6" xfId="16483"/>
    <cellStyle name="Normal 14 2 3 6 2" xfId="16484"/>
    <cellStyle name="Normal 14 2 3 7" xfId="16485"/>
    <cellStyle name="Normal 14 2 3 7 2" xfId="16486"/>
    <cellStyle name="Normal 14 2 3 8" xfId="16487"/>
    <cellStyle name="Normal 14 2 3 9" xfId="16488"/>
    <cellStyle name="Normal 14 2 4" xfId="16489"/>
    <cellStyle name="Normal 14 2 4 10" xfId="16490"/>
    <cellStyle name="Normal 14 2 4 2" xfId="16491"/>
    <cellStyle name="Normal 14 2 4 2 2" xfId="16492"/>
    <cellStyle name="Normal 14 2 4 2 2 2" xfId="16493"/>
    <cellStyle name="Normal 14 2 4 2 3" xfId="16494"/>
    <cellStyle name="Normal 14 2 4 2 3 2" xfId="16495"/>
    <cellStyle name="Normal 14 2 4 2 4" xfId="16496"/>
    <cellStyle name="Normal 14 2 4 2 5" xfId="16497"/>
    <cellStyle name="Normal 14 2 4 2 6" xfId="16498"/>
    <cellStyle name="Normal 14 2 4 2 7" xfId="16499"/>
    <cellStyle name="Normal 14 2 4 2 8" xfId="16500"/>
    <cellStyle name="Normal 14 2 4 3" xfId="16501"/>
    <cellStyle name="Normal 14 2 4 3 2" xfId="16502"/>
    <cellStyle name="Normal 14 2 4 3 2 2" xfId="16503"/>
    <cellStyle name="Normal 14 2 4 3 3" xfId="16504"/>
    <cellStyle name="Normal 14 2 4 3 3 2" xfId="16505"/>
    <cellStyle name="Normal 14 2 4 3 4" xfId="16506"/>
    <cellStyle name="Normal 14 2 4 3 5" xfId="16507"/>
    <cellStyle name="Normal 14 2 4 3 6" xfId="16508"/>
    <cellStyle name="Normal 14 2 4 3 7" xfId="16509"/>
    <cellStyle name="Normal 14 2 4 4" xfId="16510"/>
    <cellStyle name="Normal 14 2 4 4 2" xfId="16511"/>
    <cellStyle name="Normal 14 2 4 5" xfId="16512"/>
    <cellStyle name="Normal 14 2 4 5 2" xfId="16513"/>
    <cellStyle name="Normal 14 2 4 6" xfId="16514"/>
    <cellStyle name="Normal 14 2 4 7" xfId="16515"/>
    <cellStyle name="Normal 14 2 4 8" xfId="16516"/>
    <cellStyle name="Normal 14 2 4 9" xfId="16517"/>
    <cellStyle name="Normal 14 2 5" xfId="16518"/>
    <cellStyle name="Normal 14 2 5 2" xfId="16519"/>
    <cellStyle name="Normal 14 2 5 2 2" xfId="16520"/>
    <cellStyle name="Normal 14 2 5 2 2 2" xfId="16521"/>
    <cellStyle name="Normal 14 2 5 2 3" xfId="16522"/>
    <cellStyle name="Normal 14 2 5 2 3 2" xfId="16523"/>
    <cellStyle name="Normal 14 2 5 2 4" xfId="16524"/>
    <cellStyle name="Normal 14 2 5 2 5" xfId="16525"/>
    <cellStyle name="Normal 14 2 5 2 6" xfId="16526"/>
    <cellStyle name="Normal 14 2 5 2 7" xfId="16527"/>
    <cellStyle name="Normal 14 2 5 3" xfId="16528"/>
    <cellStyle name="Normal 14 2 5 3 2" xfId="16529"/>
    <cellStyle name="Normal 14 2 5 4" xfId="16530"/>
    <cellStyle name="Normal 14 2 5 4 2" xfId="16531"/>
    <cellStyle name="Normal 14 2 5 5" xfId="16532"/>
    <cellStyle name="Normal 14 2 5 6" xfId="16533"/>
    <cellStyle name="Normal 14 2 5 7" xfId="16534"/>
    <cellStyle name="Normal 14 2 5 8" xfId="16535"/>
    <cellStyle name="Normal 14 2 6" xfId="16536"/>
    <cellStyle name="Normal 14 2 6 2" xfId="16537"/>
    <cellStyle name="Normal 14 2 6 2 2" xfId="16538"/>
    <cellStyle name="Normal 14 2 6 2 2 2" xfId="16539"/>
    <cellStyle name="Normal 14 2 6 2 3" xfId="16540"/>
    <cellStyle name="Normal 14 2 6 2 3 2" xfId="16541"/>
    <cellStyle name="Normal 14 2 6 2 4" xfId="16542"/>
    <cellStyle name="Normal 14 2 6 2 5" xfId="16543"/>
    <cellStyle name="Normal 14 2 6 2 6" xfId="16544"/>
    <cellStyle name="Normal 14 2 6 2 7" xfId="16545"/>
    <cellStyle name="Normal 14 2 6 3" xfId="16546"/>
    <cellStyle name="Normal 14 2 6 3 2" xfId="16547"/>
    <cellStyle name="Normal 14 2 6 4" xfId="16548"/>
    <cellStyle name="Normal 14 2 6 4 2" xfId="16549"/>
    <cellStyle name="Normal 14 2 6 5" xfId="16550"/>
    <cellStyle name="Normal 14 2 6 6" xfId="16551"/>
    <cellStyle name="Normal 14 2 6 7" xfId="16552"/>
    <cellStyle name="Normal 14 2 6 8" xfId="16553"/>
    <cellStyle name="Normal 14 2 7" xfId="16554"/>
    <cellStyle name="Normal 14 2 7 2" xfId="16555"/>
    <cellStyle name="Normal 14 2 7 2 2" xfId="16556"/>
    <cellStyle name="Normal 14 2 7 3" xfId="16557"/>
    <cellStyle name="Normal 14 2 7 3 2" xfId="16558"/>
    <cellStyle name="Normal 14 2 7 4" xfId="16559"/>
    <cellStyle name="Normal 14 2 7 5" xfId="16560"/>
    <cellStyle name="Normal 14 2 7 6" xfId="16561"/>
    <cellStyle name="Normal 14 2 7 7" xfId="16562"/>
    <cellStyle name="Normal 14 2 8" xfId="16563"/>
    <cellStyle name="Normal 14 2 8 2" xfId="16564"/>
    <cellStyle name="Normal 14 2 9" xfId="16565"/>
    <cellStyle name="Normal 14 2 9 2" xfId="16566"/>
    <cellStyle name="Normal 14 3" xfId="1559"/>
    <cellStyle name="Normal 14 3 2" xfId="16567"/>
    <cellStyle name="Normal 14 3 2 2" xfId="16568"/>
    <cellStyle name="Normal 14 3 3" xfId="16569"/>
    <cellStyle name="Normal 14 3 3 2" xfId="16570"/>
    <cellStyle name="Normal 14 3 4" xfId="16571"/>
    <cellStyle name="Normal 14 3 5" xfId="16572"/>
    <cellStyle name="Normal 14 4" xfId="16573"/>
    <cellStyle name="Normal 14 4 2" xfId="16574"/>
    <cellStyle name="Normal 14 4 2 2" xfId="16575"/>
    <cellStyle name="Normal 14 4 3" xfId="16576"/>
    <cellStyle name="Normal 14 4 3 2" xfId="16577"/>
    <cellStyle name="Normal 14 4 4" xfId="16578"/>
    <cellStyle name="Normal 14 4 5" xfId="16579"/>
    <cellStyle name="Normal 14 5" xfId="16580"/>
    <cellStyle name="Normal 14 5 2" xfId="16581"/>
    <cellStyle name="Normal 14 5 2 2" xfId="16582"/>
    <cellStyle name="Normal 14 5 3" xfId="16583"/>
    <cellStyle name="Normal 14 5 3 2" xfId="16584"/>
    <cellStyle name="Normal 14 5 4" xfId="16585"/>
    <cellStyle name="Normal 14 6" xfId="16586"/>
    <cellStyle name="Normal 14 6 2" xfId="16587"/>
    <cellStyle name="Normal 14 6 3" xfId="16588"/>
    <cellStyle name="Normal 14 7" xfId="16589"/>
    <cellStyle name="Normal 14 7 2" xfId="16590"/>
    <cellStyle name="Normal 14 8" xfId="16591"/>
    <cellStyle name="Normal 14 8 2" xfId="16592"/>
    <cellStyle name="Normal 14 9" xfId="16593"/>
    <cellStyle name="Normal 14_App b.3 Unspent_" xfId="5103"/>
    <cellStyle name="Normal 140" xfId="16594"/>
    <cellStyle name="Normal 140 2" xfId="16595"/>
    <cellStyle name="Normal 140 2 2" xfId="16596"/>
    <cellStyle name="Normal 140 3" xfId="16597"/>
    <cellStyle name="Normal 140 4" xfId="16598"/>
    <cellStyle name="Normal 141" xfId="16599"/>
    <cellStyle name="Normal 141 2" xfId="16600"/>
    <cellStyle name="Normal 141 2 2" xfId="16601"/>
    <cellStyle name="Normal 141 3" xfId="16602"/>
    <cellStyle name="Normal 142" xfId="16603"/>
    <cellStyle name="Normal 142 2" xfId="16604"/>
    <cellStyle name="Normal 142 2 2" xfId="16605"/>
    <cellStyle name="Normal 142 3" xfId="16606"/>
    <cellStyle name="Normal 143" xfId="16607"/>
    <cellStyle name="Normal 143 2" xfId="16608"/>
    <cellStyle name="Normal 143 2 2" xfId="16609"/>
    <cellStyle name="Normal 143 3" xfId="16610"/>
    <cellStyle name="Normal 144" xfId="16611"/>
    <cellStyle name="Normal 144 2" xfId="16612"/>
    <cellStyle name="Normal 144 2 2" xfId="16613"/>
    <cellStyle name="Normal 144 3" xfId="16614"/>
    <cellStyle name="Normal 145" xfId="16615"/>
    <cellStyle name="Normal 145 2" xfId="16616"/>
    <cellStyle name="Normal 145 2 2" xfId="16617"/>
    <cellStyle name="Normal 145 3" xfId="16618"/>
    <cellStyle name="Normal 146" xfId="16619"/>
    <cellStyle name="Normal 146 2" xfId="16620"/>
    <cellStyle name="Normal 146 2 2" xfId="16621"/>
    <cellStyle name="Normal 146 3" xfId="16622"/>
    <cellStyle name="Normal 147" xfId="16623"/>
    <cellStyle name="Normal 147 2" xfId="16624"/>
    <cellStyle name="Normal 147 2 2" xfId="16625"/>
    <cellStyle name="Normal 147 2 3" xfId="52816"/>
    <cellStyle name="Normal 147 3" xfId="16626"/>
    <cellStyle name="Normal 147 4" xfId="52817"/>
    <cellStyle name="Normal 148" xfId="16627"/>
    <cellStyle name="Normal 148 2" xfId="16628"/>
    <cellStyle name="Normal 148 2 2" xfId="16629"/>
    <cellStyle name="Normal 148 2 3" xfId="52818"/>
    <cellStyle name="Normal 148 3" xfId="16630"/>
    <cellStyle name="Normal 148 4" xfId="52819"/>
    <cellStyle name="Normal 149" xfId="16631"/>
    <cellStyle name="Normal 149 2" xfId="16632"/>
    <cellStyle name="Normal 149 2 2" xfId="52820"/>
    <cellStyle name="Normal 149 2 3" xfId="52821"/>
    <cellStyle name="Normal 149 3" xfId="16633"/>
    <cellStyle name="Normal 149 4" xfId="52822"/>
    <cellStyle name="Normal 15" xfId="192"/>
    <cellStyle name="Normal 15 10" xfId="16634"/>
    <cellStyle name="Normal 15 11" xfId="16635"/>
    <cellStyle name="Normal 15 2" xfId="254"/>
    <cellStyle name="Normal 15 2 10" xfId="16636"/>
    <cellStyle name="Normal 15 2 10 2" xfId="16637"/>
    <cellStyle name="Normal 15 2 11" xfId="16638"/>
    <cellStyle name="Normal 15 2 12" xfId="16639"/>
    <cellStyle name="Normal 15 2 13" xfId="16640"/>
    <cellStyle name="Normal 15 2 14" xfId="16641"/>
    <cellStyle name="Normal 15 2 15" xfId="16642"/>
    <cellStyle name="Normal 15 2 2" xfId="1562"/>
    <cellStyle name="Normal 15 2 2 10" xfId="16643"/>
    <cellStyle name="Normal 15 2 2 11" xfId="16644"/>
    <cellStyle name="Normal 15 2 2 12" xfId="16645"/>
    <cellStyle name="Normal 15 2 2 13" xfId="16646"/>
    <cellStyle name="Normal 15 2 2 2" xfId="16647"/>
    <cellStyle name="Normal 15 2 2 2 10" xfId="16648"/>
    <cellStyle name="Normal 15 2 2 2 2" xfId="16649"/>
    <cellStyle name="Normal 15 2 2 2 2 2" xfId="16650"/>
    <cellStyle name="Normal 15 2 2 2 2 2 2" xfId="16651"/>
    <cellStyle name="Normal 15 2 2 2 2 3" xfId="16652"/>
    <cellStyle name="Normal 15 2 2 2 2 3 2" xfId="16653"/>
    <cellStyle name="Normal 15 2 2 2 2 4" xfId="16654"/>
    <cellStyle name="Normal 15 2 2 2 2 5" xfId="16655"/>
    <cellStyle name="Normal 15 2 2 2 2 6" xfId="16656"/>
    <cellStyle name="Normal 15 2 2 2 2 7" xfId="16657"/>
    <cellStyle name="Normal 15 2 2 2 3" xfId="16658"/>
    <cellStyle name="Normal 15 2 2 2 3 2" xfId="16659"/>
    <cellStyle name="Normal 15 2 2 2 3 2 2" xfId="16660"/>
    <cellStyle name="Normal 15 2 2 2 3 3" xfId="16661"/>
    <cellStyle name="Normal 15 2 2 2 3 3 2" xfId="16662"/>
    <cellStyle name="Normal 15 2 2 2 3 4" xfId="16663"/>
    <cellStyle name="Normal 15 2 2 2 3 5" xfId="16664"/>
    <cellStyle name="Normal 15 2 2 2 3 6" xfId="16665"/>
    <cellStyle name="Normal 15 2 2 2 3 7" xfId="16666"/>
    <cellStyle name="Normal 15 2 2 2 4" xfId="16667"/>
    <cellStyle name="Normal 15 2 2 2 4 2" xfId="16668"/>
    <cellStyle name="Normal 15 2 2 2 5" xfId="16669"/>
    <cellStyle name="Normal 15 2 2 2 5 2" xfId="16670"/>
    <cellStyle name="Normal 15 2 2 2 6" xfId="16671"/>
    <cellStyle name="Normal 15 2 2 2 7" xfId="16672"/>
    <cellStyle name="Normal 15 2 2 2 8" xfId="16673"/>
    <cellStyle name="Normal 15 2 2 2 9" xfId="16674"/>
    <cellStyle name="Normal 15 2 2 3" xfId="16675"/>
    <cellStyle name="Normal 15 2 2 3 2" xfId="16676"/>
    <cellStyle name="Normal 15 2 2 3 2 2" xfId="16677"/>
    <cellStyle name="Normal 15 2 2 3 2 2 2" xfId="16678"/>
    <cellStyle name="Normal 15 2 2 3 2 3" xfId="16679"/>
    <cellStyle name="Normal 15 2 2 3 2 3 2" xfId="16680"/>
    <cellStyle name="Normal 15 2 2 3 2 4" xfId="16681"/>
    <cellStyle name="Normal 15 2 2 3 2 5" xfId="16682"/>
    <cellStyle name="Normal 15 2 2 3 2 6" xfId="16683"/>
    <cellStyle name="Normal 15 2 2 3 2 7" xfId="16684"/>
    <cellStyle name="Normal 15 2 2 3 2 8" xfId="16685"/>
    <cellStyle name="Normal 15 2 2 3 3" xfId="16686"/>
    <cellStyle name="Normal 15 2 2 3 3 2" xfId="16687"/>
    <cellStyle name="Normal 15 2 2 3 4" xfId="16688"/>
    <cellStyle name="Normal 15 2 2 3 4 2" xfId="16689"/>
    <cellStyle name="Normal 15 2 2 3 5" xfId="16690"/>
    <cellStyle name="Normal 15 2 2 3 6" xfId="16691"/>
    <cellStyle name="Normal 15 2 2 3 7" xfId="16692"/>
    <cellStyle name="Normal 15 2 2 3 8" xfId="16693"/>
    <cellStyle name="Normal 15 2 2 3 9" xfId="16694"/>
    <cellStyle name="Normal 15 2 2 4" xfId="16695"/>
    <cellStyle name="Normal 15 2 2 4 2" xfId="16696"/>
    <cellStyle name="Normal 15 2 2 4 2 2" xfId="16697"/>
    <cellStyle name="Normal 15 2 2 4 2 2 2" xfId="16698"/>
    <cellStyle name="Normal 15 2 2 4 2 3" xfId="16699"/>
    <cellStyle name="Normal 15 2 2 4 2 3 2" xfId="16700"/>
    <cellStyle name="Normal 15 2 2 4 2 4" xfId="16701"/>
    <cellStyle name="Normal 15 2 2 4 2 5" xfId="16702"/>
    <cellStyle name="Normal 15 2 2 4 2 6" xfId="16703"/>
    <cellStyle name="Normal 15 2 2 4 2 7" xfId="16704"/>
    <cellStyle name="Normal 15 2 2 4 3" xfId="16705"/>
    <cellStyle name="Normal 15 2 2 4 3 2" xfId="16706"/>
    <cellStyle name="Normal 15 2 2 4 4" xfId="16707"/>
    <cellStyle name="Normal 15 2 2 4 4 2" xfId="16708"/>
    <cellStyle name="Normal 15 2 2 4 5" xfId="16709"/>
    <cellStyle name="Normal 15 2 2 4 6" xfId="16710"/>
    <cellStyle name="Normal 15 2 2 4 7" xfId="16711"/>
    <cellStyle name="Normal 15 2 2 4 8" xfId="16712"/>
    <cellStyle name="Normal 15 2 2 4 9" xfId="16713"/>
    <cellStyle name="Normal 15 2 2 5" xfId="16714"/>
    <cellStyle name="Normal 15 2 2 5 2" xfId="16715"/>
    <cellStyle name="Normal 15 2 2 5 2 2" xfId="16716"/>
    <cellStyle name="Normal 15 2 2 5 3" xfId="16717"/>
    <cellStyle name="Normal 15 2 2 5 3 2" xfId="16718"/>
    <cellStyle name="Normal 15 2 2 5 4" xfId="16719"/>
    <cellStyle name="Normal 15 2 2 5 5" xfId="16720"/>
    <cellStyle name="Normal 15 2 2 5 6" xfId="16721"/>
    <cellStyle name="Normal 15 2 2 5 7" xfId="16722"/>
    <cellStyle name="Normal 15 2 2 6" xfId="16723"/>
    <cellStyle name="Normal 15 2 2 6 2" xfId="16724"/>
    <cellStyle name="Normal 15 2 2 7" xfId="16725"/>
    <cellStyle name="Normal 15 2 2 7 2" xfId="16726"/>
    <cellStyle name="Normal 15 2 2 8" xfId="16727"/>
    <cellStyle name="Normal 15 2 2 8 2" xfId="16728"/>
    <cellStyle name="Normal 15 2 2 9" xfId="16729"/>
    <cellStyle name="Normal 15 2 3" xfId="1561"/>
    <cellStyle name="Normal 15 2 3 10" xfId="16730"/>
    <cellStyle name="Normal 15 2 3 11" xfId="16731"/>
    <cellStyle name="Normal 15 2 3 12" xfId="16732"/>
    <cellStyle name="Normal 15 2 3 2" xfId="16733"/>
    <cellStyle name="Normal 15 2 3 2 2" xfId="16734"/>
    <cellStyle name="Normal 15 2 3 2 2 2" xfId="16735"/>
    <cellStyle name="Normal 15 2 3 2 2 2 2" xfId="16736"/>
    <cellStyle name="Normal 15 2 3 2 2 3" xfId="16737"/>
    <cellStyle name="Normal 15 2 3 2 2 3 2" xfId="16738"/>
    <cellStyle name="Normal 15 2 3 2 2 4" xfId="16739"/>
    <cellStyle name="Normal 15 2 3 2 2 5" xfId="16740"/>
    <cellStyle name="Normal 15 2 3 2 2 6" xfId="16741"/>
    <cellStyle name="Normal 15 2 3 2 2 7" xfId="16742"/>
    <cellStyle name="Normal 15 2 3 2 3" xfId="16743"/>
    <cellStyle name="Normal 15 2 3 2 3 2" xfId="16744"/>
    <cellStyle name="Normal 15 2 3 2 4" xfId="16745"/>
    <cellStyle name="Normal 15 2 3 2 4 2" xfId="16746"/>
    <cellStyle name="Normal 15 2 3 2 5" xfId="16747"/>
    <cellStyle name="Normal 15 2 3 2 6" xfId="16748"/>
    <cellStyle name="Normal 15 2 3 2 7" xfId="16749"/>
    <cellStyle name="Normal 15 2 3 2 8" xfId="16750"/>
    <cellStyle name="Normal 15 2 3 2 9" xfId="16751"/>
    <cellStyle name="Normal 15 2 3 3" xfId="16752"/>
    <cellStyle name="Normal 15 2 3 3 2" xfId="16753"/>
    <cellStyle name="Normal 15 2 3 3 2 2" xfId="16754"/>
    <cellStyle name="Normal 15 2 3 3 2 2 2" xfId="16755"/>
    <cellStyle name="Normal 15 2 3 3 2 3" xfId="16756"/>
    <cellStyle name="Normal 15 2 3 3 2 3 2" xfId="16757"/>
    <cellStyle name="Normal 15 2 3 3 2 4" xfId="16758"/>
    <cellStyle name="Normal 15 2 3 3 2 5" xfId="16759"/>
    <cellStyle name="Normal 15 2 3 3 2 6" xfId="16760"/>
    <cellStyle name="Normal 15 2 3 3 2 7" xfId="16761"/>
    <cellStyle name="Normal 15 2 3 3 3" xfId="16762"/>
    <cellStyle name="Normal 15 2 3 3 3 2" xfId="16763"/>
    <cellStyle name="Normal 15 2 3 3 4" xfId="16764"/>
    <cellStyle name="Normal 15 2 3 3 4 2" xfId="16765"/>
    <cellStyle name="Normal 15 2 3 3 5" xfId="16766"/>
    <cellStyle name="Normal 15 2 3 3 6" xfId="16767"/>
    <cellStyle name="Normal 15 2 3 3 7" xfId="16768"/>
    <cellStyle name="Normal 15 2 3 3 8" xfId="16769"/>
    <cellStyle name="Normal 15 2 3 4" xfId="16770"/>
    <cellStyle name="Normal 15 2 3 4 2" xfId="16771"/>
    <cellStyle name="Normal 15 2 3 4 2 2" xfId="16772"/>
    <cellStyle name="Normal 15 2 3 4 3" xfId="16773"/>
    <cellStyle name="Normal 15 2 3 4 3 2" xfId="16774"/>
    <cellStyle name="Normal 15 2 3 4 4" xfId="16775"/>
    <cellStyle name="Normal 15 2 3 4 5" xfId="16776"/>
    <cellStyle name="Normal 15 2 3 4 6" xfId="16777"/>
    <cellStyle name="Normal 15 2 3 4 7" xfId="16778"/>
    <cellStyle name="Normal 15 2 3 5" xfId="16779"/>
    <cellStyle name="Normal 15 2 3 5 2" xfId="16780"/>
    <cellStyle name="Normal 15 2 3 6" xfId="16781"/>
    <cellStyle name="Normal 15 2 3 6 2" xfId="16782"/>
    <cellStyle name="Normal 15 2 3 7" xfId="16783"/>
    <cellStyle name="Normal 15 2 3 7 2" xfId="16784"/>
    <cellStyle name="Normal 15 2 3 8" xfId="16785"/>
    <cellStyle name="Normal 15 2 3 9" xfId="16786"/>
    <cellStyle name="Normal 15 2 4" xfId="16787"/>
    <cellStyle name="Normal 15 2 4 10" xfId="16788"/>
    <cellStyle name="Normal 15 2 4 2" xfId="16789"/>
    <cellStyle name="Normal 15 2 4 2 2" xfId="16790"/>
    <cellStyle name="Normal 15 2 4 2 2 2" xfId="16791"/>
    <cellStyle name="Normal 15 2 4 2 3" xfId="16792"/>
    <cellStyle name="Normal 15 2 4 2 3 2" xfId="16793"/>
    <cellStyle name="Normal 15 2 4 2 4" xfId="16794"/>
    <cellStyle name="Normal 15 2 4 2 5" xfId="16795"/>
    <cellStyle name="Normal 15 2 4 2 6" xfId="16796"/>
    <cellStyle name="Normal 15 2 4 2 7" xfId="16797"/>
    <cellStyle name="Normal 15 2 4 3" xfId="16798"/>
    <cellStyle name="Normal 15 2 4 3 2" xfId="16799"/>
    <cellStyle name="Normal 15 2 4 3 2 2" xfId="16800"/>
    <cellStyle name="Normal 15 2 4 3 3" xfId="16801"/>
    <cellStyle name="Normal 15 2 4 3 3 2" xfId="16802"/>
    <cellStyle name="Normal 15 2 4 3 4" xfId="16803"/>
    <cellStyle name="Normal 15 2 4 3 5" xfId="16804"/>
    <cellStyle name="Normal 15 2 4 3 6" xfId="16805"/>
    <cellStyle name="Normal 15 2 4 3 7" xfId="16806"/>
    <cellStyle name="Normal 15 2 4 4" xfId="16807"/>
    <cellStyle name="Normal 15 2 4 4 2" xfId="16808"/>
    <cellStyle name="Normal 15 2 4 5" xfId="16809"/>
    <cellStyle name="Normal 15 2 4 5 2" xfId="16810"/>
    <cellStyle name="Normal 15 2 4 6" xfId="16811"/>
    <cellStyle name="Normal 15 2 4 7" xfId="16812"/>
    <cellStyle name="Normal 15 2 4 8" xfId="16813"/>
    <cellStyle name="Normal 15 2 4 9" xfId="16814"/>
    <cellStyle name="Normal 15 2 5" xfId="16815"/>
    <cellStyle name="Normal 15 2 5 2" xfId="16816"/>
    <cellStyle name="Normal 15 2 5 2 2" xfId="16817"/>
    <cellStyle name="Normal 15 2 5 2 2 2" xfId="16818"/>
    <cellStyle name="Normal 15 2 5 2 3" xfId="16819"/>
    <cellStyle name="Normal 15 2 5 2 3 2" xfId="16820"/>
    <cellStyle name="Normal 15 2 5 2 4" xfId="16821"/>
    <cellStyle name="Normal 15 2 5 2 5" xfId="16822"/>
    <cellStyle name="Normal 15 2 5 2 6" xfId="16823"/>
    <cellStyle name="Normal 15 2 5 2 7" xfId="16824"/>
    <cellStyle name="Normal 15 2 5 3" xfId="16825"/>
    <cellStyle name="Normal 15 2 5 3 2" xfId="16826"/>
    <cellStyle name="Normal 15 2 5 4" xfId="16827"/>
    <cellStyle name="Normal 15 2 5 4 2" xfId="16828"/>
    <cellStyle name="Normal 15 2 5 5" xfId="16829"/>
    <cellStyle name="Normal 15 2 5 6" xfId="16830"/>
    <cellStyle name="Normal 15 2 5 7" xfId="16831"/>
    <cellStyle name="Normal 15 2 5 8" xfId="16832"/>
    <cellStyle name="Normal 15 2 5 9" xfId="16833"/>
    <cellStyle name="Normal 15 2 6" xfId="16834"/>
    <cellStyle name="Normal 15 2 6 2" xfId="16835"/>
    <cellStyle name="Normal 15 2 6 2 2" xfId="16836"/>
    <cellStyle name="Normal 15 2 6 2 2 2" xfId="16837"/>
    <cellStyle name="Normal 15 2 6 2 3" xfId="16838"/>
    <cellStyle name="Normal 15 2 6 2 3 2" xfId="16839"/>
    <cellStyle name="Normal 15 2 6 2 4" xfId="16840"/>
    <cellStyle name="Normal 15 2 6 2 5" xfId="16841"/>
    <cellStyle name="Normal 15 2 6 2 6" xfId="16842"/>
    <cellStyle name="Normal 15 2 6 2 7" xfId="16843"/>
    <cellStyle name="Normal 15 2 6 3" xfId="16844"/>
    <cellStyle name="Normal 15 2 6 3 2" xfId="16845"/>
    <cellStyle name="Normal 15 2 6 4" xfId="16846"/>
    <cellStyle name="Normal 15 2 6 4 2" xfId="16847"/>
    <cellStyle name="Normal 15 2 6 5" xfId="16848"/>
    <cellStyle name="Normal 15 2 6 6" xfId="16849"/>
    <cellStyle name="Normal 15 2 6 7" xfId="16850"/>
    <cellStyle name="Normal 15 2 6 8" xfId="16851"/>
    <cellStyle name="Normal 15 2 7" xfId="16852"/>
    <cellStyle name="Normal 15 2 7 2" xfId="16853"/>
    <cellStyle name="Normal 15 2 7 2 2" xfId="16854"/>
    <cellStyle name="Normal 15 2 7 3" xfId="16855"/>
    <cellStyle name="Normal 15 2 7 3 2" xfId="16856"/>
    <cellStyle name="Normal 15 2 7 4" xfId="16857"/>
    <cellStyle name="Normal 15 2 7 5" xfId="16858"/>
    <cellStyle name="Normal 15 2 7 6" xfId="16859"/>
    <cellStyle name="Normal 15 2 7 7" xfId="16860"/>
    <cellStyle name="Normal 15 2 8" xfId="16861"/>
    <cellStyle name="Normal 15 2 8 2" xfId="16862"/>
    <cellStyle name="Normal 15 2 9" xfId="16863"/>
    <cellStyle name="Normal 15 2 9 2" xfId="16864"/>
    <cellStyle name="Normal 15 2_2015 Annual Rpt" xfId="4981"/>
    <cellStyle name="Normal 15 3" xfId="1563"/>
    <cellStyle name="Normal 15 3 2" xfId="16865"/>
    <cellStyle name="Normal 15 3 2 2" xfId="16866"/>
    <cellStyle name="Normal 15 3 2 2 2" xfId="16867"/>
    <cellStyle name="Normal 15 3 2 3" xfId="16868"/>
    <cellStyle name="Normal 15 3 2 4" xfId="16869"/>
    <cellStyle name="Normal 15 3 2 5" xfId="16870"/>
    <cellStyle name="Normal 15 3 3" xfId="16871"/>
    <cellStyle name="Normal 15 3 3 2" xfId="16872"/>
    <cellStyle name="Normal 15 3 4" xfId="16873"/>
    <cellStyle name="Normal 15 3 4 2" xfId="16874"/>
    <cellStyle name="Normal 15 3 4 3" xfId="16875"/>
    <cellStyle name="Normal 15 3 5" xfId="16876"/>
    <cellStyle name="Normal 15 3 6" xfId="16877"/>
    <cellStyle name="Normal 15 3 7" xfId="16878"/>
    <cellStyle name="Normal 15 4" xfId="1564"/>
    <cellStyle name="Normal 15 4 2" xfId="16879"/>
    <cellStyle name="Normal 15 4 2 2" xfId="16880"/>
    <cellStyle name="Normal 15 4 2 3" xfId="16881"/>
    <cellStyle name="Normal 15 4 2 4" xfId="16882"/>
    <cellStyle name="Normal 15 4 2 5" xfId="16883"/>
    <cellStyle name="Normal 15 4 3" xfId="16884"/>
    <cellStyle name="Normal 15 4 3 2" xfId="16885"/>
    <cellStyle name="Normal 15 4 4" xfId="16886"/>
    <cellStyle name="Normal 15 4 5" xfId="16887"/>
    <cellStyle name="Normal 15 4 6" xfId="16888"/>
    <cellStyle name="Normal 15 4 7" xfId="16889"/>
    <cellStyle name="Normal 15 5" xfId="1560"/>
    <cellStyle name="Normal 15 5 2" xfId="16890"/>
    <cellStyle name="Normal 15 5 2 2" xfId="16891"/>
    <cellStyle name="Normal 15 5 2 3" xfId="16892"/>
    <cellStyle name="Normal 15 5 3" xfId="16893"/>
    <cellStyle name="Normal 15 5 3 2" xfId="16894"/>
    <cellStyle name="Normal 15 5 4" xfId="16895"/>
    <cellStyle name="Normal 15 5 5" xfId="16896"/>
    <cellStyle name="Normal 15 5 6" xfId="16897"/>
    <cellStyle name="Normal 15 6" xfId="16898"/>
    <cellStyle name="Normal 15 6 2" xfId="16899"/>
    <cellStyle name="Normal 15 6 3" xfId="16900"/>
    <cellStyle name="Normal 15 6 4" xfId="16901"/>
    <cellStyle name="Normal 15 7" xfId="16902"/>
    <cellStyle name="Normal 15 7 2" xfId="16903"/>
    <cellStyle name="Normal 15 7 3" xfId="16904"/>
    <cellStyle name="Normal 15 8" xfId="16905"/>
    <cellStyle name="Normal 15 8 2" xfId="16906"/>
    <cellStyle name="Normal 15 8 3" xfId="16907"/>
    <cellStyle name="Normal 15 9" xfId="16908"/>
    <cellStyle name="Normal 15_2015 Annual Rpt" xfId="4980"/>
    <cellStyle name="Normal 150" xfId="16909"/>
    <cellStyle name="Normal 150 2" xfId="16910"/>
    <cellStyle name="Normal 150 2 2" xfId="16911"/>
    <cellStyle name="Normal 150 2 3" xfId="52823"/>
    <cellStyle name="Normal 150 3" xfId="16912"/>
    <cellStyle name="Normal 150 4" xfId="52824"/>
    <cellStyle name="Normal 151" xfId="16913"/>
    <cellStyle name="Normal 151 2" xfId="16914"/>
    <cellStyle name="Normal 151 2 2" xfId="52825"/>
    <cellStyle name="Normal 151 2 3" xfId="52826"/>
    <cellStyle name="Normal 151 3" xfId="16915"/>
    <cellStyle name="Normal 151 4" xfId="52827"/>
    <cellStyle name="Normal 152" xfId="16916"/>
    <cellStyle name="Normal 152 2" xfId="16917"/>
    <cellStyle name="Normal 152 2 2" xfId="52828"/>
    <cellStyle name="Normal 152 2 3" xfId="52829"/>
    <cellStyle name="Normal 152 3" xfId="52830"/>
    <cellStyle name="Normal 152 4" xfId="52831"/>
    <cellStyle name="Normal 153" xfId="16918"/>
    <cellStyle name="Normal 153 2" xfId="16919"/>
    <cellStyle name="Normal 153 2 2" xfId="52832"/>
    <cellStyle name="Normal 153 2 3" xfId="52833"/>
    <cellStyle name="Normal 153 3" xfId="16920"/>
    <cellStyle name="Normal 153 4" xfId="52834"/>
    <cellStyle name="Normal 154" xfId="16921"/>
    <cellStyle name="Normal 154 2" xfId="16922"/>
    <cellStyle name="Normal 154 2 2" xfId="16923"/>
    <cellStyle name="Normal 154 2 3" xfId="52835"/>
    <cellStyle name="Normal 154 3" xfId="16924"/>
    <cellStyle name="Normal 154 4" xfId="16925"/>
    <cellStyle name="Normal 155" xfId="16926"/>
    <cellStyle name="Normal 155 2" xfId="16927"/>
    <cellStyle name="Normal 155 2 2" xfId="52836"/>
    <cellStyle name="Normal 155 2 3" xfId="52837"/>
    <cellStyle name="Normal 155 3" xfId="16928"/>
    <cellStyle name="Normal 155 4" xfId="52838"/>
    <cellStyle name="Normal 156" xfId="16929"/>
    <cellStyle name="Normal 156 2" xfId="16930"/>
    <cellStyle name="Normal 156 2 2" xfId="52839"/>
    <cellStyle name="Normal 156 2 3" xfId="52840"/>
    <cellStyle name="Normal 156 3" xfId="16931"/>
    <cellStyle name="Normal 156 4" xfId="52841"/>
    <cellStyle name="Normal 157" xfId="16932"/>
    <cellStyle name="Normal 157 2" xfId="16933"/>
    <cellStyle name="Normal 157 2 2" xfId="52842"/>
    <cellStyle name="Normal 157 2 3" xfId="52843"/>
    <cellStyle name="Normal 157 3" xfId="52844"/>
    <cellStyle name="Normal 157 4" xfId="52845"/>
    <cellStyle name="Normal 158" xfId="16934"/>
    <cellStyle name="Normal 158 2" xfId="16935"/>
    <cellStyle name="Normal 158 2 2" xfId="52846"/>
    <cellStyle name="Normal 158 2 3" xfId="52847"/>
    <cellStyle name="Normal 158 3" xfId="52848"/>
    <cellStyle name="Normal 158 4" xfId="52849"/>
    <cellStyle name="Normal 159" xfId="16936"/>
    <cellStyle name="Normal 159 2" xfId="16937"/>
    <cellStyle name="Normal 159 2 2" xfId="52850"/>
    <cellStyle name="Normal 159 2 3" xfId="52851"/>
    <cellStyle name="Normal 159 3" xfId="52852"/>
    <cellStyle name="Normal 159 4" xfId="52853"/>
    <cellStyle name="Normal 16" xfId="193"/>
    <cellStyle name="Normal 16 10" xfId="16938"/>
    <cellStyle name="Normal 16 10 2" xfId="16939"/>
    <cellStyle name="Normal 16 11" xfId="16940"/>
    <cellStyle name="Normal 16 12" xfId="16941"/>
    <cellStyle name="Normal 16 13" xfId="16942"/>
    <cellStyle name="Normal 16 2" xfId="255"/>
    <cellStyle name="Normal 16 2 10" xfId="16943"/>
    <cellStyle name="Normal 16 2 10 2" xfId="16944"/>
    <cellStyle name="Normal 16 2 11" xfId="16945"/>
    <cellStyle name="Normal 16 2 12" xfId="16946"/>
    <cellStyle name="Normal 16 2 13" xfId="16947"/>
    <cellStyle name="Normal 16 2 14" xfId="16948"/>
    <cellStyle name="Normal 16 2 15" xfId="16949"/>
    <cellStyle name="Normal 16 2 2" xfId="1566"/>
    <cellStyle name="Normal 16 2 2 10" xfId="16950"/>
    <cellStyle name="Normal 16 2 2 11" xfId="16951"/>
    <cellStyle name="Normal 16 2 2 12" xfId="16952"/>
    <cellStyle name="Normal 16 2 2 13" xfId="16953"/>
    <cellStyle name="Normal 16 2 2 2" xfId="16954"/>
    <cellStyle name="Normal 16 2 2 2 10" xfId="16955"/>
    <cellStyle name="Normal 16 2 2 2 2" xfId="16956"/>
    <cellStyle name="Normal 16 2 2 2 2 2" xfId="16957"/>
    <cellStyle name="Normal 16 2 2 2 2 2 2" xfId="16958"/>
    <cellStyle name="Normal 16 2 2 2 2 3" xfId="16959"/>
    <cellStyle name="Normal 16 2 2 2 2 3 2" xfId="16960"/>
    <cellStyle name="Normal 16 2 2 2 2 4" xfId="16961"/>
    <cellStyle name="Normal 16 2 2 2 2 5" xfId="16962"/>
    <cellStyle name="Normal 16 2 2 2 2 6" xfId="16963"/>
    <cellStyle name="Normal 16 2 2 2 2 7" xfId="16964"/>
    <cellStyle name="Normal 16 2 2 2 2 8" xfId="16965"/>
    <cellStyle name="Normal 16 2 2 2 3" xfId="16966"/>
    <cellStyle name="Normal 16 2 2 2 3 2" xfId="16967"/>
    <cellStyle name="Normal 16 2 2 2 3 2 2" xfId="16968"/>
    <cellStyle name="Normal 16 2 2 2 3 3" xfId="16969"/>
    <cellStyle name="Normal 16 2 2 2 3 3 2" xfId="16970"/>
    <cellStyle name="Normal 16 2 2 2 3 4" xfId="16971"/>
    <cellStyle name="Normal 16 2 2 2 3 5" xfId="16972"/>
    <cellStyle name="Normal 16 2 2 2 3 6" xfId="16973"/>
    <cellStyle name="Normal 16 2 2 2 3 7" xfId="16974"/>
    <cellStyle name="Normal 16 2 2 2 4" xfId="16975"/>
    <cellStyle name="Normal 16 2 2 2 4 2" xfId="16976"/>
    <cellStyle name="Normal 16 2 2 2 5" xfId="16977"/>
    <cellStyle name="Normal 16 2 2 2 5 2" xfId="16978"/>
    <cellStyle name="Normal 16 2 2 2 6" xfId="16979"/>
    <cellStyle name="Normal 16 2 2 2 7" xfId="16980"/>
    <cellStyle name="Normal 16 2 2 2 8" xfId="16981"/>
    <cellStyle name="Normal 16 2 2 2 9" xfId="16982"/>
    <cellStyle name="Normal 16 2 2 3" xfId="16983"/>
    <cellStyle name="Normal 16 2 2 3 2" xfId="16984"/>
    <cellStyle name="Normal 16 2 2 3 2 2" xfId="16985"/>
    <cellStyle name="Normal 16 2 2 3 2 2 2" xfId="16986"/>
    <cellStyle name="Normal 16 2 2 3 2 3" xfId="16987"/>
    <cellStyle name="Normal 16 2 2 3 2 3 2" xfId="16988"/>
    <cellStyle name="Normal 16 2 2 3 2 4" xfId="16989"/>
    <cellStyle name="Normal 16 2 2 3 2 5" xfId="16990"/>
    <cellStyle name="Normal 16 2 2 3 2 6" xfId="16991"/>
    <cellStyle name="Normal 16 2 2 3 2 7" xfId="16992"/>
    <cellStyle name="Normal 16 2 2 3 3" xfId="16993"/>
    <cellStyle name="Normal 16 2 2 3 3 2" xfId="16994"/>
    <cellStyle name="Normal 16 2 2 3 4" xfId="16995"/>
    <cellStyle name="Normal 16 2 2 3 4 2" xfId="16996"/>
    <cellStyle name="Normal 16 2 2 3 5" xfId="16997"/>
    <cellStyle name="Normal 16 2 2 3 6" xfId="16998"/>
    <cellStyle name="Normal 16 2 2 3 7" xfId="16999"/>
    <cellStyle name="Normal 16 2 2 3 8" xfId="17000"/>
    <cellStyle name="Normal 16 2 2 3 9" xfId="17001"/>
    <cellStyle name="Normal 16 2 2 4" xfId="17002"/>
    <cellStyle name="Normal 16 2 2 4 2" xfId="17003"/>
    <cellStyle name="Normal 16 2 2 4 2 2" xfId="17004"/>
    <cellStyle name="Normal 16 2 2 4 2 2 2" xfId="17005"/>
    <cellStyle name="Normal 16 2 2 4 2 3" xfId="17006"/>
    <cellStyle name="Normal 16 2 2 4 2 3 2" xfId="17007"/>
    <cellStyle name="Normal 16 2 2 4 2 4" xfId="17008"/>
    <cellStyle name="Normal 16 2 2 4 2 5" xfId="17009"/>
    <cellStyle name="Normal 16 2 2 4 2 6" xfId="17010"/>
    <cellStyle name="Normal 16 2 2 4 2 7" xfId="17011"/>
    <cellStyle name="Normal 16 2 2 4 3" xfId="17012"/>
    <cellStyle name="Normal 16 2 2 4 3 2" xfId="17013"/>
    <cellStyle name="Normal 16 2 2 4 4" xfId="17014"/>
    <cellStyle name="Normal 16 2 2 4 4 2" xfId="17015"/>
    <cellStyle name="Normal 16 2 2 4 5" xfId="17016"/>
    <cellStyle name="Normal 16 2 2 4 6" xfId="17017"/>
    <cellStyle name="Normal 16 2 2 4 7" xfId="17018"/>
    <cellStyle name="Normal 16 2 2 4 8" xfId="17019"/>
    <cellStyle name="Normal 16 2 2 4 9" xfId="17020"/>
    <cellStyle name="Normal 16 2 2 5" xfId="17021"/>
    <cellStyle name="Normal 16 2 2 5 2" xfId="17022"/>
    <cellStyle name="Normal 16 2 2 5 2 2" xfId="17023"/>
    <cellStyle name="Normal 16 2 2 5 3" xfId="17024"/>
    <cellStyle name="Normal 16 2 2 5 3 2" xfId="17025"/>
    <cellStyle name="Normal 16 2 2 5 4" xfId="17026"/>
    <cellStyle name="Normal 16 2 2 5 5" xfId="17027"/>
    <cellStyle name="Normal 16 2 2 5 6" xfId="17028"/>
    <cellStyle name="Normal 16 2 2 5 7" xfId="17029"/>
    <cellStyle name="Normal 16 2 2 6" xfId="17030"/>
    <cellStyle name="Normal 16 2 2 6 2" xfId="17031"/>
    <cellStyle name="Normal 16 2 2 7" xfId="17032"/>
    <cellStyle name="Normal 16 2 2 7 2" xfId="17033"/>
    <cellStyle name="Normal 16 2 2 8" xfId="17034"/>
    <cellStyle name="Normal 16 2 2 8 2" xfId="17035"/>
    <cellStyle name="Normal 16 2 2 9" xfId="17036"/>
    <cellStyle name="Normal 16 2 3" xfId="17037"/>
    <cellStyle name="Normal 16 2 3 10" xfId="17038"/>
    <cellStyle name="Normal 16 2 3 11" xfId="17039"/>
    <cellStyle name="Normal 16 2 3 12" xfId="17040"/>
    <cellStyle name="Normal 16 2 3 2" xfId="17041"/>
    <cellStyle name="Normal 16 2 3 2 2" xfId="17042"/>
    <cellStyle name="Normal 16 2 3 2 2 2" xfId="17043"/>
    <cellStyle name="Normal 16 2 3 2 2 2 2" xfId="17044"/>
    <cellStyle name="Normal 16 2 3 2 2 3" xfId="17045"/>
    <cellStyle name="Normal 16 2 3 2 2 3 2" xfId="17046"/>
    <cellStyle name="Normal 16 2 3 2 2 4" xfId="17047"/>
    <cellStyle name="Normal 16 2 3 2 2 5" xfId="17048"/>
    <cellStyle name="Normal 16 2 3 2 2 6" xfId="17049"/>
    <cellStyle name="Normal 16 2 3 2 2 7" xfId="17050"/>
    <cellStyle name="Normal 16 2 3 2 3" xfId="17051"/>
    <cellStyle name="Normal 16 2 3 2 3 2" xfId="17052"/>
    <cellStyle name="Normal 16 2 3 2 4" xfId="17053"/>
    <cellStyle name="Normal 16 2 3 2 4 2" xfId="17054"/>
    <cellStyle name="Normal 16 2 3 2 5" xfId="17055"/>
    <cellStyle name="Normal 16 2 3 2 6" xfId="17056"/>
    <cellStyle name="Normal 16 2 3 2 7" xfId="17057"/>
    <cellStyle name="Normal 16 2 3 2 8" xfId="17058"/>
    <cellStyle name="Normal 16 2 3 2 9" xfId="17059"/>
    <cellStyle name="Normal 16 2 3 3" xfId="17060"/>
    <cellStyle name="Normal 16 2 3 3 2" xfId="17061"/>
    <cellStyle name="Normal 16 2 3 3 2 2" xfId="17062"/>
    <cellStyle name="Normal 16 2 3 3 2 2 2" xfId="17063"/>
    <cellStyle name="Normal 16 2 3 3 2 3" xfId="17064"/>
    <cellStyle name="Normal 16 2 3 3 2 3 2" xfId="17065"/>
    <cellStyle name="Normal 16 2 3 3 2 4" xfId="17066"/>
    <cellStyle name="Normal 16 2 3 3 2 5" xfId="17067"/>
    <cellStyle name="Normal 16 2 3 3 2 6" xfId="17068"/>
    <cellStyle name="Normal 16 2 3 3 2 7" xfId="17069"/>
    <cellStyle name="Normal 16 2 3 3 3" xfId="17070"/>
    <cellStyle name="Normal 16 2 3 3 3 2" xfId="17071"/>
    <cellStyle name="Normal 16 2 3 3 4" xfId="17072"/>
    <cellStyle name="Normal 16 2 3 3 4 2" xfId="17073"/>
    <cellStyle name="Normal 16 2 3 3 5" xfId="17074"/>
    <cellStyle name="Normal 16 2 3 3 6" xfId="17075"/>
    <cellStyle name="Normal 16 2 3 3 7" xfId="17076"/>
    <cellStyle name="Normal 16 2 3 3 8" xfId="17077"/>
    <cellStyle name="Normal 16 2 3 4" xfId="17078"/>
    <cellStyle name="Normal 16 2 3 4 2" xfId="17079"/>
    <cellStyle name="Normal 16 2 3 4 2 2" xfId="17080"/>
    <cellStyle name="Normal 16 2 3 4 3" xfId="17081"/>
    <cellStyle name="Normal 16 2 3 4 3 2" xfId="17082"/>
    <cellStyle name="Normal 16 2 3 4 4" xfId="17083"/>
    <cellStyle name="Normal 16 2 3 4 5" xfId="17084"/>
    <cellStyle name="Normal 16 2 3 4 6" xfId="17085"/>
    <cellStyle name="Normal 16 2 3 4 7" xfId="17086"/>
    <cellStyle name="Normal 16 2 3 5" xfId="17087"/>
    <cellStyle name="Normal 16 2 3 5 2" xfId="17088"/>
    <cellStyle name="Normal 16 2 3 6" xfId="17089"/>
    <cellStyle name="Normal 16 2 3 6 2" xfId="17090"/>
    <cellStyle name="Normal 16 2 3 7" xfId="17091"/>
    <cellStyle name="Normal 16 2 3 7 2" xfId="17092"/>
    <cellStyle name="Normal 16 2 3 8" xfId="17093"/>
    <cellStyle name="Normal 16 2 3 9" xfId="17094"/>
    <cellStyle name="Normal 16 2 4" xfId="17095"/>
    <cellStyle name="Normal 16 2 4 10" xfId="17096"/>
    <cellStyle name="Normal 16 2 4 2" xfId="17097"/>
    <cellStyle name="Normal 16 2 4 2 2" xfId="17098"/>
    <cellStyle name="Normal 16 2 4 2 2 2" xfId="17099"/>
    <cellStyle name="Normal 16 2 4 2 3" xfId="17100"/>
    <cellStyle name="Normal 16 2 4 2 3 2" xfId="17101"/>
    <cellStyle name="Normal 16 2 4 2 4" xfId="17102"/>
    <cellStyle name="Normal 16 2 4 2 5" xfId="17103"/>
    <cellStyle name="Normal 16 2 4 2 6" xfId="17104"/>
    <cellStyle name="Normal 16 2 4 2 7" xfId="17105"/>
    <cellStyle name="Normal 16 2 4 2 8" xfId="17106"/>
    <cellStyle name="Normal 16 2 4 3" xfId="17107"/>
    <cellStyle name="Normal 16 2 4 3 2" xfId="17108"/>
    <cellStyle name="Normal 16 2 4 3 2 2" xfId="17109"/>
    <cellStyle name="Normal 16 2 4 3 3" xfId="17110"/>
    <cellStyle name="Normal 16 2 4 3 3 2" xfId="17111"/>
    <cellStyle name="Normal 16 2 4 3 4" xfId="17112"/>
    <cellStyle name="Normal 16 2 4 3 5" xfId="17113"/>
    <cellStyle name="Normal 16 2 4 3 6" xfId="17114"/>
    <cellStyle name="Normal 16 2 4 3 7" xfId="17115"/>
    <cellStyle name="Normal 16 2 4 3 8" xfId="17116"/>
    <cellStyle name="Normal 16 2 4 4" xfId="17117"/>
    <cellStyle name="Normal 16 2 4 4 2" xfId="17118"/>
    <cellStyle name="Normal 16 2 4 5" xfId="17119"/>
    <cellStyle name="Normal 16 2 4 5 2" xfId="17120"/>
    <cellStyle name="Normal 16 2 4 6" xfId="17121"/>
    <cellStyle name="Normal 16 2 4 7" xfId="17122"/>
    <cellStyle name="Normal 16 2 4 8" xfId="17123"/>
    <cellStyle name="Normal 16 2 4 9" xfId="17124"/>
    <cellStyle name="Normal 16 2 5" xfId="17125"/>
    <cellStyle name="Normal 16 2 5 2" xfId="17126"/>
    <cellStyle name="Normal 16 2 5 2 2" xfId="17127"/>
    <cellStyle name="Normal 16 2 5 2 2 2" xfId="17128"/>
    <cellStyle name="Normal 16 2 5 2 3" xfId="17129"/>
    <cellStyle name="Normal 16 2 5 2 3 2" xfId="17130"/>
    <cellStyle name="Normal 16 2 5 2 4" xfId="17131"/>
    <cellStyle name="Normal 16 2 5 2 5" xfId="17132"/>
    <cellStyle name="Normal 16 2 5 2 6" xfId="17133"/>
    <cellStyle name="Normal 16 2 5 2 7" xfId="17134"/>
    <cellStyle name="Normal 16 2 5 3" xfId="17135"/>
    <cellStyle name="Normal 16 2 5 3 2" xfId="17136"/>
    <cellStyle name="Normal 16 2 5 4" xfId="17137"/>
    <cellStyle name="Normal 16 2 5 4 2" xfId="17138"/>
    <cellStyle name="Normal 16 2 5 5" xfId="17139"/>
    <cellStyle name="Normal 16 2 5 6" xfId="17140"/>
    <cellStyle name="Normal 16 2 5 7" xfId="17141"/>
    <cellStyle name="Normal 16 2 5 8" xfId="17142"/>
    <cellStyle name="Normal 16 2 5 9" xfId="17143"/>
    <cellStyle name="Normal 16 2 6" xfId="17144"/>
    <cellStyle name="Normal 16 2 6 2" xfId="17145"/>
    <cellStyle name="Normal 16 2 6 2 2" xfId="17146"/>
    <cellStyle name="Normal 16 2 6 2 2 2" xfId="17147"/>
    <cellStyle name="Normal 16 2 6 2 3" xfId="17148"/>
    <cellStyle name="Normal 16 2 6 2 3 2" xfId="17149"/>
    <cellStyle name="Normal 16 2 6 2 4" xfId="17150"/>
    <cellStyle name="Normal 16 2 6 2 5" xfId="17151"/>
    <cellStyle name="Normal 16 2 6 2 6" xfId="17152"/>
    <cellStyle name="Normal 16 2 6 2 7" xfId="17153"/>
    <cellStyle name="Normal 16 2 6 3" xfId="17154"/>
    <cellStyle name="Normal 16 2 6 3 2" xfId="17155"/>
    <cellStyle name="Normal 16 2 6 4" xfId="17156"/>
    <cellStyle name="Normal 16 2 6 4 2" xfId="17157"/>
    <cellStyle name="Normal 16 2 6 5" xfId="17158"/>
    <cellStyle name="Normal 16 2 6 6" xfId="17159"/>
    <cellStyle name="Normal 16 2 6 7" xfId="17160"/>
    <cellStyle name="Normal 16 2 6 8" xfId="17161"/>
    <cellStyle name="Normal 16 2 6 9" xfId="17162"/>
    <cellStyle name="Normal 16 2 7" xfId="17163"/>
    <cellStyle name="Normal 16 2 7 2" xfId="17164"/>
    <cellStyle name="Normal 16 2 7 2 2" xfId="17165"/>
    <cellStyle name="Normal 16 2 7 3" xfId="17166"/>
    <cellStyle name="Normal 16 2 7 3 2" xfId="17167"/>
    <cellStyle name="Normal 16 2 7 4" xfId="17168"/>
    <cellStyle name="Normal 16 2 7 5" xfId="17169"/>
    <cellStyle name="Normal 16 2 7 6" xfId="17170"/>
    <cellStyle name="Normal 16 2 7 7" xfId="17171"/>
    <cellStyle name="Normal 16 2 8" xfId="17172"/>
    <cellStyle name="Normal 16 2 8 2" xfId="17173"/>
    <cellStyle name="Normal 16 2 9" xfId="17174"/>
    <cellStyle name="Normal 16 2 9 2" xfId="17175"/>
    <cellStyle name="Normal 16 2_2015 Annual Rpt" xfId="4983"/>
    <cellStyle name="Normal 16 3" xfId="1567"/>
    <cellStyle name="Normal 16 3 10" xfId="17176"/>
    <cellStyle name="Normal 16 3 2" xfId="17177"/>
    <cellStyle name="Normal 16 3 2 2" xfId="17178"/>
    <cellStyle name="Normal 16 3 2 3" xfId="17179"/>
    <cellStyle name="Normal 16 3 3" xfId="17180"/>
    <cellStyle name="Normal 16 3 3 2" xfId="17181"/>
    <cellStyle name="Normal 16 3 3 3" xfId="17182"/>
    <cellStyle name="Normal 16 3 4" xfId="17183"/>
    <cellStyle name="Normal 16 3 4 2" xfId="17184"/>
    <cellStyle name="Normal 16 3 4 3" xfId="17185"/>
    <cellStyle name="Normal 16 3 5" xfId="17186"/>
    <cellStyle name="Normal 16 3 5 2" xfId="17187"/>
    <cellStyle name="Normal 16 3 6" xfId="17188"/>
    <cellStyle name="Normal 16 3 7" xfId="17189"/>
    <cellStyle name="Normal 16 3 8" xfId="17190"/>
    <cellStyle name="Normal 16 3 9" xfId="17191"/>
    <cellStyle name="Normal 16 4" xfId="1568"/>
    <cellStyle name="Normal 16 4 2" xfId="17192"/>
    <cellStyle name="Normal 16 4 2 2" xfId="17193"/>
    <cellStyle name="Normal 16 4 3" xfId="17194"/>
    <cellStyle name="Normal 16 4 3 2" xfId="17195"/>
    <cellStyle name="Normal 16 4 4" xfId="17196"/>
    <cellStyle name="Normal 16 5" xfId="1569"/>
    <cellStyle name="Normal 16 5 2" xfId="4421"/>
    <cellStyle name="Normal 16 5 2 2" xfId="17197"/>
    <cellStyle name="Normal 16 5 2 2 2" xfId="52854"/>
    <cellStyle name="Normal 16 5 2 2 3" xfId="52855"/>
    <cellStyle name="Normal 16 5 2 3" xfId="52856"/>
    <cellStyle name="Normal 16 5 2 4" xfId="52857"/>
    <cellStyle name="Normal 16 5 2 5" xfId="52858"/>
    <cellStyle name="Normal 16 5 2 6" xfId="52859"/>
    <cellStyle name="Normal 16 5 2 7" xfId="52860"/>
    <cellStyle name="Normal 16 5 3" xfId="17198"/>
    <cellStyle name="Normal 16 5 3 2" xfId="17199"/>
    <cellStyle name="Normal 16 5 3 3" xfId="52861"/>
    <cellStyle name="Normal 16 5 4" xfId="17200"/>
    <cellStyle name="Normal 16 5 4 2" xfId="52862"/>
    <cellStyle name="Normal 16 5 4 3" xfId="52863"/>
    <cellStyle name="Normal 16 5 5" xfId="52864"/>
    <cellStyle name="Normal 16 5 6" xfId="52865"/>
    <cellStyle name="Normal 16 5 7" xfId="52866"/>
    <cellStyle name="Normal 16 5 8" xfId="52867"/>
    <cellStyle name="Normal 16 5 9" xfId="52868"/>
    <cellStyle name="Normal 16 6" xfId="1565"/>
    <cellStyle name="Normal 16 6 2" xfId="17201"/>
    <cellStyle name="Normal 16 6 2 2" xfId="17202"/>
    <cellStyle name="Normal 16 6 2 3" xfId="17203"/>
    <cellStyle name="Normal 16 6 3" xfId="17204"/>
    <cellStyle name="Normal 16 6 3 2" xfId="17205"/>
    <cellStyle name="Normal 16 6 4" xfId="17206"/>
    <cellStyle name="Normal 16 6 5" xfId="17207"/>
    <cellStyle name="Normal 16 7" xfId="17208"/>
    <cellStyle name="Normal 16 7 2" xfId="17209"/>
    <cellStyle name="Normal 16 7 3" xfId="52869"/>
    <cellStyle name="Normal 16 8" xfId="17210"/>
    <cellStyle name="Normal 16 8 2" xfId="17211"/>
    <cellStyle name="Normal 16 8 3" xfId="17212"/>
    <cellStyle name="Normal 16 9" xfId="17213"/>
    <cellStyle name="Normal 16 9 2" xfId="17214"/>
    <cellStyle name="Normal 16_2015 Annual Rpt" xfId="4982"/>
    <cellStyle name="Normal 160" xfId="17215"/>
    <cellStyle name="Normal 160 2" xfId="17216"/>
    <cellStyle name="Normal 160 2 2" xfId="52870"/>
    <cellStyle name="Normal 160 2 3" xfId="52871"/>
    <cellStyle name="Normal 160 3" xfId="52872"/>
    <cellStyle name="Normal 160 4" xfId="52873"/>
    <cellStyle name="Normal 161" xfId="17217"/>
    <cellStyle name="Normal 161 2" xfId="17218"/>
    <cellStyle name="Normal 161 2 2" xfId="52874"/>
    <cellStyle name="Normal 161 2 3" xfId="52875"/>
    <cellStyle name="Normal 161 3" xfId="52876"/>
    <cellStyle name="Normal 161 4" xfId="52877"/>
    <cellStyle name="Normal 162" xfId="17219"/>
    <cellStyle name="Normal 162 2" xfId="17220"/>
    <cellStyle name="Normal 162 2 2" xfId="52878"/>
    <cellStyle name="Normal 162 2 3" xfId="52879"/>
    <cellStyle name="Normal 162 3" xfId="52880"/>
    <cellStyle name="Normal 162 4" xfId="52881"/>
    <cellStyle name="Normal 163" xfId="17221"/>
    <cellStyle name="Normal 163 2" xfId="17222"/>
    <cellStyle name="Normal 163 2 2" xfId="52882"/>
    <cellStyle name="Normal 163 2 3" xfId="52883"/>
    <cellStyle name="Normal 163 3" xfId="52884"/>
    <cellStyle name="Normal 163 4" xfId="52885"/>
    <cellStyle name="Normal 164" xfId="17223"/>
    <cellStyle name="Normal 164 2" xfId="17224"/>
    <cellStyle name="Normal 164 2 2" xfId="52886"/>
    <cellStyle name="Normal 164 2 3" xfId="52887"/>
    <cellStyle name="Normal 164 3" xfId="52888"/>
    <cellStyle name="Normal 164 4" xfId="52889"/>
    <cellStyle name="Normal 165" xfId="17225"/>
    <cellStyle name="Normal 165 2" xfId="17226"/>
    <cellStyle name="Normal 165 2 2" xfId="52890"/>
    <cellStyle name="Normal 165 2 3" xfId="52891"/>
    <cellStyle name="Normal 165 3" xfId="52892"/>
    <cellStyle name="Normal 165 3 4" xfId="59706"/>
    <cellStyle name="Normal 165 4" xfId="52893"/>
    <cellStyle name="Normal 166" xfId="17227"/>
    <cellStyle name="Normal 166 2" xfId="17228"/>
    <cellStyle name="Normal 166 2 2" xfId="52894"/>
    <cellStyle name="Normal 166 2 3" xfId="52895"/>
    <cellStyle name="Normal 166 3" xfId="52896"/>
    <cellStyle name="Normal 166 4" xfId="52897"/>
    <cellStyle name="Normal 167" xfId="17229"/>
    <cellStyle name="Normal 167 2" xfId="17230"/>
    <cellStyle name="Normal 167 2 2" xfId="52898"/>
    <cellStyle name="Normal 167 2 3" xfId="52899"/>
    <cellStyle name="Normal 167 3" xfId="17231"/>
    <cellStyle name="Normal 167 4" xfId="52900"/>
    <cellStyle name="Normal 168" xfId="17232"/>
    <cellStyle name="Normal 168 2" xfId="17233"/>
    <cellStyle name="Normal 168 2 2" xfId="52901"/>
    <cellStyle name="Normal 168 2 3" xfId="52902"/>
    <cellStyle name="Normal 168 3" xfId="17234"/>
    <cellStyle name="Normal 168 4" xfId="52903"/>
    <cellStyle name="Normal 169" xfId="17235"/>
    <cellStyle name="Normal 169 2" xfId="17236"/>
    <cellStyle name="Normal 169 2 2" xfId="52904"/>
    <cellStyle name="Normal 169 2 3" xfId="52905"/>
    <cellStyle name="Normal 169 3" xfId="17237"/>
    <cellStyle name="Normal 169 4" xfId="52906"/>
    <cellStyle name="Normal 17" xfId="1570"/>
    <cellStyle name="Normal 17 10" xfId="17238"/>
    <cellStyle name="Normal 17 11" xfId="17239"/>
    <cellStyle name="Normal 17 12" xfId="17240"/>
    <cellStyle name="Normal 17 13" xfId="17241"/>
    <cellStyle name="Normal 17 13 2" xfId="17242"/>
    <cellStyle name="Normal 17 13 2 2" xfId="17243"/>
    <cellStyle name="Normal 17 13 2 2 2" xfId="17244"/>
    <cellStyle name="Normal 17 13 2 3" xfId="17245"/>
    <cellStyle name="Normal 17 13 2 4" xfId="17246"/>
    <cellStyle name="Normal 17 13 3" xfId="17247"/>
    <cellStyle name="Normal 17 13 3 2" xfId="17248"/>
    <cellStyle name="Normal 17 13 4" xfId="17249"/>
    <cellStyle name="Normal 17 13 5" xfId="17250"/>
    <cellStyle name="Normal 17 14" xfId="17251"/>
    <cellStyle name="Normal 17 2" xfId="1571"/>
    <cellStyle name="Normal 17 2 10" xfId="17252"/>
    <cellStyle name="Normal 17 2 10 2" xfId="17253"/>
    <cellStyle name="Normal 17 2 11" xfId="17254"/>
    <cellStyle name="Normal 17 2 12" xfId="17255"/>
    <cellStyle name="Normal 17 2 13" xfId="17256"/>
    <cellStyle name="Normal 17 2 14" xfId="17257"/>
    <cellStyle name="Normal 17 2 15" xfId="17258"/>
    <cellStyle name="Normal 17 2 2" xfId="17259"/>
    <cellStyle name="Normal 17 2 2 10" xfId="17260"/>
    <cellStyle name="Normal 17 2 2 11" xfId="17261"/>
    <cellStyle name="Normal 17 2 2 12" xfId="17262"/>
    <cellStyle name="Normal 17 2 2 13" xfId="17263"/>
    <cellStyle name="Normal 17 2 2 2" xfId="17264"/>
    <cellStyle name="Normal 17 2 2 2 2" xfId="17265"/>
    <cellStyle name="Normal 17 2 2 2 2 2" xfId="17266"/>
    <cellStyle name="Normal 17 2 2 2 2 2 2" xfId="17267"/>
    <cellStyle name="Normal 17 2 2 2 2 3" xfId="17268"/>
    <cellStyle name="Normal 17 2 2 2 2 3 2" xfId="17269"/>
    <cellStyle name="Normal 17 2 2 2 2 4" xfId="17270"/>
    <cellStyle name="Normal 17 2 2 2 2 5" xfId="17271"/>
    <cellStyle name="Normal 17 2 2 2 2 6" xfId="17272"/>
    <cellStyle name="Normal 17 2 2 2 2 7" xfId="17273"/>
    <cellStyle name="Normal 17 2 2 2 3" xfId="17274"/>
    <cellStyle name="Normal 17 2 2 2 3 2" xfId="17275"/>
    <cellStyle name="Normal 17 2 2 2 3 2 2" xfId="17276"/>
    <cellStyle name="Normal 17 2 2 2 3 3" xfId="17277"/>
    <cellStyle name="Normal 17 2 2 2 3 3 2" xfId="17278"/>
    <cellStyle name="Normal 17 2 2 2 3 4" xfId="17279"/>
    <cellStyle name="Normal 17 2 2 2 3 5" xfId="17280"/>
    <cellStyle name="Normal 17 2 2 2 3 6" xfId="17281"/>
    <cellStyle name="Normal 17 2 2 2 3 7" xfId="17282"/>
    <cellStyle name="Normal 17 2 2 2 4" xfId="17283"/>
    <cellStyle name="Normal 17 2 2 2 4 2" xfId="17284"/>
    <cellStyle name="Normal 17 2 2 2 5" xfId="17285"/>
    <cellStyle name="Normal 17 2 2 2 5 2" xfId="17286"/>
    <cellStyle name="Normal 17 2 2 2 6" xfId="17287"/>
    <cellStyle name="Normal 17 2 2 2 7" xfId="17288"/>
    <cellStyle name="Normal 17 2 2 2 8" xfId="17289"/>
    <cellStyle name="Normal 17 2 2 2 9" xfId="17290"/>
    <cellStyle name="Normal 17 2 2 3" xfId="17291"/>
    <cellStyle name="Normal 17 2 2 3 2" xfId="17292"/>
    <cellStyle name="Normal 17 2 2 3 2 2" xfId="17293"/>
    <cellStyle name="Normal 17 2 2 3 2 2 2" xfId="17294"/>
    <cellStyle name="Normal 17 2 2 3 2 3" xfId="17295"/>
    <cellStyle name="Normal 17 2 2 3 2 3 2" xfId="17296"/>
    <cellStyle name="Normal 17 2 2 3 2 4" xfId="17297"/>
    <cellStyle name="Normal 17 2 2 3 2 5" xfId="17298"/>
    <cellStyle name="Normal 17 2 2 3 2 6" xfId="17299"/>
    <cellStyle name="Normal 17 2 2 3 2 7" xfId="17300"/>
    <cellStyle name="Normal 17 2 2 3 3" xfId="17301"/>
    <cellStyle name="Normal 17 2 2 3 3 2" xfId="17302"/>
    <cellStyle name="Normal 17 2 2 3 4" xfId="17303"/>
    <cellStyle name="Normal 17 2 2 3 4 2" xfId="17304"/>
    <cellStyle name="Normal 17 2 2 3 5" xfId="17305"/>
    <cellStyle name="Normal 17 2 2 3 6" xfId="17306"/>
    <cellStyle name="Normal 17 2 2 3 7" xfId="17307"/>
    <cellStyle name="Normal 17 2 2 3 8" xfId="17308"/>
    <cellStyle name="Normal 17 2 2 4" xfId="17309"/>
    <cellStyle name="Normal 17 2 2 4 2" xfId="17310"/>
    <cellStyle name="Normal 17 2 2 4 2 2" xfId="17311"/>
    <cellStyle name="Normal 17 2 2 4 2 2 2" xfId="17312"/>
    <cellStyle name="Normal 17 2 2 4 2 3" xfId="17313"/>
    <cellStyle name="Normal 17 2 2 4 2 3 2" xfId="17314"/>
    <cellStyle name="Normal 17 2 2 4 2 4" xfId="17315"/>
    <cellStyle name="Normal 17 2 2 4 2 5" xfId="17316"/>
    <cellStyle name="Normal 17 2 2 4 2 6" xfId="17317"/>
    <cellStyle name="Normal 17 2 2 4 2 7" xfId="17318"/>
    <cellStyle name="Normal 17 2 2 4 3" xfId="17319"/>
    <cellStyle name="Normal 17 2 2 4 3 2" xfId="17320"/>
    <cellStyle name="Normal 17 2 2 4 4" xfId="17321"/>
    <cellStyle name="Normal 17 2 2 4 4 2" xfId="17322"/>
    <cellStyle name="Normal 17 2 2 4 5" xfId="17323"/>
    <cellStyle name="Normal 17 2 2 4 6" xfId="17324"/>
    <cellStyle name="Normal 17 2 2 4 7" xfId="17325"/>
    <cellStyle name="Normal 17 2 2 4 8" xfId="17326"/>
    <cellStyle name="Normal 17 2 2 5" xfId="17327"/>
    <cellStyle name="Normal 17 2 2 5 2" xfId="17328"/>
    <cellStyle name="Normal 17 2 2 5 2 2" xfId="17329"/>
    <cellStyle name="Normal 17 2 2 5 3" xfId="17330"/>
    <cellStyle name="Normal 17 2 2 5 3 2" xfId="17331"/>
    <cellStyle name="Normal 17 2 2 5 4" xfId="17332"/>
    <cellStyle name="Normal 17 2 2 5 5" xfId="17333"/>
    <cellStyle name="Normal 17 2 2 5 6" xfId="17334"/>
    <cellStyle name="Normal 17 2 2 5 7" xfId="17335"/>
    <cellStyle name="Normal 17 2 2 6" xfId="17336"/>
    <cellStyle name="Normal 17 2 2 6 2" xfId="17337"/>
    <cellStyle name="Normal 17 2 2 7" xfId="17338"/>
    <cellStyle name="Normal 17 2 2 7 2" xfId="17339"/>
    <cellStyle name="Normal 17 2 2 8" xfId="17340"/>
    <cellStyle name="Normal 17 2 2 8 2" xfId="17341"/>
    <cellStyle name="Normal 17 2 2 9" xfId="17342"/>
    <cellStyle name="Normal 17 2 3" xfId="17343"/>
    <cellStyle name="Normal 17 2 3 10" xfId="17344"/>
    <cellStyle name="Normal 17 2 3 11" xfId="17345"/>
    <cellStyle name="Normal 17 2 3 12" xfId="17346"/>
    <cellStyle name="Normal 17 2 3 2" xfId="17347"/>
    <cellStyle name="Normal 17 2 3 2 2" xfId="17348"/>
    <cellStyle name="Normal 17 2 3 2 2 2" xfId="17349"/>
    <cellStyle name="Normal 17 2 3 2 2 2 2" xfId="17350"/>
    <cellStyle name="Normal 17 2 3 2 2 3" xfId="17351"/>
    <cellStyle name="Normal 17 2 3 2 2 3 2" xfId="17352"/>
    <cellStyle name="Normal 17 2 3 2 2 4" xfId="17353"/>
    <cellStyle name="Normal 17 2 3 2 2 5" xfId="17354"/>
    <cellStyle name="Normal 17 2 3 2 2 6" xfId="17355"/>
    <cellStyle name="Normal 17 2 3 2 2 7" xfId="17356"/>
    <cellStyle name="Normal 17 2 3 2 3" xfId="17357"/>
    <cellStyle name="Normal 17 2 3 2 3 2" xfId="17358"/>
    <cellStyle name="Normal 17 2 3 2 4" xfId="17359"/>
    <cellStyle name="Normal 17 2 3 2 4 2" xfId="17360"/>
    <cellStyle name="Normal 17 2 3 2 5" xfId="17361"/>
    <cellStyle name="Normal 17 2 3 2 6" xfId="17362"/>
    <cellStyle name="Normal 17 2 3 2 7" xfId="17363"/>
    <cellStyle name="Normal 17 2 3 2 8" xfId="17364"/>
    <cellStyle name="Normal 17 2 3 3" xfId="17365"/>
    <cellStyle name="Normal 17 2 3 3 2" xfId="17366"/>
    <cellStyle name="Normal 17 2 3 3 2 2" xfId="17367"/>
    <cellStyle name="Normal 17 2 3 3 2 2 2" xfId="17368"/>
    <cellStyle name="Normal 17 2 3 3 2 3" xfId="17369"/>
    <cellStyle name="Normal 17 2 3 3 2 3 2" xfId="17370"/>
    <cellStyle name="Normal 17 2 3 3 2 4" xfId="17371"/>
    <cellStyle name="Normal 17 2 3 3 2 5" xfId="17372"/>
    <cellStyle name="Normal 17 2 3 3 2 6" xfId="17373"/>
    <cellStyle name="Normal 17 2 3 3 2 7" xfId="17374"/>
    <cellStyle name="Normal 17 2 3 3 3" xfId="17375"/>
    <cellStyle name="Normal 17 2 3 3 3 2" xfId="17376"/>
    <cellStyle name="Normal 17 2 3 3 4" xfId="17377"/>
    <cellStyle name="Normal 17 2 3 3 4 2" xfId="17378"/>
    <cellStyle name="Normal 17 2 3 3 5" xfId="17379"/>
    <cellStyle name="Normal 17 2 3 3 6" xfId="17380"/>
    <cellStyle name="Normal 17 2 3 3 7" xfId="17381"/>
    <cellStyle name="Normal 17 2 3 3 8" xfId="17382"/>
    <cellStyle name="Normal 17 2 3 4" xfId="17383"/>
    <cellStyle name="Normal 17 2 3 4 2" xfId="17384"/>
    <cellStyle name="Normal 17 2 3 4 2 2" xfId="17385"/>
    <cellStyle name="Normal 17 2 3 4 3" xfId="17386"/>
    <cellStyle name="Normal 17 2 3 4 3 2" xfId="17387"/>
    <cellStyle name="Normal 17 2 3 4 4" xfId="17388"/>
    <cellStyle name="Normal 17 2 3 4 5" xfId="17389"/>
    <cellStyle name="Normal 17 2 3 4 6" xfId="17390"/>
    <cellStyle name="Normal 17 2 3 4 7" xfId="17391"/>
    <cellStyle name="Normal 17 2 3 5" xfId="17392"/>
    <cellStyle name="Normal 17 2 3 5 2" xfId="17393"/>
    <cellStyle name="Normal 17 2 3 6" xfId="17394"/>
    <cellStyle name="Normal 17 2 3 6 2" xfId="17395"/>
    <cellStyle name="Normal 17 2 3 7" xfId="17396"/>
    <cellStyle name="Normal 17 2 3 7 2" xfId="17397"/>
    <cellStyle name="Normal 17 2 3 8" xfId="17398"/>
    <cellStyle name="Normal 17 2 3 9" xfId="17399"/>
    <cellStyle name="Normal 17 2 4" xfId="17400"/>
    <cellStyle name="Normal 17 2 4 10" xfId="17401"/>
    <cellStyle name="Normal 17 2 4 2" xfId="17402"/>
    <cellStyle name="Normal 17 2 4 2 2" xfId="17403"/>
    <cellStyle name="Normal 17 2 4 2 2 2" xfId="17404"/>
    <cellStyle name="Normal 17 2 4 2 3" xfId="17405"/>
    <cellStyle name="Normal 17 2 4 2 3 2" xfId="17406"/>
    <cellStyle name="Normal 17 2 4 2 4" xfId="17407"/>
    <cellStyle name="Normal 17 2 4 2 5" xfId="17408"/>
    <cellStyle name="Normal 17 2 4 2 6" xfId="17409"/>
    <cellStyle name="Normal 17 2 4 2 7" xfId="17410"/>
    <cellStyle name="Normal 17 2 4 3" xfId="17411"/>
    <cellStyle name="Normal 17 2 4 3 2" xfId="17412"/>
    <cellStyle name="Normal 17 2 4 3 2 2" xfId="17413"/>
    <cellStyle name="Normal 17 2 4 3 3" xfId="17414"/>
    <cellStyle name="Normal 17 2 4 3 3 2" xfId="17415"/>
    <cellStyle name="Normal 17 2 4 3 4" xfId="17416"/>
    <cellStyle name="Normal 17 2 4 3 5" xfId="17417"/>
    <cellStyle name="Normal 17 2 4 3 6" xfId="17418"/>
    <cellStyle name="Normal 17 2 4 3 7" xfId="17419"/>
    <cellStyle name="Normal 17 2 4 4" xfId="17420"/>
    <cellStyle name="Normal 17 2 4 4 2" xfId="17421"/>
    <cellStyle name="Normal 17 2 4 5" xfId="17422"/>
    <cellStyle name="Normal 17 2 4 5 2" xfId="17423"/>
    <cellStyle name="Normal 17 2 4 6" xfId="17424"/>
    <cellStyle name="Normal 17 2 4 7" xfId="17425"/>
    <cellStyle name="Normal 17 2 4 8" xfId="17426"/>
    <cellStyle name="Normal 17 2 4 9" xfId="17427"/>
    <cellStyle name="Normal 17 2 5" xfId="17428"/>
    <cellStyle name="Normal 17 2 5 2" xfId="17429"/>
    <cellStyle name="Normal 17 2 5 2 2" xfId="17430"/>
    <cellStyle name="Normal 17 2 5 2 2 2" xfId="17431"/>
    <cellStyle name="Normal 17 2 5 2 3" xfId="17432"/>
    <cellStyle name="Normal 17 2 5 2 3 2" xfId="17433"/>
    <cellStyle name="Normal 17 2 5 2 4" xfId="17434"/>
    <cellStyle name="Normal 17 2 5 2 5" xfId="17435"/>
    <cellStyle name="Normal 17 2 5 2 6" xfId="17436"/>
    <cellStyle name="Normal 17 2 5 2 7" xfId="17437"/>
    <cellStyle name="Normal 17 2 5 3" xfId="17438"/>
    <cellStyle name="Normal 17 2 5 3 2" xfId="17439"/>
    <cellStyle name="Normal 17 2 5 4" xfId="17440"/>
    <cellStyle name="Normal 17 2 5 4 2" xfId="17441"/>
    <cellStyle name="Normal 17 2 5 5" xfId="17442"/>
    <cellStyle name="Normal 17 2 5 6" xfId="17443"/>
    <cellStyle name="Normal 17 2 5 7" xfId="17444"/>
    <cellStyle name="Normal 17 2 5 8" xfId="17445"/>
    <cellStyle name="Normal 17 2 5 9" xfId="17446"/>
    <cellStyle name="Normal 17 2 6" xfId="17447"/>
    <cellStyle name="Normal 17 2 6 2" xfId="17448"/>
    <cellStyle name="Normal 17 2 6 2 2" xfId="17449"/>
    <cellStyle name="Normal 17 2 6 2 2 2" xfId="17450"/>
    <cellStyle name="Normal 17 2 6 2 3" xfId="17451"/>
    <cellStyle name="Normal 17 2 6 2 3 2" xfId="17452"/>
    <cellStyle name="Normal 17 2 6 2 4" xfId="17453"/>
    <cellStyle name="Normal 17 2 6 2 5" xfId="17454"/>
    <cellStyle name="Normal 17 2 6 2 6" xfId="17455"/>
    <cellStyle name="Normal 17 2 6 2 7" xfId="17456"/>
    <cellStyle name="Normal 17 2 6 3" xfId="17457"/>
    <cellStyle name="Normal 17 2 6 3 2" xfId="17458"/>
    <cellStyle name="Normal 17 2 6 4" xfId="17459"/>
    <cellStyle name="Normal 17 2 6 4 2" xfId="17460"/>
    <cellStyle name="Normal 17 2 6 5" xfId="17461"/>
    <cellStyle name="Normal 17 2 6 6" xfId="17462"/>
    <cellStyle name="Normal 17 2 6 7" xfId="17463"/>
    <cellStyle name="Normal 17 2 6 8" xfId="17464"/>
    <cellStyle name="Normal 17 2 7" xfId="17465"/>
    <cellStyle name="Normal 17 2 7 2" xfId="17466"/>
    <cellStyle name="Normal 17 2 7 2 2" xfId="17467"/>
    <cellStyle name="Normal 17 2 7 3" xfId="17468"/>
    <cellStyle name="Normal 17 2 7 3 2" xfId="17469"/>
    <cellStyle name="Normal 17 2 7 4" xfId="17470"/>
    <cellStyle name="Normal 17 2 7 5" xfId="17471"/>
    <cellStyle name="Normal 17 2 7 6" xfId="17472"/>
    <cellStyle name="Normal 17 2 7 7" xfId="17473"/>
    <cellStyle name="Normal 17 2 8" xfId="17474"/>
    <cellStyle name="Normal 17 2 8 2" xfId="17475"/>
    <cellStyle name="Normal 17 2 9" xfId="17476"/>
    <cellStyle name="Normal 17 2 9 2" xfId="17477"/>
    <cellStyle name="Normal 17 3" xfId="1572"/>
    <cellStyle name="Normal 17 3 10" xfId="17478"/>
    <cellStyle name="Normal 17 3 2" xfId="4422"/>
    <cellStyle name="Normal 17 3 2 2" xfId="17479"/>
    <cellStyle name="Normal 17 3 2 2 2" xfId="52907"/>
    <cellStyle name="Normal 17 3 2 2 3" xfId="52908"/>
    <cellStyle name="Normal 17 3 2 3" xfId="52909"/>
    <cellStyle name="Normal 17 3 2 3 2" xfId="52910"/>
    <cellStyle name="Normal 17 3 2 3 3" xfId="52911"/>
    <cellStyle name="Normal 17 3 2 4" xfId="52912"/>
    <cellStyle name="Normal 17 3 2 5" xfId="52913"/>
    <cellStyle name="Normal 17 3 2 6" xfId="52914"/>
    <cellStyle name="Normal 17 3 2 7" xfId="52915"/>
    <cellStyle name="Normal 17 3 2 8" xfId="52916"/>
    <cellStyle name="Normal 17 3 3" xfId="17480"/>
    <cellStyle name="Normal 17 3 3 2" xfId="17481"/>
    <cellStyle name="Normal 17 3 3 3" xfId="17482"/>
    <cellStyle name="Normal 17 3 4" xfId="17483"/>
    <cellStyle name="Normal 17 3 4 2" xfId="17484"/>
    <cellStyle name="Normal 17 3 4 3" xfId="52917"/>
    <cellStyle name="Normal 17 3 5" xfId="17485"/>
    <cellStyle name="Normal 17 3 5 2" xfId="17486"/>
    <cellStyle name="Normal 17 3 5 3" xfId="52918"/>
    <cellStyle name="Normal 17 3 6" xfId="17487"/>
    <cellStyle name="Normal 17 3 7" xfId="17488"/>
    <cellStyle name="Normal 17 3 8" xfId="17489"/>
    <cellStyle name="Normal 17 3 9" xfId="17490"/>
    <cellStyle name="Normal 17 3_2015 Annual Rpt" xfId="4985"/>
    <cellStyle name="Normal 17 4" xfId="1573"/>
    <cellStyle name="Normal 17 4 2" xfId="17491"/>
    <cellStyle name="Normal 17 4 2 2" xfId="17492"/>
    <cellStyle name="Normal 17 4 3" xfId="17493"/>
    <cellStyle name="Normal 17 4 4" xfId="17494"/>
    <cellStyle name="Normal 17 5" xfId="17495"/>
    <cellStyle name="Normal 17 5 2" xfId="17496"/>
    <cellStyle name="Normal 17 5 2 2" xfId="59707"/>
    <cellStyle name="Normal 17 5 2 3" xfId="59708"/>
    <cellStyle name="Normal 17 5 3" xfId="17497"/>
    <cellStyle name="Normal 17 5 4" xfId="59709"/>
    <cellStyle name="Normal 17 5 5" xfId="59710"/>
    <cellStyle name="Normal 17 6" xfId="17498"/>
    <cellStyle name="Normal 17 6 2" xfId="17499"/>
    <cellStyle name="Normal 17 7" xfId="17500"/>
    <cellStyle name="Normal 17 7 2" xfId="17501"/>
    <cellStyle name="Normal 17 8" xfId="17502"/>
    <cellStyle name="Normal 17 8 2" xfId="17503"/>
    <cellStyle name="Normal 17 9" xfId="17504"/>
    <cellStyle name="Normal 17_2015 Annual Rpt" xfId="4984"/>
    <cellStyle name="Normal 170" xfId="17505"/>
    <cellStyle name="Normal 170 2" xfId="17506"/>
    <cellStyle name="Normal 170 2 2" xfId="52919"/>
    <cellStyle name="Normal 170 2 3" xfId="52920"/>
    <cellStyle name="Normal 170 3" xfId="17507"/>
    <cellStyle name="Normal 170 4" xfId="52921"/>
    <cellStyle name="Normal 171" xfId="17508"/>
    <cellStyle name="Normal 171 2" xfId="17509"/>
    <cellStyle name="Normal 171 2 2" xfId="52922"/>
    <cellStyle name="Normal 171 2 3" xfId="52923"/>
    <cellStyle name="Normal 171 3" xfId="17510"/>
    <cellStyle name="Normal 171 4" xfId="52924"/>
    <cellStyle name="Normal 172" xfId="17511"/>
    <cellStyle name="Normal 172 2" xfId="17512"/>
    <cellStyle name="Normal 172 2 2" xfId="52925"/>
    <cellStyle name="Normal 172 2 3" xfId="52926"/>
    <cellStyle name="Normal 172 3" xfId="17513"/>
    <cellStyle name="Normal 172 4" xfId="52927"/>
    <cellStyle name="Normal 173" xfId="17514"/>
    <cellStyle name="Normal 173 2" xfId="17515"/>
    <cellStyle name="Normal 173 2 2" xfId="52928"/>
    <cellStyle name="Normal 173 2 3" xfId="52929"/>
    <cellStyle name="Normal 173 3" xfId="17516"/>
    <cellStyle name="Normal 173 4" xfId="52930"/>
    <cellStyle name="Normal 174" xfId="17517"/>
    <cellStyle name="Normal 174 2" xfId="17518"/>
    <cellStyle name="Normal 174 2 2" xfId="52931"/>
    <cellStyle name="Normal 174 2 3" xfId="52932"/>
    <cellStyle name="Normal 174 3" xfId="17519"/>
    <cellStyle name="Normal 174 4" xfId="52933"/>
    <cellStyle name="Normal 175" xfId="17520"/>
    <cellStyle name="Normal 175 2" xfId="17521"/>
    <cellStyle name="Normal 175 2 2" xfId="52934"/>
    <cellStyle name="Normal 175 2 3" xfId="52935"/>
    <cellStyle name="Normal 175 3" xfId="17522"/>
    <cellStyle name="Normal 175 4" xfId="52936"/>
    <cellStyle name="Normal 176" xfId="17523"/>
    <cellStyle name="Normal 176 2" xfId="17524"/>
    <cellStyle name="Normal 176 2 2" xfId="52937"/>
    <cellStyle name="Normal 176 2 3" xfId="52938"/>
    <cellStyle name="Normal 176 3" xfId="17525"/>
    <cellStyle name="Normal 176 4" xfId="52939"/>
    <cellStyle name="Normal 177" xfId="17526"/>
    <cellStyle name="Normal 177 2" xfId="17527"/>
    <cellStyle name="Normal 177 2 2" xfId="17528"/>
    <cellStyle name="Normal 177 2 3" xfId="52940"/>
    <cellStyle name="Normal 177 3" xfId="17529"/>
    <cellStyle name="Normal 177 4" xfId="17530"/>
    <cellStyle name="Normal 178" xfId="17531"/>
    <cellStyle name="Normal 178 2" xfId="17532"/>
    <cellStyle name="Normal 178 2 2" xfId="52941"/>
    <cellStyle name="Normal 178 2 3" xfId="52942"/>
    <cellStyle name="Normal 178 3" xfId="17533"/>
    <cellStyle name="Normal 178 4" xfId="52943"/>
    <cellStyle name="Normal 179" xfId="17534"/>
    <cellStyle name="Normal 179 2" xfId="17535"/>
    <cellStyle name="Normal 179 2 2" xfId="52944"/>
    <cellStyle name="Normal 179 2 3" xfId="52945"/>
    <cellStyle name="Normal 179 3" xfId="17536"/>
    <cellStyle name="Normal 179 4" xfId="52946"/>
    <cellStyle name="Normal 18" xfId="1574"/>
    <cellStyle name="Normal 18 10" xfId="17537"/>
    <cellStyle name="Normal 18 11" xfId="17538"/>
    <cellStyle name="Normal 18 12" xfId="17539"/>
    <cellStyle name="Normal 18 2" xfId="1575"/>
    <cellStyle name="Normal 18 2 2" xfId="17540"/>
    <cellStyle name="Normal 18 2 2 2" xfId="17541"/>
    <cellStyle name="Normal 18 2 2 3" xfId="17542"/>
    <cellStyle name="Normal 18 2 2 4" xfId="17543"/>
    <cellStyle name="Normal 18 2 3" xfId="17544"/>
    <cellStyle name="Normal 18 2 3 2" xfId="17545"/>
    <cellStyle name="Normal 18 2 3 2 2" xfId="17546"/>
    <cellStyle name="Normal 18 2 3 3" xfId="17547"/>
    <cellStyle name="Normal 18 2 4" xfId="17548"/>
    <cellStyle name="Normal 18 2 4 2" xfId="17549"/>
    <cellStyle name="Normal 18 2 4 3" xfId="17550"/>
    <cellStyle name="Normal 18 2 5" xfId="17551"/>
    <cellStyle name="Normal 18 2 5 2" xfId="17552"/>
    <cellStyle name="Normal 18 2 5 3" xfId="17553"/>
    <cellStyle name="Normal 18 2 6" xfId="17554"/>
    <cellStyle name="Normal 18 2 7" xfId="17555"/>
    <cellStyle name="Normal 18 2 8" xfId="17556"/>
    <cellStyle name="Normal 18 2 9" xfId="17557"/>
    <cellStyle name="Normal 18 3" xfId="1576"/>
    <cellStyle name="Normal 18 3 2" xfId="17558"/>
    <cellStyle name="Normal 18 3 2 2" xfId="17559"/>
    <cellStyle name="Normal 18 3 2 2 2" xfId="17560"/>
    <cellStyle name="Normal 18 3 2 3" xfId="17561"/>
    <cellStyle name="Normal 18 3 2 4" xfId="17562"/>
    <cellStyle name="Normal 18 3 3" xfId="17563"/>
    <cellStyle name="Normal 18 3 3 2" xfId="17564"/>
    <cellStyle name="Normal 18 3 3 3" xfId="17565"/>
    <cellStyle name="Normal 18 3 4" xfId="17566"/>
    <cellStyle name="Normal 18 3 4 2" xfId="17567"/>
    <cellStyle name="Normal 18 3 5" xfId="17568"/>
    <cellStyle name="Normal 18 3 6" xfId="17569"/>
    <cellStyle name="Normal 18 3 7" xfId="17570"/>
    <cellStyle name="Normal 18 3 8" xfId="17571"/>
    <cellStyle name="Normal 18 4" xfId="1577"/>
    <cellStyle name="Normal 18 4 2" xfId="4423"/>
    <cellStyle name="Normal 18 4 2 2" xfId="17572"/>
    <cellStyle name="Normal 18 4 2 2 2" xfId="17573"/>
    <cellStyle name="Normal 18 4 2 2 3" xfId="52947"/>
    <cellStyle name="Normal 18 4 2 3" xfId="17574"/>
    <cellStyle name="Normal 18 4 2 4" xfId="52948"/>
    <cellStyle name="Normal 18 4 2 5" xfId="52949"/>
    <cellStyle name="Normal 18 4 2 6" xfId="52950"/>
    <cellStyle name="Normal 18 4 2 7" xfId="52951"/>
    <cellStyle name="Normal 18 4 3" xfId="17575"/>
    <cellStyle name="Normal 18 4 3 2" xfId="17576"/>
    <cellStyle name="Normal 18 4 3 3" xfId="17577"/>
    <cellStyle name="Normal 18 4 4" xfId="17578"/>
    <cellStyle name="Normal 18 4 4 2" xfId="52952"/>
    <cellStyle name="Normal 18 4 4 3" xfId="52953"/>
    <cellStyle name="Normal 18 4 5" xfId="17579"/>
    <cellStyle name="Normal 18 4 6" xfId="17580"/>
    <cellStyle name="Normal 18 4 7" xfId="17581"/>
    <cellStyle name="Normal 18 4 8" xfId="17582"/>
    <cellStyle name="Normal 18 5" xfId="17583"/>
    <cellStyle name="Normal 18 6" xfId="17584"/>
    <cellStyle name="Normal 18 6 2" xfId="17585"/>
    <cellStyle name="Normal 18 6 2 2" xfId="17586"/>
    <cellStyle name="Normal 18 6 3" xfId="17587"/>
    <cellStyle name="Normal 18 6 3 2" xfId="17588"/>
    <cellStyle name="Normal 18 6 4" xfId="17589"/>
    <cellStyle name="Normal 18 7" xfId="17590"/>
    <cellStyle name="Normal 18 8" xfId="17591"/>
    <cellStyle name="Normal 18 8 2" xfId="17592"/>
    <cellStyle name="Normal 18 9" xfId="17593"/>
    <cellStyle name="Normal 18_2015 Annual Rpt" xfId="4986"/>
    <cellStyle name="Normal 180" xfId="17594"/>
    <cellStyle name="Normal 180 2" xfId="17595"/>
    <cellStyle name="Normal 180 2 2" xfId="52954"/>
    <cellStyle name="Normal 180 2 3" xfId="52955"/>
    <cellStyle name="Normal 180 3" xfId="17596"/>
    <cellStyle name="Normal 180 4" xfId="52956"/>
    <cellStyle name="Normal 181" xfId="17597"/>
    <cellStyle name="Normal 181 2" xfId="17598"/>
    <cellStyle name="Normal 181 2 2" xfId="52957"/>
    <cellStyle name="Normal 181 2 3" xfId="52958"/>
    <cellStyle name="Normal 181 3" xfId="17599"/>
    <cellStyle name="Normal 181 4" xfId="52959"/>
    <cellStyle name="Normal 182" xfId="17600"/>
    <cellStyle name="Normal 182 2" xfId="17601"/>
    <cellStyle name="Normal 182 2 2" xfId="52960"/>
    <cellStyle name="Normal 182 2 3" xfId="52961"/>
    <cellStyle name="Normal 182 3" xfId="17602"/>
    <cellStyle name="Normal 182 4" xfId="52962"/>
    <cellStyle name="Normal 183" xfId="17603"/>
    <cellStyle name="Normal 183 2" xfId="17604"/>
    <cellStyle name="Normal 183 2 2" xfId="52963"/>
    <cellStyle name="Normal 183 2 3" xfId="52964"/>
    <cellStyle name="Normal 183 3" xfId="17605"/>
    <cellStyle name="Normal 183 4" xfId="52965"/>
    <cellStyle name="Normal 184" xfId="17606"/>
    <cellStyle name="Normal 184 2" xfId="17607"/>
    <cellStyle name="Normal 184 2 2" xfId="52966"/>
    <cellStyle name="Normal 184 2 3" xfId="52967"/>
    <cellStyle name="Normal 184 3" xfId="17608"/>
    <cellStyle name="Normal 184 4" xfId="52968"/>
    <cellStyle name="Normal 185" xfId="17609"/>
    <cellStyle name="Normal 185 2" xfId="17610"/>
    <cellStyle name="Normal 185 2 2" xfId="17611"/>
    <cellStyle name="Normal 185 2 3" xfId="52969"/>
    <cellStyle name="Normal 185 3" xfId="17612"/>
    <cellStyle name="Normal 185 4" xfId="52970"/>
    <cellStyle name="Normal 186" xfId="17613"/>
    <cellStyle name="Normal 186 2" xfId="17614"/>
    <cellStyle name="Normal 186 2 2" xfId="17615"/>
    <cellStyle name="Normal 186 2 3" xfId="52971"/>
    <cellStyle name="Normal 186 3" xfId="17616"/>
    <cellStyle name="Normal 186 4" xfId="52972"/>
    <cellStyle name="Normal 187" xfId="17617"/>
    <cellStyle name="Normal 187 2" xfId="17618"/>
    <cellStyle name="Normal 187 2 2" xfId="17619"/>
    <cellStyle name="Normal 187 2 3" xfId="52973"/>
    <cellStyle name="Normal 187 3" xfId="17620"/>
    <cellStyle name="Normal 187 4" xfId="52974"/>
    <cellStyle name="Normal 188" xfId="17621"/>
    <cellStyle name="Normal 188 2" xfId="17622"/>
    <cellStyle name="Normal 188 2 2" xfId="17623"/>
    <cellStyle name="Normal 188 2 3" xfId="52975"/>
    <cellStyle name="Normal 188 3" xfId="17624"/>
    <cellStyle name="Normal 188 4" xfId="52976"/>
    <cellStyle name="Normal 189" xfId="17625"/>
    <cellStyle name="Normal 189 2" xfId="17626"/>
    <cellStyle name="Normal 189 2 2" xfId="17627"/>
    <cellStyle name="Normal 189 2 3" xfId="52977"/>
    <cellStyle name="Normal 189 3" xfId="17628"/>
    <cellStyle name="Normal 189 4" xfId="52978"/>
    <cellStyle name="Normal 19" xfId="1578"/>
    <cellStyle name="Normal 19 10" xfId="17629"/>
    <cellStyle name="Normal 19 11" xfId="17630"/>
    <cellStyle name="Normal 19 12" xfId="17631"/>
    <cellStyle name="Normal 19 2" xfId="1579"/>
    <cellStyle name="Normal 19 2 2" xfId="4424"/>
    <cellStyle name="Normal 19 2 2 2" xfId="17632"/>
    <cellStyle name="Normal 19 2 2 2 2" xfId="52979"/>
    <cellStyle name="Normal 19 2 2 2 3" xfId="52980"/>
    <cellStyle name="Normal 19 2 2 3" xfId="17633"/>
    <cellStyle name="Normal 19 2 2 3 2" xfId="52981"/>
    <cellStyle name="Normal 19 2 2 3 3" xfId="52982"/>
    <cellStyle name="Normal 19 2 2 4" xfId="17634"/>
    <cellStyle name="Normal 19 2 2 5" xfId="52983"/>
    <cellStyle name="Normal 19 2 2 6" xfId="52984"/>
    <cellStyle name="Normal 19 2 2 7" xfId="52985"/>
    <cellStyle name="Normal 19 2 2 8" xfId="52986"/>
    <cellStyle name="Normal 19 2 3" xfId="17635"/>
    <cellStyle name="Normal 19 2 3 2" xfId="17636"/>
    <cellStyle name="Normal 19 2 3 2 2" xfId="17637"/>
    <cellStyle name="Normal 19 2 3 3" xfId="17638"/>
    <cellStyle name="Normal 19 2 4" xfId="17639"/>
    <cellStyle name="Normal 19 2 4 2" xfId="17640"/>
    <cellStyle name="Normal 19 2 4 3" xfId="17641"/>
    <cellStyle name="Normal 19 2 5" xfId="17642"/>
    <cellStyle name="Normal 19 2 5 2" xfId="17643"/>
    <cellStyle name="Normal 19 2 6" xfId="17644"/>
    <cellStyle name="Normal 19 2 7" xfId="17645"/>
    <cellStyle name="Normal 19 2 8" xfId="17646"/>
    <cellStyle name="Normal 19 2 9" xfId="17647"/>
    <cellStyle name="Normal 19 2_2015 Annual Rpt" xfId="4988"/>
    <cellStyle name="Normal 19 3" xfId="17648"/>
    <cellStyle name="Normal 19 3 2" xfId="17649"/>
    <cellStyle name="Normal 19 3 2 2" xfId="17650"/>
    <cellStyle name="Normal 19 3 2 2 2" xfId="17651"/>
    <cellStyle name="Normal 19 3 2 3" xfId="17652"/>
    <cellStyle name="Normal 19 3 3" xfId="17653"/>
    <cellStyle name="Normal 19 3 3 2" xfId="17654"/>
    <cellStyle name="Normal 19 3 3 3" xfId="17655"/>
    <cellStyle name="Normal 19 3 4" xfId="17656"/>
    <cellStyle name="Normal 19 3 4 2" xfId="17657"/>
    <cellStyle name="Normal 19 3 5" xfId="17658"/>
    <cellStyle name="Normal 19 3 6" xfId="17659"/>
    <cellStyle name="Normal 19 3 7" xfId="17660"/>
    <cellStyle name="Normal 19 3 8" xfId="17661"/>
    <cellStyle name="Normal 19 4" xfId="17662"/>
    <cellStyle name="Normal 19 4 2" xfId="17663"/>
    <cellStyle name="Normal 19 4 2 2" xfId="17664"/>
    <cellStyle name="Normal 19 4 2 2 2" xfId="17665"/>
    <cellStyle name="Normal 19 4 2 3" xfId="17666"/>
    <cellStyle name="Normal 19 4 3" xfId="17667"/>
    <cellStyle name="Normal 19 4 3 2" xfId="17668"/>
    <cellStyle name="Normal 19 4 3 3" xfId="17669"/>
    <cellStyle name="Normal 19 4 4" xfId="17670"/>
    <cellStyle name="Normal 19 4 5" xfId="17671"/>
    <cellStyle name="Normal 19 4 6" xfId="17672"/>
    <cellStyle name="Normal 19 4 7" xfId="17673"/>
    <cellStyle name="Normal 19 4 8" xfId="17674"/>
    <cellStyle name="Normal 19 5" xfId="17675"/>
    <cellStyle name="Normal 19 5 2" xfId="17676"/>
    <cellStyle name="Normal 19 6" xfId="17677"/>
    <cellStyle name="Normal 19 6 2" xfId="17678"/>
    <cellStyle name="Normal 19 6 2 2" xfId="17679"/>
    <cellStyle name="Normal 19 6 3" xfId="17680"/>
    <cellStyle name="Normal 19 6 3 2" xfId="17681"/>
    <cellStyle name="Normal 19 6 4" xfId="17682"/>
    <cellStyle name="Normal 19 7" xfId="17683"/>
    <cellStyle name="Normal 19 8" xfId="17684"/>
    <cellStyle name="Normal 19 8 2" xfId="17685"/>
    <cellStyle name="Normal 19 9" xfId="17686"/>
    <cellStyle name="Normal 19_2015 Annual Rpt" xfId="4987"/>
    <cellStyle name="Normal 190" xfId="17687"/>
    <cellStyle name="Normal 190 2" xfId="17688"/>
    <cellStyle name="Normal 190 2 2" xfId="17689"/>
    <cellStyle name="Normal 190 2 3" xfId="52987"/>
    <cellStyle name="Normal 190 3" xfId="17690"/>
    <cellStyle name="Normal 190 4" xfId="52988"/>
    <cellStyle name="Normal 191" xfId="17691"/>
    <cellStyle name="Normal 191 2" xfId="17692"/>
    <cellStyle name="Normal 191 2 2" xfId="17693"/>
    <cellStyle name="Normal 191 2 3" xfId="52989"/>
    <cellStyle name="Normal 191 3" xfId="17694"/>
    <cellStyle name="Normal 191 4" xfId="52990"/>
    <cellStyle name="Normal 192" xfId="17695"/>
    <cellStyle name="Normal 192 2" xfId="17696"/>
    <cellStyle name="Normal 192 2 2" xfId="17697"/>
    <cellStyle name="Normal 192 2 3" xfId="52991"/>
    <cellStyle name="Normal 192 3" xfId="17698"/>
    <cellStyle name="Normal 192 4" xfId="52992"/>
    <cellStyle name="Normal 193" xfId="17699"/>
    <cellStyle name="Normal 193 2" xfId="17700"/>
    <cellStyle name="Normal 193 2 2" xfId="17701"/>
    <cellStyle name="Normal 193 2 3" xfId="52993"/>
    <cellStyle name="Normal 193 3" xfId="17702"/>
    <cellStyle name="Normal 193 4" xfId="52994"/>
    <cellStyle name="Normal 194" xfId="17703"/>
    <cellStyle name="Normal 194 2" xfId="17704"/>
    <cellStyle name="Normal 194 2 2" xfId="52995"/>
    <cellStyle name="Normal 194 2 3" xfId="52996"/>
    <cellStyle name="Normal 194 3" xfId="17705"/>
    <cellStyle name="Normal 194 4" xfId="52997"/>
    <cellStyle name="Normal 195" xfId="17706"/>
    <cellStyle name="Normal 195 2" xfId="17707"/>
    <cellStyle name="Normal 195 2 2" xfId="52998"/>
    <cellStyle name="Normal 195 2 3" xfId="52999"/>
    <cellStyle name="Normal 195 3" xfId="53000"/>
    <cellStyle name="Normal 195 4" xfId="53001"/>
    <cellStyle name="Normal 196" xfId="17708"/>
    <cellStyle name="Normal 196 2" xfId="17709"/>
    <cellStyle name="Normal 196 2 2" xfId="53002"/>
    <cellStyle name="Normal 196 2 3" xfId="53003"/>
    <cellStyle name="Normal 196 3" xfId="53004"/>
    <cellStyle name="Normal 196 4" xfId="53005"/>
    <cellStyle name="Normal 197" xfId="17710"/>
    <cellStyle name="Normal 197 2" xfId="17711"/>
    <cellStyle name="Normal 197 2 2" xfId="53006"/>
    <cellStyle name="Normal 197 2 3" xfId="53007"/>
    <cellStyle name="Normal 197 3" xfId="53008"/>
    <cellStyle name="Normal 197 4" xfId="53009"/>
    <cellStyle name="Normal 198" xfId="17712"/>
    <cellStyle name="Normal 198 2" xfId="17713"/>
    <cellStyle name="Normal 198 2 2" xfId="53010"/>
    <cellStyle name="Normal 198 2 3" xfId="53011"/>
    <cellStyle name="Normal 198 3" xfId="53012"/>
    <cellStyle name="Normal 198 4" xfId="53013"/>
    <cellStyle name="Normal 199" xfId="17714"/>
    <cellStyle name="Normal 199 2" xfId="17715"/>
    <cellStyle name="Normal 199 2 2" xfId="53014"/>
    <cellStyle name="Normal 199 2 3" xfId="53015"/>
    <cellStyle name="Normal 199 3" xfId="53016"/>
    <cellStyle name="Normal 199 4" xfId="53017"/>
    <cellStyle name="Normal 2" xfId="43"/>
    <cellStyle name="Normal 2 10" xfId="101"/>
    <cellStyle name="Normal 2 10 10" xfId="1580"/>
    <cellStyle name="Normal 2 10 10 2" xfId="1581"/>
    <cellStyle name="Normal 2 10 10 2 2" xfId="17716"/>
    <cellStyle name="Normal 2 10 10 2 2 2" xfId="17717"/>
    <cellStyle name="Normal 2 10 10 2 2 3" xfId="17718"/>
    <cellStyle name="Normal 2 10 10 2 3" xfId="17719"/>
    <cellStyle name="Normal 2 10 10 2 4" xfId="17720"/>
    <cellStyle name="Normal 2 10 10 3" xfId="17721"/>
    <cellStyle name="Normal 2 10 10 3 2" xfId="17722"/>
    <cellStyle name="Normal 2 10 10 3 3" xfId="17723"/>
    <cellStyle name="Normal 2 10 10 4" xfId="17724"/>
    <cellStyle name="Normal 2 10 11" xfId="1582"/>
    <cellStyle name="Normal 2 10 11 2" xfId="17725"/>
    <cellStyle name="Normal 2 10 11 2 2" xfId="17726"/>
    <cellStyle name="Normal 2 10 11 2 2 2" xfId="17727"/>
    <cellStyle name="Normal 2 10 11 2 2 3" xfId="17728"/>
    <cellStyle name="Normal 2 10 11 2 3" xfId="17729"/>
    <cellStyle name="Normal 2 10 11 2 4" xfId="17730"/>
    <cellStyle name="Normal 2 10 11 3" xfId="17731"/>
    <cellStyle name="Normal 2 10 11 3 2" xfId="17732"/>
    <cellStyle name="Normal 2 10 11 3 3" xfId="17733"/>
    <cellStyle name="Normal 2 10 11 4" xfId="17734"/>
    <cellStyle name="Normal 2 10 12" xfId="1583"/>
    <cellStyle name="Normal 2 10 12 2" xfId="17735"/>
    <cellStyle name="Normal 2 10 12 2 2" xfId="17736"/>
    <cellStyle name="Normal 2 10 12 2 2 2" xfId="17737"/>
    <cellStyle name="Normal 2 10 12 2 2 3" xfId="17738"/>
    <cellStyle name="Normal 2 10 12 2 3" xfId="17739"/>
    <cellStyle name="Normal 2 10 12 2 4" xfId="17740"/>
    <cellStyle name="Normal 2 10 12 3" xfId="17741"/>
    <cellStyle name="Normal 2 10 12 3 2" xfId="17742"/>
    <cellStyle name="Normal 2 10 12 3 3" xfId="17743"/>
    <cellStyle name="Normal 2 10 12 4" xfId="17744"/>
    <cellStyle name="Normal 2 10 13" xfId="1584"/>
    <cellStyle name="Normal 2 10 13 2" xfId="17745"/>
    <cellStyle name="Normal 2 10 13 2 2" xfId="17746"/>
    <cellStyle name="Normal 2 10 13 2 2 2" xfId="17747"/>
    <cellStyle name="Normal 2 10 13 2 2 3" xfId="17748"/>
    <cellStyle name="Normal 2 10 13 2 3" xfId="17749"/>
    <cellStyle name="Normal 2 10 13 2 4" xfId="17750"/>
    <cellStyle name="Normal 2 10 13 3" xfId="17751"/>
    <cellStyle name="Normal 2 10 13 3 2" xfId="17752"/>
    <cellStyle name="Normal 2 10 13 3 3" xfId="17753"/>
    <cellStyle name="Normal 2 10 13 4" xfId="17754"/>
    <cellStyle name="Normal 2 10 14" xfId="1585"/>
    <cellStyle name="Normal 2 10 14 2" xfId="17755"/>
    <cellStyle name="Normal 2 10 14 2 2" xfId="17756"/>
    <cellStyle name="Normal 2 10 14 2 2 2" xfId="17757"/>
    <cellStyle name="Normal 2 10 14 2 2 3" xfId="17758"/>
    <cellStyle name="Normal 2 10 14 2 3" xfId="17759"/>
    <cellStyle name="Normal 2 10 14 2 4" xfId="17760"/>
    <cellStyle name="Normal 2 10 14 3" xfId="17761"/>
    <cellStyle name="Normal 2 10 14 3 2" xfId="17762"/>
    <cellStyle name="Normal 2 10 14 3 3" xfId="17763"/>
    <cellStyle name="Normal 2 10 14 4" xfId="17764"/>
    <cellStyle name="Normal 2 10 15" xfId="1586"/>
    <cellStyle name="Normal 2 10 15 2" xfId="17765"/>
    <cellStyle name="Normal 2 10 15 2 2" xfId="17766"/>
    <cellStyle name="Normal 2 10 15 2 2 2" xfId="17767"/>
    <cellStyle name="Normal 2 10 15 2 2 3" xfId="17768"/>
    <cellStyle name="Normal 2 10 15 2 3" xfId="17769"/>
    <cellStyle name="Normal 2 10 15 2 4" xfId="17770"/>
    <cellStyle name="Normal 2 10 15 3" xfId="17771"/>
    <cellStyle name="Normal 2 10 15 3 2" xfId="17772"/>
    <cellStyle name="Normal 2 10 15 3 3" xfId="17773"/>
    <cellStyle name="Normal 2 10 15 4" xfId="17774"/>
    <cellStyle name="Normal 2 10 16" xfId="1587"/>
    <cellStyle name="Normal 2 10 16 2" xfId="17775"/>
    <cellStyle name="Normal 2 10 16 2 2" xfId="17776"/>
    <cellStyle name="Normal 2 10 16 2 2 2" xfId="17777"/>
    <cellStyle name="Normal 2 10 16 2 2 3" xfId="17778"/>
    <cellStyle name="Normal 2 10 16 2 3" xfId="17779"/>
    <cellStyle name="Normal 2 10 16 2 4" xfId="17780"/>
    <cellStyle name="Normal 2 10 16 3" xfId="17781"/>
    <cellStyle name="Normal 2 10 16 3 2" xfId="17782"/>
    <cellStyle name="Normal 2 10 16 3 3" xfId="17783"/>
    <cellStyle name="Normal 2 10 16 4" xfId="17784"/>
    <cellStyle name="Normal 2 10 17" xfId="1588"/>
    <cellStyle name="Normal 2 10 17 2" xfId="17785"/>
    <cellStyle name="Normal 2 10 17 2 2" xfId="17786"/>
    <cellStyle name="Normal 2 10 17 2 2 2" xfId="17787"/>
    <cellStyle name="Normal 2 10 17 2 2 3" xfId="17788"/>
    <cellStyle name="Normal 2 10 17 2 3" xfId="17789"/>
    <cellStyle name="Normal 2 10 17 2 4" xfId="17790"/>
    <cellStyle name="Normal 2 10 17 3" xfId="17791"/>
    <cellStyle name="Normal 2 10 17 3 2" xfId="17792"/>
    <cellStyle name="Normal 2 10 17 3 3" xfId="17793"/>
    <cellStyle name="Normal 2 10 17 4" xfId="17794"/>
    <cellStyle name="Normal 2 10 18" xfId="1589"/>
    <cellStyle name="Normal 2 10 18 2" xfId="17795"/>
    <cellStyle name="Normal 2 10 18 2 2" xfId="17796"/>
    <cellStyle name="Normal 2 10 18 2 2 2" xfId="17797"/>
    <cellStyle name="Normal 2 10 18 2 2 3" xfId="17798"/>
    <cellStyle name="Normal 2 10 18 2 3" xfId="17799"/>
    <cellStyle name="Normal 2 10 18 2 4" xfId="17800"/>
    <cellStyle name="Normal 2 10 18 3" xfId="17801"/>
    <cellStyle name="Normal 2 10 18 3 2" xfId="17802"/>
    <cellStyle name="Normal 2 10 18 3 3" xfId="17803"/>
    <cellStyle name="Normal 2 10 18 4" xfId="17804"/>
    <cellStyle name="Normal 2 10 19" xfId="1590"/>
    <cellStyle name="Normal 2 10 19 2" xfId="17805"/>
    <cellStyle name="Normal 2 10 19 2 2" xfId="17806"/>
    <cellStyle name="Normal 2 10 19 2 2 2" xfId="17807"/>
    <cellStyle name="Normal 2 10 19 2 2 3" xfId="17808"/>
    <cellStyle name="Normal 2 10 19 2 3" xfId="17809"/>
    <cellStyle name="Normal 2 10 19 2 4" xfId="17810"/>
    <cellStyle name="Normal 2 10 19 3" xfId="17811"/>
    <cellStyle name="Normal 2 10 19 3 2" xfId="17812"/>
    <cellStyle name="Normal 2 10 19 3 3" xfId="17813"/>
    <cellStyle name="Normal 2 10 19 4" xfId="17814"/>
    <cellStyle name="Normal 2 10 2" xfId="1591"/>
    <cellStyle name="Normal 2 10 2 2" xfId="17815"/>
    <cellStyle name="Normal 2 10 2 2 2" xfId="17816"/>
    <cellStyle name="Normal 2 10 2 2 2 2" xfId="17817"/>
    <cellStyle name="Normal 2 10 2 2 2 3" xfId="17818"/>
    <cellStyle name="Normal 2 10 2 2 3" xfId="17819"/>
    <cellStyle name="Normal 2 10 2 2 4" xfId="17820"/>
    <cellStyle name="Normal 2 10 2 3" xfId="17821"/>
    <cellStyle name="Normal 2 10 2 3 2" xfId="17822"/>
    <cellStyle name="Normal 2 10 2 3 3" xfId="17823"/>
    <cellStyle name="Normal 2 10 2 4" xfId="17824"/>
    <cellStyle name="Normal 2 10 2 5" xfId="17825"/>
    <cellStyle name="Normal 2 10 20" xfId="1592"/>
    <cellStyle name="Normal 2 10 20 2" xfId="17826"/>
    <cellStyle name="Normal 2 10 20 2 2" xfId="17827"/>
    <cellStyle name="Normal 2 10 20 2 2 2" xfId="17828"/>
    <cellStyle name="Normal 2 10 20 2 2 3" xfId="17829"/>
    <cellStyle name="Normal 2 10 20 2 3" xfId="17830"/>
    <cellStyle name="Normal 2 10 20 2 4" xfId="17831"/>
    <cellStyle name="Normal 2 10 20 3" xfId="17832"/>
    <cellStyle name="Normal 2 10 20 3 2" xfId="17833"/>
    <cellStyle name="Normal 2 10 20 3 3" xfId="17834"/>
    <cellStyle name="Normal 2 10 20 4" xfId="17835"/>
    <cellStyle name="Normal 2 10 21" xfId="1593"/>
    <cellStyle name="Normal 2 10 21 2" xfId="17836"/>
    <cellStyle name="Normal 2 10 21 2 2" xfId="17837"/>
    <cellStyle name="Normal 2 10 21 2 2 2" xfId="17838"/>
    <cellStyle name="Normal 2 10 21 2 2 3" xfId="17839"/>
    <cellStyle name="Normal 2 10 21 2 3" xfId="17840"/>
    <cellStyle name="Normal 2 10 21 2 4" xfId="17841"/>
    <cellStyle name="Normal 2 10 21 3" xfId="17842"/>
    <cellStyle name="Normal 2 10 21 3 2" xfId="17843"/>
    <cellStyle name="Normal 2 10 21 3 3" xfId="17844"/>
    <cellStyle name="Normal 2 10 21 4" xfId="17845"/>
    <cellStyle name="Normal 2 10 22" xfId="1594"/>
    <cellStyle name="Normal 2 10 22 2" xfId="17846"/>
    <cellStyle name="Normal 2 10 22 2 2" xfId="17847"/>
    <cellStyle name="Normal 2 10 22 2 2 2" xfId="17848"/>
    <cellStyle name="Normal 2 10 22 2 2 3" xfId="17849"/>
    <cellStyle name="Normal 2 10 22 2 3" xfId="17850"/>
    <cellStyle name="Normal 2 10 22 2 4" xfId="17851"/>
    <cellStyle name="Normal 2 10 22 3" xfId="17852"/>
    <cellStyle name="Normal 2 10 22 3 2" xfId="17853"/>
    <cellStyle name="Normal 2 10 22 3 3" xfId="17854"/>
    <cellStyle name="Normal 2 10 22 4" xfId="17855"/>
    <cellStyle name="Normal 2 10 23" xfId="1595"/>
    <cellStyle name="Normal 2 10 23 2" xfId="17856"/>
    <cellStyle name="Normal 2 10 23 2 2" xfId="17857"/>
    <cellStyle name="Normal 2 10 23 2 2 2" xfId="17858"/>
    <cellStyle name="Normal 2 10 23 2 2 3" xfId="17859"/>
    <cellStyle name="Normal 2 10 23 2 3" xfId="17860"/>
    <cellStyle name="Normal 2 10 23 2 4" xfId="17861"/>
    <cellStyle name="Normal 2 10 23 3" xfId="17862"/>
    <cellStyle name="Normal 2 10 23 3 2" xfId="17863"/>
    <cellStyle name="Normal 2 10 23 3 3" xfId="17864"/>
    <cellStyle name="Normal 2 10 23 4" xfId="17865"/>
    <cellStyle name="Normal 2 10 24" xfId="17866"/>
    <cellStyle name="Normal 2 10 24 2" xfId="17867"/>
    <cellStyle name="Normal 2 10 24 2 2" xfId="17868"/>
    <cellStyle name="Normal 2 10 24 2 3" xfId="17869"/>
    <cellStyle name="Normal 2 10 24 3" xfId="17870"/>
    <cellStyle name="Normal 2 10 24 4" xfId="17871"/>
    <cellStyle name="Normal 2 10 25" xfId="17872"/>
    <cellStyle name="Normal 2 10 25 2" xfId="17873"/>
    <cellStyle name="Normal 2 10 25 3" xfId="17874"/>
    <cellStyle name="Normal 2 10 26" xfId="17875"/>
    <cellStyle name="Normal 2 10 27" xfId="17876"/>
    <cellStyle name="Normal 2 10 3" xfId="1596"/>
    <cellStyle name="Normal 2 10 3 2" xfId="17877"/>
    <cellStyle name="Normal 2 10 3 2 2" xfId="17878"/>
    <cellStyle name="Normal 2 10 3 2 2 2" xfId="17879"/>
    <cellStyle name="Normal 2 10 3 2 2 3" xfId="17880"/>
    <cellStyle name="Normal 2 10 3 2 3" xfId="17881"/>
    <cellStyle name="Normal 2 10 3 2 4" xfId="17882"/>
    <cellStyle name="Normal 2 10 3 3" xfId="17883"/>
    <cellStyle name="Normal 2 10 3 3 2" xfId="17884"/>
    <cellStyle name="Normal 2 10 3 3 3" xfId="17885"/>
    <cellStyle name="Normal 2 10 3 4" xfId="17886"/>
    <cellStyle name="Normal 2 10 3 5" xfId="17887"/>
    <cellStyle name="Normal 2 10 4" xfId="1597"/>
    <cellStyle name="Normal 2 10 4 2" xfId="17888"/>
    <cellStyle name="Normal 2 10 4 2 2" xfId="17889"/>
    <cellStyle name="Normal 2 10 4 2 2 2" xfId="17890"/>
    <cellStyle name="Normal 2 10 4 2 2 3" xfId="17891"/>
    <cellStyle name="Normal 2 10 4 2 3" xfId="17892"/>
    <cellStyle name="Normal 2 10 4 2 4" xfId="17893"/>
    <cellStyle name="Normal 2 10 4 3" xfId="17894"/>
    <cellStyle name="Normal 2 10 4 3 2" xfId="17895"/>
    <cellStyle name="Normal 2 10 4 3 3" xfId="17896"/>
    <cellStyle name="Normal 2 10 4 4" xfId="17897"/>
    <cellStyle name="Normal 2 10 5" xfId="1598"/>
    <cellStyle name="Normal 2 10 5 2" xfId="17898"/>
    <cellStyle name="Normal 2 10 5 2 2" xfId="17899"/>
    <cellStyle name="Normal 2 10 5 2 2 2" xfId="17900"/>
    <cellStyle name="Normal 2 10 5 2 2 3" xfId="17901"/>
    <cellStyle name="Normal 2 10 5 2 3" xfId="17902"/>
    <cellStyle name="Normal 2 10 5 2 4" xfId="17903"/>
    <cellStyle name="Normal 2 10 5 3" xfId="17904"/>
    <cellStyle name="Normal 2 10 5 3 2" xfId="17905"/>
    <cellStyle name="Normal 2 10 5 3 3" xfId="17906"/>
    <cellStyle name="Normal 2 10 5 4" xfId="17907"/>
    <cellStyle name="Normal 2 10 6" xfId="1599"/>
    <cellStyle name="Normal 2 10 6 2" xfId="17908"/>
    <cellStyle name="Normal 2 10 6 2 2" xfId="17909"/>
    <cellStyle name="Normal 2 10 6 2 2 2" xfId="17910"/>
    <cellStyle name="Normal 2 10 6 2 2 3" xfId="17911"/>
    <cellStyle name="Normal 2 10 6 2 3" xfId="17912"/>
    <cellStyle name="Normal 2 10 6 2 4" xfId="17913"/>
    <cellStyle name="Normal 2 10 6 3" xfId="17914"/>
    <cellStyle name="Normal 2 10 6 3 2" xfId="17915"/>
    <cellStyle name="Normal 2 10 6 3 3" xfId="17916"/>
    <cellStyle name="Normal 2 10 6 4" xfId="17917"/>
    <cellStyle name="Normal 2 10 7" xfId="1600"/>
    <cellStyle name="Normal 2 10 7 2" xfId="17918"/>
    <cellStyle name="Normal 2 10 7 2 2" xfId="17919"/>
    <cellStyle name="Normal 2 10 7 2 2 2" xfId="17920"/>
    <cellStyle name="Normal 2 10 7 2 2 3" xfId="17921"/>
    <cellStyle name="Normal 2 10 7 2 3" xfId="17922"/>
    <cellStyle name="Normal 2 10 7 2 4" xfId="17923"/>
    <cellStyle name="Normal 2 10 7 3" xfId="17924"/>
    <cellStyle name="Normal 2 10 7 3 2" xfId="17925"/>
    <cellStyle name="Normal 2 10 7 3 3" xfId="17926"/>
    <cellStyle name="Normal 2 10 7 4" xfId="17927"/>
    <cellStyle name="Normal 2 10 8" xfId="1601"/>
    <cellStyle name="Normal 2 10 8 2" xfId="17928"/>
    <cellStyle name="Normal 2 10 8 2 2" xfId="17929"/>
    <cellStyle name="Normal 2 10 8 2 2 2" xfId="17930"/>
    <cellStyle name="Normal 2 10 8 2 2 3" xfId="17931"/>
    <cellStyle name="Normal 2 10 8 2 3" xfId="17932"/>
    <cellStyle name="Normal 2 10 8 2 4" xfId="17933"/>
    <cellStyle name="Normal 2 10 8 3" xfId="17934"/>
    <cellStyle name="Normal 2 10 8 3 2" xfId="17935"/>
    <cellStyle name="Normal 2 10 8 3 3" xfId="17936"/>
    <cellStyle name="Normal 2 10 8 4" xfId="17937"/>
    <cellStyle name="Normal 2 10 9" xfId="1602"/>
    <cellStyle name="Normal 2 10 9 2" xfId="17938"/>
    <cellStyle name="Normal 2 10 9 2 2" xfId="17939"/>
    <cellStyle name="Normal 2 10 9 2 2 2" xfId="17940"/>
    <cellStyle name="Normal 2 10 9 2 2 3" xfId="17941"/>
    <cellStyle name="Normal 2 10 9 2 3" xfId="17942"/>
    <cellStyle name="Normal 2 10 9 2 4" xfId="17943"/>
    <cellStyle name="Normal 2 10 9 3" xfId="17944"/>
    <cellStyle name="Normal 2 10 9 3 2" xfId="17945"/>
    <cellStyle name="Normal 2 10 9 3 3" xfId="17946"/>
    <cellStyle name="Normal 2 10 9 4" xfId="17947"/>
    <cellStyle name="Normal 2 10_2015 Annual Rpt" xfId="4989"/>
    <cellStyle name="Normal 2 100" xfId="4951"/>
    <cellStyle name="Normal 2 100 2" xfId="17948"/>
    <cellStyle name="Normal 2 100 2 2" xfId="17949"/>
    <cellStyle name="Normal 2 100 2 2 2" xfId="17950"/>
    <cellStyle name="Normal 2 100 2 3" xfId="17951"/>
    <cellStyle name="Normal 2 100 2 4" xfId="17952"/>
    <cellStyle name="Normal 2 100 2 5" xfId="17953"/>
    <cellStyle name="Normal 2 100 3" xfId="17954"/>
    <cellStyle name="Normal 2 100 3 2" xfId="17955"/>
    <cellStyle name="Normal 2 100 4" xfId="17956"/>
    <cellStyle name="Normal 2 100 5" xfId="17957"/>
    <cellStyle name="Normal 2 100 6" xfId="17958"/>
    <cellStyle name="Normal 2 100 7" xfId="17959"/>
    <cellStyle name="Normal 2 100 8" xfId="17960"/>
    <cellStyle name="Normal 2 101" xfId="5035"/>
    <cellStyle name="Normal 2 101 2" xfId="17961"/>
    <cellStyle name="Normal 2 101 2 2" xfId="17962"/>
    <cellStyle name="Normal 2 101 2 2 2" xfId="17963"/>
    <cellStyle name="Normal 2 101 2 2 3" xfId="53018"/>
    <cellStyle name="Normal 2 101 2 3" xfId="17964"/>
    <cellStyle name="Normal 2 101 2 4" xfId="17965"/>
    <cellStyle name="Normal 2 101 3" xfId="17966"/>
    <cellStyle name="Normal 2 101 3 2" xfId="17967"/>
    <cellStyle name="Normal 2 101 3 3" xfId="53019"/>
    <cellStyle name="Normal 2 101 4" xfId="17968"/>
    <cellStyle name="Normal 2 101 5" xfId="17969"/>
    <cellStyle name="Normal 2 101 6" xfId="17970"/>
    <cellStyle name="Normal 2 101 7" xfId="17971"/>
    <cellStyle name="Normal 2 102" xfId="5037"/>
    <cellStyle name="Normal 2 102 2" xfId="17972"/>
    <cellStyle name="Normal 2 102 2 2" xfId="17973"/>
    <cellStyle name="Normal 2 102 2 2 2" xfId="17974"/>
    <cellStyle name="Normal 2 102 2 3" xfId="17975"/>
    <cellStyle name="Normal 2 102 3" xfId="17976"/>
    <cellStyle name="Normal 2 102 3 2" xfId="17977"/>
    <cellStyle name="Normal 2 102 3 3" xfId="53020"/>
    <cellStyle name="Normal 2 102 4" xfId="17978"/>
    <cellStyle name="Normal 2 102 5" xfId="17979"/>
    <cellStyle name="Normal 2 102 6" xfId="17980"/>
    <cellStyle name="Normal 2 103" xfId="5034"/>
    <cellStyle name="Normal 2 103 2" xfId="17981"/>
    <cellStyle name="Normal 2 103 2 2" xfId="17982"/>
    <cellStyle name="Normal 2 103 3" xfId="17983"/>
    <cellStyle name="Normal 2 103 4" xfId="17984"/>
    <cellStyle name="Normal 2 103 5" xfId="17985"/>
    <cellStyle name="Normal 2 104" xfId="5038"/>
    <cellStyle name="Normal 2 104 2" xfId="17986"/>
    <cellStyle name="Normal 2 104 2 2" xfId="53021"/>
    <cellStyle name="Normal 2 104 2 3" xfId="53022"/>
    <cellStyle name="Normal 2 104 3" xfId="53023"/>
    <cellStyle name="Normal 2 104 4" xfId="53024"/>
    <cellStyle name="Normal 2 105" xfId="5036"/>
    <cellStyle name="Normal 2 105 2" xfId="17987"/>
    <cellStyle name="Normal 2 106" xfId="5039"/>
    <cellStyle name="Normal 2 107" xfId="5057"/>
    <cellStyle name="Normal 2 108" xfId="5054"/>
    <cellStyle name="Normal 2 109" xfId="5053"/>
    <cellStyle name="Normal 2 109 2" xfId="17988"/>
    <cellStyle name="Normal 2 11" xfId="102"/>
    <cellStyle name="Normal 2 11 10" xfId="1604"/>
    <cellStyle name="Normal 2 11 10 2" xfId="17989"/>
    <cellStyle name="Normal 2 11 10 2 2" xfId="17990"/>
    <cellStyle name="Normal 2 11 10 2 2 2" xfId="17991"/>
    <cellStyle name="Normal 2 11 10 2 2 3" xfId="17992"/>
    <cellStyle name="Normal 2 11 10 2 3" xfId="17993"/>
    <cellStyle name="Normal 2 11 10 2 4" xfId="17994"/>
    <cellStyle name="Normal 2 11 10 3" xfId="17995"/>
    <cellStyle name="Normal 2 11 10 3 2" xfId="17996"/>
    <cellStyle name="Normal 2 11 10 3 3" xfId="17997"/>
    <cellStyle name="Normal 2 11 10 4" xfId="17998"/>
    <cellStyle name="Normal 2 11 11" xfId="1605"/>
    <cellStyle name="Normal 2 11 11 2" xfId="17999"/>
    <cellStyle name="Normal 2 11 11 2 2" xfId="18000"/>
    <cellStyle name="Normal 2 11 11 2 2 2" xfId="18001"/>
    <cellStyle name="Normal 2 11 11 2 2 3" xfId="18002"/>
    <cellStyle name="Normal 2 11 11 2 3" xfId="18003"/>
    <cellStyle name="Normal 2 11 11 2 4" xfId="18004"/>
    <cellStyle name="Normal 2 11 11 3" xfId="18005"/>
    <cellStyle name="Normal 2 11 11 3 2" xfId="18006"/>
    <cellStyle name="Normal 2 11 11 3 3" xfId="18007"/>
    <cellStyle name="Normal 2 11 11 4" xfId="18008"/>
    <cellStyle name="Normal 2 11 12" xfId="1606"/>
    <cellStyle name="Normal 2 11 12 2" xfId="18009"/>
    <cellStyle name="Normal 2 11 12 2 2" xfId="18010"/>
    <cellStyle name="Normal 2 11 12 2 2 2" xfId="18011"/>
    <cellStyle name="Normal 2 11 12 2 2 3" xfId="18012"/>
    <cellStyle name="Normal 2 11 12 2 3" xfId="18013"/>
    <cellStyle name="Normal 2 11 12 2 4" xfId="18014"/>
    <cellStyle name="Normal 2 11 12 3" xfId="18015"/>
    <cellStyle name="Normal 2 11 12 3 2" xfId="18016"/>
    <cellStyle name="Normal 2 11 12 3 3" xfId="18017"/>
    <cellStyle name="Normal 2 11 12 4" xfId="18018"/>
    <cellStyle name="Normal 2 11 13" xfId="1607"/>
    <cellStyle name="Normal 2 11 13 2" xfId="18019"/>
    <cellStyle name="Normal 2 11 13 2 2" xfId="18020"/>
    <cellStyle name="Normal 2 11 13 2 2 2" xfId="18021"/>
    <cellStyle name="Normal 2 11 13 2 2 3" xfId="18022"/>
    <cellStyle name="Normal 2 11 13 2 3" xfId="18023"/>
    <cellStyle name="Normal 2 11 13 2 4" xfId="18024"/>
    <cellStyle name="Normal 2 11 13 3" xfId="18025"/>
    <cellStyle name="Normal 2 11 13 3 2" xfId="18026"/>
    <cellStyle name="Normal 2 11 13 3 3" xfId="18027"/>
    <cellStyle name="Normal 2 11 13 4" xfId="18028"/>
    <cellStyle name="Normal 2 11 14" xfId="1608"/>
    <cellStyle name="Normal 2 11 14 2" xfId="18029"/>
    <cellStyle name="Normal 2 11 14 2 2" xfId="18030"/>
    <cellStyle name="Normal 2 11 14 2 2 2" xfId="18031"/>
    <cellStyle name="Normal 2 11 14 2 2 3" xfId="18032"/>
    <cellStyle name="Normal 2 11 14 2 3" xfId="18033"/>
    <cellStyle name="Normal 2 11 14 2 4" xfId="18034"/>
    <cellStyle name="Normal 2 11 14 3" xfId="18035"/>
    <cellStyle name="Normal 2 11 14 3 2" xfId="18036"/>
    <cellStyle name="Normal 2 11 14 3 3" xfId="18037"/>
    <cellStyle name="Normal 2 11 14 4" xfId="18038"/>
    <cellStyle name="Normal 2 11 15" xfId="1609"/>
    <cellStyle name="Normal 2 11 15 2" xfId="18039"/>
    <cellStyle name="Normal 2 11 15 2 2" xfId="18040"/>
    <cellStyle name="Normal 2 11 15 2 2 2" xfId="18041"/>
    <cellStyle name="Normal 2 11 15 2 2 3" xfId="18042"/>
    <cellStyle name="Normal 2 11 15 2 3" xfId="18043"/>
    <cellStyle name="Normal 2 11 15 2 4" xfId="18044"/>
    <cellStyle name="Normal 2 11 15 3" xfId="18045"/>
    <cellStyle name="Normal 2 11 15 3 2" xfId="18046"/>
    <cellStyle name="Normal 2 11 15 3 3" xfId="18047"/>
    <cellStyle name="Normal 2 11 15 4" xfId="18048"/>
    <cellStyle name="Normal 2 11 16" xfId="1610"/>
    <cellStyle name="Normal 2 11 16 2" xfId="18049"/>
    <cellStyle name="Normal 2 11 16 2 2" xfId="18050"/>
    <cellStyle name="Normal 2 11 16 2 2 2" xfId="18051"/>
    <cellStyle name="Normal 2 11 16 2 2 3" xfId="18052"/>
    <cellStyle name="Normal 2 11 16 2 3" xfId="18053"/>
    <cellStyle name="Normal 2 11 16 2 4" xfId="18054"/>
    <cellStyle name="Normal 2 11 16 3" xfId="18055"/>
    <cellStyle name="Normal 2 11 16 3 2" xfId="18056"/>
    <cellStyle name="Normal 2 11 16 3 3" xfId="18057"/>
    <cellStyle name="Normal 2 11 16 4" xfId="18058"/>
    <cellStyle name="Normal 2 11 17" xfId="1611"/>
    <cellStyle name="Normal 2 11 17 2" xfId="18059"/>
    <cellStyle name="Normal 2 11 17 2 2" xfId="18060"/>
    <cellStyle name="Normal 2 11 17 2 2 2" xfId="18061"/>
    <cellStyle name="Normal 2 11 17 2 2 3" xfId="18062"/>
    <cellStyle name="Normal 2 11 17 2 3" xfId="18063"/>
    <cellStyle name="Normal 2 11 17 2 4" xfId="18064"/>
    <cellStyle name="Normal 2 11 17 3" xfId="18065"/>
    <cellStyle name="Normal 2 11 17 3 2" xfId="18066"/>
    <cellStyle name="Normal 2 11 17 3 3" xfId="18067"/>
    <cellStyle name="Normal 2 11 17 4" xfId="18068"/>
    <cellStyle name="Normal 2 11 18" xfId="1612"/>
    <cellStyle name="Normal 2 11 18 2" xfId="18069"/>
    <cellStyle name="Normal 2 11 18 2 2" xfId="18070"/>
    <cellStyle name="Normal 2 11 18 2 2 2" xfId="18071"/>
    <cellStyle name="Normal 2 11 18 2 2 3" xfId="18072"/>
    <cellStyle name="Normal 2 11 18 2 3" xfId="18073"/>
    <cellStyle name="Normal 2 11 18 2 4" xfId="18074"/>
    <cellStyle name="Normal 2 11 18 3" xfId="18075"/>
    <cellStyle name="Normal 2 11 18 3 2" xfId="18076"/>
    <cellStyle name="Normal 2 11 18 3 3" xfId="18077"/>
    <cellStyle name="Normal 2 11 18 4" xfId="18078"/>
    <cellStyle name="Normal 2 11 19" xfId="1613"/>
    <cellStyle name="Normal 2 11 19 2" xfId="18079"/>
    <cellStyle name="Normal 2 11 19 2 2" xfId="18080"/>
    <cellStyle name="Normal 2 11 19 2 2 2" xfId="18081"/>
    <cellStyle name="Normal 2 11 19 2 2 3" xfId="18082"/>
    <cellStyle name="Normal 2 11 19 2 3" xfId="18083"/>
    <cellStyle name="Normal 2 11 19 2 4" xfId="18084"/>
    <cellStyle name="Normal 2 11 19 3" xfId="18085"/>
    <cellStyle name="Normal 2 11 19 3 2" xfId="18086"/>
    <cellStyle name="Normal 2 11 19 3 3" xfId="18087"/>
    <cellStyle name="Normal 2 11 19 4" xfId="18088"/>
    <cellStyle name="Normal 2 11 2" xfId="256"/>
    <cellStyle name="Normal 2 11 2 2" xfId="1614"/>
    <cellStyle name="Normal 2 11 2 2 2" xfId="18089"/>
    <cellStyle name="Normal 2 11 2 2 2 2" xfId="18090"/>
    <cellStyle name="Normal 2 11 2 2 2 3" xfId="18091"/>
    <cellStyle name="Normal 2 11 2 2 3" xfId="18092"/>
    <cellStyle name="Normal 2 11 2 2 4" xfId="18093"/>
    <cellStyle name="Normal 2 11 2 3" xfId="18094"/>
    <cellStyle name="Normal 2 11 2 3 2" xfId="18095"/>
    <cellStyle name="Normal 2 11 2 3 3" xfId="18096"/>
    <cellStyle name="Normal 2 11 2 4" xfId="18097"/>
    <cellStyle name="Normal 2 11 2 4 2" xfId="53025"/>
    <cellStyle name="Normal 2 11 2 4 3" xfId="53026"/>
    <cellStyle name="Normal 2 11 2 5" xfId="18098"/>
    <cellStyle name="Normal 2 11 2 6" xfId="53027"/>
    <cellStyle name="Normal 2 11 20" xfId="1615"/>
    <cellStyle name="Normal 2 11 20 2" xfId="18099"/>
    <cellStyle name="Normal 2 11 20 2 2" xfId="18100"/>
    <cellStyle name="Normal 2 11 20 2 2 2" xfId="18101"/>
    <cellStyle name="Normal 2 11 20 2 2 3" xfId="18102"/>
    <cellStyle name="Normal 2 11 20 2 3" xfId="18103"/>
    <cellStyle name="Normal 2 11 20 2 4" xfId="18104"/>
    <cellStyle name="Normal 2 11 20 3" xfId="18105"/>
    <cellStyle name="Normal 2 11 20 3 2" xfId="18106"/>
    <cellStyle name="Normal 2 11 20 3 3" xfId="18107"/>
    <cellStyle name="Normal 2 11 20 4" xfId="18108"/>
    <cellStyle name="Normal 2 11 21" xfId="1616"/>
    <cellStyle name="Normal 2 11 21 2" xfId="18109"/>
    <cellStyle name="Normal 2 11 21 2 2" xfId="18110"/>
    <cellStyle name="Normal 2 11 21 2 2 2" xfId="18111"/>
    <cellStyle name="Normal 2 11 21 2 2 3" xfId="18112"/>
    <cellStyle name="Normal 2 11 21 2 3" xfId="18113"/>
    <cellStyle name="Normal 2 11 21 2 4" xfId="18114"/>
    <cellStyle name="Normal 2 11 21 3" xfId="18115"/>
    <cellStyle name="Normal 2 11 21 3 2" xfId="18116"/>
    <cellStyle name="Normal 2 11 21 3 3" xfId="18117"/>
    <cellStyle name="Normal 2 11 21 4" xfId="18118"/>
    <cellStyle name="Normal 2 11 22" xfId="1617"/>
    <cellStyle name="Normal 2 11 22 2" xfId="18119"/>
    <cellStyle name="Normal 2 11 22 2 2" xfId="18120"/>
    <cellStyle name="Normal 2 11 22 2 2 2" xfId="18121"/>
    <cellStyle name="Normal 2 11 22 2 2 3" xfId="18122"/>
    <cellStyle name="Normal 2 11 22 2 3" xfId="18123"/>
    <cellStyle name="Normal 2 11 22 2 4" xfId="18124"/>
    <cellStyle name="Normal 2 11 22 3" xfId="18125"/>
    <cellStyle name="Normal 2 11 22 3 2" xfId="18126"/>
    <cellStyle name="Normal 2 11 22 3 3" xfId="18127"/>
    <cellStyle name="Normal 2 11 22 4" xfId="18128"/>
    <cellStyle name="Normal 2 11 23" xfId="1618"/>
    <cellStyle name="Normal 2 11 23 2" xfId="18129"/>
    <cellStyle name="Normal 2 11 23 2 2" xfId="18130"/>
    <cellStyle name="Normal 2 11 23 2 2 2" xfId="18131"/>
    <cellStyle name="Normal 2 11 23 2 2 3" xfId="18132"/>
    <cellStyle name="Normal 2 11 23 2 3" xfId="18133"/>
    <cellStyle name="Normal 2 11 23 2 4" xfId="18134"/>
    <cellStyle name="Normal 2 11 23 3" xfId="18135"/>
    <cellStyle name="Normal 2 11 23 3 2" xfId="18136"/>
    <cellStyle name="Normal 2 11 23 3 3" xfId="18137"/>
    <cellStyle name="Normal 2 11 23 4" xfId="18138"/>
    <cellStyle name="Normal 2 11 24" xfId="1619"/>
    <cellStyle name="Normal 2 11 24 2" xfId="18139"/>
    <cellStyle name="Normal 2 11 24 2 2" xfId="18140"/>
    <cellStyle name="Normal 2 11 24 2 3" xfId="18141"/>
    <cellStyle name="Normal 2 11 24 3" xfId="18142"/>
    <cellStyle name="Normal 2 11 24 4" xfId="18143"/>
    <cellStyle name="Normal 2 11 25" xfId="4425"/>
    <cellStyle name="Normal 2 11 25 2" xfId="18144"/>
    <cellStyle name="Normal 2 11 25 2 2" xfId="53028"/>
    <cellStyle name="Normal 2 11 25 2 3" xfId="53029"/>
    <cellStyle name="Normal 2 11 25 3" xfId="18145"/>
    <cellStyle name="Normal 2 11 25 3 2" xfId="53030"/>
    <cellStyle name="Normal 2 11 25 3 3" xfId="53031"/>
    <cellStyle name="Normal 2 11 25 4" xfId="53032"/>
    <cellStyle name="Normal 2 11 25 5" xfId="53033"/>
    <cellStyle name="Normal 2 11 25 6" xfId="53034"/>
    <cellStyle name="Normal 2 11 25 7" xfId="53035"/>
    <cellStyle name="Normal 2 11 25 8" xfId="53036"/>
    <cellStyle name="Normal 2 11 26" xfId="1603"/>
    <cellStyle name="Normal 2 11 26 2" xfId="53037"/>
    <cellStyle name="Normal 2 11 26 2 2" xfId="53038"/>
    <cellStyle name="Normal 2 11 26 2 3" xfId="53039"/>
    <cellStyle name="Normal 2 11 26 3" xfId="53040"/>
    <cellStyle name="Normal 2 11 26 3 2" xfId="53041"/>
    <cellStyle name="Normal 2 11 26 3 3" xfId="53042"/>
    <cellStyle name="Normal 2 11 26 4" xfId="53043"/>
    <cellStyle name="Normal 2 11 26 5" xfId="53044"/>
    <cellStyle name="Normal 2 11 26 6" xfId="53045"/>
    <cellStyle name="Normal 2 11 26 7" xfId="53046"/>
    <cellStyle name="Normal 2 11 27" xfId="18146"/>
    <cellStyle name="Normal 2 11 27 2" xfId="53047"/>
    <cellStyle name="Normal 2 11 27 3" xfId="53048"/>
    <cellStyle name="Normal 2 11 28" xfId="53049"/>
    <cellStyle name="Normal 2 11 28 2" xfId="53050"/>
    <cellStyle name="Normal 2 11 28 3" xfId="53051"/>
    <cellStyle name="Normal 2 11 29" xfId="53052"/>
    <cellStyle name="Normal 2 11 29 2" xfId="53053"/>
    <cellStyle name="Normal 2 11 29 3" xfId="53054"/>
    <cellStyle name="Normal 2 11 3" xfId="1620"/>
    <cellStyle name="Normal 2 11 3 2" xfId="18147"/>
    <cellStyle name="Normal 2 11 3 2 2" xfId="18148"/>
    <cellStyle name="Normal 2 11 3 2 2 2" xfId="18149"/>
    <cellStyle name="Normal 2 11 3 2 2 3" xfId="18150"/>
    <cellStyle name="Normal 2 11 3 2 3" xfId="18151"/>
    <cellStyle name="Normal 2 11 3 2 4" xfId="18152"/>
    <cellStyle name="Normal 2 11 3 3" xfId="18153"/>
    <cellStyle name="Normal 2 11 3 3 2" xfId="18154"/>
    <cellStyle name="Normal 2 11 3 3 3" xfId="18155"/>
    <cellStyle name="Normal 2 11 3 4" xfId="18156"/>
    <cellStyle name="Normal 2 11 30" xfId="53055"/>
    <cellStyle name="Normal 2 11 30 2" xfId="53056"/>
    <cellStyle name="Normal 2 11 30 3" xfId="53057"/>
    <cellStyle name="Normal 2 11 31" xfId="53058"/>
    <cellStyle name="Normal 2 11 31 2" xfId="53059"/>
    <cellStyle name="Normal 2 11 31 3" xfId="53060"/>
    <cellStyle name="Normal 2 11 32" xfId="53061"/>
    <cellStyle name="Normal 2 11 32 2" xfId="53062"/>
    <cellStyle name="Normal 2 11 32 3" xfId="53063"/>
    <cellStyle name="Normal 2 11 33" xfId="53064"/>
    <cellStyle name="Normal 2 11 33 2" xfId="53065"/>
    <cellStyle name="Normal 2 11 33 3" xfId="53066"/>
    <cellStyle name="Normal 2 11 34" xfId="53067"/>
    <cellStyle name="Normal 2 11 34 2" xfId="53068"/>
    <cellStyle name="Normal 2 11 34 3" xfId="53069"/>
    <cellStyle name="Normal 2 11 35" xfId="53070"/>
    <cellStyle name="Normal 2 11 35 2" xfId="53071"/>
    <cellStyle name="Normal 2 11 35 3" xfId="53072"/>
    <cellStyle name="Normal 2 11 36" xfId="53073"/>
    <cellStyle name="Normal 2 11 36 2" xfId="53074"/>
    <cellStyle name="Normal 2 11 36 3" xfId="53075"/>
    <cellStyle name="Normal 2 11 37" xfId="53076"/>
    <cellStyle name="Normal 2 11 37 2" xfId="53077"/>
    <cellStyle name="Normal 2 11 37 3" xfId="53078"/>
    <cellStyle name="Normal 2 11 38" xfId="53079"/>
    <cellStyle name="Normal 2 11 39" xfId="53080"/>
    <cellStyle name="Normal 2 11 4" xfId="1621"/>
    <cellStyle name="Normal 2 11 4 2" xfId="18157"/>
    <cellStyle name="Normal 2 11 4 2 2" xfId="18158"/>
    <cellStyle name="Normal 2 11 4 2 2 2" xfId="18159"/>
    <cellStyle name="Normal 2 11 4 2 2 3" xfId="18160"/>
    <cellStyle name="Normal 2 11 4 2 3" xfId="18161"/>
    <cellStyle name="Normal 2 11 4 2 4" xfId="18162"/>
    <cellStyle name="Normal 2 11 4 3" xfId="18163"/>
    <cellStyle name="Normal 2 11 4 3 2" xfId="18164"/>
    <cellStyle name="Normal 2 11 4 3 3" xfId="18165"/>
    <cellStyle name="Normal 2 11 4 4" xfId="18166"/>
    <cellStyle name="Normal 2 11 40" xfId="53081"/>
    <cellStyle name="Normal 2 11 5" xfId="1622"/>
    <cellStyle name="Normal 2 11 5 2" xfId="18167"/>
    <cellStyle name="Normal 2 11 5 2 2" xfId="18168"/>
    <cellStyle name="Normal 2 11 5 2 2 2" xfId="18169"/>
    <cellStyle name="Normal 2 11 5 2 2 3" xfId="18170"/>
    <cellStyle name="Normal 2 11 5 2 3" xfId="18171"/>
    <cellStyle name="Normal 2 11 5 2 4" xfId="18172"/>
    <cellStyle name="Normal 2 11 5 3" xfId="18173"/>
    <cellStyle name="Normal 2 11 5 3 2" xfId="18174"/>
    <cellStyle name="Normal 2 11 5 3 3" xfId="18175"/>
    <cellStyle name="Normal 2 11 5 4" xfId="18176"/>
    <cellStyle name="Normal 2 11 6" xfId="1623"/>
    <cellStyle name="Normal 2 11 6 2" xfId="18177"/>
    <cellStyle name="Normal 2 11 6 2 2" xfId="18178"/>
    <cellStyle name="Normal 2 11 6 2 2 2" xfId="18179"/>
    <cellStyle name="Normal 2 11 6 2 2 3" xfId="18180"/>
    <cellStyle name="Normal 2 11 6 2 3" xfId="18181"/>
    <cellStyle name="Normal 2 11 6 2 4" xfId="18182"/>
    <cellStyle name="Normal 2 11 6 3" xfId="18183"/>
    <cellStyle name="Normal 2 11 6 3 2" xfId="18184"/>
    <cellStyle name="Normal 2 11 6 3 3" xfId="18185"/>
    <cellStyle name="Normal 2 11 6 4" xfId="18186"/>
    <cellStyle name="Normal 2 11 7" xfId="1624"/>
    <cellStyle name="Normal 2 11 7 2" xfId="18187"/>
    <cellStyle name="Normal 2 11 7 2 2" xfId="18188"/>
    <cellStyle name="Normal 2 11 7 2 2 2" xfId="18189"/>
    <cellStyle name="Normal 2 11 7 2 2 3" xfId="18190"/>
    <cellStyle name="Normal 2 11 7 2 3" xfId="18191"/>
    <cellStyle name="Normal 2 11 7 2 4" xfId="18192"/>
    <cellStyle name="Normal 2 11 7 3" xfId="18193"/>
    <cellStyle name="Normal 2 11 7 3 2" xfId="18194"/>
    <cellStyle name="Normal 2 11 7 3 3" xfId="18195"/>
    <cellStyle name="Normal 2 11 7 4" xfId="18196"/>
    <cellStyle name="Normal 2 11 8" xfId="1625"/>
    <cellStyle name="Normal 2 11 8 2" xfId="18197"/>
    <cellStyle name="Normal 2 11 8 2 2" xfId="18198"/>
    <cellStyle name="Normal 2 11 8 2 2 2" xfId="18199"/>
    <cellStyle name="Normal 2 11 8 2 2 3" xfId="18200"/>
    <cellStyle name="Normal 2 11 8 2 3" xfId="18201"/>
    <cellStyle name="Normal 2 11 8 2 4" xfId="18202"/>
    <cellStyle name="Normal 2 11 8 3" xfId="18203"/>
    <cellStyle name="Normal 2 11 8 3 2" xfId="18204"/>
    <cellStyle name="Normal 2 11 8 3 3" xfId="18205"/>
    <cellStyle name="Normal 2 11 8 4" xfId="18206"/>
    <cellStyle name="Normal 2 11 9" xfId="1626"/>
    <cellStyle name="Normal 2 11 9 2" xfId="18207"/>
    <cellStyle name="Normal 2 11 9 2 2" xfId="18208"/>
    <cellStyle name="Normal 2 11 9 2 2 2" xfId="18209"/>
    <cellStyle name="Normal 2 11 9 2 2 3" xfId="18210"/>
    <cellStyle name="Normal 2 11 9 2 3" xfId="18211"/>
    <cellStyle name="Normal 2 11 9 2 4" xfId="18212"/>
    <cellStyle name="Normal 2 11 9 3" xfId="18213"/>
    <cellStyle name="Normal 2 11 9 3 2" xfId="18214"/>
    <cellStyle name="Normal 2 11 9 3 3" xfId="18215"/>
    <cellStyle name="Normal 2 11 9 4" xfId="18216"/>
    <cellStyle name="Normal 2 11_Dec monthly report" xfId="4762"/>
    <cellStyle name="Normal 2 110" xfId="5073"/>
    <cellStyle name="Normal 2 111" xfId="5076"/>
    <cellStyle name="Normal 2 112" xfId="5074"/>
    <cellStyle name="Normal 2 112 2" xfId="47243"/>
    <cellStyle name="Normal 2 113" xfId="5048"/>
    <cellStyle name="Normal 2 114" xfId="5072"/>
    <cellStyle name="Normal 2 115" xfId="5049"/>
    <cellStyle name="Normal 2 116" xfId="5050"/>
    <cellStyle name="Normal 2 117" xfId="5081"/>
    <cellStyle name="Normal 2 118" xfId="100"/>
    <cellStyle name="Normal 2 119" xfId="58001"/>
    <cellStyle name="Normal 2 12" xfId="1627"/>
    <cellStyle name="Normal 2 12 10" xfId="1628"/>
    <cellStyle name="Normal 2 12 10 2" xfId="18217"/>
    <cellStyle name="Normal 2 12 10 2 2" xfId="18218"/>
    <cellStyle name="Normal 2 12 10 2 2 2" xfId="18219"/>
    <cellStyle name="Normal 2 12 10 2 2 3" xfId="18220"/>
    <cellStyle name="Normal 2 12 10 2 3" xfId="18221"/>
    <cellStyle name="Normal 2 12 10 2 4" xfId="18222"/>
    <cellStyle name="Normal 2 12 10 3" xfId="18223"/>
    <cellStyle name="Normal 2 12 10 3 2" xfId="18224"/>
    <cellStyle name="Normal 2 12 10 3 3" xfId="18225"/>
    <cellStyle name="Normal 2 12 10 4" xfId="18226"/>
    <cellStyle name="Normal 2 12 11" xfId="1629"/>
    <cellStyle name="Normal 2 12 11 2" xfId="18227"/>
    <cellStyle name="Normal 2 12 11 2 2" xfId="18228"/>
    <cellStyle name="Normal 2 12 11 2 2 2" xfId="18229"/>
    <cellStyle name="Normal 2 12 11 2 2 3" xfId="18230"/>
    <cellStyle name="Normal 2 12 11 2 3" xfId="18231"/>
    <cellStyle name="Normal 2 12 11 2 4" xfId="18232"/>
    <cellStyle name="Normal 2 12 11 3" xfId="18233"/>
    <cellStyle name="Normal 2 12 11 3 2" xfId="18234"/>
    <cellStyle name="Normal 2 12 11 3 3" xfId="18235"/>
    <cellStyle name="Normal 2 12 11 4" xfId="18236"/>
    <cellStyle name="Normal 2 12 12" xfId="1630"/>
    <cellStyle name="Normal 2 12 12 2" xfId="18237"/>
    <cellStyle name="Normal 2 12 12 2 2" xfId="18238"/>
    <cellStyle name="Normal 2 12 12 2 2 2" xfId="18239"/>
    <cellStyle name="Normal 2 12 12 2 2 3" xfId="18240"/>
    <cellStyle name="Normal 2 12 12 2 3" xfId="18241"/>
    <cellStyle name="Normal 2 12 12 2 4" xfId="18242"/>
    <cellStyle name="Normal 2 12 12 3" xfId="18243"/>
    <cellStyle name="Normal 2 12 12 3 2" xfId="18244"/>
    <cellStyle name="Normal 2 12 12 3 3" xfId="18245"/>
    <cellStyle name="Normal 2 12 12 4" xfId="18246"/>
    <cellStyle name="Normal 2 12 13" xfId="1631"/>
    <cellStyle name="Normal 2 12 13 2" xfId="18247"/>
    <cellStyle name="Normal 2 12 13 2 2" xfId="18248"/>
    <cellStyle name="Normal 2 12 13 2 2 2" xfId="18249"/>
    <cellStyle name="Normal 2 12 13 2 2 3" xfId="18250"/>
    <cellStyle name="Normal 2 12 13 2 3" xfId="18251"/>
    <cellStyle name="Normal 2 12 13 2 4" xfId="18252"/>
    <cellStyle name="Normal 2 12 13 3" xfId="18253"/>
    <cellStyle name="Normal 2 12 13 3 2" xfId="18254"/>
    <cellStyle name="Normal 2 12 13 3 3" xfId="18255"/>
    <cellStyle name="Normal 2 12 13 4" xfId="18256"/>
    <cellStyle name="Normal 2 12 14" xfId="1632"/>
    <cellStyle name="Normal 2 12 14 2" xfId="18257"/>
    <cellStyle name="Normal 2 12 14 2 2" xfId="18258"/>
    <cellStyle name="Normal 2 12 14 2 2 2" xfId="18259"/>
    <cellStyle name="Normal 2 12 14 2 2 3" xfId="18260"/>
    <cellStyle name="Normal 2 12 14 2 3" xfId="18261"/>
    <cellStyle name="Normal 2 12 14 2 4" xfId="18262"/>
    <cellStyle name="Normal 2 12 14 3" xfId="18263"/>
    <cellStyle name="Normal 2 12 14 3 2" xfId="18264"/>
    <cellStyle name="Normal 2 12 14 3 3" xfId="18265"/>
    <cellStyle name="Normal 2 12 14 4" xfId="18266"/>
    <cellStyle name="Normal 2 12 15" xfId="1633"/>
    <cellStyle name="Normal 2 12 15 2" xfId="18267"/>
    <cellStyle name="Normal 2 12 15 2 2" xfId="18268"/>
    <cellStyle name="Normal 2 12 15 2 2 2" xfId="18269"/>
    <cellStyle name="Normal 2 12 15 2 2 3" xfId="18270"/>
    <cellStyle name="Normal 2 12 15 2 3" xfId="18271"/>
    <cellStyle name="Normal 2 12 15 2 4" xfId="18272"/>
    <cellStyle name="Normal 2 12 15 3" xfId="18273"/>
    <cellStyle name="Normal 2 12 15 3 2" xfId="18274"/>
    <cellStyle name="Normal 2 12 15 3 3" xfId="18275"/>
    <cellStyle name="Normal 2 12 15 4" xfId="18276"/>
    <cellStyle name="Normal 2 12 16" xfId="1634"/>
    <cellStyle name="Normal 2 12 16 2" xfId="18277"/>
    <cellStyle name="Normal 2 12 16 2 2" xfId="18278"/>
    <cellStyle name="Normal 2 12 16 2 2 2" xfId="18279"/>
    <cellStyle name="Normal 2 12 16 2 2 3" xfId="18280"/>
    <cellStyle name="Normal 2 12 16 2 3" xfId="18281"/>
    <cellStyle name="Normal 2 12 16 2 4" xfId="18282"/>
    <cellStyle name="Normal 2 12 16 3" xfId="18283"/>
    <cellStyle name="Normal 2 12 16 3 2" xfId="18284"/>
    <cellStyle name="Normal 2 12 16 3 3" xfId="18285"/>
    <cellStyle name="Normal 2 12 16 4" xfId="18286"/>
    <cellStyle name="Normal 2 12 17" xfId="1635"/>
    <cellStyle name="Normal 2 12 17 2" xfId="18287"/>
    <cellStyle name="Normal 2 12 17 2 2" xfId="18288"/>
    <cellStyle name="Normal 2 12 17 2 2 2" xfId="18289"/>
    <cellStyle name="Normal 2 12 17 2 2 3" xfId="18290"/>
    <cellStyle name="Normal 2 12 17 2 3" xfId="18291"/>
    <cellStyle name="Normal 2 12 17 2 4" xfId="18292"/>
    <cellStyle name="Normal 2 12 17 3" xfId="18293"/>
    <cellStyle name="Normal 2 12 17 3 2" xfId="18294"/>
    <cellStyle name="Normal 2 12 17 3 3" xfId="18295"/>
    <cellStyle name="Normal 2 12 17 4" xfId="18296"/>
    <cellStyle name="Normal 2 12 18" xfId="1636"/>
    <cellStyle name="Normal 2 12 18 2" xfId="18297"/>
    <cellStyle name="Normal 2 12 18 2 2" xfId="18298"/>
    <cellStyle name="Normal 2 12 18 2 2 2" xfId="18299"/>
    <cellStyle name="Normal 2 12 18 2 2 3" xfId="18300"/>
    <cellStyle name="Normal 2 12 18 2 3" xfId="18301"/>
    <cellStyle name="Normal 2 12 18 2 4" xfId="18302"/>
    <cellStyle name="Normal 2 12 18 3" xfId="18303"/>
    <cellStyle name="Normal 2 12 18 3 2" xfId="18304"/>
    <cellStyle name="Normal 2 12 18 3 3" xfId="18305"/>
    <cellStyle name="Normal 2 12 18 4" xfId="18306"/>
    <cellStyle name="Normal 2 12 19" xfId="1637"/>
    <cellStyle name="Normal 2 12 19 2" xfId="18307"/>
    <cellStyle name="Normal 2 12 19 2 2" xfId="18308"/>
    <cellStyle name="Normal 2 12 19 2 2 2" xfId="18309"/>
    <cellStyle name="Normal 2 12 19 2 2 3" xfId="18310"/>
    <cellStyle name="Normal 2 12 19 2 3" xfId="18311"/>
    <cellStyle name="Normal 2 12 19 2 4" xfId="18312"/>
    <cellStyle name="Normal 2 12 19 3" xfId="18313"/>
    <cellStyle name="Normal 2 12 19 3 2" xfId="18314"/>
    <cellStyle name="Normal 2 12 19 3 3" xfId="18315"/>
    <cellStyle name="Normal 2 12 19 4" xfId="18316"/>
    <cellStyle name="Normal 2 12 2" xfId="1638"/>
    <cellStyle name="Normal 2 12 2 2" xfId="18317"/>
    <cellStyle name="Normal 2 12 2 2 2" xfId="18318"/>
    <cellStyle name="Normal 2 12 2 2 2 2" xfId="18319"/>
    <cellStyle name="Normal 2 12 2 2 2 3" xfId="18320"/>
    <cellStyle name="Normal 2 12 2 2 3" xfId="18321"/>
    <cellStyle name="Normal 2 12 2 2 4" xfId="18322"/>
    <cellStyle name="Normal 2 12 2 3" xfId="18323"/>
    <cellStyle name="Normal 2 12 2 3 2" xfId="18324"/>
    <cellStyle name="Normal 2 12 2 3 3" xfId="18325"/>
    <cellStyle name="Normal 2 12 2 4" xfId="18326"/>
    <cellStyle name="Normal 2 12 20" xfId="1639"/>
    <cellStyle name="Normal 2 12 20 2" xfId="18327"/>
    <cellStyle name="Normal 2 12 20 2 2" xfId="18328"/>
    <cellStyle name="Normal 2 12 20 2 2 2" xfId="18329"/>
    <cellStyle name="Normal 2 12 20 2 2 3" xfId="18330"/>
    <cellStyle name="Normal 2 12 20 2 3" xfId="18331"/>
    <cellStyle name="Normal 2 12 20 2 4" xfId="18332"/>
    <cellStyle name="Normal 2 12 20 3" xfId="18333"/>
    <cellStyle name="Normal 2 12 20 3 2" xfId="18334"/>
    <cellStyle name="Normal 2 12 20 3 3" xfId="18335"/>
    <cellStyle name="Normal 2 12 20 4" xfId="18336"/>
    <cellStyle name="Normal 2 12 21" xfId="1640"/>
    <cellStyle name="Normal 2 12 21 2" xfId="18337"/>
    <cellStyle name="Normal 2 12 21 2 2" xfId="18338"/>
    <cellStyle name="Normal 2 12 21 2 2 2" xfId="18339"/>
    <cellStyle name="Normal 2 12 21 2 2 3" xfId="18340"/>
    <cellStyle name="Normal 2 12 21 2 3" xfId="18341"/>
    <cellStyle name="Normal 2 12 21 2 4" xfId="18342"/>
    <cellStyle name="Normal 2 12 21 3" xfId="18343"/>
    <cellStyle name="Normal 2 12 21 3 2" xfId="18344"/>
    <cellStyle name="Normal 2 12 21 3 3" xfId="18345"/>
    <cellStyle name="Normal 2 12 21 4" xfId="18346"/>
    <cellStyle name="Normal 2 12 22" xfId="1641"/>
    <cellStyle name="Normal 2 12 22 2" xfId="18347"/>
    <cellStyle name="Normal 2 12 22 2 2" xfId="18348"/>
    <cellStyle name="Normal 2 12 22 2 2 2" xfId="18349"/>
    <cellStyle name="Normal 2 12 22 2 2 3" xfId="18350"/>
    <cellStyle name="Normal 2 12 22 2 3" xfId="18351"/>
    <cellStyle name="Normal 2 12 22 2 4" xfId="18352"/>
    <cellStyle name="Normal 2 12 22 3" xfId="18353"/>
    <cellStyle name="Normal 2 12 22 3 2" xfId="18354"/>
    <cellStyle name="Normal 2 12 22 3 3" xfId="18355"/>
    <cellStyle name="Normal 2 12 22 4" xfId="18356"/>
    <cellStyle name="Normal 2 12 23" xfId="1642"/>
    <cellStyle name="Normal 2 12 23 2" xfId="18357"/>
    <cellStyle name="Normal 2 12 23 2 2" xfId="18358"/>
    <cellStyle name="Normal 2 12 23 2 2 2" xfId="18359"/>
    <cellStyle name="Normal 2 12 23 2 2 3" xfId="18360"/>
    <cellStyle name="Normal 2 12 23 2 3" xfId="18361"/>
    <cellStyle name="Normal 2 12 23 2 4" xfId="18362"/>
    <cellStyle name="Normal 2 12 23 3" xfId="18363"/>
    <cellStyle name="Normal 2 12 23 3 2" xfId="18364"/>
    <cellStyle name="Normal 2 12 23 3 3" xfId="18365"/>
    <cellStyle name="Normal 2 12 23 4" xfId="18366"/>
    <cellStyle name="Normal 2 12 24" xfId="18367"/>
    <cellStyle name="Normal 2 12 24 2" xfId="18368"/>
    <cellStyle name="Normal 2 12 24 2 2" xfId="18369"/>
    <cellStyle name="Normal 2 12 24 2 3" xfId="18370"/>
    <cellStyle name="Normal 2 12 24 3" xfId="18371"/>
    <cellStyle name="Normal 2 12 24 4" xfId="18372"/>
    <cellStyle name="Normal 2 12 25" xfId="18373"/>
    <cellStyle name="Normal 2 12 25 2" xfId="18374"/>
    <cellStyle name="Normal 2 12 25 3" xfId="18375"/>
    <cellStyle name="Normal 2 12 26" xfId="18376"/>
    <cellStyle name="Normal 2 12 27" xfId="18377"/>
    <cellStyle name="Normal 2 12 3" xfId="1643"/>
    <cellStyle name="Normal 2 12 3 2" xfId="18378"/>
    <cellStyle name="Normal 2 12 3 2 2" xfId="18379"/>
    <cellStyle name="Normal 2 12 3 2 2 2" xfId="18380"/>
    <cellStyle name="Normal 2 12 3 2 2 3" xfId="18381"/>
    <cellStyle name="Normal 2 12 3 2 3" xfId="18382"/>
    <cellStyle name="Normal 2 12 3 2 4" xfId="18383"/>
    <cellStyle name="Normal 2 12 3 3" xfId="18384"/>
    <cellStyle name="Normal 2 12 3 3 2" xfId="18385"/>
    <cellStyle name="Normal 2 12 3 3 3" xfId="18386"/>
    <cellStyle name="Normal 2 12 3 4" xfId="18387"/>
    <cellStyle name="Normal 2 12 4" xfId="1644"/>
    <cellStyle name="Normal 2 12 4 2" xfId="18388"/>
    <cellStyle name="Normal 2 12 4 2 2" xfId="18389"/>
    <cellStyle name="Normal 2 12 4 2 2 2" xfId="18390"/>
    <cellStyle name="Normal 2 12 4 2 2 3" xfId="18391"/>
    <cellStyle name="Normal 2 12 4 2 3" xfId="18392"/>
    <cellStyle name="Normal 2 12 4 2 4" xfId="18393"/>
    <cellStyle name="Normal 2 12 4 3" xfId="18394"/>
    <cellStyle name="Normal 2 12 4 3 2" xfId="18395"/>
    <cellStyle name="Normal 2 12 4 3 3" xfId="18396"/>
    <cellStyle name="Normal 2 12 4 4" xfId="18397"/>
    <cellStyle name="Normal 2 12 5" xfId="1645"/>
    <cellStyle name="Normal 2 12 5 2" xfId="18398"/>
    <cellStyle name="Normal 2 12 5 2 2" xfId="18399"/>
    <cellStyle name="Normal 2 12 5 2 2 2" xfId="18400"/>
    <cellStyle name="Normal 2 12 5 2 2 3" xfId="18401"/>
    <cellStyle name="Normal 2 12 5 2 3" xfId="18402"/>
    <cellStyle name="Normal 2 12 5 2 4" xfId="18403"/>
    <cellStyle name="Normal 2 12 5 3" xfId="18404"/>
    <cellStyle name="Normal 2 12 5 3 2" xfId="18405"/>
    <cellStyle name="Normal 2 12 5 3 3" xfId="18406"/>
    <cellStyle name="Normal 2 12 5 4" xfId="18407"/>
    <cellStyle name="Normal 2 12 6" xfId="1646"/>
    <cellStyle name="Normal 2 12 6 2" xfId="18408"/>
    <cellStyle name="Normal 2 12 6 2 2" xfId="18409"/>
    <cellStyle name="Normal 2 12 6 2 2 2" xfId="18410"/>
    <cellStyle name="Normal 2 12 6 2 2 3" xfId="18411"/>
    <cellStyle name="Normal 2 12 6 2 3" xfId="18412"/>
    <cellStyle name="Normal 2 12 6 2 4" xfId="18413"/>
    <cellStyle name="Normal 2 12 6 3" xfId="18414"/>
    <cellStyle name="Normal 2 12 6 3 2" xfId="18415"/>
    <cellStyle name="Normal 2 12 6 3 3" xfId="18416"/>
    <cellStyle name="Normal 2 12 6 4" xfId="18417"/>
    <cellStyle name="Normal 2 12 7" xfId="1647"/>
    <cellStyle name="Normal 2 12 7 2" xfId="18418"/>
    <cellStyle name="Normal 2 12 7 2 2" xfId="18419"/>
    <cellStyle name="Normal 2 12 7 2 2 2" xfId="18420"/>
    <cellStyle name="Normal 2 12 7 2 2 3" xfId="18421"/>
    <cellStyle name="Normal 2 12 7 2 3" xfId="18422"/>
    <cellStyle name="Normal 2 12 7 2 4" xfId="18423"/>
    <cellStyle name="Normal 2 12 7 3" xfId="18424"/>
    <cellStyle name="Normal 2 12 7 3 2" xfId="18425"/>
    <cellStyle name="Normal 2 12 7 3 3" xfId="18426"/>
    <cellStyle name="Normal 2 12 7 4" xfId="18427"/>
    <cellStyle name="Normal 2 12 8" xfId="1648"/>
    <cellStyle name="Normal 2 12 8 2" xfId="18428"/>
    <cellStyle name="Normal 2 12 8 2 2" xfId="18429"/>
    <cellStyle name="Normal 2 12 8 2 2 2" xfId="18430"/>
    <cellStyle name="Normal 2 12 8 2 2 3" xfId="18431"/>
    <cellStyle name="Normal 2 12 8 2 3" xfId="18432"/>
    <cellStyle name="Normal 2 12 8 2 4" xfId="18433"/>
    <cellStyle name="Normal 2 12 8 3" xfId="18434"/>
    <cellStyle name="Normal 2 12 8 3 2" xfId="18435"/>
    <cellStyle name="Normal 2 12 8 3 3" xfId="18436"/>
    <cellStyle name="Normal 2 12 8 4" xfId="18437"/>
    <cellStyle name="Normal 2 12 9" xfId="1649"/>
    <cellStyle name="Normal 2 12 9 2" xfId="18438"/>
    <cellStyle name="Normal 2 12 9 2 2" xfId="18439"/>
    <cellStyle name="Normal 2 12 9 2 2 2" xfId="18440"/>
    <cellStyle name="Normal 2 12 9 2 2 3" xfId="18441"/>
    <cellStyle name="Normal 2 12 9 2 3" xfId="18442"/>
    <cellStyle name="Normal 2 12 9 2 4" xfId="18443"/>
    <cellStyle name="Normal 2 12 9 3" xfId="18444"/>
    <cellStyle name="Normal 2 12 9 3 2" xfId="18445"/>
    <cellStyle name="Normal 2 12 9 3 3" xfId="18446"/>
    <cellStyle name="Normal 2 12 9 4" xfId="18447"/>
    <cellStyle name="Normal 2 120" xfId="58002"/>
    <cellStyle name="Normal 2 121" xfId="58003"/>
    <cellStyle name="Normal 2 13" xfId="1650"/>
    <cellStyle name="Normal 2 13 10" xfId="1651"/>
    <cellStyle name="Normal 2 13 10 2" xfId="18448"/>
    <cellStyle name="Normal 2 13 10 2 2" xfId="18449"/>
    <cellStyle name="Normal 2 13 10 2 2 2" xfId="18450"/>
    <cellStyle name="Normal 2 13 10 2 2 3" xfId="18451"/>
    <cellStyle name="Normal 2 13 10 2 3" xfId="18452"/>
    <cellStyle name="Normal 2 13 10 2 4" xfId="18453"/>
    <cellStyle name="Normal 2 13 10 3" xfId="18454"/>
    <cellStyle name="Normal 2 13 10 3 2" xfId="18455"/>
    <cellStyle name="Normal 2 13 10 3 3" xfId="18456"/>
    <cellStyle name="Normal 2 13 10 4" xfId="18457"/>
    <cellStyle name="Normal 2 13 11" xfId="1652"/>
    <cellStyle name="Normal 2 13 11 2" xfId="18458"/>
    <cellStyle name="Normal 2 13 11 2 2" xfId="18459"/>
    <cellStyle name="Normal 2 13 11 2 2 2" xfId="18460"/>
    <cellStyle name="Normal 2 13 11 2 2 3" xfId="18461"/>
    <cellStyle name="Normal 2 13 11 2 3" xfId="18462"/>
    <cellStyle name="Normal 2 13 11 2 4" xfId="18463"/>
    <cellStyle name="Normal 2 13 11 3" xfId="18464"/>
    <cellStyle name="Normal 2 13 11 3 2" xfId="18465"/>
    <cellStyle name="Normal 2 13 11 3 3" xfId="18466"/>
    <cellStyle name="Normal 2 13 11 4" xfId="18467"/>
    <cellStyle name="Normal 2 13 12" xfId="1653"/>
    <cellStyle name="Normal 2 13 12 2" xfId="18468"/>
    <cellStyle name="Normal 2 13 12 2 2" xfId="18469"/>
    <cellStyle name="Normal 2 13 12 2 2 2" xfId="18470"/>
    <cellStyle name="Normal 2 13 12 2 2 3" xfId="18471"/>
    <cellStyle name="Normal 2 13 12 2 3" xfId="18472"/>
    <cellStyle name="Normal 2 13 12 2 4" xfId="18473"/>
    <cellStyle name="Normal 2 13 12 3" xfId="18474"/>
    <cellStyle name="Normal 2 13 12 3 2" xfId="18475"/>
    <cellStyle name="Normal 2 13 12 3 3" xfId="18476"/>
    <cellStyle name="Normal 2 13 12 4" xfId="18477"/>
    <cellStyle name="Normal 2 13 13" xfId="1654"/>
    <cellStyle name="Normal 2 13 13 2" xfId="18478"/>
    <cellStyle name="Normal 2 13 13 2 2" xfId="18479"/>
    <cellStyle name="Normal 2 13 13 2 2 2" xfId="18480"/>
    <cellStyle name="Normal 2 13 13 2 2 3" xfId="18481"/>
    <cellStyle name="Normal 2 13 13 2 3" xfId="18482"/>
    <cellStyle name="Normal 2 13 13 2 4" xfId="18483"/>
    <cellStyle name="Normal 2 13 13 3" xfId="18484"/>
    <cellStyle name="Normal 2 13 13 3 2" xfId="18485"/>
    <cellStyle name="Normal 2 13 13 3 3" xfId="18486"/>
    <cellStyle name="Normal 2 13 13 4" xfId="18487"/>
    <cellStyle name="Normal 2 13 14" xfId="1655"/>
    <cellStyle name="Normal 2 13 14 2" xfId="18488"/>
    <cellStyle name="Normal 2 13 14 2 2" xfId="18489"/>
    <cellStyle name="Normal 2 13 14 2 2 2" xfId="18490"/>
    <cellStyle name="Normal 2 13 14 2 2 3" xfId="18491"/>
    <cellStyle name="Normal 2 13 14 2 3" xfId="18492"/>
    <cellStyle name="Normal 2 13 14 2 4" xfId="18493"/>
    <cellStyle name="Normal 2 13 14 3" xfId="18494"/>
    <cellStyle name="Normal 2 13 14 3 2" xfId="18495"/>
    <cellStyle name="Normal 2 13 14 3 3" xfId="18496"/>
    <cellStyle name="Normal 2 13 14 4" xfId="18497"/>
    <cellStyle name="Normal 2 13 15" xfId="1656"/>
    <cellStyle name="Normal 2 13 15 2" xfId="18498"/>
    <cellStyle name="Normal 2 13 15 2 2" xfId="18499"/>
    <cellStyle name="Normal 2 13 15 2 2 2" xfId="18500"/>
    <cellStyle name="Normal 2 13 15 2 2 3" xfId="18501"/>
    <cellStyle name="Normal 2 13 15 2 3" xfId="18502"/>
    <cellStyle name="Normal 2 13 15 2 4" xfId="18503"/>
    <cellStyle name="Normal 2 13 15 3" xfId="18504"/>
    <cellStyle name="Normal 2 13 15 3 2" xfId="18505"/>
    <cellStyle name="Normal 2 13 15 3 3" xfId="18506"/>
    <cellStyle name="Normal 2 13 15 4" xfId="18507"/>
    <cellStyle name="Normal 2 13 16" xfId="1657"/>
    <cellStyle name="Normal 2 13 16 2" xfId="18508"/>
    <cellStyle name="Normal 2 13 16 2 2" xfId="18509"/>
    <cellStyle name="Normal 2 13 16 2 2 2" xfId="18510"/>
    <cellStyle name="Normal 2 13 16 2 2 3" xfId="18511"/>
    <cellStyle name="Normal 2 13 16 2 3" xfId="18512"/>
    <cellStyle name="Normal 2 13 16 2 4" xfId="18513"/>
    <cellStyle name="Normal 2 13 16 3" xfId="18514"/>
    <cellStyle name="Normal 2 13 16 3 2" xfId="18515"/>
    <cellStyle name="Normal 2 13 16 3 3" xfId="18516"/>
    <cellStyle name="Normal 2 13 16 4" xfId="18517"/>
    <cellStyle name="Normal 2 13 17" xfId="1658"/>
    <cellStyle name="Normal 2 13 17 2" xfId="18518"/>
    <cellStyle name="Normal 2 13 17 2 2" xfId="18519"/>
    <cellStyle name="Normal 2 13 17 2 2 2" xfId="18520"/>
    <cellStyle name="Normal 2 13 17 2 2 3" xfId="18521"/>
    <cellStyle name="Normal 2 13 17 2 3" xfId="18522"/>
    <cellStyle name="Normal 2 13 17 2 4" xfId="18523"/>
    <cellStyle name="Normal 2 13 17 3" xfId="18524"/>
    <cellStyle name="Normal 2 13 17 3 2" xfId="18525"/>
    <cellStyle name="Normal 2 13 17 3 3" xfId="18526"/>
    <cellStyle name="Normal 2 13 17 4" xfId="18527"/>
    <cellStyle name="Normal 2 13 18" xfId="1659"/>
    <cellStyle name="Normal 2 13 18 2" xfId="18528"/>
    <cellStyle name="Normal 2 13 18 2 2" xfId="18529"/>
    <cellStyle name="Normal 2 13 18 2 2 2" xfId="18530"/>
    <cellStyle name="Normal 2 13 18 2 2 3" xfId="18531"/>
    <cellStyle name="Normal 2 13 18 2 3" xfId="18532"/>
    <cellStyle name="Normal 2 13 18 2 4" xfId="18533"/>
    <cellStyle name="Normal 2 13 18 3" xfId="18534"/>
    <cellStyle name="Normal 2 13 18 3 2" xfId="18535"/>
    <cellStyle name="Normal 2 13 18 3 3" xfId="18536"/>
    <cellStyle name="Normal 2 13 18 4" xfId="18537"/>
    <cellStyle name="Normal 2 13 19" xfId="1660"/>
    <cellStyle name="Normal 2 13 19 2" xfId="18538"/>
    <cellStyle name="Normal 2 13 19 2 2" xfId="18539"/>
    <cellStyle name="Normal 2 13 19 2 2 2" xfId="18540"/>
    <cellStyle name="Normal 2 13 19 2 2 3" xfId="18541"/>
    <cellStyle name="Normal 2 13 19 2 3" xfId="18542"/>
    <cellStyle name="Normal 2 13 19 2 4" xfId="18543"/>
    <cellStyle name="Normal 2 13 19 3" xfId="18544"/>
    <cellStyle name="Normal 2 13 19 3 2" xfId="18545"/>
    <cellStyle name="Normal 2 13 19 3 3" xfId="18546"/>
    <cellStyle name="Normal 2 13 19 4" xfId="18547"/>
    <cellStyle name="Normal 2 13 2" xfId="1661"/>
    <cellStyle name="Normal 2 13 2 2" xfId="18548"/>
    <cellStyle name="Normal 2 13 2 2 2" xfId="18549"/>
    <cellStyle name="Normal 2 13 2 2 2 2" xfId="18550"/>
    <cellStyle name="Normal 2 13 2 2 2 3" xfId="18551"/>
    <cellStyle name="Normal 2 13 2 2 3" xfId="18552"/>
    <cellStyle name="Normal 2 13 2 2 4" xfId="18553"/>
    <cellStyle name="Normal 2 13 2 3" xfId="18554"/>
    <cellStyle name="Normal 2 13 2 3 2" xfId="18555"/>
    <cellStyle name="Normal 2 13 2 3 3" xfId="18556"/>
    <cellStyle name="Normal 2 13 2 4" xfId="18557"/>
    <cellStyle name="Normal 2 13 2 5" xfId="18558"/>
    <cellStyle name="Normal 2 13 20" xfId="1662"/>
    <cellStyle name="Normal 2 13 20 2" xfId="18559"/>
    <cellStyle name="Normal 2 13 20 2 2" xfId="18560"/>
    <cellStyle name="Normal 2 13 20 2 2 2" xfId="18561"/>
    <cellStyle name="Normal 2 13 20 2 2 3" xfId="18562"/>
    <cellStyle name="Normal 2 13 20 2 3" xfId="18563"/>
    <cellStyle name="Normal 2 13 20 2 4" xfId="18564"/>
    <cellStyle name="Normal 2 13 20 3" xfId="18565"/>
    <cellStyle name="Normal 2 13 20 3 2" xfId="18566"/>
    <cellStyle name="Normal 2 13 20 3 3" xfId="18567"/>
    <cellStyle name="Normal 2 13 20 4" xfId="18568"/>
    <cellStyle name="Normal 2 13 21" xfId="1663"/>
    <cellStyle name="Normal 2 13 21 2" xfId="18569"/>
    <cellStyle name="Normal 2 13 21 2 2" xfId="18570"/>
    <cellStyle name="Normal 2 13 21 2 2 2" xfId="18571"/>
    <cellStyle name="Normal 2 13 21 2 2 3" xfId="18572"/>
    <cellStyle name="Normal 2 13 21 2 3" xfId="18573"/>
    <cellStyle name="Normal 2 13 21 2 4" xfId="18574"/>
    <cellStyle name="Normal 2 13 21 3" xfId="18575"/>
    <cellStyle name="Normal 2 13 21 3 2" xfId="18576"/>
    <cellStyle name="Normal 2 13 21 3 3" xfId="18577"/>
    <cellStyle name="Normal 2 13 21 4" xfId="18578"/>
    <cellStyle name="Normal 2 13 22" xfId="1664"/>
    <cellStyle name="Normal 2 13 22 2" xfId="18579"/>
    <cellStyle name="Normal 2 13 22 2 2" xfId="18580"/>
    <cellStyle name="Normal 2 13 22 2 2 2" xfId="18581"/>
    <cellStyle name="Normal 2 13 22 2 2 3" xfId="18582"/>
    <cellStyle name="Normal 2 13 22 2 3" xfId="18583"/>
    <cellStyle name="Normal 2 13 22 2 4" xfId="18584"/>
    <cellStyle name="Normal 2 13 22 3" xfId="18585"/>
    <cellStyle name="Normal 2 13 22 3 2" xfId="18586"/>
    <cellStyle name="Normal 2 13 22 3 3" xfId="18587"/>
    <cellStyle name="Normal 2 13 22 4" xfId="18588"/>
    <cellStyle name="Normal 2 13 23" xfId="1665"/>
    <cellStyle name="Normal 2 13 23 2" xfId="18589"/>
    <cellStyle name="Normal 2 13 23 2 2" xfId="18590"/>
    <cellStyle name="Normal 2 13 23 2 2 2" xfId="18591"/>
    <cellStyle name="Normal 2 13 23 2 2 3" xfId="18592"/>
    <cellStyle name="Normal 2 13 23 2 3" xfId="18593"/>
    <cellStyle name="Normal 2 13 23 2 4" xfId="18594"/>
    <cellStyle name="Normal 2 13 23 3" xfId="18595"/>
    <cellStyle name="Normal 2 13 23 3 2" xfId="18596"/>
    <cellStyle name="Normal 2 13 23 3 3" xfId="18597"/>
    <cellStyle name="Normal 2 13 23 4" xfId="18598"/>
    <cellStyle name="Normal 2 13 24" xfId="18599"/>
    <cellStyle name="Normal 2 13 24 2" xfId="18600"/>
    <cellStyle name="Normal 2 13 24 2 2" xfId="18601"/>
    <cellStyle name="Normal 2 13 24 2 3" xfId="18602"/>
    <cellStyle name="Normal 2 13 24 3" xfId="18603"/>
    <cellStyle name="Normal 2 13 24 4" xfId="18604"/>
    <cellStyle name="Normal 2 13 25" xfId="18605"/>
    <cellStyle name="Normal 2 13 25 2" xfId="18606"/>
    <cellStyle name="Normal 2 13 25 3" xfId="18607"/>
    <cellStyle name="Normal 2 13 26" xfId="18608"/>
    <cellStyle name="Normal 2 13 27" xfId="18609"/>
    <cellStyle name="Normal 2 13 3" xfId="1666"/>
    <cellStyle name="Normal 2 13 3 2" xfId="18610"/>
    <cellStyle name="Normal 2 13 3 2 2" xfId="18611"/>
    <cellStyle name="Normal 2 13 3 2 2 2" xfId="18612"/>
    <cellStyle name="Normal 2 13 3 2 2 3" xfId="18613"/>
    <cellStyle name="Normal 2 13 3 2 3" xfId="18614"/>
    <cellStyle name="Normal 2 13 3 2 4" xfId="18615"/>
    <cellStyle name="Normal 2 13 3 3" xfId="18616"/>
    <cellStyle name="Normal 2 13 3 3 2" xfId="18617"/>
    <cellStyle name="Normal 2 13 3 3 3" xfId="18618"/>
    <cellStyle name="Normal 2 13 3 4" xfId="18619"/>
    <cellStyle name="Normal 2 13 4" xfId="1667"/>
    <cellStyle name="Normal 2 13 4 2" xfId="18620"/>
    <cellStyle name="Normal 2 13 4 2 2" xfId="18621"/>
    <cellStyle name="Normal 2 13 4 2 2 2" xfId="18622"/>
    <cellStyle name="Normal 2 13 4 2 2 3" xfId="18623"/>
    <cellStyle name="Normal 2 13 4 2 3" xfId="18624"/>
    <cellStyle name="Normal 2 13 4 2 4" xfId="18625"/>
    <cellStyle name="Normal 2 13 4 3" xfId="18626"/>
    <cellStyle name="Normal 2 13 4 3 2" xfId="18627"/>
    <cellStyle name="Normal 2 13 4 3 3" xfId="18628"/>
    <cellStyle name="Normal 2 13 4 4" xfId="18629"/>
    <cellStyle name="Normal 2 13 5" xfId="1668"/>
    <cellStyle name="Normal 2 13 5 2" xfId="18630"/>
    <cellStyle name="Normal 2 13 5 2 2" xfId="18631"/>
    <cellStyle name="Normal 2 13 5 2 2 2" xfId="18632"/>
    <cellStyle name="Normal 2 13 5 2 2 3" xfId="18633"/>
    <cellStyle name="Normal 2 13 5 2 3" xfId="18634"/>
    <cellStyle name="Normal 2 13 5 2 4" xfId="18635"/>
    <cellStyle name="Normal 2 13 5 3" xfId="18636"/>
    <cellStyle name="Normal 2 13 5 3 2" xfId="18637"/>
    <cellStyle name="Normal 2 13 5 3 3" xfId="18638"/>
    <cellStyle name="Normal 2 13 5 4" xfId="18639"/>
    <cellStyle name="Normal 2 13 6" xfId="1669"/>
    <cellStyle name="Normal 2 13 6 2" xfId="18640"/>
    <cellStyle name="Normal 2 13 6 2 2" xfId="18641"/>
    <cellStyle name="Normal 2 13 6 2 2 2" xfId="18642"/>
    <cellStyle name="Normal 2 13 6 2 2 3" xfId="18643"/>
    <cellStyle name="Normal 2 13 6 2 3" xfId="18644"/>
    <cellStyle name="Normal 2 13 6 2 4" xfId="18645"/>
    <cellStyle name="Normal 2 13 6 3" xfId="18646"/>
    <cellStyle name="Normal 2 13 6 3 2" xfId="18647"/>
    <cellStyle name="Normal 2 13 6 3 3" xfId="18648"/>
    <cellStyle name="Normal 2 13 6 4" xfId="18649"/>
    <cellStyle name="Normal 2 13 7" xfId="1670"/>
    <cellStyle name="Normal 2 13 7 2" xfId="18650"/>
    <cellStyle name="Normal 2 13 7 2 2" xfId="18651"/>
    <cellStyle name="Normal 2 13 7 2 2 2" xfId="18652"/>
    <cellStyle name="Normal 2 13 7 2 2 3" xfId="18653"/>
    <cellStyle name="Normal 2 13 7 2 3" xfId="18654"/>
    <cellStyle name="Normal 2 13 7 2 4" xfId="18655"/>
    <cellStyle name="Normal 2 13 7 3" xfId="18656"/>
    <cellStyle name="Normal 2 13 7 3 2" xfId="18657"/>
    <cellStyle name="Normal 2 13 7 3 3" xfId="18658"/>
    <cellStyle name="Normal 2 13 7 4" xfId="18659"/>
    <cellStyle name="Normal 2 13 8" xfId="1671"/>
    <cellStyle name="Normal 2 13 8 2" xfId="18660"/>
    <cellStyle name="Normal 2 13 8 2 2" xfId="18661"/>
    <cellStyle name="Normal 2 13 8 2 2 2" xfId="18662"/>
    <cellStyle name="Normal 2 13 8 2 2 3" xfId="18663"/>
    <cellStyle name="Normal 2 13 8 2 3" xfId="18664"/>
    <cellStyle name="Normal 2 13 8 2 4" xfId="18665"/>
    <cellStyle name="Normal 2 13 8 3" xfId="18666"/>
    <cellStyle name="Normal 2 13 8 3 2" xfId="18667"/>
    <cellStyle name="Normal 2 13 8 3 3" xfId="18668"/>
    <cellStyle name="Normal 2 13 8 4" xfId="18669"/>
    <cellStyle name="Normal 2 13 9" xfId="1672"/>
    <cellStyle name="Normal 2 13 9 2" xfId="18670"/>
    <cellStyle name="Normal 2 13 9 2 2" xfId="18671"/>
    <cellStyle name="Normal 2 13 9 2 2 2" xfId="18672"/>
    <cellStyle name="Normal 2 13 9 2 2 3" xfId="18673"/>
    <cellStyle name="Normal 2 13 9 2 3" xfId="18674"/>
    <cellStyle name="Normal 2 13 9 2 4" xfId="18675"/>
    <cellStyle name="Normal 2 13 9 3" xfId="18676"/>
    <cellStyle name="Normal 2 13 9 3 2" xfId="18677"/>
    <cellStyle name="Normal 2 13 9 3 3" xfId="18678"/>
    <cellStyle name="Normal 2 13 9 4" xfId="18679"/>
    <cellStyle name="Normal 2 14" xfId="1673"/>
    <cellStyle name="Normal 2 14 10" xfId="1674"/>
    <cellStyle name="Normal 2 14 10 2" xfId="18680"/>
    <cellStyle name="Normal 2 14 10 2 2" xfId="18681"/>
    <cellStyle name="Normal 2 14 10 2 2 2" xfId="18682"/>
    <cellStyle name="Normal 2 14 10 2 2 3" xfId="18683"/>
    <cellStyle name="Normal 2 14 10 2 3" xfId="18684"/>
    <cellStyle name="Normal 2 14 10 2 4" xfId="18685"/>
    <cellStyle name="Normal 2 14 10 3" xfId="18686"/>
    <cellStyle name="Normal 2 14 10 3 2" xfId="18687"/>
    <cellStyle name="Normal 2 14 10 3 3" xfId="18688"/>
    <cellStyle name="Normal 2 14 10 4" xfId="18689"/>
    <cellStyle name="Normal 2 14 11" xfId="1675"/>
    <cellStyle name="Normal 2 14 11 2" xfId="18690"/>
    <cellStyle name="Normal 2 14 11 2 2" xfId="18691"/>
    <cellStyle name="Normal 2 14 11 2 2 2" xfId="18692"/>
    <cellStyle name="Normal 2 14 11 2 2 3" xfId="18693"/>
    <cellStyle name="Normal 2 14 11 2 3" xfId="18694"/>
    <cellStyle name="Normal 2 14 11 2 4" xfId="18695"/>
    <cellStyle name="Normal 2 14 11 3" xfId="18696"/>
    <cellStyle name="Normal 2 14 11 3 2" xfId="18697"/>
    <cellStyle name="Normal 2 14 11 3 3" xfId="18698"/>
    <cellStyle name="Normal 2 14 11 4" xfId="18699"/>
    <cellStyle name="Normal 2 14 12" xfId="1676"/>
    <cellStyle name="Normal 2 14 12 2" xfId="18700"/>
    <cellStyle name="Normal 2 14 12 2 2" xfId="18701"/>
    <cellStyle name="Normal 2 14 12 2 2 2" xfId="18702"/>
    <cellStyle name="Normal 2 14 12 2 2 3" xfId="18703"/>
    <cellStyle name="Normal 2 14 12 2 3" xfId="18704"/>
    <cellStyle name="Normal 2 14 12 2 4" xfId="18705"/>
    <cellStyle name="Normal 2 14 12 3" xfId="18706"/>
    <cellStyle name="Normal 2 14 12 3 2" xfId="18707"/>
    <cellStyle name="Normal 2 14 12 3 3" xfId="18708"/>
    <cellStyle name="Normal 2 14 12 4" xfId="18709"/>
    <cellStyle name="Normal 2 14 13" xfId="1677"/>
    <cellStyle name="Normal 2 14 13 2" xfId="18710"/>
    <cellStyle name="Normal 2 14 13 2 2" xfId="18711"/>
    <cellStyle name="Normal 2 14 13 2 2 2" xfId="18712"/>
    <cellStyle name="Normal 2 14 13 2 2 3" xfId="18713"/>
    <cellStyle name="Normal 2 14 13 2 3" xfId="18714"/>
    <cellStyle name="Normal 2 14 13 2 4" xfId="18715"/>
    <cellStyle name="Normal 2 14 13 3" xfId="18716"/>
    <cellStyle name="Normal 2 14 13 3 2" xfId="18717"/>
    <cellStyle name="Normal 2 14 13 3 3" xfId="18718"/>
    <cellStyle name="Normal 2 14 13 4" xfId="18719"/>
    <cellStyle name="Normal 2 14 14" xfId="1678"/>
    <cellStyle name="Normal 2 14 14 2" xfId="18720"/>
    <cellStyle name="Normal 2 14 14 2 2" xfId="18721"/>
    <cellStyle name="Normal 2 14 14 2 2 2" xfId="18722"/>
    <cellStyle name="Normal 2 14 14 2 2 3" xfId="18723"/>
    <cellStyle name="Normal 2 14 14 2 3" xfId="18724"/>
    <cellStyle name="Normal 2 14 14 2 4" xfId="18725"/>
    <cellStyle name="Normal 2 14 14 3" xfId="18726"/>
    <cellStyle name="Normal 2 14 14 3 2" xfId="18727"/>
    <cellStyle name="Normal 2 14 14 3 3" xfId="18728"/>
    <cellStyle name="Normal 2 14 14 4" xfId="18729"/>
    <cellStyle name="Normal 2 14 15" xfId="1679"/>
    <cellStyle name="Normal 2 14 15 2" xfId="18730"/>
    <cellStyle name="Normal 2 14 15 2 2" xfId="18731"/>
    <cellStyle name="Normal 2 14 15 2 2 2" xfId="18732"/>
    <cellStyle name="Normal 2 14 15 2 2 3" xfId="18733"/>
    <cellStyle name="Normal 2 14 15 2 3" xfId="18734"/>
    <cellStyle name="Normal 2 14 15 2 4" xfId="18735"/>
    <cellStyle name="Normal 2 14 15 3" xfId="18736"/>
    <cellStyle name="Normal 2 14 15 3 2" xfId="18737"/>
    <cellStyle name="Normal 2 14 15 3 3" xfId="18738"/>
    <cellStyle name="Normal 2 14 15 4" xfId="18739"/>
    <cellStyle name="Normal 2 14 16" xfId="1680"/>
    <cellStyle name="Normal 2 14 16 2" xfId="18740"/>
    <cellStyle name="Normal 2 14 16 2 2" xfId="18741"/>
    <cellStyle name="Normal 2 14 16 2 2 2" xfId="18742"/>
    <cellStyle name="Normal 2 14 16 2 2 3" xfId="18743"/>
    <cellStyle name="Normal 2 14 16 2 3" xfId="18744"/>
    <cellStyle name="Normal 2 14 16 2 4" xfId="18745"/>
    <cellStyle name="Normal 2 14 16 3" xfId="18746"/>
    <cellStyle name="Normal 2 14 16 3 2" xfId="18747"/>
    <cellStyle name="Normal 2 14 16 3 3" xfId="18748"/>
    <cellStyle name="Normal 2 14 16 4" xfId="18749"/>
    <cellStyle name="Normal 2 14 17" xfId="1681"/>
    <cellStyle name="Normal 2 14 17 2" xfId="18750"/>
    <cellStyle name="Normal 2 14 17 2 2" xfId="18751"/>
    <cellStyle name="Normal 2 14 17 2 2 2" xfId="18752"/>
    <cellStyle name="Normal 2 14 17 2 2 3" xfId="18753"/>
    <cellStyle name="Normal 2 14 17 2 3" xfId="18754"/>
    <cellStyle name="Normal 2 14 17 2 4" xfId="18755"/>
    <cellStyle name="Normal 2 14 17 3" xfId="18756"/>
    <cellStyle name="Normal 2 14 17 3 2" xfId="18757"/>
    <cellStyle name="Normal 2 14 17 3 3" xfId="18758"/>
    <cellStyle name="Normal 2 14 17 4" xfId="18759"/>
    <cellStyle name="Normal 2 14 18" xfId="1682"/>
    <cellStyle name="Normal 2 14 18 2" xfId="18760"/>
    <cellStyle name="Normal 2 14 18 2 2" xfId="18761"/>
    <cellStyle name="Normal 2 14 18 2 2 2" xfId="18762"/>
    <cellStyle name="Normal 2 14 18 2 2 3" xfId="18763"/>
    <cellStyle name="Normal 2 14 18 2 3" xfId="18764"/>
    <cellStyle name="Normal 2 14 18 2 4" xfId="18765"/>
    <cellStyle name="Normal 2 14 18 3" xfId="18766"/>
    <cellStyle name="Normal 2 14 18 3 2" xfId="18767"/>
    <cellStyle name="Normal 2 14 18 3 3" xfId="18768"/>
    <cellStyle name="Normal 2 14 18 4" xfId="18769"/>
    <cellStyle name="Normal 2 14 19" xfId="1683"/>
    <cellStyle name="Normal 2 14 19 2" xfId="18770"/>
    <cellStyle name="Normal 2 14 19 2 2" xfId="18771"/>
    <cellStyle name="Normal 2 14 19 2 2 2" xfId="18772"/>
    <cellStyle name="Normal 2 14 19 2 2 3" xfId="18773"/>
    <cellStyle name="Normal 2 14 19 2 3" xfId="18774"/>
    <cellStyle name="Normal 2 14 19 2 4" xfId="18775"/>
    <cellStyle name="Normal 2 14 19 3" xfId="18776"/>
    <cellStyle name="Normal 2 14 19 3 2" xfId="18777"/>
    <cellStyle name="Normal 2 14 19 3 3" xfId="18778"/>
    <cellStyle name="Normal 2 14 19 4" xfId="18779"/>
    <cellStyle name="Normal 2 14 2" xfId="1684"/>
    <cellStyle name="Normal 2 14 2 2" xfId="18780"/>
    <cellStyle name="Normal 2 14 2 2 2" xfId="18781"/>
    <cellStyle name="Normal 2 14 2 2 2 2" xfId="18782"/>
    <cellStyle name="Normal 2 14 2 2 2 3" xfId="18783"/>
    <cellStyle name="Normal 2 14 2 2 3" xfId="18784"/>
    <cellStyle name="Normal 2 14 2 2 4" xfId="18785"/>
    <cellStyle name="Normal 2 14 2 3" xfId="18786"/>
    <cellStyle name="Normal 2 14 2 3 2" xfId="18787"/>
    <cellStyle name="Normal 2 14 2 3 3" xfId="18788"/>
    <cellStyle name="Normal 2 14 2 4" xfId="18789"/>
    <cellStyle name="Normal 2 14 20" xfId="1685"/>
    <cellStyle name="Normal 2 14 20 2" xfId="18790"/>
    <cellStyle name="Normal 2 14 20 2 2" xfId="18791"/>
    <cellStyle name="Normal 2 14 20 2 2 2" xfId="18792"/>
    <cellStyle name="Normal 2 14 20 2 2 3" xfId="18793"/>
    <cellStyle name="Normal 2 14 20 2 3" xfId="18794"/>
    <cellStyle name="Normal 2 14 20 2 4" xfId="18795"/>
    <cellStyle name="Normal 2 14 20 3" xfId="18796"/>
    <cellStyle name="Normal 2 14 20 3 2" xfId="18797"/>
    <cellStyle name="Normal 2 14 20 3 3" xfId="18798"/>
    <cellStyle name="Normal 2 14 20 4" xfId="18799"/>
    <cellStyle name="Normal 2 14 21" xfId="1686"/>
    <cellStyle name="Normal 2 14 21 2" xfId="18800"/>
    <cellStyle name="Normal 2 14 21 2 2" xfId="18801"/>
    <cellStyle name="Normal 2 14 21 2 2 2" xfId="18802"/>
    <cellStyle name="Normal 2 14 21 2 2 3" xfId="18803"/>
    <cellStyle name="Normal 2 14 21 2 3" xfId="18804"/>
    <cellStyle name="Normal 2 14 21 2 4" xfId="18805"/>
    <cellStyle name="Normal 2 14 21 3" xfId="18806"/>
    <cellStyle name="Normal 2 14 21 3 2" xfId="18807"/>
    <cellStyle name="Normal 2 14 21 3 3" xfId="18808"/>
    <cellStyle name="Normal 2 14 21 4" xfId="18809"/>
    <cellStyle name="Normal 2 14 22" xfId="1687"/>
    <cellStyle name="Normal 2 14 22 2" xfId="18810"/>
    <cellStyle name="Normal 2 14 22 2 2" xfId="18811"/>
    <cellStyle name="Normal 2 14 22 2 2 2" xfId="18812"/>
    <cellStyle name="Normal 2 14 22 2 2 3" xfId="18813"/>
    <cellStyle name="Normal 2 14 22 2 3" xfId="18814"/>
    <cellStyle name="Normal 2 14 22 2 4" xfId="18815"/>
    <cellStyle name="Normal 2 14 22 3" xfId="18816"/>
    <cellStyle name="Normal 2 14 22 3 2" xfId="18817"/>
    <cellStyle name="Normal 2 14 22 3 3" xfId="18818"/>
    <cellStyle name="Normal 2 14 22 4" xfId="18819"/>
    <cellStyle name="Normal 2 14 23" xfId="1688"/>
    <cellStyle name="Normal 2 14 23 2" xfId="18820"/>
    <cellStyle name="Normal 2 14 23 2 2" xfId="18821"/>
    <cellStyle name="Normal 2 14 23 2 2 2" xfId="18822"/>
    <cellStyle name="Normal 2 14 23 2 2 3" xfId="18823"/>
    <cellStyle name="Normal 2 14 23 2 3" xfId="18824"/>
    <cellStyle name="Normal 2 14 23 2 4" xfId="18825"/>
    <cellStyle name="Normal 2 14 23 3" xfId="18826"/>
    <cellStyle name="Normal 2 14 23 3 2" xfId="18827"/>
    <cellStyle name="Normal 2 14 23 3 3" xfId="18828"/>
    <cellStyle name="Normal 2 14 23 4" xfId="18829"/>
    <cellStyle name="Normal 2 14 24" xfId="18830"/>
    <cellStyle name="Normal 2 14 24 2" xfId="18831"/>
    <cellStyle name="Normal 2 14 24 2 2" xfId="18832"/>
    <cellStyle name="Normal 2 14 24 2 3" xfId="18833"/>
    <cellStyle name="Normal 2 14 24 3" xfId="18834"/>
    <cellStyle name="Normal 2 14 24 4" xfId="18835"/>
    <cellStyle name="Normal 2 14 25" xfId="18836"/>
    <cellStyle name="Normal 2 14 25 2" xfId="18837"/>
    <cellStyle name="Normal 2 14 25 3" xfId="18838"/>
    <cellStyle name="Normal 2 14 26" xfId="18839"/>
    <cellStyle name="Normal 2 14 27" xfId="18840"/>
    <cellStyle name="Normal 2 14 3" xfId="1689"/>
    <cellStyle name="Normal 2 14 3 2" xfId="18841"/>
    <cellStyle name="Normal 2 14 3 2 2" xfId="18842"/>
    <cellStyle name="Normal 2 14 3 2 2 2" xfId="18843"/>
    <cellStyle name="Normal 2 14 3 2 2 3" xfId="18844"/>
    <cellStyle name="Normal 2 14 3 2 3" xfId="18845"/>
    <cellStyle name="Normal 2 14 3 2 4" xfId="18846"/>
    <cellStyle name="Normal 2 14 3 3" xfId="18847"/>
    <cellStyle name="Normal 2 14 3 3 2" xfId="18848"/>
    <cellStyle name="Normal 2 14 3 3 3" xfId="18849"/>
    <cellStyle name="Normal 2 14 3 4" xfId="18850"/>
    <cellStyle name="Normal 2 14 4" xfId="1690"/>
    <cellStyle name="Normal 2 14 4 2" xfId="18851"/>
    <cellStyle name="Normal 2 14 4 2 2" xfId="18852"/>
    <cellStyle name="Normal 2 14 4 2 2 2" xfId="18853"/>
    <cellStyle name="Normal 2 14 4 2 2 3" xfId="18854"/>
    <cellStyle name="Normal 2 14 4 2 3" xfId="18855"/>
    <cellStyle name="Normal 2 14 4 2 4" xfId="18856"/>
    <cellStyle name="Normal 2 14 4 3" xfId="18857"/>
    <cellStyle name="Normal 2 14 4 3 2" xfId="18858"/>
    <cellStyle name="Normal 2 14 4 3 3" xfId="18859"/>
    <cellStyle name="Normal 2 14 4 4" xfId="18860"/>
    <cellStyle name="Normal 2 14 5" xfId="1691"/>
    <cellStyle name="Normal 2 14 5 2" xfId="18861"/>
    <cellStyle name="Normal 2 14 5 2 2" xfId="18862"/>
    <cellStyle name="Normal 2 14 5 2 2 2" xfId="18863"/>
    <cellStyle name="Normal 2 14 5 2 2 3" xfId="18864"/>
    <cellStyle name="Normal 2 14 5 2 3" xfId="18865"/>
    <cellStyle name="Normal 2 14 5 2 4" xfId="18866"/>
    <cellStyle name="Normal 2 14 5 3" xfId="18867"/>
    <cellStyle name="Normal 2 14 5 3 2" xfId="18868"/>
    <cellStyle name="Normal 2 14 5 3 3" xfId="18869"/>
    <cellStyle name="Normal 2 14 5 4" xfId="18870"/>
    <cellStyle name="Normal 2 14 6" xfId="1692"/>
    <cellStyle name="Normal 2 14 6 2" xfId="18871"/>
    <cellStyle name="Normal 2 14 6 2 2" xfId="18872"/>
    <cellStyle name="Normal 2 14 6 2 2 2" xfId="18873"/>
    <cellStyle name="Normal 2 14 6 2 2 3" xfId="18874"/>
    <cellStyle name="Normal 2 14 6 2 3" xfId="18875"/>
    <cellStyle name="Normal 2 14 6 2 4" xfId="18876"/>
    <cellStyle name="Normal 2 14 6 3" xfId="18877"/>
    <cellStyle name="Normal 2 14 6 3 2" xfId="18878"/>
    <cellStyle name="Normal 2 14 6 3 3" xfId="18879"/>
    <cellStyle name="Normal 2 14 6 4" xfId="18880"/>
    <cellStyle name="Normal 2 14 7" xfId="1693"/>
    <cellStyle name="Normal 2 14 7 2" xfId="18881"/>
    <cellStyle name="Normal 2 14 7 2 2" xfId="18882"/>
    <cellStyle name="Normal 2 14 7 2 2 2" xfId="18883"/>
    <cellStyle name="Normal 2 14 7 2 2 3" xfId="18884"/>
    <cellStyle name="Normal 2 14 7 2 3" xfId="18885"/>
    <cellStyle name="Normal 2 14 7 2 4" xfId="18886"/>
    <cellStyle name="Normal 2 14 7 3" xfId="18887"/>
    <cellStyle name="Normal 2 14 7 3 2" xfId="18888"/>
    <cellStyle name="Normal 2 14 7 3 3" xfId="18889"/>
    <cellStyle name="Normal 2 14 7 4" xfId="18890"/>
    <cellStyle name="Normal 2 14 8" xfId="1694"/>
    <cellStyle name="Normal 2 14 8 2" xfId="18891"/>
    <cellStyle name="Normal 2 14 8 2 2" xfId="18892"/>
    <cellStyle name="Normal 2 14 8 2 2 2" xfId="18893"/>
    <cellStyle name="Normal 2 14 8 2 2 3" xfId="18894"/>
    <cellStyle name="Normal 2 14 8 2 3" xfId="18895"/>
    <cellStyle name="Normal 2 14 8 2 4" xfId="18896"/>
    <cellStyle name="Normal 2 14 8 3" xfId="18897"/>
    <cellStyle name="Normal 2 14 8 3 2" xfId="18898"/>
    <cellStyle name="Normal 2 14 8 3 3" xfId="18899"/>
    <cellStyle name="Normal 2 14 8 4" xfId="18900"/>
    <cellStyle name="Normal 2 14 9" xfId="1695"/>
    <cellStyle name="Normal 2 14 9 2" xfId="18901"/>
    <cellStyle name="Normal 2 14 9 2 2" xfId="18902"/>
    <cellStyle name="Normal 2 14 9 2 2 2" xfId="18903"/>
    <cellStyle name="Normal 2 14 9 2 2 3" xfId="18904"/>
    <cellStyle name="Normal 2 14 9 2 3" xfId="18905"/>
    <cellStyle name="Normal 2 14 9 2 4" xfId="18906"/>
    <cellStyle name="Normal 2 14 9 3" xfId="18907"/>
    <cellStyle name="Normal 2 14 9 3 2" xfId="18908"/>
    <cellStyle name="Normal 2 14 9 3 3" xfId="18909"/>
    <cellStyle name="Normal 2 14 9 4" xfId="18910"/>
    <cellStyle name="Normal 2 15" xfId="1696"/>
    <cellStyle name="Normal 2 15 10" xfId="1697"/>
    <cellStyle name="Normal 2 15 10 2" xfId="18911"/>
    <cellStyle name="Normal 2 15 10 2 2" xfId="18912"/>
    <cellStyle name="Normal 2 15 10 2 2 2" xfId="18913"/>
    <cellStyle name="Normal 2 15 10 2 2 3" xfId="18914"/>
    <cellStyle name="Normal 2 15 10 2 3" xfId="18915"/>
    <cellStyle name="Normal 2 15 10 2 4" xfId="18916"/>
    <cellStyle name="Normal 2 15 10 3" xfId="18917"/>
    <cellStyle name="Normal 2 15 10 3 2" xfId="18918"/>
    <cellStyle name="Normal 2 15 10 3 3" xfId="18919"/>
    <cellStyle name="Normal 2 15 10 4" xfId="18920"/>
    <cellStyle name="Normal 2 15 11" xfId="1698"/>
    <cellStyle name="Normal 2 15 11 2" xfId="18921"/>
    <cellStyle name="Normal 2 15 11 2 2" xfId="18922"/>
    <cellStyle name="Normal 2 15 11 2 2 2" xfId="18923"/>
    <cellStyle name="Normal 2 15 11 2 2 3" xfId="18924"/>
    <cellStyle name="Normal 2 15 11 2 3" xfId="18925"/>
    <cellStyle name="Normal 2 15 11 2 4" xfId="18926"/>
    <cellStyle name="Normal 2 15 11 3" xfId="18927"/>
    <cellStyle name="Normal 2 15 11 3 2" xfId="18928"/>
    <cellStyle name="Normal 2 15 11 3 3" xfId="18929"/>
    <cellStyle name="Normal 2 15 11 4" xfId="18930"/>
    <cellStyle name="Normal 2 15 12" xfId="1699"/>
    <cellStyle name="Normal 2 15 12 2" xfId="18931"/>
    <cellStyle name="Normal 2 15 12 2 2" xfId="18932"/>
    <cellStyle name="Normal 2 15 12 2 2 2" xfId="18933"/>
    <cellStyle name="Normal 2 15 12 2 2 3" xfId="18934"/>
    <cellStyle name="Normal 2 15 12 2 3" xfId="18935"/>
    <cellStyle name="Normal 2 15 12 2 4" xfId="18936"/>
    <cellStyle name="Normal 2 15 12 3" xfId="18937"/>
    <cellStyle name="Normal 2 15 12 3 2" xfId="18938"/>
    <cellStyle name="Normal 2 15 12 3 3" xfId="18939"/>
    <cellStyle name="Normal 2 15 12 4" xfId="18940"/>
    <cellStyle name="Normal 2 15 13" xfId="1700"/>
    <cellStyle name="Normal 2 15 13 2" xfId="18941"/>
    <cellStyle name="Normal 2 15 13 2 2" xfId="18942"/>
    <cellStyle name="Normal 2 15 13 2 2 2" xfId="18943"/>
    <cellStyle name="Normal 2 15 13 2 2 3" xfId="18944"/>
    <cellStyle name="Normal 2 15 13 2 3" xfId="18945"/>
    <cellStyle name="Normal 2 15 13 2 4" xfId="18946"/>
    <cellStyle name="Normal 2 15 13 3" xfId="18947"/>
    <cellStyle name="Normal 2 15 13 3 2" xfId="18948"/>
    <cellStyle name="Normal 2 15 13 3 3" xfId="18949"/>
    <cellStyle name="Normal 2 15 13 4" xfId="18950"/>
    <cellStyle name="Normal 2 15 14" xfId="1701"/>
    <cellStyle name="Normal 2 15 14 2" xfId="18951"/>
    <cellStyle name="Normal 2 15 14 2 2" xfId="18952"/>
    <cellStyle name="Normal 2 15 14 2 2 2" xfId="18953"/>
    <cellStyle name="Normal 2 15 14 2 2 3" xfId="18954"/>
    <cellStyle name="Normal 2 15 14 2 3" xfId="18955"/>
    <cellStyle name="Normal 2 15 14 2 4" xfId="18956"/>
    <cellStyle name="Normal 2 15 14 3" xfId="18957"/>
    <cellStyle name="Normal 2 15 14 3 2" xfId="18958"/>
    <cellStyle name="Normal 2 15 14 3 3" xfId="18959"/>
    <cellStyle name="Normal 2 15 14 4" xfId="18960"/>
    <cellStyle name="Normal 2 15 15" xfId="1702"/>
    <cellStyle name="Normal 2 15 15 2" xfId="18961"/>
    <cellStyle name="Normal 2 15 15 2 2" xfId="18962"/>
    <cellStyle name="Normal 2 15 15 2 2 2" xfId="18963"/>
    <cellStyle name="Normal 2 15 15 2 2 3" xfId="18964"/>
    <cellStyle name="Normal 2 15 15 2 3" xfId="18965"/>
    <cellStyle name="Normal 2 15 15 2 4" xfId="18966"/>
    <cellStyle name="Normal 2 15 15 3" xfId="18967"/>
    <cellStyle name="Normal 2 15 15 3 2" xfId="18968"/>
    <cellStyle name="Normal 2 15 15 3 3" xfId="18969"/>
    <cellStyle name="Normal 2 15 15 4" xfId="18970"/>
    <cellStyle name="Normal 2 15 16" xfId="1703"/>
    <cellStyle name="Normal 2 15 16 2" xfId="18971"/>
    <cellStyle name="Normal 2 15 16 2 2" xfId="18972"/>
    <cellStyle name="Normal 2 15 16 2 2 2" xfId="18973"/>
    <cellStyle name="Normal 2 15 16 2 2 3" xfId="18974"/>
    <cellStyle name="Normal 2 15 16 2 3" xfId="18975"/>
    <cellStyle name="Normal 2 15 16 2 4" xfId="18976"/>
    <cellStyle name="Normal 2 15 16 3" xfId="18977"/>
    <cellStyle name="Normal 2 15 16 3 2" xfId="18978"/>
    <cellStyle name="Normal 2 15 16 3 3" xfId="18979"/>
    <cellStyle name="Normal 2 15 16 4" xfId="18980"/>
    <cellStyle name="Normal 2 15 17" xfId="1704"/>
    <cellStyle name="Normal 2 15 17 2" xfId="18981"/>
    <cellStyle name="Normal 2 15 17 2 2" xfId="18982"/>
    <cellStyle name="Normal 2 15 17 2 2 2" xfId="18983"/>
    <cellStyle name="Normal 2 15 17 2 2 3" xfId="18984"/>
    <cellStyle name="Normal 2 15 17 2 3" xfId="18985"/>
    <cellStyle name="Normal 2 15 17 2 4" xfId="18986"/>
    <cellStyle name="Normal 2 15 17 3" xfId="18987"/>
    <cellStyle name="Normal 2 15 17 3 2" xfId="18988"/>
    <cellStyle name="Normal 2 15 17 3 3" xfId="18989"/>
    <cellStyle name="Normal 2 15 17 4" xfId="18990"/>
    <cellStyle name="Normal 2 15 18" xfId="1705"/>
    <cellStyle name="Normal 2 15 18 2" xfId="18991"/>
    <cellStyle name="Normal 2 15 18 2 2" xfId="18992"/>
    <cellStyle name="Normal 2 15 18 2 2 2" xfId="18993"/>
    <cellStyle name="Normal 2 15 18 2 2 3" xfId="18994"/>
    <cellStyle name="Normal 2 15 18 2 3" xfId="18995"/>
    <cellStyle name="Normal 2 15 18 2 4" xfId="18996"/>
    <cellStyle name="Normal 2 15 18 3" xfId="18997"/>
    <cellStyle name="Normal 2 15 18 3 2" xfId="18998"/>
    <cellStyle name="Normal 2 15 18 3 3" xfId="18999"/>
    <cellStyle name="Normal 2 15 18 4" xfId="19000"/>
    <cellStyle name="Normal 2 15 19" xfId="1706"/>
    <cellStyle name="Normal 2 15 19 2" xfId="19001"/>
    <cellStyle name="Normal 2 15 19 2 2" xfId="19002"/>
    <cellStyle name="Normal 2 15 19 2 2 2" xfId="19003"/>
    <cellStyle name="Normal 2 15 19 2 2 3" xfId="19004"/>
    <cellStyle name="Normal 2 15 19 2 3" xfId="19005"/>
    <cellStyle name="Normal 2 15 19 2 4" xfId="19006"/>
    <cellStyle name="Normal 2 15 19 3" xfId="19007"/>
    <cellStyle name="Normal 2 15 19 3 2" xfId="19008"/>
    <cellStyle name="Normal 2 15 19 3 3" xfId="19009"/>
    <cellStyle name="Normal 2 15 19 4" xfId="19010"/>
    <cellStyle name="Normal 2 15 2" xfId="1707"/>
    <cellStyle name="Normal 2 15 2 2" xfId="19011"/>
    <cellStyle name="Normal 2 15 2 2 2" xfId="19012"/>
    <cellStyle name="Normal 2 15 2 2 2 2" xfId="19013"/>
    <cellStyle name="Normal 2 15 2 2 2 3" xfId="19014"/>
    <cellStyle name="Normal 2 15 2 2 3" xfId="19015"/>
    <cellStyle name="Normal 2 15 2 2 4" xfId="19016"/>
    <cellStyle name="Normal 2 15 2 3" xfId="19017"/>
    <cellStyle name="Normal 2 15 2 3 2" xfId="19018"/>
    <cellStyle name="Normal 2 15 2 3 3" xfId="19019"/>
    <cellStyle name="Normal 2 15 2 4" xfId="19020"/>
    <cellStyle name="Normal 2 15 20" xfId="1708"/>
    <cellStyle name="Normal 2 15 20 2" xfId="19021"/>
    <cellStyle name="Normal 2 15 20 2 2" xfId="19022"/>
    <cellStyle name="Normal 2 15 20 2 2 2" xfId="19023"/>
    <cellStyle name="Normal 2 15 20 2 2 3" xfId="19024"/>
    <cellStyle name="Normal 2 15 20 2 3" xfId="19025"/>
    <cellStyle name="Normal 2 15 20 2 4" xfId="19026"/>
    <cellStyle name="Normal 2 15 20 3" xfId="19027"/>
    <cellStyle name="Normal 2 15 20 3 2" xfId="19028"/>
    <cellStyle name="Normal 2 15 20 3 3" xfId="19029"/>
    <cellStyle name="Normal 2 15 20 4" xfId="19030"/>
    <cellStyle name="Normal 2 15 21" xfId="1709"/>
    <cellStyle name="Normal 2 15 21 2" xfId="19031"/>
    <cellStyle name="Normal 2 15 21 2 2" xfId="19032"/>
    <cellStyle name="Normal 2 15 21 2 2 2" xfId="19033"/>
    <cellStyle name="Normal 2 15 21 2 2 3" xfId="19034"/>
    <cellStyle name="Normal 2 15 21 2 3" xfId="19035"/>
    <cellStyle name="Normal 2 15 21 2 4" xfId="19036"/>
    <cellStyle name="Normal 2 15 21 3" xfId="19037"/>
    <cellStyle name="Normal 2 15 21 3 2" xfId="19038"/>
    <cellStyle name="Normal 2 15 21 3 3" xfId="19039"/>
    <cellStyle name="Normal 2 15 21 4" xfId="19040"/>
    <cellStyle name="Normal 2 15 22" xfId="1710"/>
    <cellStyle name="Normal 2 15 22 2" xfId="19041"/>
    <cellStyle name="Normal 2 15 22 2 2" xfId="19042"/>
    <cellStyle name="Normal 2 15 22 2 2 2" xfId="19043"/>
    <cellStyle name="Normal 2 15 22 2 2 3" xfId="19044"/>
    <cellStyle name="Normal 2 15 22 2 3" xfId="19045"/>
    <cellStyle name="Normal 2 15 22 2 4" xfId="19046"/>
    <cellStyle name="Normal 2 15 22 3" xfId="19047"/>
    <cellStyle name="Normal 2 15 22 3 2" xfId="19048"/>
    <cellStyle name="Normal 2 15 22 3 3" xfId="19049"/>
    <cellStyle name="Normal 2 15 22 4" xfId="19050"/>
    <cellStyle name="Normal 2 15 23" xfId="1711"/>
    <cellStyle name="Normal 2 15 23 2" xfId="19051"/>
    <cellStyle name="Normal 2 15 23 2 2" xfId="19052"/>
    <cellStyle name="Normal 2 15 23 2 2 2" xfId="19053"/>
    <cellStyle name="Normal 2 15 23 2 2 3" xfId="19054"/>
    <cellStyle name="Normal 2 15 23 2 3" xfId="19055"/>
    <cellStyle name="Normal 2 15 23 2 4" xfId="19056"/>
    <cellStyle name="Normal 2 15 23 3" xfId="19057"/>
    <cellStyle name="Normal 2 15 23 3 2" xfId="19058"/>
    <cellStyle name="Normal 2 15 23 3 3" xfId="19059"/>
    <cellStyle name="Normal 2 15 23 4" xfId="19060"/>
    <cellStyle name="Normal 2 15 24" xfId="19061"/>
    <cellStyle name="Normal 2 15 24 2" xfId="19062"/>
    <cellStyle name="Normal 2 15 24 2 2" xfId="19063"/>
    <cellStyle name="Normal 2 15 24 2 3" xfId="19064"/>
    <cellStyle name="Normal 2 15 24 3" xfId="19065"/>
    <cellStyle name="Normal 2 15 24 4" xfId="19066"/>
    <cellStyle name="Normal 2 15 25" xfId="19067"/>
    <cellStyle name="Normal 2 15 25 2" xfId="19068"/>
    <cellStyle name="Normal 2 15 25 3" xfId="19069"/>
    <cellStyle name="Normal 2 15 26" xfId="19070"/>
    <cellStyle name="Normal 2 15 27" xfId="19071"/>
    <cellStyle name="Normal 2 15 3" xfId="1712"/>
    <cellStyle name="Normal 2 15 3 2" xfId="19072"/>
    <cellStyle name="Normal 2 15 3 2 2" xfId="19073"/>
    <cellStyle name="Normal 2 15 3 2 2 2" xfId="19074"/>
    <cellStyle name="Normal 2 15 3 2 2 3" xfId="19075"/>
    <cellStyle name="Normal 2 15 3 2 3" xfId="19076"/>
    <cellStyle name="Normal 2 15 3 2 4" xfId="19077"/>
    <cellStyle name="Normal 2 15 3 3" xfId="19078"/>
    <cellStyle name="Normal 2 15 3 3 2" xfId="19079"/>
    <cellStyle name="Normal 2 15 3 3 3" xfId="19080"/>
    <cellStyle name="Normal 2 15 3 4" xfId="19081"/>
    <cellStyle name="Normal 2 15 4" xfId="1713"/>
    <cellStyle name="Normal 2 15 4 2" xfId="19082"/>
    <cellStyle name="Normal 2 15 4 2 2" xfId="19083"/>
    <cellStyle name="Normal 2 15 4 2 2 2" xfId="19084"/>
    <cellStyle name="Normal 2 15 4 2 2 3" xfId="19085"/>
    <cellStyle name="Normal 2 15 4 2 3" xfId="19086"/>
    <cellStyle name="Normal 2 15 4 2 4" xfId="19087"/>
    <cellStyle name="Normal 2 15 4 3" xfId="19088"/>
    <cellStyle name="Normal 2 15 4 3 2" xfId="19089"/>
    <cellStyle name="Normal 2 15 4 3 3" xfId="19090"/>
    <cellStyle name="Normal 2 15 4 4" xfId="19091"/>
    <cellStyle name="Normal 2 15 5" xfId="1714"/>
    <cellStyle name="Normal 2 15 5 2" xfId="19092"/>
    <cellStyle name="Normal 2 15 5 2 2" xfId="19093"/>
    <cellStyle name="Normal 2 15 5 2 2 2" xfId="19094"/>
    <cellStyle name="Normal 2 15 5 2 2 3" xfId="19095"/>
    <cellStyle name="Normal 2 15 5 2 3" xfId="19096"/>
    <cellStyle name="Normal 2 15 5 2 4" xfId="19097"/>
    <cellStyle name="Normal 2 15 5 3" xfId="19098"/>
    <cellStyle name="Normal 2 15 5 3 2" xfId="19099"/>
    <cellStyle name="Normal 2 15 5 3 3" xfId="19100"/>
    <cellStyle name="Normal 2 15 5 4" xfId="19101"/>
    <cellStyle name="Normal 2 15 6" xfId="1715"/>
    <cellStyle name="Normal 2 15 6 2" xfId="19102"/>
    <cellStyle name="Normal 2 15 6 2 2" xfId="19103"/>
    <cellStyle name="Normal 2 15 6 2 2 2" xfId="19104"/>
    <cellStyle name="Normal 2 15 6 2 2 3" xfId="19105"/>
    <cellStyle name="Normal 2 15 6 2 3" xfId="19106"/>
    <cellStyle name="Normal 2 15 6 2 4" xfId="19107"/>
    <cellStyle name="Normal 2 15 6 3" xfId="19108"/>
    <cellStyle name="Normal 2 15 6 3 2" xfId="19109"/>
    <cellStyle name="Normal 2 15 6 3 3" xfId="19110"/>
    <cellStyle name="Normal 2 15 6 4" xfId="19111"/>
    <cellStyle name="Normal 2 15 7" xfId="1716"/>
    <cellStyle name="Normal 2 15 7 2" xfId="19112"/>
    <cellStyle name="Normal 2 15 7 2 2" xfId="19113"/>
    <cellStyle name="Normal 2 15 7 2 2 2" xfId="19114"/>
    <cellStyle name="Normal 2 15 7 2 2 3" xfId="19115"/>
    <cellStyle name="Normal 2 15 7 2 3" xfId="19116"/>
    <cellStyle name="Normal 2 15 7 2 4" xfId="19117"/>
    <cellStyle name="Normal 2 15 7 3" xfId="19118"/>
    <cellStyle name="Normal 2 15 7 3 2" xfId="19119"/>
    <cellStyle name="Normal 2 15 7 3 3" xfId="19120"/>
    <cellStyle name="Normal 2 15 7 4" xfId="19121"/>
    <cellStyle name="Normal 2 15 8" xfId="1717"/>
    <cellStyle name="Normal 2 15 8 2" xfId="19122"/>
    <cellStyle name="Normal 2 15 8 2 2" xfId="19123"/>
    <cellStyle name="Normal 2 15 8 2 2 2" xfId="19124"/>
    <cellStyle name="Normal 2 15 8 2 2 3" xfId="19125"/>
    <cellStyle name="Normal 2 15 8 2 3" xfId="19126"/>
    <cellStyle name="Normal 2 15 8 2 4" xfId="19127"/>
    <cellStyle name="Normal 2 15 8 3" xfId="19128"/>
    <cellStyle name="Normal 2 15 8 3 2" xfId="19129"/>
    <cellStyle name="Normal 2 15 8 3 3" xfId="19130"/>
    <cellStyle name="Normal 2 15 8 4" xfId="19131"/>
    <cellStyle name="Normal 2 15 9" xfId="1718"/>
    <cellStyle name="Normal 2 15 9 2" xfId="19132"/>
    <cellStyle name="Normal 2 15 9 2 2" xfId="19133"/>
    <cellStyle name="Normal 2 15 9 2 2 2" xfId="19134"/>
    <cellStyle name="Normal 2 15 9 2 2 3" xfId="19135"/>
    <cellStyle name="Normal 2 15 9 2 3" xfId="19136"/>
    <cellStyle name="Normal 2 15 9 2 4" xfId="19137"/>
    <cellStyle name="Normal 2 15 9 3" xfId="19138"/>
    <cellStyle name="Normal 2 15 9 3 2" xfId="19139"/>
    <cellStyle name="Normal 2 15 9 3 3" xfId="19140"/>
    <cellStyle name="Normal 2 15 9 4" xfId="19141"/>
    <cellStyle name="Normal 2 16" xfId="1719"/>
    <cellStyle name="Normal 2 16 10" xfId="1720"/>
    <cellStyle name="Normal 2 16 10 2" xfId="19142"/>
    <cellStyle name="Normal 2 16 10 2 2" xfId="19143"/>
    <cellStyle name="Normal 2 16 10 2 2 2" xfId="19144"/>
    <cellStyle name="Normal 2 16 10 2 2 3" xfId="19145"/>
    <cellStyle name="Normal 2 16 10 2 3" xfId="19146"/>
    <cellStyle name="Normal 2 16 10 2 4" xfId="19147"/>
    <cellStyle name="Normal 2 16 10 3" xfId="19148"/>
    <cellStyle name="Normal 2 16 10 3 2" xfId="19149"/>
    <cellStyle name="Normal 2 16 10 3 3" xfId="19150"/>
    <cellStyle name="Normal 2 16 10 4" xfId="19151"/>
    <cellStyle name="Normal 2 16 11" xfId="1721"/>
    <cellStyle name="Normal 2 16 11 2" xfId="19152"/>
    <cellStyle name="Normal 2 16 11 2 2" xfId="19153"/>
    <cellStyle name="Normal 2 16 11 2 2 2" xfId="19154"/>
    <cellStyle name="Normal 2 16 11 2 2 3" xfId="19155"/>
    <cellStyle name="Normal 2 16 11 2 3" xfId="19156"/>
    <cellStyle name="Normal 2 16 11 2 4" xfId="19157"/>
    <cellStyle name="Normal 2 16 11 3" xfId="19158"/>
    <cellStyle name="Normal 2 16 11 3 2" xfId="19159"/>
    <cellStyle name="Normal 2 16 11 3 3" xfId="19160"/>
    <cellStyle name="Normal 2 16 11 4" xfId="19161"/>
    <cellStyle name="Normal 2 16 12" xfId="1722"/>
    <cellStyle name="Normal 2 16 12 2" xfId="19162"/>
    <cellStyle name="Normal 2 16 12 2 2" xfId="19163"/>
    <cellStyle name="Normal 2 16 12 2 2 2" xfId="19164"/>
    <cellStyle name="Normal 2 16 12 2 2 3" xfId="19165"/>
    <cellStyle name="Normal 2 16 12 2 3" xfId="19166"/>
    <cellStyle name="Normal 2 16 12 2 4" xfId="19167"/>
    <cellStyle name="Normal 2 16 12 3" xfId="19168"/>
    <cellStyle name="Normal 2 16 12 3 2" xfId="19169"/>
    <cellStyle name="Normal 2 16 12 3 3" xfId="19170"/>
    <cellStyle name="Normal 2 16 12 4" xfId="19171"/>
    <cellStyle name="Normal 2 16 13" xfId="1723"/>
    <cellStyle name="Normal 2 16 13 2" xfId="19172"/>
    <cellStyle name="Normal 2 16 13 2 2" xfId="19173"/>
    <cellStyle name="Normal 2 16 13 2 2 2" xfId="19174"/>
    <cellStyle name="Normal 2 16 13 2 2 3" xfId="19175"/>
    <cellStyle name="Normal 2 16 13 2 3" xfId="19176"/>
    <cellStyle name="Normal 2 16 13 2 4" xfId="19177"/>
    <cellStyle name="Normal 2 16 13 3" xfId="19178"/>
    <cellStyle name="Normal 2 16 13 3 2" xfId="19179"/>
    <cellStyle name="Normal 2 16 13 3 3" xfId="19180"/>
    <cellStyle name="Normal 2 16 13 4" xfId="19181"/>
    <cellStyle name="Normal 2 16 14" xfId="1724"/>
    <cellStyle name="Normal 2 16 14 2" xfId="19182"/>
    <cellStyle name="Normal 2 16 14 2 2" xfId="19183"/>
    <cellStyle name="Normal 2 16 14 2 2 2" xfId="19184"/>
    <cellStyle name="Normal 2 16 14 2 2 3" xfId="19185"/>
    <cellStyle name="Normal 2 16 14 2 3" xfId="19186"/>
    <cellStyle name="Normal 2 16 14 2 4" xfId="19187"/>
    <cellStyle name="Normal 2 16 14 3" xfId="19188"/>
    <cellStyle name="Normal 2 16 14 3 2" xfId="19189"/>
    <cellStyle name="Normal 2 16 14 3 3" xfId="19190"/>
    <cellStyle name="Normal 2 16 14 4" xfId="19191"/>
    <cellStyle name="Normal 2 16 15" xfId="1725"/>
    <cellStyle name="Normal 2 16 15 2" xfId="19192"/>
    <cellStyle name="Normal 2 16 15 2 2" xfId="19193"/>
    <cellStyle name="Normal 2 16 15 2 2 2" xfId="19194"/>
    <cellStyle name="Normal 2 16 15 2 2 3" xfId="19195"/>
    <cellStyle name="Normal 2 16 15 2 3" xfId="19196"/>
    <cellStyle name="Normal 2 16 15 2 4" xfId="19197"/>
    <cellStyle name="Normal 2 16 15 3" xfId="19198"/>
    <cellStyle name="Normal 2 16 15 3 2" xfId="19199"/>
    <cellStyle name="Normal 2 16 15 3 3" xfId="19200"/>
    <cellStyle name="Normal 2 16 15 4" xfId="19201"/>
    <cellStyle name="Normal 2 16 16" xfId="1726"/>
    <cellStyle name="Normal 2 16 16 2" xfId="19202"/>
    <cellStyle name="Normal 2 16 16 2 2" xfId="19203"/>
    <cellStyle name="Normal 2 16 16 2 2 2" xfId="19204"/>
    <cellStyle name="Normal 2 16 16 2 2 3" xfId="19205"/>
    <cellStyle name="Normal 2 16 16 2 3" xfId="19206"/>
    <cellStyle name="Normal 2 16 16 2 4" xfId="19207"/>
    <cellStyle name="Normal 2 16 16 3" xfId="19208"/>
    <cellStyle name="Normal 2 16 16 3 2" xfId="19209"/>
    <cellStyle name="Normal 2 16 16 3 3" xfId="19210"/>
    <cellStyle name="Normal 2 16 16 4" xfId="19211"/>
    <cellStyle name="Normal 2 16 17" xfId="1727"/>
    <cellStyle name="Normal 2 16 17 2" xfId="19212"/>
    <cellStyle name="Normal 2 16 17 2 2" xfId="19213"/>
    <cellStyle name="Normal 2 16 17 2 2 2" xfId="19214"/>
    <cellStyle name="Normal 2 16 17 2 2 3" xfId="19215"/>
    <cellStyle name="Normal 2 16 17 2 3" xfId="19216"/>
    <cellStyle name="Normal 2 16 17 2 4" xfId="19217"/>
    <cellStyle name="Normal 2 16 17 3" xfId="19218"/>
    <cellStyle name="Normal 2 16 17 3 2" xfId="19219"/>
    <cellStyle name="Normal 2 16 17 3 3" xfId="19220"/>
    <cellStyle name="Normal 2 16 17 4" xfId="19221"/>
    <cellStyle name="Normal 2 16 18" xfId="1728"/>
    <cellStyle name="Normal 2 16 18 2" xfId="19222"/>
    <cellStyle name="Normal 2 16 18 2 2" xfId="19223"/>
    <cellStyle name="Normal 2 16 18 2 2 2" xfId="19224"/>
    <cellStyle name="Normal 2 16 18 2 2 3" xfId="19225"/>
    <cellStyle name="Normal 2 16 18 2 3" xfId="19226"/>
    <cellStyle name="Normal 2 16 18 2 4" xfId="19227"/>
    <cellStyle name="Normal 2 16 18 3" xfId="19228"/>
    <cellStyle name="Normal 2 16 18 3 2" xfId="19229"/>
    <cellStyle name="Normal 2 16 18 3 3" xfId="19230"/>
    <cellStyle name="Normal 2 16 18 4" xfId="19231"/>
    <cellStyle name="Normal 2 16 19" xfId="1729"/>
    <cellStyle name="Normal 2 16 19 2" xfId="19232"/>
    <cellStyle name="Normal 2 16 19 2 2" xfId="19233"/>
    <cellStyle name="Normal 2 16 19 2 2 2" xfId="19234"/>
    <cellStyle name="Normal 2 16 19 2 2 3" xfId="19235"/>
    <cellStyle name="Normal 2 16 19 2 3" xfId="19236"/>
    <cellStyle name="Normal 2 16 19 2 4" xfId="19237"/>
    <cellStyle name="Normal 2 16 19 3" xfId="19238"/>
    <cellStyle name="Normal 2 16 19 3 2" xfId="19239"/>
    <cellStyle name="Normal 2 16 19 3 3" xfId="19240"/>
    <cellStyle name="Normal 2 16 19 4" xfId="19241"/>
    <cellStyle name="Normal 2 16 2" xfId="1730"/>
    <cellStyle name="Normal 2 16 2 2" xfId="19242"/>
    <cellStyle name="Normal 2 16 2 2 2" xfId="19243"/>
    <cellStyle name="Normal 2 16 2 2 2 2" xfId="19244"/>
    <cellStyle name="Normal 2 16 2 2 2 3" xfId="19245"/>
    <cellStyle name="Normal 2 16 2 2 3" xfId="19246"/>
    <cellStyle name="Normal 2 16 2 2 4" xfId="19247"/>
    <cellStyle name="Normal 2 16 2 3" xfId="19248"/>
    <cellStyle name="Normal 2 16 2 3 2" xfId="19249"/>
    <cellStyle name="Normal 2 16 2 3 3" xfId="19250"/>
    <cellStyle name="Normal 2 16 2 4" xfId="19251"/>
    <cellStyle name="Normal 2 16 20" xfId="1731"/>
    <cellStyle name="Normal 2 16 20 2" xfId="19252"/>
    <cellStyle name="Normal 2 16 20 2 2" xfId="19253"/>
    <cellStyle name="Normal 2 16 20 2 2 2" xfId="19254"/>
    <cellStyle name="Normal 2 16 20 2 2 3" xfId="19255"/>
    <cellStyle name="Normal 2 16 20 2 3" xfId="19256"/>
    <cellStyle name="Normal 2 16 20 2 4" xfId="19257"/>
    <cellStyle name="Normal 2 16 20 3" xfId="19258"/>
    <cellStyle name="Normal 2 16 20 3 2" xfId="19259"/>
    <cellStyle name="Normal 2 16 20 3 3" xfId="19260"/>
    <cellStyle name="Normal 2 16 20 4" xfId="19261"/>
    <cellStyle name="Normal 2 16 21" xfId="1732"/>
    <cellStyle name="Normal 2 16 21 2" xfId="19262"/>
    <cellStyle name="Normal 2 16 21 2 2" xfId="19263"/>
    <cellStyle name="Normal 2 16 21 2 2 2" xfId="19264"/>
    <cellStyle name="Normal 2 16 21 2 2 3" xfId="19265"/>
    <cellStyle name="Normal 2 16 21 2 3" xfId="19266"/>
    <cellStyle name="Normal 2 16 21 2 4" xfId="19267"/>
    <cellStyle name="Normal 2 16 21 3" xfId="19268"/>
    <cellStyle name="Normal 2 16 21 3 2" xfId="19269"/>
    <cellStyle name="Normal 2 16 21 3 3" xfId="19270"/>
    <cellStyle name="Normal 2 16 21 4" xfId="19271"/>
    <cellStyle name="Normal 2 16 22" xfId="1733"/>
    <cellStyle name="Normal 2 16 22 2" xfId="19272"/>
    <cellStyle name="Normal 2 16 22 2 2" xfId="19273"/>
    <cellStyle name="Normal 2 16 22 2 2 2" xfId="19274"/>
    <cellStyle name="Normal 2 16 22 2 2 3" xfId="19275"/>
    <cellStyle name="Normal 2 16 22 2 3" xfId="19276"/>
    <cellStyle name="Normal 2 16 22 2 4" xfId="19277"/>
    <cellStyle name="Normal 2 16 22 3" xfId="19278"/>
    <cellStyle name="Normal 2 16 22 3 2" xfId="19279"/>
    <cellStyle name="Normal 2 16 22 3 3" xfId="19280"/>
    <cellStyle name="Normal 2 16 22 4" xfId="19281"/>
    <cellStyle name="Normal 2 16 23" xfId="1734"/>
    <cellStyle name="Normal 2 16 23 2" xfId="19282"/>
    <cellStyle name="Normal 2 16 23 2 2" xfId="19283"/>
    <cellStyle name="Normal 2 16 23 2 2 2" xfId="19284"/>
    <cellStyle name="Normal 2 16 23 2 2 3" xfId="19285"/>
    <cellStyle name="Normal 2 16 23 2 3" xfId="19286"/>
    <cellStyle name="Normal 2 16 23 2 4" xfId="19287"/>
    <cellStyle name="Normal 2 16 23 3" xfId="19288"/>
    <cellStyle name="Normal 2 16 23 3 2" xfId="19289"/>
    <cellStyle name="Normal 2 16 23 3 3" xfId="19290"/>
    <cellStyle name="Normal 2 16 23 4" xfId="19291"/>
    <cellStyle name="Normal 2 16 24" xfId="19292"/>
    <cellStyle name="Normal 2 16 24 2" xfId="19293"/>
    <cellStyle name="Normal 2 16 24 2 2" xfId="19294"/>
    <cellStyle name="Normal 2 16 24 2 3" xfId="19295"/>
    <cellStyle name="Normal 2 16 24 3" xfId="19296"/>
    <cellStyle name="Normal 2 16 24 4" xfId="19297"/>
    <cellStyle name="Normal 2 16 25" xfId="19298"/>
    <cellStyle name="Normal 2 16 25 2" xfId="19299"/>
    <cellStyle name="Normal 2 16 25 3" xfId="19300"/>
    <cellStyle name="Normal 2 16 26" xfId="19301"/>
    <cellStyle name="Normal 2 16 3" xfId="1735"/>
    <cellStyle name="Normal 2 16 3 2" xfId="19302"/>
    <cellStyle name="Normal 2 16 3 2 2" xfId="19303"/>
    <cellStyle name="Normal 2 16 3 2 2 2" xfId="19304"/>
    <cellStyle name="Normal 2 16 3 2 2 3" xfId="19305"/>
    <cellStyle name="Normal 2 16 3 2 3" xfId="19306"/>
    <cellStyle name="Normal 2 16 3 2 4" xfId="19307"/>
    <cellStyle name="Normal 2 16 3 3" xfId="19308"/>
    <cellStyle name="Normal 2 16 3 3 2" xfId="19309"/>
    <cellStyle name="Normal 2 16 3 3 3" xfId="19310"/>
    <cellStyle name="Normal 2 16 3 4" xfId="19311"/>
    <cellStyle name="Normal 2 16 4" xfId="1736"/>
    <cellStyle name="Normal 2 16 4 2" xfId="19312"/>
    <cellStyle name="Normal 2 16 4 2 2" xfId="19313"/>
    <cellStyle name="Normal 2 16 4 2 2 2" xfId="19314"/>
    <cellStyle name="Normal 2 16 4 2 2 3" xfId="19315"/>
    <cellStyle name="Normal 2 16 4 2 3" xfId="19316"/>
    <cellStyle name="Normal 2 16 4 2 4" xfId="19317"/>
    <cellStyle name="Normal 2 16 4 3" xfId="19318"/>
    <cellStyle name="Normal 2 16 4 3 2" xfId="19319"/>
    <cellStyle name="Normal 2 16 4 3 3" xfId="19320"/>
    <cellStyle name="Normal 2 16 4 4" xfId="19321"/>
    <cellStyle name="Normal 2 16 5" xfId="1737"/>
    <cellStyle name="Normal 2 16 5 2" xfId="19322"/>
    <cellStyle name="Normal 2 16 5 2 2" xfId="19323"/>
    <cellStyle name="Normal 2 16 5 2 2 2" xfId="19324"/>
    <cellStyle name="Normal 2 16 5 2 2 3" xfId="19325"/>
    <cellStyle name="Normal 2 16 5 2 3" xfId="19326"/>
    <cellStyle name="Normal 2 16 5 2 4" xfId="19327"/>
    <cellStyle name="Normal 2 16 5 3" xfId="19328"/>
    <cellStyle name="Normal 2 16 5 3 2" xfId="19329"/>
    <cellStyle name="Normal 2 16 5 3 3" xfId="19330"/>
    <cellStyle name="Normal 2 16 5 4" xfId="19331"/>
    <cellStyle name="Normal 2 16 6" xfId="1738"/>
    <cellStyle name="Normal 2 16 6 2" xfId="19332"/>
    <cellStyle name="Normal 2 16 6 2 2" xfId="19333"/>
    <cellStyle name="Normal 2 16 6 2 2 2" xfId="19334"/>
    <cellStyle name="Normal 2 16 6 2 2 3" xfId="19335"/>
    <cellStyle name="Normal 2 16 6 2 3" xfId="19336"/>
    <cellStyle name="Normal 2 16 6 2 4" xfId="19337"/>
    <cellStyle name="Normal 2 16 6 3" xfId="19338"/>
    <cellStyle name="Normal 2 16 6 3 2" xfId="19339"/>
    <cellStyle name="Normal 2 16 6 3 3" xfId="19340"/>
    <cellStyle name="Normal 2 16 6 4" xfId="19341"/>
    <cellStyle name="Normal 2 16 7" xfId="1739"/>
    <cellStyle name="Normal 2 16 7 2" xfId="19342"/>
    <cellStyle name="Normal 2 16 7 2 2" xfId="19343"/>
    <cellStyle name="Normal 2 16 7 2 2 2" xfId="19344"/>
    <cellStyle name="Normal 2 16 7 2 2 3" xfId="19345"/>
    <cellStyle name="Normal 2 16 7 2 3" xfId="19346"/>
    <cellStyle name="Normal 2 16 7 2 4" xfId="19347"/>
    <cellStyle name="Normal 2 16 7 3" xfId="19348"/>
    <cellStyle name="Normal 2 16 7 3 2" xfId="19349"/>
    <cellStyle name="Normal 2 16 7 3 3" xfId="19350"/>
    <cellStyle name="Normal 2 16 7 4" xfId="19351"/>
    <cellStyle name="Normal 2 16 8" xfId="1740"/>
    <cellStyle name="Normal 2 16 8 2" xfId="19352"/>
    <cellStyle name="Normal 2 16 8 2 2" xfId="19353"/>
    <cellStyle name="Normal 2 16 8 2 2 2" xfId="19354"/>
    <cellStyle name="Normal 2 16 8 2 2 3" xfId="19355"/>
    <cellStyle name="Normal 2 16 8 2 3" xfId="19356"/>
    <cellStyle name="Normal 2 16 8 2 4" xfId="19357"/>
    <cellStyle name="Normal 2 16 8 3" xfId="19358"/>
    <cellStyle name="Normal 2 16 8 3 2" xfId="19359"/>
    <cellStyle name="Normal 2 16 8 3 3" xfId="19360"/>
    <cellStyle name="Normal 2 16 8 4" xfId="19361"/>
    <cellStyle name="Normal 2 16 9" xfId="1741"/>
    <cellStyle name="Normal 2 16 9 2" xfId="19362"/>
    <cellStyle name="Normal 2 16 9 2 2" xfId="19363"/>
    <cellStyle name="Normal 2 16 9 2 2 2" xfId="19364"/>
    <cellStyle name="Normal 2 16 9 2 2 3" xfId="19365"/>
    <cellStyle name="Normal 2 16 9 2 3" xfId="19366"/>
    <cellStyle name="Normal 2 16 9 2 4" xfId="19367"/>
    <cellStyle name="Normal 2 16 9 3" xfId="19368"/>
    <cellStyle name="Normal 2 16 9 3 2" xfId="19369"/>
    <cellStyle name="Normal 2 16 9 3 3" xfId="19370"/>
    <cellStyle name="Normal 2 16 9 4" xfId="19371"/>
    <cellStyle name="Normal 2 17" xfId="1742"/>
    <cellStyle name="Normal 2 17 10" xfId="1743"/>
    <cellStyle name="Normal 2 17 10 2" xfId="19372"/>
    <cellStyle name="Normal 2 17 10 2 2" xfId="19373"/>
    <cellStyle name="Normal 2 17 10 2 2 2" xfId="19374"/>
    <cellStyle name="Normal 2 17 10 2 2 3" xfId="19375"/>
    <cellStyle name="Normal 2 17 10 2 3" xfId="19376"/>
    <cellStyle name="Normal 2 17 10 2 4" xfId="19377"/>
    <cellStyle name="Normal 2 17 10 3" xfId="19378"/>
    <cellStyle name="Normal 2 17 10 3 2" xfId="19379"/>
    <cellStyle name="Normal 2 17 10 3 3" xfId="19380"/>
    <cellStyle name="Normal 2 17 10 4" xfId="19381"/>
    <cellStyle name="Normal 2 17 11" xfId="1744"/>
    <cellStyle name="Normal 2 17 11 2" xfId="19382"/>
    <cellStyle name="Normal 2 17 11 2 2" xfId="19383"/>
    <cellStyle name="Normal 2 17 11 2 2 2" xfId="19384"/>
    <cellStyle name="Normal 2 17 11 2 2 3" xfId="19385"/>
    <cellStyle name="Normal 2 17 11 2 3" xfId="19386"/>
    <cellStyle name="Normal 2 17 11 2 4" xfId="19387"/>
    <cellStyle name="Normal 2 17 11 3" xfId="19388"/>
    <cellStyle name="Normal 2 17 11 3 2" xfId="19389"/>
    <cellStyle name="Normal 2 17 11 3 3" xfId="19390"/>
    <cellStyle name="Normal 2 17 11 4" xfId="19391"/>
    <cellStyle name="Normal 2 17 12" xfId="1745"/>
    <cellStyle name="Normal 2 17 12 2" xfId="19392"/>
    <cellStyle name="Normal 2 17 12 2 2" xfId="19393"/>
    <cellStyle name="Normal 2 17 12 2 2 2" xfId="19394"/>
    <cellStyle name="Normal 2 17 12 2 2 3" xfId="19395"/>
    <cellStyle name="Normal 2 17 12 2 3" xfId="19396"/>
    <cellStyle name="Normal 2 17 12 2 4" xfId="19397"/>
    <cellStyle name="Normal 2 17 12 3" xfId="19398"/>
    <cellStyle name="Normal 2 17 12 3 2" xfId="19399"/>
    <cellStyle name="Normal 2 17 12 3 3" xfId="19400"/>
    <cellStyle name="Normal 2 17 12 4" xfId="19401"/>
    <cellStyle name="Normal 2 17 13" xfId="1746"/>
    <cellStyle name="Normal 2 17 13 2" xfId="19402"/>
    <cellStyle name="Normal 2 17 13 2 2" xfId="19403"/>
    <cellStyle name="Normal 2 17 13 2 2 2" xfId="19404"/>
    <cellStyle name="Normal 2 17 13 2 2 3" xfId="19405"/>
    <cellStyle name="Normal 2 17 13 2 3" xfId="19406"/>
    <cellStyle name="Normal 2 17 13 2 4" xfId="19407"/>
    <cellStyle name="Normal 2 17 13 3" xfId="19408"/>
    <cellStyle name="Normal 2 17 13 3 2" xfId="19409"/>
    <cellStyle name="Normal 2 17 13 3 3" xfId="19410"/>
    <cellStyle name="Normal 2 17 13 4" xfId="19411"/>
    <cellStyle name="Normal 2 17 14" xfId="1747"/>
    <cellStyle name="Normal 2 17 14 2" xfId="19412"/>
    <cellStyle name="Normal 2 17 14 2 2" xfId="19413"/>
    <cellStyle name="Normal 2 17 14 2 2 2" xfId="19414"/>
    <cellStyle name="Normal 2 17 14 2 2 3" xfId="19415"/>
    <cellStyle name="Normal 2 17 14 2 3" xfId="19416"/>
    <cellStyle name="Normal 2 17 14 2 4" xfId="19417"/>
    <cellStyle name="Normal 2 17 14 3" xfId="19418"/>
    <cellStyle name="Normal 2 17 14 3 2" xfId="19419"/>
    <cellStyle name="Normal 2 17 14 3 3" xfId="19420"/>
    <cellStyle name="Normal 2 17 14 4" xfId="19421"/>
    <cellStyle name="Normal 2 17 15" xfId="1748"/>
    <cellStyle name="Normal 2 17 15 2" xfId="19422"/>
    <cellStyle name="Normal 2 17 15 2 2" xfId="19423"/>
    <cellStyle name="Normal 2 17 15 2 2 2" xfId="19424"/>
    <cellStyle name="Normal 2 17 15 2 2 3" xfId="19425"/>
    <cellStyle name="Normal 2 17 15 2 3" xfId="19426"/>
    <cellStyle name="Normal 2 17 15 2 4" xfId="19427"/>
    <cellStyle name="Normal 2 17 15 3" xfId="19428"/>
    <cellStyle name="Normal 2 17 15 3 2" xfId="19429"/>
    <cellStyle name="Normal 2 17 15 3 3" xfId="19430"/>
    <cellStyle name="Normal 2 17 15 4" xfId="19431"/>
    <cellStyle name="Normal 2 17 16" xfId="1749"/>
    <cellStyle name="Normal 2 17 16 2" xfId="19432"/>
    <cellStyle name="Normal 2 17 16 2 2" xfId="19433"/>
    <cellStyle name="Normal 2 17 16 2 2 2" xfId="19434"/>
    <cellStyle name="Normal 2 17 16 2 2 3" xfId="19435"/>
    <cellStyle name="Normal 2 17 16 2 3" xfId="19436"/>
    <cellStyle name="Normal 2 17 16 2 4" xfId="19437"/>
    <cellStyle name="Normal 2 17 16 3" xfId="19438"/>
    <cellStyle name="Normal 2 17 16 3 2" xfId="19439"/>
    <cellStyle name="Normal 2 17 16 3 3" xfId="19440"/>
    <cellStyle name="Normal 2 17 16 4" xfId="19441"/>
    <cellStyle name="Normal 2 17 17" xfId="1750"/>
    <cellStyle name="Normal 2 17 17 2" xfId="19442"/>
    <cellStyle name="Normal 2 17 17 2 2" xfId="19443"/>
    <cellStyle name="Normal 2 17 17 2 2 2" xfId="19444"/>
    <cellStyle name="Normal 2 17 17 2 2 3" xfId="19445"/>
    <cellStyle name="Normal 2 17 17 2 3" xfId="19446"/>
    <cellStyle name="Normal 2 17 17 2 4" xfId="19447"/>
    <cellStyle name="Normal 2 17 17 3" xfId="19448"/>
    <cellStyle name="Normal 2 17 17 3 2" xfId="19449"/>
    <cellStyle name="Normal 2 17 17 3 3" xfId="19450"/>
    <cellStyle name="Normal 2 17 17 4" xfId="19451"/>
    <cellStyle name="Normal 2 17 18" xfId="1751"/>
    <cellStyle name="Normal 2 17 18 2" xfId="19452"/>
    <cellStyle name="Normal 2 17 18 2 2" xfId="19453"/>
    <cellStyle name="Normal 2 17 18 2 2 2" xfId="19454"/>
    <cellStyle name="Normal 2 17 18 2 2 3" xfId="19455"/>
    <cellStyle name="Normal 2 17 18 2 3" xfId="19456"/>
    <cellStyle name="Normal 2 17 18 2 4" xfId="19457"/>
    <cellStyle name="Normal 2 17 18 3" xfId="19458"/>
    <cellStyle name="Normal 2 17 18 3 2" xfId="19459"/>
    <cellStyle name="Normal 2 17 18 3 3" xfId="19460"/>
    <cellStyle name="Normal 2 17 18 4" xfId="19461"/>
    <cellStyle name="Normal 2 17 19" xfId="1752"/>
    <cellStyle name="Normal 2 17 19 2" xfId="19462"/>
    <cellStyle name="Normal 2 17 19 2 2" xfId="19463"/>
    <cellStyle name="Normal 2 17 19 2 2 2" xfId="19464"/>
    <cellStyle name="Normal 2 17 19 2 2 3" xfId="19465"/>
    <cellStyle name="Normal 2 17 19 2 3" xfId="19466"/>
    <cellStyle name="Normal 2 17 19 2 4" xfId="19467"/>
    <cellStyle name="Normal 2 17 19 3" xfId="19468"/>
    <cellStyle name="Normal 2 17 19 3 2" xfId="19469"/>
    <cellStyle name="Normal 2 17 19 3 3" xfId="19470"/>
    <cellStyle name="Normal 2 17 19 4" xfId="19471"/>
    <cellStyle name="Normal 2 17 2" xfId="1753"/>
    <cellStyle name="Normal 2 17 2 2" xfId="19472"/>
    <cellStyle name="Normal 2 17 2 2 2" xfId="19473"/>
    <cellStyle name="Normal 2 17 2 2 2 2" xfId="19474"/>
    <cellStyle name="Normal 2 17 2 2 2 3" xfId="19475"/>
    <cellStyle name="Normal 2 17 2 2 3" xfId="19476"/>
    <cellStyle name="Normal 2 17 2 2 4" xfId="19477"/>
    <cellStyle name="Normal 2 17 2 3" xfId="19478"/>
    <cellStyle name="Normal 2 17 2 3 2" xfId="19479"/>
    <cellStyle name="Normal 2 17 2 3 3" xfId="19480"/>
    <cellStyle name="Normal 2 17 2 4" xfId="19481"/>
    <cellStyle name="Normal 2 17 20" xfId="1754"/>
    <cellStyle name="Normal 2 17 20 2" xfId="19482"/>
    <cellStyle name="Normal 2 17 20 2 2" xfId="19483"/>
    <cellStyle name="Normal 2 17 20 2 2 2" xfId="19484"/>
    <cellStyle name="Normal 2 17 20 2 2 3" xfId="19485"/>
    <cellStyle name="Normal 2 17 20 2 3" xfId="19486"/>
    <cellStyle name="Normal 2 17 20 2 4" xfId="19487"/>
    <cellStyle name="Normal 2 17 20 3" xfId="19488"/>
    <cellStyle name="Normal 2 17 20 3 2" xfId="19489"/>
    <cellStyle name="Normal 2 17 20 3 3" xfId="19490"/>
    <cellStyle name="Normal 2 17 20 4" xfId="19491"/>
    <cellStyle name="Normal 2 17 21" xfId="1755"/>
    <cellStyle name="Normal 2 17 21 2" xfId="19492"/>
    <cellStyle name="Normal 2 17 21 2 2" xfId="19493"/>
    <cellStyle name="Normal 2 17 21 2 2 2" xfId="19494"/>
    <cellStyle name="Normal 2 17 21 2 2 3" xfId="19495"/>
    <cellStyle name="Normal 2 17 21 2 3" xfId="19496"/>
    <cellStyle name="Normal 2 17 21 2 4" xfId="19497"/>
    <cellStyle name="Normal 2 17 21 3" xfId="19498"/>
    <cellStyle name="Normal 2 17 21 3 2" xfId="19499"/>
    <cellStyle name="Normal 2 17 21 3 3" xfId="19500"/>
    <cellStyle name="Normal 2 17 21 4" xfId="19501"/>
    <cellStyle name="Normal 2 17 22" xfId="1756"/>
    <cellStyle name="Normal 2 17 22 2" xfId="19502"/>
    <cellStyle name="Normal 2 17 22 2 2" xfId="19503"/>
    <cellStyle name="Normal 2 17 22 2 2 2" xfId="19504"/>
    <cellStyle name="Normal 2 17 22 2 2 3" xfId="19505"/>
    <cellStyle name="Normal 2 17 22 2 3" xfId="19506"/>
    <cellStyle name="Normal 2 17 22 2 4" xfId="19507"/>
    <cellStyle name="Normal 2 17 22 3" xfId="19508"/>
    <cellStyle name="Normal 2 17 22 3 2" xfId="19509"/>
    <cellStyle name="Normal 2 17 22 3 3" xfId="19510"/>
    <cellStyle name="Normal 2 17 22 4" xfId="19511"/>
    <cellStyle name="Normal 2 17 23" xfId="1757"/>
    <cellStyle name="Normal 2 17 23 2" xfId="19512"/>
    <cellStyle name="Normal 2 17 23 2 2" xfId="19513"/>
    <cellStyle name="Normal 2 17 23 2 2 2" xfId="19514"/>
    <cellStyle name="Normal 2 17 23 2 2 3" xfId="19515"/>
    <cellStyle name="Normal 2 17 23 2 3" xfId="19516"/>
    <cellStyle name="Normal 2 17 23 2 4" xfId="19517"/>
    <cellStyle name="Normal 2 17 23 3" xfId="19518"/>
    <cellStyle name="Normal 2 17 23 3 2" xfId="19519"/>
    <cellStyle name="Normal 2 17 23 3 3" xfId="19520"/>
    <cellStyle name="Normal 2 17 23 4" xfId="19521"/>
    <cellStyle name="Normal 2 17 24" xfId="19522"/>
    <cellStyle name="Normal 2 17 24 2" xfId="19523"/>
    <cellStyle name="Normal 2 17 24 2 2" xfId="19524"/>
    <cellStyle name="Normal 2 17 24 2 3" xfId="19525"/>
    <cellStyle name="Normal 2 17 24 3" xfId="19526"/>
    <cellStyle name="Normal 2 17 24 4" xfId="19527"/>
    <cellStyle name="Normal 2 17 25" xfId="19528"/>
    <cellStyle name="Normal 2 17 25 2" xfId="19529"/>
    <cellStyle name="Normal 2 17 25 3" xfId="19530"/>
    <cellStyle name="Normal 2 17 26" xfId="19531"/>
    <cellStyle name="Normal 2 17 27" xfId="19532"/>
    <cellStyle name="Normal 2 17 3" xfId="1758"/>
    <cellStyle name="Normal 2 17 3 2" xfId="19533"/>
    <cellStyle name="Normal 2 17 3 2 2" xfId="19534"/>
    <cellStyle name="Normal 2 17 3 2 2 2" xfId="19535"/>
    <cellStyle name="Normal 2 17 3 2 2 3" xfId="19536"/>
    <cellStyle name="Normal 2 17 3 2 3" xfId="19537"/>
    <cellStyle name="Normal 2 17 3 2 4" xfId="19538"/>
    <cellStyle name="Normal 2 17 3 3" xfId="19539"/>
    <cellStyle name="Normal 2 17 3 3 2" xfId="19540"/>
    <cellStyle name="Normal 2 17 3 3 3" xfId="19541"/>
    <cellStyle name="Normal 2 17 3 4" xfId="19542"/>
    <cellStyle name="Normal 2 17 4" xfId="1759"/>
    <cellStyle name="Normal 2 17 4 2" xfId="19543"/>
    <cellStyle name="Normal 2 17 4 2 2" xfId="19544"/>
    <cellStyle name="Normal 2 17 4 2 2 2" xfId="19545"/>
    <cellStyle name="Normal 2 17 4 2 2 3" xfId="19546"/>
    <cellStyle name="Normal 2 17 4 2 3" xfId="19547"/>
    <cellStyle name="Normal 2 17 4 2 4" xfId="19548"/>
    <cellStyle name="Normal 2 17 4 3" xfId="19549"/>
    <cellStyle name="Normal 2 17 4 3 2" xfId="19550"/>
    <cellStyle name="Normal 2 17 4 3 3" xfId="19551"/>
    <cellStyle name="Normal 2 17 4 4" xfId="19552"/>
    <cellStyle name="Normal 2 17 5" xfId="1760"/>
    <cellStyle name="Normal 2 17 5 2" xfId="19553"/>
    <cellStyle name="Normal 2 17 5 2 2" xfId="19554"/>
    <cellStyle name="Normal 2 17 5 2 2 2" xfId="19555"/>
    <cellStyle name="Normal 2 17 5 2 2 3" xfId="19556"/>
    <cellStyle name="Normal 2 17 5 2 3" xfId="19557"/>
    <cellStyle name="Normal 2 17 5 2 4" xfId="19558"/>
    <cellStyle name="Normal 2 17 5 3" xfId="19559"/>
    <cellStyle name="Normal 2 17 5 3 2" xfId="19560"/>
    <cellStyle name="Normal 2 17 5 3 3" xfId="19561"/>
    <cellStyle name="Normal 2 17 5 4" xfId="19562"/>
    <cellStyle name="Normal 2 17 6" xfId="1761"/>
    <cellStyle name="Normal 2 17 6 2" xfId="19563"/>
    <cellStyle name="Normal 2 17 6 2 2" xfId="19564"/>
    <cellStyle name="Normal 2 17 6 2 2 2" xfId="19565"/>
    <cellStyle name="Normal 2 17 6 2 2 3" xfId="19566"/>
    <cellStyle name="Normal 2 17 6 2 3" xfId="19567"/>
    <cellStyle name="Normal 2 17 6 2 4" xfId="19568"/>
    <cellStyle name="Normal 2 17 6 3" xfId="19569"/>
    <cellStyle name="Normal 2 17 6 3 2" xfId="19570"/>
    <cellStyle name="Normal 2 17 6 3 3" xfId="19571"/>
    <cellStyle name="Normal 2 17 6 4" xfId="19572"/>
    <cellStyle name="Normal 2 17 7" xfId="1762"/>
    <cellStyle name="Normal 2 17 7 2" xfId="19573"/>
    <cellStyle name="Normal 2 17 7 2 2" xfId="19574"/>
    <cellStyle name="Normal 2 17 7 2 2 2" xfId="19575"/>
    <cellStyle name="Normal 2 17 7 2 2 3" xfId="19576"/>
    <cellStyle name="Normal 2 17 7 2 3" xfId="19577"/>
    <cellStyle name="Normal 2 17 7 2 4" xfId="19578"/>
    <cellStyle name="Normal 2 17 7 3" xfId="19579"/>
    <cellStyle name="Normal 2 17 7 3 2" xfId="19580"/>
    <cellStyle name="Normal 2 17 7 3 3" xfId="19581"/>
    <cellStyle name="Normal 2 17 7 4" xfId="19582"/>
    <cellStyle name="Normal 2 17 8" xfId="1763"/>
    <cellStyle name="Normal 2 17 8 2" xfId="19583"/>
    <cellStyle name="Normal 2 17 8 2 2" xfId="19584"/>
    <cellStyle name="Normal 2 17 8 2 2 2" xfId="19585"/>
    <cellStyle name="Normal 2 17 8 2 2 3" xfId="19586"/>
    <cellStyle name="Normal 2 17 8 2 3" xfId="19587"/>
    <cellStyle name="Normal 2 17 8 2 4" xfId="19588"/>
    <cellStyle name="Normal 2 17 8 3" xfId="19589"/>
    <cellStyle name="Normal 2 17 8 3 2" xfId="19590"/>
    <cellStyle name="Normal 2 17 8 3 3" xfId="19591"/>
    <cellStyle name="Normal 2 17 8 4" xfId="19592"/>
    <cellStyle name="Normal 2 17 9" xfId="1764"/>
    <cellStyle name="Normal 2 17 9 2" xfId="19593"/>
    <cellStyle name="Normal 2 17 9 2 2" xfId="19594"/>
    <cellStyle name="Normal 2 17 9 2 2 2" xfId="19595"/>
    <cellStyle name="Normal 2 17 9 2 2 3" xfId="19596"/>
    <cellStyle name="Normal 2 17 9 2 3" xfId="19597"/>
    <cellStyle name="Normal 2 17 9 2 4" xfId="19598"/>
    <cellStyle name="Normal 2 17 9 3" xfId="19599"/>
    <cellStyle name="Normal 2 17 9 3 2" xfId="19600"/>
    <cellStyle name="Normal 2 17 9 3 3" xfId="19601"/>
    <cellStyle name="Normal 2 17 9 4" xfId="19602"/>
    <cellStyle name="Normal 2 18" xfId="1765"/>
    <cellStyle name="Normal 2 18 10" xfId="1766"/>
    <cellStyle name="Normal 2 18 10 2" xfId="19603"/>
    <cellStyle name="Normal 2 18 10 2 2" xfId="19604"/>
    <cellStyle name="Normal 2 18 10 2 2 2" xfId="19605"/>
    <cellStyle name="Normal 2 18 10 2 2 3" xfId="19606"/>
    <cellStyle name="Normal 2 18 10 2 3" xfId="19607"/>
    <cellStyle name="Normal 2 18 10 2 4" xfId="19608"/>
    <cellStyle name="Normal 2 18 10 3" xfId="19609"/>
    <cellStyle name="Normal 2 18 10 3 2" xfId="19610"/>
    <cellStyle name="Normal 2 18 10 3 3" xfId="19611"/>
    <cellStyle name="Normal 2 18 10 4" xfId="19612"/>
    <cellStyle name="Normal 2 18 11" xfId="1767"/>
    <cellStyle name="Normal 2 18 11 2" xfId="19613"/>
    <cellStyle name="Normal 2 18 11 2 2" xfId="19614"/>
    <cellStyle name="Normal 2 18 11 2 2 2" xfId="19615"/>
    <cellStyle name="Normal 2 18 11 2 2 3" xfId="19616"/>
    <cellStyle name="Normal 2 18 11 2 3" xfId="19617"/>
    <cellStyle name="Normal 2 18 11 2 4" xfId="19618"/>
    <cellStyle name="Normal 2 18 11 3" xfId="19619"/>
    <cellStyle name="Normal 2 18 11 3 2" xfId="19620"/>
    <cellStyle name="Normal 2 18 11 3 3" xfId="19621"/>
    <cellStyle name="Normal 2 18 11 4" xfId="19622"/>
    <cellStyle name="Normal 2 18 12" xfId="1768"/>
    <cellStyle name="Normal 2 18 12 2" xfId="19623"/>
    <cellStyle name="Normal 2 18 12 2 2" xfId="19624"/>
    <cellStyle name="Normal 2 18 12 2 2 2" xfId="19625"/>
    <cellStyle name="Normal 2 18 12 2 2 3" xfId="19626"/>
    <cellStyle name="Normal 2 18 12 2 3" xfId="19627"/>
    <cellStyle name="Normal 2 18 12 2 4" xfId="19628"/>
    <cellStyle name="Normal 2 18 12 3" xfId="19629"/>
    <cellStyle name="Normal 2 18 12 3 2" xfId="19630"/>
    <cellStyle name="Normal 2 18 12 3 3" xfId="19631"/>
    <cellStyle name="Normal 2 18 12 4" xfId="19632"/>
    <cellStyle name="Normal 2 18 13" xfId="1769"/>
    <cellStyle name="Normal 2 18 13 2" xfId="19633"/>
    <cellStyle name="Normal 2 18 13 2 2" xfId="19634"/>
    <cellStyle name="Normal 2 18 13 2 2 2" xfId="19635"/>
    <cellStyle name="Normal 2 18 13 2 2 3" xfId="19636"/>
    <cellStyle name="Normal 2 18 13 2 3" xfId="19637"/>
    <cellStyle name="Normal 2 18 13 2 4" xfId="19638"/>
    <cellStyle name="Normal 2 18 13 3" xfId="19639"/>
    <cellStyle name="Normal 2 18 13 3 2" xfId="19640"/>
    <cellStyle name="Normal 2 18 13 3 3" xfId="19641"/>
    <cellStyle name="Normal 2 18 13 4" xfId="19642"/>
    <cellStyle name="Normal 2 18 14" xfId="1770"/>
    <cellStyle name="Normal 2 18 14 2" xfId="19643"/>
    <cellStyle name="Normal 2 18 14 2 2" xfId="19644"/>
    <cellStyle name="Normal 2 18 14 2 2 2" xfId="19645"/>
    <cellStyle name="Normal 2 18 14 2 2 3" xfId="19646"/>
    <cellStyle name="Normal 2 18 14 2 3" xfId="19647"/>
    <cellStyle name="Normal 2 18 14 2 4" xfId="19648"/>
    <cellStyle name="Normal 2 18 14 3" xfId="19649"/>
    <cellStyle name="Normal 2 18 14 3 2" xfId="19650"/>
    <cellStyle name="Normal 2 18 14 3 3" xfId="19651"/>
    <cellStyle name="Normal 2 18 14 4" xfId="19652"/>
    <cellStyle name="Normal 2 18 15" xfId="1771"/>
    <cellStyle name="Normal 2 18 15 2" xfId="19653"/>
    <cellStyle name="Normal 2 18 15 2 2" xfId="19654"/>
    <cellStyle name="Normal 2 18 15 2 2 2" xfId="19655"/>
    <cellStyle name="Normal 2 18 15 2 2 3" xfId="19656"/>
    <cellStyle name="Normal 2 18 15 2 3" xfId="19657"/>
    <cellStyle name="Normal 2 18 15 2 4" xfId="19658"/>
    <cellStyle name="Normal 2 18 15 3" xfId="19659"/>
    <cellStyle name="Normal 2 18 15 3 2" xfId="19660"/>
    <cellStyle name="Normal 2 18 15 3 3" xfId="19661"/>
    <cellStyle name="Normal 2 18 15 4" xfId="19662"/>
    <cellStyle name="Normal 2 18 16" xfId="1772"/>
    <cellStyle name="Normal 2 18 16 2" xfId="19663"/>
    <cellStyle name="Normal 2 18 16 2 2" xfId="19664"/>
    <cellStyle name="Normal 2 18 16 2 2 2" xfId="19665"/>
    <cellStyle name="Normal 2 18 16 2 2 3" xfId="19666"/>
    <cellStyle name="Normal 2 18 16 2 3" xfId="19667"/>
    <cellStyle name="Normal 2 18 16 2 4" xfId="19668"/>
    <cellStyle name="Normal 2 18 16 3" xfId="19669"/>
    <cellStyle name="Normal 2 18 16 3 2" xfId="19670"/>
    <cellStyle name="Normal 2 18 16 3 3" xfId="19671"/>
    <cellStyle name="Normal 2 18 16 4" xfId="19672"/>
    <cellStyle name="Normal 2 18 17" xfId="1773"/>
    <cellStyle name="Normal 2 18 17 2" xfId="19673"/>
    <cellStyle name="Normal 2 18 17 2 2" xfId="19674"/>
    <cellStyle name="Normal 2 18 17 2 2 2" xfId="19675"/>
    <cellStyle name="Normal 2 18 17 2 2 3" xfId="19676"/>
    <cellStyle name="Normal 2 18 17 2 3" xfId="19677"/>
    <cellStyle name="Normal 2 18 17 2 4" xfId="19678"/>
    <cellStyle name="Normal 2 18 17 3" xfId="19679"/>
    <cellStyle name="Normal 2 18 17 3 2" xfId="19680"/>
    <cellStyle name="Normal 2 18 17 3 3" xfId="19681"/>
    <cellStyle name="Normal 2 18 17 4" xfId="19682"/>
    <cellStyle name="Normal 2 18 18" xfId="1774"/>
    <cellStyle name="Normal 2 18 18 2" xfId="19683"/>
    <cellStyle name="Normal 2 18 18 2 2" xfId="19684"/>
    <cellStyle name="Normal 2 18 18 2 2 2" xfId="19685"/>
    <cellStyle name="Normal 2 18 18 2 2 3" xfId="19686"/>
    <cellStyle name="Normal 2 18 18 2 3" xfId="19687"/>
    <cellStyle name="Normal 2 18 18 2 4" xfId="19688"/>
    <cellStyle name="Normal 2 18 18 3" xfId="19689"/>
    <cellStyle name="Normal 2 18 18 3 2" xfId="19690"/>
    <cellStyle name="Normal 2 18 18 3 3" xfId="19691"/>
    <cellStyle name="Normal 2 18 18 4" xfId="19692"/>
    <cellStyle name="Normal 2 18 19" xfId="1775"/>
    <cellStyle name="Normal 2 18 19 2" xfId="19693"/>
    <cellStyle name="Normal 2 18 19 2 2" xfId="19694"/>
    <cellStyle name="Normal 2 18 19 2 2 2" xfId="19695"/>
    <cellStyle name="Normal 2 18 19 2 2 3" xfId="19696"/>
    <cellStyle name="Normal 2 18 19 2 3" xfId="19697"/>
    <cellStyle name="Normal 2 18 19 2 4" xfId="19698"/>
    <cellStyle name="Normal 2 18 19 3" xfId="19699"/>
    <cellStyle name="Normal 2 18 19 3 2" xfId="19700"/>
    <cellStyle name="Normal 2 18 19 3 3" xfId="19701"/>
    <cellStyle name="Normal 2 18 19 4" xfId="19702"/>
    <cellStyle name="Normal 2 18 2" xfId="1776"/>
    <cellStyle name="Normal 2 18 2 2" xfId="19703"/>
    <cellStyle name="Normal 2 18 2 2 2" xfId="19704"/>
    <cellStyle name="Normal 2 18 2 2 2 2" xfId="19705"/>
    <cellStyle name="Normal 2 18 2 2 2 3" xfId="19706"/>
    <cellStyle name="Normal 2 18 2 2 3" xfId="19707"/>
    <cellStyle name="Normal 2 18 2 2 4" xfId="19708"/>
    <cellStyle name="Normal 2 18 2 3" xfId="19709"/>
    <cellStyle name="Normal 2 18 2 3 2" xfId="19710"/>
    <cellStyle name="Normal 2 18 2 3 3" xfId="19711"/>
    <cellStyle name="Normal 2 18 2 4" xfId="19712"/>
    <cellStyle name="Normal 2 18 20" xfId="1777"/>
    <cellStyle name="Normal 2 18 20 2" xfId="19713"/>
    <cellStyle name="Normal 2 18 20 2 2" xfId="19714"/>
    <cellStyle name="Normal 2 18 20 2 2 2" xfId="19715"/>
    <cellStyle name="Normal 2 18 20 2 2 3" xfId="19716"/>
    <cellStyle name="Normal 2 18 20 2 3" xfId="19717"/>
    <cellStyle name="Normal 2 18 20 2 4" xfId="19718"/>
    <cellStyle name="Normal 2 18 20 3" xfId="19719"/>
    <cellStyle name="Normal 2 18 20 3 2" xfId="19720"/>
    <cellStyle name="Normal 2 18 20 3 3" xfId="19721"/>
    <cellStyle name="Normal 2 18 20 4" xfId="19722"/>
    <cellStyle name="Normal 2 18 21" xfId="1778"/>
    <cellStyle name="Normal 2 18 21 2" xfId="19723"/>
    <cellStyle name="Normal 2 18 21 2 2" xfId="19724"/>
    <cellStyle name="Normal 2 18 21 2 2 2" xfId="19725"/>
    <cellStyle name="Normal 2 18 21 2 2 3" xfId="19726"/>
    <cellStyle name="Normal 2 18 21 2 3" xfId="19727"/>
    <cellStyle name="Normal 2 18 21 2 4" xfId="19728"/>
    <cellStyle name="Normal 2 18 21 3" xfId="19729"/>
    <cellStyle name="Normal 2 18 21 3 2" xfId="19730"/>
    <cellStyle name="Normal 2 18 21 3 3" xfId="19731"/>
    <cellStyle name="Normal 2 18 21 4" xfId="19732"/>
    <cellStyle name="Normal 2 18 22" xfId="1779"/>
    <cellStyle name="Normal 2 18 22 2" xfId="19733"/>
    <cellStyle name="Normal 2 18 22 2 2" xfId="19734"/>
    <cellStyle name="Normal 2 18 22 2 2 2" xfId="19735"/>
    <cellStyle name="Normal 2 18 22 2 2 3" xfId="19736"/>
    <cellStyle name="Normal 2 18 22 2 3" xfId="19737"/>
    <cellStyle name="Normal 2 18 22 2 4" xfId="19738"/>
    <cellStyle name="Normal 2 18 22 3" xfId="19739"/>
    <cellStyle name="Normal 2 18 22 3 2" xfId="19740"/>
    <cellStyle name="Normal 2 18 22 3 3" xfId="19741"/>
    <cellStyle name="Normal 2 18 22 4" xfId="19742"/>
    <cellStyle name="Normal 2 18 23" xfId="1780"/>
    <cellStyle name="Normal 2 18 23 2" xfId="19743"/>
    <cellStyle name="Normal 2 18 23 2 2" xfId="19744"/>
    <cellStyle name="Normal 2 18 23 2 2 2" xfId="19745"/>
    <cellStyle name="Normal 2 18 23 2 2 3" xfId="19746"/>
    <cellStyle name="Normal 2 18 23 2 3" xfId="19747"/>
    <cellStyle name="Normal 2 18 23 2 4" xfId="19748"/>
    <cellStyle name="Normal 2 18 23 3" xfId="19749"/>
    <cellStyle name="Normal 2 18 23 3 2" xfId="19750"/>
    <cellStyle name="Normal 2 18 23 3 3" xfId="19751"/>
    <cellStyle name="Normal 2 18 23 4" xfId="19752"/>
    <cellStyle name="Normal 2 18 24" xfId="19753"/>
    <cellStyle name="Normal 2 18 24 2" xfId="19754"/>
    <cellStyle name="Normal 2 18 24 2 2" xfId="19755"/>
    <cellStyle name="Normal 2 18 24 2 3" xfId="19756"/>
    <cellStyle name="Normal 2 18 24 3" xfId="19757"/>
    <cellStyle name="Normal 2 18 24 4" xfId="19758"/>
    <cellStyle name="Normal 2 18 25" xfId="19759"/>
    <cellStyle name="Normal 2 18 25 2" xfId="19760"/>
    <cellStyle name="Normal 2 18 25 3" xfId="19761"/>
    <cellStyle name="Normal 2 18 26" xfId="19762"/>
    <cellStyle name="Normal 2 18 3" xfId="1781"/>
    <cellStyle name="Normal 2 18 3 2" xfId="19763"/>
    <cellStyle name="Normal 2 18 3 2 2" xfId="19764"/>
    <cellStyle name="Normal 2 18 3 2 2 2" xfId="19765"/>
    <cellStyle name="Normal 2 18 3 2 2 3" xfId="19766"/>
    <cellStyle name="Normal 2 18 3 2 3" xfId="19767"/>
    <cellStyle name="Normal 2 18 3 2 4" xfId="19768"/>
    <cellStyle name="Normal 2 18 3 3" xfId="19769"/>
    <cellStyle name="Normal 2 18 3 3 2" xfId="19770"/>
    <cellStyle name="Normal 2 18 3 3 3" xfId="19771"/>
    <cellStyle name="Normal 2 18 3 4" xfId="19772"/>
    <cellStyle name="Normal 2 18 4" xfId="1782"/>
    <cellStyle name="Normal 2 18 4 2" xfId="19773"/>
    <cellStyle name="Normal 2 18 4 2 2" xfId="19774"/>
    <cellStyle name="Normal 2 18 4 2 2 2" xfId="19775"/>
    <cellStyle name="Normal 2 18 4 2 2 3" xfId="19776"/>
    <cellStyle name="Normal 2 18 4 2 3" xfId="19777"/>
    <cellStyle name="Normal 2 18 4 2 4" xfId="19778"/>
    <cellStyle name="Normal 2 18 4 3" xfId="19779"/>
    <cellStyle name="Normal 2 18 4 3 2" xfId="19780"/>
    <cellStyle name="Normal 2 18 4 3 3" xfId="19781"/>
    <cellStyle name="Normal 2 18 4 4" xfId="19782"/>
    <cellStyle name="Normal 2 18 5" xfId="1783"/>
    <cellStyle name="Normal 2 18 5 2" xfId="19783"/>
    <cellStyle name="Normal 2 18 5 2 2" xfId="19784"/>
    <cellStyle name="Normal 2 18 5 2 2 2" xfId="19785"/>
    <cellStyle name="Normal 2 18 5 2 2 3" xfId="19786"/>
    <cellStyle name="Normal 2 18 5 2 3" xfId="19787"/>
    <cellStyle name="Normal 2 18 5 2 4" xfId="19788"/>
    <cellStyle name="Normal 2 18 5 3" xfId="19789"/>
    <cellStyle name="Normal 2 18 5 3 2" xfId="19790"/>
    <cellStyle name="Normal 2 18 5 3 3" xfId="19791"/>
    <cellStyle name="Normal 2 18 5 4" xfId="19792"/>
    <cellStyle name="Normal 2 18 6" xfId="1784"/>
    <cellStyle name="Normal 2 18 6 2" xfId="19793"/>
    <cellStyle name="Normal 2 18 6 2 2" xfId="19794"/>
    <cellStyle name="Normal 2 18 6 2 2 2" xfId="19795"/>
    <cellStyle name="Normal 2 18 6 2 2 3" xfId="19796"/>
    <cellStyle name="Normal 2 18 6 2 3" xfId="19797"/>
    <cellStyle name="Normal 2 18 6 2 4" xfId="19798"/>
    <cellStyle name="Normal 2 18 6 3" xfId="19799"/>
    <cellStyle name="Normal 2 18 6 3 2" xfId="19800"/>
    <cellStyle name="Normal 2 18 6 3 3" xfId="19801"/>
    <cellStyle name="Normal 2 18 6 4" xfId="19802"/>
    <cellStyle name="Normal 2 18 7" xfId="1785"/>
    <cellStyle name="Normal 2 18 7 2" xfId="19803"/>
    <cellStyle name="Normal 2 18 7 2 2" xfId="19804"/>
    <cellStyle name="Normal 2 18 7 2 2 2" xfId="19805"/>
    <cellStyle name="Normal 2 18 7 2 2 3" xfId="19806"/>
    <cellStyle name="Normal 2 18 7 2 3" xfId="19807"/>
    <cellStyle name="Normal 2 18 7 2 4" xfId="19808"/>
    <cellStyle name="Normal 2 18 7 3" xfId="19809"/>
    <cellStyle name="Normal 2 18 7 3 2" xfId="19810"/>
    <cellStyle name="Normal 2 18 7 3 3" xfId="19811"/>
    <cellStyle name="Normal 2 18 7 4" xfId="19812"/>
    <cellStyle name="Normal 2 18 8" xfId="1786"/>
    <cellStyle name="Normal 2 18 8 2" xfId="19813"/>
    <cellStyle name="Normal 2 18 8 2 2" xfId="19814"/>
    <cellStyle name="Normal 2 18 8 2 2 2" xfId="19815"/>
    <cellStyle name="Normal 2 18 8 2 2 3" xfId="19816"/>
    <cellStyle name="Normal 2 18 8 2 3" xfId="19817"/>
    <cellStyle name="Normal 2 18 8 2 4" xfId="19818"/>
    <cellStyle name="Normal 2 18 8 3" xfId="19819"/>
    <cellStyle name="Normal 2 18 8 3 2" xfId="19820"/>
    <cellStyle name="Normal 2 18 8 3 3" xfId="19821"/>
    <cellStyle name="Normal 2 18 8 4" xfId="19822"/>
    <cellStyle name="Normal 2 18 9" xfId="1787"/>
    <cellStyle name="Normal 2 18 9 2" xfId="19823"/>
    <cellStyle name="Normal 2 18 9 2 2" xfId="19824"/>
    <cellStyle name="Normal 2 18 9 2 2 2" xfId="19825"/>
    <cellStyle name="Normal 2 18 9 2 2 3" xfId="19826"/>
    <cellStyle name="Normal 2 18 9 2 3" xfId="19827"/>
    <cellStyle name="Normal 2 18 9 2 4" xfId="19828"/>
    <cellStyle name="Normal 2 18 9 3" xfId="19829"/>
    <cellStyle name="Normal 2 18 9 3 2" xfId="19830"/>
    <cellStyle name="Normal 2 18 9 3 3" xfId="19831"/>
    <cellStyle name="Normal 2 18 9 4" xfId="19832"/>
    <cellStyle name="Normal 2 19" xfId="1788"/>
    <cellStyle name="Normal 2 19 10" xfId="1789"/>
    <cellStyle name="Normal 2 19 10 2" xfId="19833"/>
    <cellStyle name="Normal 2 19 10 2 2" xfId="19834"/>
    <cellStyle name="Normal 2 19 10 2 2 2" xfId="19835"/>
    <cellStyle name="Normal 2 19 10 2 2 3" xfId="19836"/>
    <cellStyle name="Normal 2 19 10 2 3" xfId="19837"/>
    <cellStyle name="Normal 2 19 10 2 4" xfId="19838"/>
    <cellStyle name="Normal 2 19 10 3" xfId="19839"/>
    <cellStyle name="Normal 2 19 10 3 2" xfId="19840"/>
    <cellStyle name="Normal 2 19 10 3 3" xfId="19841"/>
    <cellStyle name="Normal 2 19 10 4" xfId="19842"/>
    <cellStyle name="Normal 2 19 11" xfId="1790"/>
    <cellStyle name="Normal 2 19 11 2" xfId="19843"/>
    <cellStyle name="Normal 2 19 11 2 2" xfId="19844"/>
    <cellStyle name="Normal 2 19 11 2 2 2" xfId="19845"/>
    <cellStyle name="Normal 2 19 11 2 2 3" xfId="19846"/>
    <cellStyle name="Normal 2 19 11 2 3" xfId="19847"/>
    <cellStyle name="Normal 2 19 11 2 4" xfId="19848"/>
    <cellStyle name="Normal 2 19 11 3" xfId="19849"/>
    <cellStyle name="Normal 2 19 11 3 2" xfId="19850"/>
    <cellStyle name="Normal 2 19 11 3 3" xfId="19851"/>
    <cellStyle name="Normal 2 19 11 4" xfId="19852"/>
    <cellStyle name="Normal 2 19 12" xfId="1791"/>
    <cellStyle name="Normal 2 19 12 2" xfId="19853"/>
    <cellStyle name="Normal 2 19 12 2 2" xfId="19854"/>
    <cellStyle name="Normal 2 19 12 2 2 2" xfId="19855"/>
    <cellStyle name="Normal 2 19 12 2 2 3" xfId="19856"/>
    <cellStyle name="Normal 2 19 12 2 3" xfId="19857"/>
    <cellStyle name="Normal 2 19 12 2 4" xfId="19858"/>
    <cellStyle name="Normal 2 19 12 3" xfId="19859"/>
    <cellStyle name="Normal 2 19 12 3 2" xfId="19860"/>
    <cellStyle name="Normal 2 19 12 3 3" xfId="19861"/>
    <cellStyle name="Normal 2 19 12 4" xfId="19862"/>
    <cellStyle name="Normal 2 19 13" xfId="1792"/>
    <cellStyle name="Normal 2 19 13 2" xfId="19863"/>
    <cellStyle name="Normal 2 19 13 2 2" xfId="19864"/>
    <cellStyle name="Normal 2 19 13 2 2 2" xfId="19865"/>
    <cellStyle name="Normal 2 19 13 2 2 3" xfId="19866"/>
    <cellStyle name="Normal 2 19 13 2 3" xfId="19867"/>
    <cellStyle name="Normal 2 19 13 2 4" xfId="19868"/>
    <cellStyle name="Normal 2 19 13 3" xfId="19869"/>
    <cellStyle name="Normal 2 19 13 3 2" xfId="19870"/>
    <cellStyle name="Normal 2 19 13 3 3" xfId="19871"/>
    <cellStyle name="Normal 2 19 13 4" xfId="19872"/>
    <cellStyle name="Normal 2 19 14" xfId="1793"/>
    <cellStyle name="Normal 2 19 14 2" xfId="19873"/>
    <cellStyle name="Normal 2 19 14 2 2" xfId="19874"/>
    <cellStyle name="Normal 2 19 14 2 2 2" xfId="19875"/>
    <cellStyle name="Normal 2 19 14 2 2 3" xfId="19876"/>
    <cellStyle name="Normal 2 19 14 2 3" xfId="19877"/>
    <cellStyle name="Normal 2 19 14 2 4" xfId="19878"/>
    <cellStyle name="Normal 2 19 14 3" xfId="19879"/>
    <cellStyle name="Normal 2 19 14 3 2" xfId="19880"/>
    <cellStyle name="Normal 2 19 14 3 3" xfId="19881"/>
    <cellStyle name="Normal 2 19 14 4" xfId="19882"/>
    <cellStyle name="Normal 2 19 15" xfId="1794"/>
    <cellStyle name="Normal 2 19 15 2" xfId="19883"/>
    <cellStyle name="Normal 2 19 15 2 2" xfId="19884"/>
    <cellStyle name="Normal 2 19 15 2 2 2" xfId="19885"/>
    <cellStyle name="Normal 2 19 15 2 2 3" xfId="19886"/>
    <cellStyle name="Normal 2 19 15 2 3" xfId="19887"/>
    <cellStyle name="Normal 2 19 15 2 4" xfId="19888"/>
    <cellStyle name="Normal 2 19 15 3" xfId="19889"/>
    <cellStyle name="Normal 2 19 15 3 2" xfId="19890"/>
    <cellStyle name="Normal 2 19 15 3 3" xfId="19891"/>
    <cellStyle name="Normal 2 19 15 4" xfId="19892"/>
    <cellStyle name="Normal 2 19 16" xfId="1795"/>
    <cellStyle name="Normal 2 19 16 2" xfId="19893"/>
    <cellStyle name="Normal 2 19 16 2 2" xfId="19894"/>
    <cellStyle name="Normal 2 19 16 2 2 2" xfId="19895"/>
    <cellStyle name="Normal 2 19 16 2 2 3" xfId="19896"/>
    <cellStyle name="Normal 2 19 16 2 3" xfId="19897"/>
    <cellStyle name="Normal 2 19 16 2 4" xfId="19898"/>
    <cellStyle name="Normal 2 19 16 3" xfId="19899"/>
    <cellStyle name="Normal 2 19 16 3 2" xfId="19900"/>
    <cellStyle name="Normal 2 19 16 3 3" xfId="19901"/>
    <cellStyle name="Normal 2 19 16 4" xfId="19902"/>
    <cellStyle name="Normal 2 19 17" xfId="1796"/>
    <cellStyle name="Normal 2 19 17 2" xfId="19903"/>
    <cellStyle name="Normal 2 19 17 2 2" xfId="19904"/>
    <cellStyle name="Normal 2 19 17 2 2 2" xfId="19905"/>
    <cellStyle name="Normal 2 19 17 2 2 3" xfId="19906"/>
    <cellStyle name="Normal 2 19 17 2 3" xfId="19907"/>
    <cellStyle name="Normal 2 19 17 2 4" xfId="19908"/>
    <cellStyle name="Normal 2 19 17 3" xfId="19909"/>
    <cellStyle name="Normal 2 19 17 3 2" xfId="19910"/>
    <cellStyle name="Normal 2 19 17 3 3" xfId="19911"/>
    <cellStyle name="Normal 2 19 17 4" xfId="19912"/>
    <cellStyle name="Normal 2 19 18" xfId="1797"/>
    <cellStyle name="Normal 2 19 18 2" xfId="19913"/>
    <cellStyle name="Normal 2 19 18 2 2" xfId="19914"/>
    <cellStyle name="Normal 2 19 18 2 2 2" xfId="19915"/>
    <cellStyle name="Normal 2 19 18 2 2 3" xfId="19916"/>
    <cellStyle name="Normal 2 19 18 2 3" xfId="19917"/>
    <cellStyle name="Normal 2 19 18 2 4" xfId="19918"/>
    <cellStyle name="Normal 2 19 18 3" xfId="19919"/>
    <cellStyle name="Normal 2 19 18 3 2" xfId="19920"/>
    <cellStyle name="Normal 2 19 18 3 3" xfId="19921"/>
    <cellStyle name="Normal 2 19 18 4" xfId="19922"/>
    <cellStyle name="Normal 2 19 19" xfId="1798"/>
    <cellStyle name="Normal 2 19 19 2" xfId="19923"/>
    <cellStyle name="Normal 2 19 19 2 2" xfId="19924"/>
    <cellStyle name="Normal 2 19 19 2 2 2" xfId="19925"/>
    <cellStyle name="Normal 2 19 19 2 2 3" xfId="19926"/>
    <cellStyle name="Normal 2 19 19 2 3" xfId="19927"/>
    <cellStyle name="Normal 2 19 19 2 4" xfId="19928"/>
    <cellStyle name="Normal 2 19 19 3" xfId="19929"/>
    <cellStyle name="Normal 2 19 19 3 2" xfId="19930"/>
    <cellStyle name="Normal 2 19 19 3 3" xfId="19931"/>
    <cellStyle name="Normal 2 19 19 4" xfId="19932"/>
    <cellStyle name="Normal 2 19 2" xfId="1799"/>
    <cellStyle name="Normal 2 19 2 2" xfId="19933"/>
    <cellStyle name="Normal 2 19 2 2 2" xfId="19934"/>
    <cellStyle name="Normal 2 19 2 2 2 2" xfId="19935"/>
    <cellStyle name="Normal 2 19 2 2 2 3" xfId="19936"/>
    <cellStyle name="Normal 2 19 2 2 3" xfId="19937"/>
    <cellStyle name="Normal 2 19 2 2 4" xfId="19938"/>
    <cellStyle name="Normal 2 19 2 3" xfId="19939"/>
    <cellStyle name="Normal 2 19 2 3 2" xfId="19940"/>
    <cellStyle name="Normal 2 19 2 3 3" xfId="19941"/>
    <cellStyle name="Normal 2 19 2 4" xfId="19942"/>
    <cellStyle name="Normal 2 19 20" xfId="1800"/>
    <cellStyle name="Normal 2 19 20 2" xfId="19943"/>
    <cellStyle name="Normal 2 19 20 2 2" xfId="19944"/>
    <cellStyle name="Normal 2 19 20 2 2 2" xfId="19945"/>
    <cellStyle name="Normal 2 19 20 2 2 3" xfId="19946"/>
    <cellStyle name="Normal 2 19 20 2 3" xfId="19947"/>
    <cellStyle name="Normal 2 19 20 2 4" xfId="19948"/>
    <cellStyle name="Normal 2 19 20 3" xfId="19949"/>
    <cellStyle name="Normal 2 19 20 3 2" xfId="19950"/>
    <cellStyle name="Normal 2 19 20 3 3" xfId="19951"/>
    <cellStyle name="Normal 2 19 20 4" xfId="19952"/>
    <cellStyle name="Normal 2 19 21" xfId="1801"/>
    <cellStyle name="Normal 2 19 21 2" xfId="19953"/>
    <cellStyle name="Normal 2 19 21 2 2" xfId="19954"/>
    <cellStyle name="Normal 2 19 21 2 2 2" xfId="19955"/>
    <cellStyle name="Normal 2 19 21 2 2 3" xfId="19956"/>
    <cellStyle name="Normal 2 19 21 2 3" xfId="19957"/>
    <cellStyle name="Normal 2 19 21 2 4" xfId="19958"/>
    <cellStyle name="Normal 2 19 21 3" xfId="19959"/>
    <cellStyle name="Normal 2 19 21 3 2" xfId="19960"/>
    <cellStyle name="Normal 2 19 21 3 3" xfId="19961"/>
    <cellStyle name="Normal 2 19 21 4" xfId="19962"/>
    <cellStyle name="Normal 2 19 22" xfId="1802"/>
    <cellStyle name="Normal 2 19 22 2" xfId="19963"/>
    <cellStyle name="Normal 2 19 22 2 2" xfId="19964"/>
    <cellStyle name="Normal 2 19 22 2 2 2" xfId="19965"/>
    <cellStyle name="Normal 2 19 22 2 2 3" xfId="19966"/>
    <cellStyle name="Normal 2 19 22 2 3" xfId="19967"/>
    <cellStyle name="Normal 2 19 22 2 4" xfId="19968"/>
    <cellStyle name="Normal 2 19 22 3" xfId="19969"/>
    <cellStyle name="Normal 2 19 22 3 2" xfId="19970"/>
    <cellStyle name="Normal 2 19 22 3 3" xfId="19971"/>
    <cellStyle name="Normal 2 19 22 4" xfId="19972"/>
    <cellStyle name="Normal 2 19 23" xfId="1803"/>
    <cellStyle name="Normal 2 19 23 2" xfId="19973"/>
    <cellStyle name="Normal 2 19 23 2 2" xfId="19974"/>
    <cellStyle name="Normal 2 19 23 2 2 2" xfId="19975"/>
    <cellStyle name="Normal 2 19 23 2 2 3" xfId="19976"/>
    <cellStyle name="Normal 2 19 23 2 3" xfId="19977"/>
    <cellStyle name="Normal 2 19 23 2 4" xfId="19978"/>
    <cellStyle name="Normal 2 19 23 3" xfId="19979"/>
    <cellStyle name="Normal 2 19 23 3 2" xfId="19980"/>
    <cellStyle name="Normal 2 19 23 3 3" xfId="19981"/>
    <cellStyle name="Normal 2 19 23 4" xfId="19982"/>
    <cellStyle name="Normal 2 19 24" xfId="19983"/>
    <cellStyle name="Normal 2 19 24 2" xfId="19984"/>
    <cellStyle name="Normal 2 19 24 2 2" xfId="19985"/>
    <cellStyle name="Normal 2 19 24 2 3" xfId="19986"/>
    <cellStyle name="Normal 2 19 24 3" xfId="19987"/>
    <cellStyle name="Normal 2 19 24 4" xfId="19988"/>
    <cellStyle name="Normal 2 19 25" xfId="19989"/>
    <cellStyle name="Normal 2 19 25 2" xfId="19990"/>
    <cellStyle name="Normal 2 19 25 3" xfId="19991"/>
    <cellStyle name="Normal 2 19 26" xfId="19992"/>
    <cellStyle name="Normal 2 19 3" xfId="1804"/>
    <cellStyle name="Normal 2 19 3 2" xfId="19993"/>
    <cellStyle name="Normal 2 19 3 2 2" xfId="19994"/>
    <cellStyle name="Normal 2 19 3 2 2 2" xfId="19995"/>
    <cellStyle name="Normal 2 19 3 2 2 3" xfId="19996"/>
    <cellStyle name="Normal 2 19 3 2 3" xfId="19997"/>
    <cellStyle name="Normal 2 19 3 2 4" xfId="19998"/>
    <cellStyle name="Normal 2 19 3 3" xfId="19999"/>
    <cellStyle name="Normal 2 19 3 3 2" xfId="20000"/>
    <cellStyle name="Normal 2 19 3 3 3" xfId="20001"/>
    <cellStyle name="Normal 2 19 3 4" xfId="20002"/>
    <cellStyle name="Normal 2 19 4" xfId="1805"/>
    <cellStyle name="Normal 2 19 4 2" xfId="20003"/>
    <cellStyle name="Normal 2 19 4 2 2" xfId="20004"/>
    <cellStyle name="Normal 2 19 4 2 2 2" xfId="20005"/>
    <cellStyle name="Normal 2 19 4 2 2 3" xfId="20006"/>
    <cellStyle name="Normal 2 19 4 2 3" xfId="20007"/>
    <cellStyle name="Normal 2 19 4 2 4" xfId="20008"/>
    <cellStyle name="Normal 2 19 4 3" xfId="20009"/>
    <cellStyle name="Normal 2 19 4 3 2" xfId="20010"/>
    <cellStyle name="Normal 2 19 4 3 3" xfId="20011"/>
    <cellStyle name="Normal 2 19 4 4" xfId="20012"/>
    <cellStyle name="Normal 2 19 5" xfId="1806"/>
    <cellStyle name="Normal 2 19 5 2" xfId="20013"/>
    <cellStyle name="Normal 2 19 5 2 2" xfId="20014"/>
    <cellStyle name="Normal 2 19 5 2 2 2" xfId="20015"/>
    <cellStyle name="Normal 2 19 5 2 2 3" xfId="20016"/>
    <cellStyle name="Normal 2 19 5 2 3" xfId="20017"/>
    <cellStyle name="Normal 2 19 5 2 4" xfId="20018"/>
    <cellStyle name="Normal 2 19 5 3" xfId="20019"/>
    <cellStyle name="Normal 2 19 5 3 2" xfId="20020"/>
    <cellStyle name="Normal 2 19 5 3 3" xfId="20021"/>
    <cellStyle name="Normal 2 19 5 4" xfId="20022"/>
    <cellStyle name="Normal 2 19 6" xfId="1807"/>
    <cellStyle name="Normal 2 19 6 2" xfId="20023"/>
    <cellStyle name="Normal 2 19 6 2 2" xfId="20024"/>
    <cellStyle name="Normal 2 19 6 2 2 2" xfId="20025"/>
    <cellStyle name="Normal 2 19 6 2 2 3" xfId="20026"/>
    <cellStyle name="Normal 2 19 6 2 3" xfId="20027"/>
    <cellStyle name="Normal 2 19 6 2 4" xfId="20028"/>
    <cellStyle name="Normal 2 19 6 3" xfId="20029"/>
    <cellStyle name="Normal 2 19 6 3 2" xfId="20030"/>
    <cellStyle name="Normal 2 19 6 3 3" xfId="20031"/>
    <cellStyle name="Normal 2 19 6 4" xfId="20032"/>
    <cellStyle name="Normal 2 19 7" xfId="1808"/>
    <cellStyle name="Normal 2 19 7 2" xfId="20033"/>
    <cellStyle name="Normal 2 19 7 2 2" xfId="20034"/>
    <cellStyle name="Normal 2 19 7 2 2 2" xfId="20035"/>
    <cellStyle name="Normal 2 19 7 2 2 3" xfId="20036"/>
    <cellStyle name="Normal 2 19 7 2 3" xfId="20037"/>
    <cellStyle name="Normal 2 19 7 2 4" xfId="20038"/>
    <cellStyle name="Normal 2 19 7 3" xfId="20039"/>
    <cellStyle name="Normal 2 19 7 3 2" xfId="20040"/>
    <cellStyle name="Normal 2 19 7 3 3" xfId="20041"/>
    <cellStyle name="Normal 2 19 7 4" xfId="20042"/>
    <cellStyle name="Normal 2 19 8" xfId="1809"/>
    <cellStyle name="Normal 2 19 8 2" xfId="20043"/>
    <cellStyle name="Normal 2 19 8 2 2" xfId="20044"/>
    <cellStyle name="Normal 2 19 8 2 2 2" xfId="20045"/>
    <cellStyle name="Normal 2 19 8 2 2 3" xfId="20046"/>
    <cellStyle name="Normal 2 19 8 2 3" xfId="20047"/>
    <cellStyle name="Normal 2 19 8 2 4" xfId="20048"/>
    <cellStyle name="Normal 2 19 8 3" xfId="20049"/>
    <cellStyle name="Normal 2 19 8 3 2" xfId="20050"/>
    <cellStyle name="Normal 2 19 8 3 3" xfId="20051"/>
    <cellStyle name="Normal 2 19 8 4" xfId="20052"/>
    <cellStyle name="Normal 2 19 9" xfId="1810"/>
    <cellStyle name="Normal 2 19 9 2" xfId="20053"/>
    <cellStyle name="Normal 2 19 9 2 2" xfId="20054"/>
    <cellStyle name="Normal 2 19 9 2 2 2" xfId="20055"/>
    <cellStyle name="Normal 2 19 9 2 2 3" xfId="20056"/>
    <cellStyle name="Normal 2 19 9 2 3" xfId="20057"/>
    <cellStyle name="Normal 2 19 9 2 4" xfId="20058"/>
    <cellStyle name="Normal 2 19 9 3" xfId="20059"/>
    <cellStyle name="Normal 2 19 9 3 2" xfId="20060"/>
    <cellStyle name="Normal 2 19 9 3 3" xfId="20061"/>
    <cellStyle name="Normal 2 19 9 4" xfId="20062"/>
    <cellStyle name="Normal 2 2" xfId="46"/>
    <cellStyle name="Normal 2 2 10" xfId="5059"/>
    <cellStyle name="Normal 2 2 11" xfId="103"/>
    <cellStyle name="Normal 2 2 12" xfId="58004"/>
    <cellStyle name="Normal 2 2 2" xfId="104"/>
    <cellStyle name="Normal 2 2 2 2" xfId="105"/>
    <cellStyle name="Normal 2 2 2 2 2" xfId="106"/>
    <cellStyle name="Normal 2 2 2 2 2 2" xfId="20063"/>
    <cellStyle name="Normal 2 2 2 2 3" xfId="20064"/>
    <cellStyle name="Normal 2 2 2 2 3 2" xfId="20065"/>
    <cellStyle name="Normal 2 2 2 2 4" xfId="20066"/>
    <cellStyle name="Normal 2 2 2 2 5" xfId="20067"/>
    <cellStyle name="Normal 2 2 2 2 6" xfId="20068"/>
    <cellStyle name="Normal 2 2 2 3" xfId="107"/>
    <cellStyle name="Normal 2 2 2 3 2" xfId="108"/>
    <cellStyle name="Normal 2 2 2 3 3" xfId="1811"/>
    <cellStyle name="Normal 2 2 2 3_Dec monthly report" xfId="4763"/>
    <cellStyle name="Normal 2 2 2 4" xfId="109"/>
    <cellStyle name="Normal 2 2 2 4 2" xfId="20069"/>
    <cellStyle name="Normal 2 2 2 5" xfId="20070"/>
    <cellStyle name="Normal 2 2 3" xfId="110"/>
    <cellStyle name="Normal 2 2 3 2" xfId="111"/>
    <cellStyle name="Normal 2 2 3 2 2" xfId="20071"/>
    <cellStyle name="Normal 2 2 3 3" xfId="1812"/>
    <cellStyle name="Normal 2 2 3 3 2" xfId="20072"/>
    <cellStyle name="Normal 2 2 3 4" xfId="20073"/>
    <cellStyle name="Normal 2 2 3 5" xfId="20074"/>
    <cellStyle name="Normal 2 2 3 6" xfId="20075"/>
    <cellStyle name="Normal 2 2 4" xfId="112"/>
    <cellStyle name="Normal 2 2 4 2" xfId="113"/>
    <cellStyle name="Normal 2 2 4 2 2" xfId="59711"/>
    <cellStyle name="Normal 2 2 4 3" xfId="20076"/>
    <cellStyle name="Normal 2 2 4 4" xfId="20077"/>
    <cellStyle name="Normal 2 2 4_Dec monthly report" xfId="4764"/>
    <cellStyle name="Normal 2 2 5" xfId="114"/>
    <cellStyle name="Normal 2 2 5 2" xfId="1813"/>
    <cellStyle name="Normal 2 2 5 2 2" xfId="59712"/>
    <cellStyle name="Normal 2 2 5 3" xfId="20078"/>
    <cellStyle name="Normal 2 2 5 4" xfId="20079"/>
    <cellStyle name="Normal 2 2 6" xfId="4944"/>
    <cellStyle name="Normal 2 2 6 2" xfId="59713"/>
    <cellStyle name="Normal 2 2 7" xfId="4950"/>
    <cellStyle name="Normal 2 2 8" xfId="4940"/>
    <cellStyle name="Normal 2 2 8 2" xfId="20080"/>
    <cellStyle name="Normal 2 2 9" xfId="4953"/>
    <cellStyle name="Normal 2 2_App b.3 Unspent_" xfId="5104"/>
    <cellStyle name="Normal 2 20" xfId="1814"/>
    <cellStyle name="Normal 2 20 10" xfId="1815"/>
    <cellStyle name="Normal 2 20 10 2" xfId="20081"/>
    <cellStyle name="Normal 2 20 10 2 2" xfId="20082"/>
    <cellStyle name="Normal 2 20 10 2 2 2" xfId="20083"/>
    <cellStyle name="Normal 2 20 10 2 2 3" xfId="20084"/>
    <cellStyle name="Normal 2 20 10 2 3" xfId="20085"/>
    <cellStyle name="Normal 2 20 10 2 4" xfId="20086"/>
    <cellStyle name="Normal 2 20 10 3" xfId="20087"/>
    <cellStyle name="Normal 2 20 10 3 2" xfId="20088"/>
    <cellStyle name="Normal 2 20 10 3 3" xfId="20089"/>
    <cellStyle name="Normal 2 20 10 4" xfId="20090"/>
    <cellStyle name="Normal 2 20 11" xfId="1816"/>
    <cellStyle name="Normal 2 20 11 2" xfId="20091"/>
    <cellStyle name="Normal 2 20 11 2 2" xfId="20092"/>
    <cellStyle name="Normal 2 20 11 2 2 2" xfId="20093"/>
    <cellStyle name="Normal 2 20 11 2 2 3" xfId="20094"/>
    <cellStyle name="Normal 2 20 11 2 3" xfId="20095"/>
    <cellStyle name="Normal 2 20 11 2 4" xfId="20096"/>
    <cellStyle name="Normal 2 20 11 3" xfId="20097"/>
    <cellStyle name="Normal 2 20 11 3 2" xfId="20098"/>
    <cellStyle name="Normal 2 20 11 3 3" xfId="20099"/>
    <cellStyle name="Normal 2 20 11 4" xfId="20100"/>
    <cellStyle name="Normal 2 20 12" xfId="1817"/>
    <cellStyle name="Normal 2 20 12 2" xfId="20101"/>
    <cellStyle name="Normal 2 20 12 2 2" xfId="20102"/>
    <cellStyle name="Normal 2 20 12 2 2 2" xfId="20103"/>
    <cellStyle name="Normal 2 20 12 2 2 3" xfId="20104"/>
    <cellStyle name="Normal 2 20 12 2 3" xfId="20105"/>
    <cellStyle name="Normal 2 20 12 2 4" xfId="20106"/>
    <cellStyle name="Normal 2 20 12 3" xfId="20107"/>
    <cellStyle name="Normal 2 20 12 3 2" xfId="20108"/>
    <cellStyle name="Normal 2 20 12 3 3" xfId="20109"/>
    <cellStyle name="Normal 2 20 12 4" xfId="20110"/>
    <cellStyle name="Normal 2 20 13" xfId="1818"/>
    <cellStyle name="Normal 2 20 13 2" xfId="20111"/>
    <cellStyle name="Normal 2 20 13 2 2" xfId="20112"/>
    <cellStyle name="Normal 2 20 13 2 2 2" xfId="20113"/>
    <cellStyle name="Normal 2 20 13 2 2 3" xfId="20114"/>
    <cellStyle name="Normal 2 20 13 2 3" xfId="20115"/>
    <cellStyle name="Normal 2 20 13 2 4" xfId="20116"/>
    <cellStyle name="Normal 2 20 13 3" xfId="20117"/>
    <cellStyle name="Normal 2 20 13 3 2" xfId="20118"/>
    <cellStyle name="Normal 2 20 13 3 3" xfId="20119"/>
    <cellStyle name="Normal 2 20 13 4" xfId="20120"/>
    <cellStyle name="Normal 2 20 14" xfId="1819"/>
    <cellStyle name="Normal 2 20 14 2" xfId="20121"/>
    <cellStyle name="Normal 2 20 14 2 2" xfId="20122"/>
    <cellStyle name="Normal 2 20 14 2 2 2" xfId="20123"/>
    <cellStyle name="Normal 2 20 14 2 2 3" xfId="20124"/>
    <cellStyle name="Normal 2 20 14 2 3" xfId="20125"/>
    <cellStyle name="Normal 2 20 14 2 4" xfId="20126"/>
    <cellStyle name="Normal 2 20 14 3" xfId="20127"/>
    <cellStyle name="Normal 2 20 14 3 2" xfId="20128"/>
    <cellStyle name="Normal 2 20 14 3 3" xfId="20129"/>
    <cellStyle name="Normal 2 20 14 4" xfId="20130"/>
    <cellStyle name="Normal 2 20 15" xfId="1820"/>
    <cellStyle name="Normal 2 20 15 2" xfId="20131"/>
    <cellStyle name="Normal 2 20 15 2 2" xfId="20132"/>
    <cellStyle name="Normal 2 20 15 2 2 2" xfId="20133"/>
    <cellStyle name="Normal 2 20 15 2 2 3" xfId="20134"/>
    <cellStyle name="Normal 2 20 15 2 3" xfId="20135"/>
    <cellStyle name="Normal 2 20 15 2 4" xfId="20136"/>
    <cellStyle name="Normal 2 20 15 3" xfId="20137"/>
    <cellStyle name="Normal 2 20 15 3 2" xfId="20138"/>
    <cellStyle name="Normal 2 20 15 3 3" xfId="20139"/>
    <cellStyle name="Normal 2 20 15 4" xfId="20140"/>
    <cellStyle name="Normal 2 20 16" xfId="1821"/>
    <cellStyle name="Normal 2 20 16 2" xfId="20141"/>
    <cellStyle name="Normal 2 20 16 2 2" xfId="20142"/>
    <cellStyle name="Normal 2 20 16 2 2 2" xfId="20143"/>
    <cellStyle name="Normal 2 20 16 2 2 3" xfId="20144"/>
    <cellStyle name="Normal 2 20 16 2 3" xfId="20145"/>
    <cellStyle name="Normal 2 20 16 2 4" xfId="20146"/>
    <cellStyle name="Normal 2 20 16 3" xfId="20147"/>
    <cellStyle name="Normal 2 20 16 3 2" xfId="20148"/>
    <cellStyle name="Normal 2 20 16 3 3" xfId="20149"/>
    <cellStyle name="Normal 2 20 16 4" xfId="20150"/>
    <cellStyle name="Normal 2 20 17" xfId="1822"/>
    <cellStyle name="Normal 2 20 17 2" xfId="20151"/>
    <cellStyle name="Normal 2 20 17 2 2" xfId="20152"/>
    <cellStyle name="Normal 2 20 17 2 2 2" xfId="20153"/>
    <cellStyle name="Normal 2 20 17 2 2 3" xfId="20154"/>
    <cellStyle name="Normal 2 20 17 2 3" xfId="20155"/>
    <cellStyle name="Normal 2 20 17 2 4" xfId="20156"/>
    <cellStyle name="Normal 2 20 17 3" xfId="20157"/>
    <cellStyle name="Normal 2 20 17 3 2" xfId="20158"/>
    <cellStyle name="Normal 2 20 17 3 3" xfId="20159"/>
    <cellStyle name="Normal 2 20 17 4" xfId="20160"/>
    <cellStyle name="Normal 2 20 18" xfId="1823"/>
    <cellStyle name="Normal 2 20 18 2" xfId="20161"/>
    <cellStyle name="Normal 2 20 18 2 2" xfId="20162"/>
    <cellStyle name="Normal 2 20 18 2 2 2" xfId="20163"/>
    <cellStyle name="Normal 2 20 18 2 2 3" xfId="20164"/>
    <cellStyle name="Normal 2 20 18 2 3" xfId="20165"/>
    <cellStyle name="Normal 2 20 18 2 4" xfId="20166"/>
    <cellStyle name="Normal 2 20 18 3" xfId="20167"/>
    <cellStyle name="Normal 2 20 18 3 2" xfId="20168"/>
    <cellStyle name="Normal 2 20 18 3 3" xfId="20169"/>
    <cellStyle name="Normal 2 20 18 4" xfId="20170"/>
    <cellStyle name="Normal 2 20 19" xfId="1824"/>
    <cellStyle name="Normal 2 20 19 2" xfId="20171"/>
    <cellStyle name="Normal 2 20 19 2 2" xfId="20172"/>
    <cellStyle name="Normal 2 20 19 2 2 2" xfId="20173"/>
    <cellStyle name="Normal 2 20 19 2 2 3" xfId="20174"/>
    <cellStyle name="Normal 2 20 19 2 3" xfId="20175"/>
    <cellStyle name="Normal 2 20 19 2 4" xfId="20176"/>
    <cellStyle name="Normal 2 20 19 3" xfId="20177"/>
    <cellStyle name="Normal 2 20 19 3 2" xfId="20178"/>
    <cellStyle name="Normal 2 20 19 3 3" xfId="20179"/>
    <cellStyle name="Normal 2 20 19 4" xfId="20180"/>
    <cellStyle name="Normal 2 20 2" xfId="1825"/>
    <cellStyle name="Normal 2 20 2 2" xfId="20181"/>
    <cellStyle name="Normal 2 20 2 2 2" xfId="20182"/>
    <cellStyle name="Normal 2 20 2 2 2 2" xfId="20183"/>
    <cellStyle name="Normal 2 20 2 2 2 3" xfId="20184"/>
    <cellStyle name="Normal 2 20 2 2 3" xfId="20185"/>
    <cellStyle name="Normal 2 20 2 2 4" xfId="20186"/>
    <cellStyle name="Normal 2 20 2 3" xfId="20187"/>
    <cellStyle name="Normal 2 20 2 3 2" xfId="20188"/>
    <cellStyle name="Normal 2 20 2 3 3" xfId="20189"/>
    <cellStyle name="Normal 2 20 2 4" xfId="20190"/>
    <cellStyle name="Normal 2 20 20" xfId="1826"/>
    <cellStyle name="Normal 2 20 20 2" xfId="20191"/>
    <cellStyle name="Normal 2 20 20 2 2" xfId="20192"/>
    <cellStyle name="Normal 2 20 20 2 2 2" xfId="20193"/>
    <cellStyle name="Normal 2 20 20 2 2 3" xfId="20194"/>
    <cellStyle name="Normal 2 20 20 2 3" xfId="20195"/>
    <cellStyle name="Normal 2 20 20 2 4" xfId="20196"/>
    <cellStyle name="Normal 2 20 20 3" xfId="20197"/>
    <cellStyle name="Normal 2 20 20 3 2" xfId="20198"/>
    <cellStyle name="Normal 2 20 20 3 3" xfId="20199"/>
    <cellStyle name="Normal 2 20 20 4" xfId="20200"/>
    <cellStyle name="Normal 2 20 21" xfId="1827"/>
    <cellStyle name="Normal 2 20 21 2" xfId="20201"/>
    <cellStyle name="Normal 2 20 21 2 2" xfId="20202"/>
    <cellStyle name="Normal 2 20 21 2 2 2" xfId="20203"/>
    <cellStyle name="Normal 2 20 21 2 2 3" xfId="20204"/>
    <cellStyle name="Normal 2 20 21 2 3" xfId="20205"/>
    <cellStyle name="Normal 2 20 21 2 4" xfId="20206"/>
    <cellStyle name="Normal 2 20 21 3" xfId="20207"/>
    <cellStyle name="Normal 2 20 21 3 2" xfId="20208"/>
    <cellStyle name="Normal 2 20 21 3 3" xfId="20209"/>
    <cellStyle name="Normal 2 20 21 4" xfId="20210"/>
    <cellStyle name="Normal 2 20 22" xfId="1828"/>
    <cellStyle name="Normal 2 20 22 2" xfId="20211"/>
    <cellStyle name="Normal 2 20 22 2 2" xfId="20212"/>
    <cellStyle name="Normal 2 20 22 2 2 2" xfId="20213"/>
    <cellStyle name="Normal 2 20 22 2 2 3" xfId="20214"/>
    <cellStyle name="Normal 2 20 22 2 3" xfId="20215"/>
    <cellStyle name="Normal 2 20 22 2 4" xfId="20216"/>
    <cellStyle name="Normal 2 20 22 3" xfId="20217"/>
    <cellStyle name="Normal 2 20 22 3 2" xfId="20218"/>
    <cellStyle name="Normal 2 20 22 3 3" xfId="20219"/>
    <cellStyle name="Normal 2 20 22 4" xfId="20220"/>
    <cellStyle name="Normal 2 20 23" xfId="1829"/>
    <cellStyle name="Normal 2 20 23 2" xfId="20221"/>
    <cellStyle name="Normal 2 20 23 2 2" xfId="20222"/>
    <cellStyle name="Normal 2 20 23 2 2 2" xfId="20223"/>
    <cellStyle name="Normal 2 20 23 2 2 3" xfId="20224"/>
    <cellStyle name="Normal 2 20 23 2 3" xfId="20225"/>
    <cellStyle name="Normal 2 20 23 2 4" xfId="20226"/>
    <cellStyle name="Normal 2 20 23 3" xfId="20227"/>
    <cellStyle name="Normal 2 20 23 3 2" xfId="20228"/>
    <cellStyle name="Normal 2 20 23 3 3" xfId="20229"/>
    <cellStyle name="Normal 2 20 23 4" xfId="20230"/>
    <cellStyle name="Normal 2 20 24" xfId="20231"/>
    <cellStyle name="Normal 2 20 24 2" xfId="20232"/>
    <cellStyle name="Normal 2 20 24 2 2" xfId="20233"/>
    <cellStyle name="Normal 2 20 24 2 3" xfId="20234"/>
    <cellStyle name="Normal 2 20 24 3" xfId="20235"/>
    <cellStyle name="Normal 2 20 24 4" xfId="20236"/>
    <cellStyle name="Normal 2 20 25" xfId="20237"/>
    <cellStyle name="Normal 2 20 25 2" xfId="20238"/>
    <cellStyle name="Normal 2 20 25 3" xfId="20239"/>
    <cellStyle name="Normal 2 20 26" xfId="20240"/>
    <cellStyle name="Normal 2 20 3" xfId="1830"/>
    <cellStyle name="Normal 2 20 3 2" xfId="20241"/>
    <cellStyle name="Normal 2 20 3 2 2" xfId="20242"/>
    <cellStyle name="Normal 2 20 3 2 2 2" xfId="20243"/>
    <cellStyle name="Normal 2 20 3 2 2 3" xfId="20244"/>
    <cellStyle name="Normal 2 20 3 2 3" xfId="20245"/>
    <cellStyle name="Normal 2 20 3 2 4" xfId="20246"/>
    <cellStyle name="Normal 2 20 3 3" xfId="20247"/>
    <cellStyle name="Normal 2 20 3 3 2" xfId="20248"/>
    <cellStyle name="Normal 2 20 3 3 3" xfId="20249"/>
    <cellStyle name="Normal 2 20 3 4" xfId="20250"/>
    <cellStyle name="Normal 2 20 4" xfId="1831"/>
    <cellStyle name="Normal 2 20 4 2" xfId="20251"/>
    <cellStyle name="Normal 2 20 4 2 2" xfId="20252"/>
    <cellStyle name="Normal 2 20 4 2 2 2" xfId="20253"/>
    <cellStyle name="Normal 2 20 4 2 2 3" xfId="20254"/>
    <cellStyle name="Normal 2 20 4 2 3" xfId="20255"/>
    <cellStyle name="Normal 2 20 4 2 4" xfId="20256"/>
    <cellStyle name="Normal 2 20 4 3" xfId="20257"/>
    <cellStyle name="Normal 2 20 4 3 2" xfId="20258"/>
    <cellStyle name="Normal 2 20 4 3 3" xfId="20259"/>
    <cellStyle name="Normal 2 20 4 4" xfId="20260"/>
    <cellStyle name="Normal 2 20 5" xfId="1832"/>
    <cellStyle name="Normal 2 20 5 2" xfId="20261"/>
    <cellStyle name="Normal 2 20 5 2 2" xfId="20262"/>
    <cellStyle name="Normal 2 20 5 2 2 2" xfId="20263"/>
    <cellStyle name="Normal 2 20 5 2 2 3" xfId="20264"/>
    <cellStyle name="Normal 2 20 5 2 3" xfId="20265"/>
    <cellStyle name="Normal 2 20 5 2 4" xfId="20266"/>
    <cellStyle name="Normal 2 20 5 3" xfId="20267"/>
    <cellStyle name="Normal 2 20 5 3 2" xfId="20268"/>
    <cellStyle name="Normal 2 20 5 3 3" xfId="20269"/>
    <cellStyle name="Normal 2 20 5 4" xfId="20270"/>
    <cellStyle name="Normal 2 20 6" xfId="1833"/>
    <cellStyle name="Normal 2 20 6 2" xfId="20271"/>
    <cellStyle name="Normal 2 20 6 2 2" xfId="20272"/>
    <cellStyle name="Normal 2 20 6 2 2 2" xfId="20273"/>
    <cellStyle name="Normal 2 20 6 2 2 3" xfId="20274"/>
    <cellStyle name="Normal 2 20 6 2 3" xfId="20275"/>
    <cellStyle name="Normal 2 20 6 2 4" xfId="20276"/>
    <cellStyle name="Normal 2 20 6 3" xfId="20277"/>
    <cellStyle name="Normal 2 20 6 3 2" xfId="20278"/>
    <cellStyle name="Normal 2 20 6 3 3" xfId="20279"/>
    <cellStyle name="Normal 2 20 6 4" xfId="20280"/>
    <cellStyle name="Normal 2 20 7" xfId="1834"/>
    <cellStyle name="Normal 2 20 7 2" xfId="20281"/>
    <cellStyle name="Normal 2 20 7 2 2" xfId="20282"/>
    <cellStyle name="Normal 2 20 7 2 2 2" xfId="20283"/>
    <cellStyle name="Normal 2 20 7 2 2 3" xfId="20284"/>
    <cellStyle name="Normal 2 20 7 2 3" xfId="20285"/>
    <cellStyle name="Normal 2 20 7 2 4" xfId="20286"/>
    <cellStyle name="Normal 2 20 7 3" xfId="20287"/>
    <cellStyle name="Normal 2 20 7 3 2" xfId="20288"/>
    <cellStyle name="Normal 2 20 7 3 3" xfId="20289"/>
    <cellStyle name="Normal 2 20 7 4" xfId="20290"/>
    <cellStyle name="Normal 2 20 8" xfId="1835"/>
    <cellStyle name="Normal 2 20 8 2" xfId="20291"/>
    <cellStyle name="Normal 2 20 8 2 2" xfId="20292"/>
    <cellStyle name="Normal 2 20 8 2 2 2" xfId="20293"/>
    <cellStyle name="Normal 2 20 8 2 2 3" xfId="20294"/>
    <cellStyle name="Normal 2 20 8 2 3" xfId="20295"/>
    <cellStyle name="Normal 2 20 8 2 4" xfId="20296"/>
    <cellStyle name="Normal 2 20 8 3" xfId="20297"/>
    <cellStyle name="Normal 2 20 8 3 2" xfId="20298"/>
    <cellStyle name="Normal 2 20 8 3 3" xfId="20299"/>
    <cellStyle name="Normal 2 20 8 4" xfId="20300"/>
    <cellStyle name="Normal 2 20 9" xfId="1836"/>
    <cellStyle name="Normal 2 20 9 2" xfId="20301"/>
    <cellStyle name="Normal 2 20 9 2 2" xfId="20302"/>
    <cellStyle name="Normal 2 20 9 2 2 2" xfId="20303"/>
    <cellStyle name="Normal 2 20 9 2 2 3" xfId="20304"/>
    <cellStyle name="Normal 2 20 9 2 3" xfId="20305"/>
    <cellStyle name="Normal 2 20 9 2 4" xfId="20306"/>
    <cellStyle name="Normal 2 20 9 3" xfId="20307"/>
    <cellStyle name="Normal 2 20 9 3 2" xfId="20308"/>
    <cellStyle name="Normal 2 20 9 3 3" xfId="20309"/>
    <cellStyle name="Normal 2 20 9 4" xfId="20310"/>
    <cellStyle name="Normal 2 21" xfId="1837"/>
    <cellStyle name="Normal 2 21 10" xfId="1838"/>
    <cellStyle name="Normal 2 21 10 2" xfId="20311"/>
    <cellStyle name="Normal 2 21 10 2 2" xfId="20312"/>
    <cellStyle name="Normal 2 21 10 2 2 2" xfId="20313"/>
    <cellStyle name="Normal 2 21 10 2 2 3" xfId="20314"/>
    <cellStyle name="Normal 2 21 10 2 3" xfId="20315"/>
    <cellStyle name="Normal 2 21 10 2 4" xfId="20316"/>
    <cellStyle name="Normal 2 21 10 3" xfId="20317"/>
    <cellStyle name="Normal 2 21 10 3 2" xfId="20318"/>
    <cellStyle name="Normal 2 21 10 3 3" xfId="20319"/>
    <cellStyle name="Normal 2 21 10 4" xfId="20320"/>
    <cellStyle name="Normal 2 21 11" xfId="1839"/>
    <cellStyle name="Normal 2 21 11 2" xfId="20321"/>
    <cellStyle name="Normal 2 21 11 2 2" xfId="20322"/>
    <cellStyle name="Normal 2 21 11 2 2 2" xfId="20323"/>
    <cellStyle name="Normal 2 21 11 2 2 3" xfId="20324"/>
    <cellStyle name="Normal 2 21 11 2 3" xfId="20325"/>
    <cellStyle name="Normal 2 21 11 2 4" xfId="20326"/>
    <cellStyle name="Normal 2 21 11 3" xfId="20327"/>
    <cellStyle name="Normal 2 21 11 3 2" xfId="20328"/>
    <cellStyle name="Normal 2 21 11 3 3" xfId="20329"/>
    <cellStyle name="Normal 2 21 11 4" xfId="20330"/>
    <cellStyle name="Normal 2 21 12" xfId="1840"/>
    <cellStyle name="Normal 2 21 12 2" xfId="20331"/>
    <cellStyle name="Normal 2 21 12 2 2" xfId="20332"/>
    <cellStyle name="Normal 2 21 12 2 2 2" xfId="20333"/>
    <cellStyle name="Normal 2 21 12 2 2 3" xfId="20334"/>
    <cellStyle name="Normal 2 21 12 2 3" xfId="20335"/>
    <cellStyle name="Normal 2 21 12 2 4" xfId="20336"/>
    <cellStyle name="Normal 2 21 12 3" xfId="20337"/>
    <cellStyle name="Normal 2 21 12 3 2" xfId="20338"/>
    <cellStyle name="Normal 2 21 12 3 3" xfId="20339"/>
    <cellStyle name="Normal 2 21 12 4" xfId="20340"/>
    <cellStyle name="Normal 2 21 13" xfId="1841"/>
    <cellStyle name="Normal 2 21 13 2" xfId="20341"/>
    <cellStyle name="Normal 2 21 13 2 2" xfId="20342"/>
    <cellStyle name="Normal 2 21 13 2 2 2" xfId="20343"/>
    <cellStyle name="Normal 2 21 13 2 2 3" xfId="20344"/>
    <cellStyle name="Normal 2 21 13 2 3" xfId="20345"/>
    <cellStyle name="Normal 2 21 13 2 4" xfId="20346"/>
    <cellStyle name="Normal 2 21 13 3" xfId="20347"/>
    <cellStyle name="Normal 2 21 13 3 2" xfId="20348"/>
    <cellStyle name="Normal 2 21 13 3 3" xfId="20349"/>
    <cellStyle name="Normal 2 21 13 4" xfId="20350"/>
    <cellStyle name="Normal 2 21 14" xfId="1842"/>
    <cellStyle name="Normal 2 21 14 2" xfId="20351"/>
    <cellStyle name="Normal 2 21 14 2 2" xfId="20352"/>
    <cellStyle name="Normal 2 21 14 2 2 2" xfId="20353"/>
    <cellStyle name="Normal 2 21 14 2 2 3" xfId="20354"/>
    <cellStyle name="Normal 2 21 14 2 3" xfId="20355"/>
    <cellStyle name="Normal 2 21 14 2 4" xfId="20356"/>
    <cellStyle name="Normal 2 21 14 3" xfId="20357"/>
    <cellStyle name="Normal 2 21 14 3 2" xfId="20358"/>
    <cellStyle name="Normal 2 21 14 3 3" xfId="20359"/>
    <cellStyle name="Normal 2 21 14 4" xfId="20360"/>
    <cellStyle name="Normal 2 21 15" xfId="1843"/>
    <cellStyle name="Normal 2 21 15 2" xfId="20361"/>
    <cellStyle name="Normal 2 21 15 2 2" xfId="20362"/>
    <cellStyle name="Normal 2 21 15 2 2 2" xfId="20363"/>
    <cellStyle name="Normal 2 21 15 2 2 3" xfId="20364"/>
    <cellStyle name="Normal 2 21 15 2 3" xfId="20365"/>
    <cellStyle name="Normal 2 21 15 2 4" xfId="20366"/>
    <cellStyle name="Normal 2 21 15 3" xfId="20367"/>
    <cellStyle name="Normal 2 21 15 3 2" xfId="20368"/>
    <cellStyle name="Normal 2 21 15 3 3" xfId="20369"/>
    <cellStyle name="Normal 2 21 15 4" xfId="20370"/>
    <cellStyle name="Normal 2 21 16" xfId="1844"/>
    <cellStyle name="Normal 2 21 16 2" xfId="20371"/>
    <cellStyle name="Normal 2 21 16 2 2" xfId="20372"/>
    <cellStyle name="Normal 2 21 16 2 2 2" xfId="20373"/>
    <cellStyle name="Normal 2 21 16 2 2 3" xfId="20374"/>
    <cellStyle name="Normal 2 21 16 2 3" xfId="20375"/>
    <cellStyle name="Normal 2 21 16 2 4" xfId="20376"/>
    <cellStyle name="Normal 2 21 16 3" xfId="20377"/>
    <cellStyle name="Normal 2 21 16 3 2" xfId="20378"/>
    <cellStyle name="Normal 2 21 16 3 3" xfId="20379"/>
    <cellStyle name="Normal 2 21 16 4" xfId="20380"/>
    <cellStyle name="Normal 2 21 17" xfId="1845"/>
    <cellStyle name="Normal 2 21 17 2" xfId="20381"/>
    <cellStyle name="Normal 2 21 17 2 2" xfId="20382"/>
    <cellStyle name="Normal 2 21 17 2 2 2" xfId="20383"/>
    <cellStyle name="Normal 2 21 17 2 2 3" xfId="20384"/>
    <cellStyle name="Normal 2 21 17 2 3" xfId="20385"/>
    <cellStyle name="Normal 2 21 17 2 4" xfId="20386"/>
    <cellStyle name="Normal 2 21 17 3" xfId="20387"/>
    <cellStyle name="Normal 2 21 17 3 2" xfId="20388"/>
    <cellStyle name="Normal 2 21 17 3 3" xfId="20389"/>
    <cellStyle name="Normal 2 21 17 4" xfId="20390"/>
    <cellStyle name="Normal 2 21 18" xfId="1846"/>
    <cellStyle name="Normal 2 21 18 2" xfId="20391"/>
    <cellStyle name="Normal 2 21 18 2 2" xfId="20392"/>
    <cellStyle name="Normal 2 21 18 2 2 2" xfId="20393"/>
    <cellStyle name="Normal 2 21 18 2 2 3" xfId="20394"/>
    <cellStyle name="Normal 2 21 18 2 3" xfId="20395"/>
    <cellStyle name="Normal 2 21 18 2 4" xfId="20396"/>
    <cellStyle name="Normal 2 21 18 3" xfId="20397"/>
    <cellStyle name="Normal 2 21 18 3 2" xfId="20398"/>
    <cellStyle name="Normal 2 21 18 3 3" xfId="20399"/>
    <cellStyle name="Normal 2 21 18 4" xfId="20400"/>
    <cellStyle name="Normal 2 21 19" xfId="1847"/>
    <cellStyle name="Normal 2 21 19 2" xfId="20401"/>
    <cellStyle name="Normal 2 21 19 2 2" xfId="20402"/>
    <cellStyle name="Normal 2 21 19 2 2 2" xfId="20403"/>
    <cellStyle name="Normal 2 21 19 2 2 3" xfId="20404"/>
    <cellStyle name="Normal 2 21 19 2 3" xfId="20405"/>
    <cellStyle name="Normal 2 21 19 2 4" xfId="20406"/>
    <cellStyle name="Normal 2 21 19 3" xfId="20407"/>
    <cellStyle name="Normal 2 21 19 3 2" xfId="20408"/>
    <cellStyle name="Normal 2 21 19 3 3" xfId="20409"/>
    <cellStyle name="Normal 2 21 19 4" xfId="20410"/>
    <cellStyle name="Normal 2 21 2" xfId="1848"/>
    <cellStyle name="Normal 2 21 2 2" xfId="20411"/>
    <cellStyle name="Normal 2 21 2 2 2" xfId="20412"/>
    <cellStyle name="Normal 2 21 2 2 2 2" xfId="20413"/>
    <cellStyle name="Normal 2 21 2 2 2 3" xfId="20414"/>
    <cellStyle name="Normal 2 21 2 2 3" xfId="20415"/>
    <cellStyle name="Normal 2 21 2 2 4" xfId="20416"/>
    <cellStyle name="Normal 2 21 2 3" xfId="20417"/>
    <cellStyle name="Normal 2 21 2 3 2" xfId="20418"/>
    <cellStyle name="Normal 2 21 2 3 3" xfId="20419"/>
    <cellStyle name="Normal 2 21 2 4" xfId="20420"/>
    <cellStyle name="Normal 2 21 20" xfId="1849"/>
    <cellStyle name="Normal 2 21 20 2" xfId="20421"/>
    <cellStyle name="Normal 2 21 20 2 2" xfId="20422"/>
    <cellStyle name="Normal 2 21 20 2 2 2" xfId="20423"/>
    <cellStyle name="Normal 2 21 20 2 2 3" xfId="20424"/>
    <cellStyle name="Normal 2 21 20 2 3" xfId="20425"/>
    <cellStyle name="Normal 2 21 20 2 4" xfId="20426"/>
    <cellStyle name="Normal 2 21 20 3" xfId="20427"/>
    <cellStyle name="Normal 2 21 20 3 2" xfId="20428"/>
    <cellStyle name="Normal 2 21 20 3 3" xfId="20429"/>
    <cellStyle name="Normal 2 21 20 4" xfId="20430"/>
    <cellStyle name="Normal 2 21 21" xfId="1850"/>
    <cellStyle name="Normal 2 21 21 2" xfId="20431"/>
    <cellStyle name="Normal 2 21 21 2 2" xfId="20432"/>
    <cellStyle name="Normal 2 21 21 2 2 2" xfId="20433"/>
    <cellStyle name="Normal 2 21 21 2 2 3" xfId="20434"/>
    <cellStyle name="Normal 2 21 21 2 3" xfId="20435"/>
    <cellStyle name="Normal 2 21 21 2 4" xfId="20436"/>
    <cellStyle name="Normal 2 21 21 3" xfId="20437"/>
    <cellStyle name="Normal 2 21 21 3 2" xfId="20438"/>
    <cellStyle name="Normal 2 21 21 3 3" xfId="20439"/>
    <cellStyle name="Normal 2 21 21 4" xfId="20440"/>
    <cellStyle name="Normal 2 21 22" xfId="1851"/>
    <cellStyle name="Normal 2 21 22 2" xfId="20441"/>
    <cellStyle name="Normal 2 21 22 2 2" xfId="20442"/>
    <cellStyle name="Normal 2 21 22 2 2 2" xfId="20443"/>
    <cellStyle name="Normal 2 21 22 2 2 3" xfId="20444"/>
    <cellStyle name="Normal 2 21 22 2 3" xfId="20445"/>
    <cellStyle name="Normal 2 21 22 2 4" xfId="20446"/>
    <cellStyle name="Normal 2 21 22 3" xfId="20447"/>
    <cellStyle name="Normal 2 21 22 3 2" xfId="20448"/>
    <cellStyle name="Normal 2 21 22 3 3" xfId="20449"/>
    <cellStyle name="Normal 2 21 22 4" xfId="20450"/>
    <cellStyle name="Normal 2 21 23" xfId="1852"/>
    <cellStyle name="Normal 2 21 23 2" xfId="20451"/>
    <cellStyle name="Normal 2 21 23 2 2" xfId="20452"/>
    <cellStyle name="Normal 2 21 23 2 2 2" xfId="20453"/>
    <cellStyle name="Normal 2 21 23 2 2 3" xfId="20454"/>
    <cellStyle name="Normal 2 21 23 2 3" xfId="20455"/>
    <cellStyle name="Normal 2 21 23 2 4" xfId="20456"/>
    <cellStyle name="Normal 2 21 23 3" xfId="20457"/>
    <cellStyle name="Normal 2 21 23 3 2" xfId="20458"/>
    <cellStyle name="Normal 2 21 23 3 3" xfId="20459"/>
    <cellStyle name="Normal 2 21 23 4" xfId="20460"/>
    <cellStyle name="Normal 2 21 24" xfId="20461"/>
    <cellStyle name="Normal 2 21 24 2" xfId="20462"/>
    <cellStyle name="Normal 2 21 24 2 2" xfId="20463"/>
    <cellStyle name="Normal 2 21 24 2 3" xfId="20464"/>
    <cellStyle name="Normal 2 21 24 3" xfId="20465"/>
    <cellStyle name="Normal 2 21 24 4" xfId="20466"/>
    <cellStyle name="Normal 2 21 25" xfId="20467"/>
    <cellStyle name="Normal 2 21 25 2" xfId="20468"/>
    <cellStyle name="Normal 2 21 25 3" xfId="20469"/>
    <cellStyle name="Normal 2 21 26" xfId="20470"/>
    <cellStyle name="Normal 2 21 3" xfId="1853"/>
    <cellStyle name="Normal 2 21 3 2" xfId="20471"/>
    <cellStyle name="Normal 2 21 3 2 2" xfId="20472"/>
    <cellStyle name="Normal 2 21 3 2 2 2" xfId="20473"/>
    <cellStyle name="Normal 2 21 3 2 2 3" xfId="20474"/>
    <cellStyle name="Normal 2 21 3 2 3" xfId="20475"/>
    <cellStyle name="Normal 2 21 3 2 4" xfId="20476"/>
    <cellStyle name="Normal 2 21 3 3" xfId="20477"/>
    <cellStyle name="Normal 2 21 3 3 2" xfId="20478"/>
    <cellStyle name="Normal 2 21 3 3 3" xfId="20479"/>
    <cellStyle name="Normal 2 21 3 4" xfId="20480"/>
    <cellStyle name="Normal 2 21 4" xfId="1854"/>
    <cellStyle name="Normal 2 21 4 2" xfId="20481"/>
    <cellStyle name="Normal 2 21 4 2 2" xfId="20482"/>
    <cellStyle name="Normal 2 21 4 2 2 2" xfId="20483"/>
    <cellStyle name="Normal 2 21 4 2 2 3" xfId="20484"/>
    <cellStyle name="Normal 2 21 4 2 3" xfId="20485"/>
    <cellStyle name="Normal 2 21 4 2 4" xfId="20486"/>
    <cellStyle name="Normal 2 21 4 3" xfId="20487"/>
    <cellStyle name="Normal 2 21 4 3 2" xfId="20488"/>
    <cellStyle name="Normal 2 21 4 3 3" xfId="20489"/>
    <cellStyle name="Normal 2 21 4 4" xfId="20490"/>
    <cellStyle name="Normal 2 21 5" xfId="1855"/>
    <cellStyle name="Normal 2 21 5 2" xfId="20491"/>
    <cellStyle name="Normal 2 21 5 2 2" xfId="20492"/>
    <cellStyle name="Normal 2 21 5 2 2 2" xfId="20493"/>
    <cellStyle name="Normal 2 21 5 2 2 3" xfId="20494"/>
    <cellStyle name="Normal 2 21 5 2 3" xfId="20495"/>
    <cellStyle name="Normal 2 21 5 2 4" xfId="20496"/>
    <cellStyle name="Normal 2 21 5 3" xfId="20497"/>
    <cellStyle name="Normal 2 21 5 3 2" xfId="20498"/>
    <cellStyle name="Normal 2 21 5 3 3" xfId="20499"/>
    <cellStyle name="Normal 2 21 5 4" xfId="20500"/>
    <cellStyle name="Normal 2 21 6" xfId="1856"/>
    <cellStyle name="Normal 2 21 6 2" xfId="20501"/>
    <cellStyle name="Normal 2 21 6 2 2" xfId="20502"/>
    <cellStyle name="Normal 2 21 6 2 2 2" xfId="20503"/>
    <cellStyle name="Normal 2 21 6 2 2 3" xfId="20504"/>
    <cellStyle name="Normal 2 21 6 2 3" xfId="20505"/>
    <cellStyle name="Normal 2 21 6 2 4" xfId="20506"/>
    <cellStyle name="Normal 2 21 6 3" xfId="20507"/>
    <cellStyle name="Normal 2 21 6 3 2" xfId="20508"/>
    <cellStyle name="Normal 2 21 6 3 3" xfId="20509"/>
    <cellStyle name="Normal 2 21 6 4" xfId="20510"/>
    <cellStyle name="Normal 2 21 7" xfId="1857"/>
    <cellStyle name="Normal 2 21 7 2" xfId="20511"/>
    <cellStyle name="Normal 2 21 7 2 2" xfId="20512"/>
    <cellStyle name="Normal 2 21 7 2 2 2" xfId="20513"/>
    <cellStyle name="Normal 2 21 7 2 2 3" xfId="20514"/>
    <cellStyle name="Normal 2 21 7 2 3" xfId="20515"/>
    <cellStyle name="Normal 2 21 7 2 4" xfId="20516"/>
    <cellStyle name="Normal 2 21 7 3" xfId="20517"/>
    <cellStyle name="Normal 2 21 7 3 2" xfId="20518"/>
    <cellStyle name="Normal 2 21 7 3 3" xfId="20519"/>
    <cellStyle name="Normal 2 21 7 4" xfId="20520"/>
    <cellStyle name="Normal 2 21 8" xfId="1858"/>
    <cellStyle name="Normal 2 21 8 2" xfId="20521"/>
    <cellStyle name="Normal 2 21 8 2 2" xfId="20522"/>
    <cellStyle name="Normal 2 21 8 2 2 2" xfId="20523"/>
    <cellStyle name="Normal 2 21 8 2 2 3" xfId="20524"/>
    <cellStyle name="Normal 2 21 8 2 3" xfId="20525"/>
    <cellStyle name="Normal 2 21 8 2 4" xfId="20526"/>
    <cellStyle name="Normal 2 21 8 3" xfId="20527"/>
    <cellStyle name="Normal 2 21 8 3 2" xfId="20528"/>
    <cellStyle name="Normal 2 21 8 3 3" xfId="20529"/>
    <cellStyle name="Normal 2 21 8 4" xfId="20530"/>
    <cellStyle name="Normal 2 21 9" xfId="1859"/>
    <cellStyle name="Normal 2 21 9 2" xfId="20531"/>
    <cellStyle name="Normal 2 21 9 2 2" xfId="20532"/>
    <cellStyle name="Normal 2 21 9 2 2 2" xfId="20533"/>
    <cellStyle name="Normal 2 21 9 2 2 3" xfId="20534"/>
    <cellStyle name="Normal 2 21 9 2 3" xfId="20535"/>
    <cellStyle name="Normal 2 21 9 2 4" xfId="20536"/>
    <cellStyle name="Normal 2 21 9 3" xfId="20537"/>
    <cellStyle name="Normal 2 21 9 3 2" xfId="20538"/>
    <cellStyle name="Normal 2 21 9 3 3" xfId="20539"/>
    <cellStyle name="Normal 2 21 9 4" xfId="20540"/>
    <cellStyle name="Normal 2 22" xfId="1860"/>
    <cellStyle name="Normal 2 22 10" xfId="1861"/>
    <cellStyle name="Normal 2 22 10 2" xfId="20541"/>
    <cellStyle name="Normal 2 22 10 2 2" xfId="20542"/>
    <cellStyle name="Normal 2 22 10 2 2 2" xfId="20543"/>
    <cellStyle name="Normal 2 22 10 2 2 3" xfId="20544"/>
    <cellStyle name="Normal 2 22 10 2 3" xfId="20545"/>
    <cellStyle name="Normal 2 22 10 2 4" xfId="20546"/>
    <cellStyle name="Normal 2 22 10 3" xfId="20547"/>
    <cellStyle name="Normal 2 22 10 3 2" xfId="20548"/>
    <cellStyle name="Normal 2 22 10 3 3" xfId="20549"/>
    <cellStyle name="Normal 2 22 10 4" xfId="20550"/>
    <cellStyle name="Normal 2 22 11" xfId="1862"/>
    <cellStyle name="Normal 2 22 11 2" xfId="20551"/>
    <cellStyle name="Normal 2 22 11 2 2" xfId="20552"/>
    <cellStyle name="Normal 2 22 11 2 2 2" xfId="20553"/>
    <cellStyle name="Normal 2 22 11 2 2 3" xfId="20554"/>
    <cellStyle name="Normal 2 22 11 2 3" xfId="20555"/>
    <cellStyle name="Normal 2 22 11 2 4" xfId="20556"/>
    <cellStyle name="Normal 2 22 11 3" xfId="20557"/>
    <cellStyle name="Normal 2 22 11 3 2" xfId="20558"/>
    <cellStyle name="Normal 2 22 11 3 3" xfId="20559"/>
    <cellStyle name="Normal 2 22 11 4" xfId="20560"/>
    <cellStyle name="Normal 2 22 12" xfId="1863"/>
    <cellStyle name="Normal 2 22 12 2" xfId="20561"/>
    <cellStyle name="Normal 2 22 12 2 2" xfId="20562"/>
    <cellStyle name="Normal 2 22 12 2 2 2" xfId="20563"/>
    <cellStyle name="Normal 2 22 12 2 2 3" xfId="20564"/>
    <cellStyle name="Normal 2 22 12 2 3" xfId="20565"/>
    <cellStyle name="Normal 2 22 12 2 4" xfId="20566"/>
    <cellStyle name="Normal 2 22 12 3" xfId="20567"/>
    <cellStyle name="Normal 2 22 12 3 2" xfId="20568"/>
    <cellStyle name="Normal 2 22 12 3 3" xfId="20569"/>
    <cellStyle name="Normal 2 22 12 4" xfId="20570"/>
    <cellStyle name="Normal 2 22 13" xfId="1864"/>
    <cellStyle name="Normal 2 22 13 2" xfId="20571"/>
    <cellStyle name="Normal 2 22 13 2 2" xfId="20572"/>
    <cellStyle name="Normal 2 22 13 2 2 2" xfId="20573"/>
    <cellStyle name="Normal 2 22 13 2 2 3" xfId="20574"/>
    <cellStyle name="Normal 2 22 13 2 3" xfId="20575"/>
    <cellStyle name="Normal 2 22 13 2 4" xfId="20576"/>
    <cellStyle name="Normal 2 22 13 3" xfId="20577"/>
    <cellStyle name="Normal 2 22 13 3 2" xfId="20578"/>
    <cellStyle name="Normal 2 22 13 3 3" xfId="20579"/>
    <cellStyle name="Normal 2 22 13 4" xfId="20580"/>
    <cellStyle name="Normal 2 22 14" xfId="1865"/>
    <cellStyle name="Normal 2 22 14 2" xfId="20581"/>
    <cellStyle name="Normal 2 22 14 2 2" xfId="20582"/>
    <cellStyle name="Normal 2 22 14 2 2 2" xfId="20583"/>
    <cellStyle name="Normal 2 22 14 2 2 3" xfId="20584"/>
    <cellStyle name="Normal 2 22 14 2 3" xfId="20585"/>
    <cellStyle name="Normal 2 22 14 2 4" xfId="20586"/>
    <cellStyle name="Normal 2 22 14 3" xfId="20587"/>
    <cellStyle name="Normal 2 22 14 3 2" xfId="20588"/>
    <cellStyle name="Normal 2 22 14 3 3" xfId="20589"/>
    <cellStyle name="Normal 2 22 14 4" xfId="20590"/>
    <cellStyle name="Normal 2 22 15" xfId="1866"/>
    <cellStyle name="Normal 2 22 15 2" xfId="20591"/>
    <cellStyle name="Normal 2 22 15 2 2" xfId="20592"/>
    <cellStyle name="Normal 2 22 15 2 2 2" xfId="20593"/>
    <cellStyle name="Normal 2 22 15 2 2 3" xfId="20594"/>
    <cellStyle name="Normal 2 22 15 2 3" xfId="20595"/>
    <cellStyle name="Normal 2 22 15 2 4" xfId="20596"/>
    <cellStyle name="Normal 2 22 15 3" xfId="20597"/>
    <cellStyle name="Normal 2 22 15 3 2" xfId="20598"/>
    <cellStyle name="Normal 2 22 15 3 3" xfId="20599"/>
    <cellStyle name="Normal 2 22 15 4" xfId="20600"/>
    <cellStyle name="Normal 2 22 16" xfId="1867"/>
    <cellStyle name="Normal 2 22 16 2" xfId="20601"/>
    <cellStyle name="Normal 2 22 16 2 2" xfId="20602"/>
    <cellStyle name="Normal 2 22 16 2 2 2" xfId="20603"/>
    <cellStyle name="Normal 2 22 16 2 2 3" xfId="20604"/>
    <cellStyle name="Normal 2 22 16 2 3" xfId="20605"/>
    <cellStyle name="Normal 2 22 16 2 4" xfId="20606"/>
    <cellStyle name="Normal 2 22 16 3" xfId="20607"/>
    <cellStyle name="Normal 2 22 16 3 2" xfId="20608"/>
    <cellStyle name="Normal 2 22 16 3 3" xfId="20609"/>
    <cellStyle name="Normal 2 22 16 4" xfId="20610"/>
    <cellStyle name="Normal 2 22 17" xfId="1868"/>
    <cellStyle name="Normal 2 22 17 2" xfId="20611"/>
    <cellStyle name="Normal 2 22 17 2 2" xfId="20612"/>
    <cellStyle name="Normal 2 22 17 2 2 2" xfId="20613"/>
    <cellStyle name="Normal 2 22 17 2 2 3" xfId="20614"/>
    <cellStyle name="Normal 2 22 17 2 3" xfId="20615"/>
    <cellStyle name="Normal 2 22 17 2 4" xfId="20616"/>
    <cellStyle name="Normal 2 22 17 3" xfId="20617"/>
    <cellStyle name="Normal 2 22 17 3 2" xfId="20618"/>
    <cellStyle name="Normal 2 22 17 3 3" xfId="20619"/>
    <cellStyle name="Normal 2 22 17 4" xfId="20620"/>
    <cellStyle name="Normal 2 22 18" xfId="1869"/>
    <cellStyle name="Normal 2 22 18 2" xfId="20621"/>
    <cellStyle name="Normal 2 22 18 2 2" xfId="20622"/>
    <cellStyle name="Normal 2 22 18 2 2 2" xfId="20623"/>
    <cellStyle name="Normal 2 22 18 2 2 3" xfId="20624"/>
    <cellStyle name="Normal 2 22 18 2 3" xfId="20625"/>
    <cellStyle name="Normal 2 22 18 2 4" xfId="20626"/>
    <cellStyle name="Normal 2 22 18 3" xfId="20627"/>
    <cellStyle name="Normal 2 22 18 3 2" xfId="20628"/>
    <cellStyle name="Normal 2 22 18 3 3" xfId="20629"/>
    <cellStyle name="Normal 2 22 18 4" xfId="20630"/>
    <cellStyle name="Normal 2 22 19" xfId="1870"/>
    <cellStyle name="Normal 2 22 19 2" xfId="20631"/>
    <cellStyle name="Normal 2 22 19 2 2" xfId="20632"/>
    <cellStyle name="Normal 2 22 19 2 2 2" xfId="20633"/>
    <cellStyle name="Normal 2 22 19 2 2 3" xfId="20634"/>
    <cellStyle name="Normal 2 22 19 2 3" xfId="20635"/>
    <cellStyle name="Normal 2 22 19 2 4" xfId="20636"/>
    <cellStyle name="Normal 2 22 19 3" xfId="20637"/>
    <cellStyle name="Normal 2 22 19 3 2" xfId="20638"/>
    <cellStyle name="Normal 2 22 19 3 3" xfId="20639"/>
    <cellStyle name="Normal 2 22 19 4" xfId="20640"/>
    <cellStyle name="Normal 2 22 2" xfId="1871"/>
    <cellStyle name="Normal 2 22 2 2" xfId="20641"/>
    <cellStyle name="Normal 2 22 2 2 2" xfId="20642"/>
    <cellStyle name="Normal 2 22 2 2 2 2" xfId="20643"/>
    <cellStyle name="Normal 2 22 2 2 2 3" xfId="20644"/>
    <cellStyle name="Normal 2 22 2 2 3" xfId="20645"/>
    <cellStyle name="Normal 2 22 2 2 4" xfId="20646"/>
    <cellStyle name="Normal 2 22 2 3" xfId="20647"/>
    <cellStyle name="Normal 2 22 2 3 2" xfId="20648"/>
    <cellStyle name="Normal 2 22 2 3 3" xfId="20649"/>
    <cellStyle name="Normal 2 22 2 4" xfId="20650"/>
    <cellStyle name="Normal 2 22 20" xfId="1872"/>
    <cellStyle name="Normal 2 22 20 2" xfId="20651"/>
    <cellStyle name="Normal 2 22 20 2 2" xfId="20652"/>
    <cellStyle name="Normal 2 22 20 2 2 2" xfId="20653"/>
    <cellStyle name="Normal 2 22 20 2 2 3" xfId="20654"/>
    <cellStyle name="Normal 2 22 20 2 3" xfId="20655"/>
    <cellStyle name="Normal 2 22 20 2 4" xfId="20656"/>
    <cellStyle name="Normal 2 22 20 3" xfId="20657"/>
    <cellStyle name="Normal 2 22 20 3 2" xfId="20658"/>
    <cellStyle name="Normal 2 22 20 3 3" xfId="20659"/>
    <cellStyle name="Normal 2 22 20 4" xfId="20660"/>
    <cellStyle name="Normal 2 22 21" xfId="1873"/>
    <cellStyle name="Normal 2 22 21 2" xfId="20661"/>
    <cellStyle name="Normal 2 22 21 2 2" xfId="20662"/>
    <cellStyle name="Normal 2 22 21 2 2 2" xfId="20663"/>
    <cellStyle name="Normal 2 22 21 2 2 3" xfId="20664"/>
    <cellStyle name="Normal 2 22 21 2 3" xfId="20665"/>
    <cellStyle name="Normal 2 22 21 2 4" xfId="20666"/>
    <cellStyle name="Normal 2 22 21 3" xfId="20667"/>
    <cellStyle name="Normal 2 22 21 3 2" xfId="20668"/>
    <cellStyle name="Normal 2 22 21 3 3" xfId="20669"/>
    <cellStyle name="Normal 2 22 21 4" xfId="20670"/>
    <cellStyle name="Normal 2 22 22" xfId="1874"/>
    <cellStyle name="Normal 2 22 22 2" xfId="20671"/>
    <cellStyle name="Normal 2 22 22 2 2" xfId="20672"/>
    <cellStyle name="Normal 2 22 22 2 2 2" xfId="20673"/>
    <cellStyle name="Normal 2 22 22 2 2 3" xfId="20674"/>
    <cellStyle name="Normal 2 22 22 2 3" xfId="20675"/>
    <cellStyle name="Normal 2 22 22 2 4" xfId="20676"/>
    <cellStyle name="Normal 2 22 22 3" xfId="20677"/>
    <cellStyle name="Normal 2 22 22 3 2" xfId="20678"/>
    <cellStyle name="Normal 2 22 22 3 3" xfId="20679"/>
    <cellStyle name="Normal 2 22 22 4" xfId="20680"/>
    <cellStyle name="Normal 2 22 23" xfId="1875"/>
    <cellStyle name="Normal 2 22 23 2" xfId="20681"/>
    <cellStyle name="Normal 2 22 23 2 2" xfId="20682"/>
    <cellStyle name="Normal 2 22 23 2 2 2" xfId="20683"/>
    <cellStyle name="Normal 2 22 23 2 2 3" xfId="20684"/>
    <cellStyle name="Normal 2 22 23 2 3" xfId="20685"/>
    <cellStyle name="Normal 2 22 23 2 4" xfId="20686"/>
    <cellStyle name="Normal 2 22 23 3" xfId="20687"/>
    <cellStyle name="Normal 2 22 23 3 2" xfId="20688"/>
    <cellStyle name="Normal 2 22 23 3 3" xfId="20689"/>
    <cellStyle name="Normal 2 22 23 4" xfId="20690"/>
    <cellStyle name="Normal 2 22 24" xfId="20691"/>
    <cellStyle name="Normal 2 22 24 2" xfId="20692"/>
    <cellStyle name="Normal 2 22 24 2 2" xfId="20693"/>
    <cellStyle name="Normal 2 22 24 2 3" xfId="20694"/>
    <cellStyle name="Normal 2 22 24 3" xfId="20695"/>
    <cellStyle name="Normal 2 22 24 4" xfId="20696"/>
    <cellStyle name="Normal 2 22 25" xfId="20697"/>
    <cellStyle name="Normal 2 22 25 2" xfId="20698"/>
    <cellStyle name="Normal 2 22 25 3" xfId="20699"/>
    <cellStyle name="Normal 2 22 26" xfId="20700"/>
    <cellStyle name="Normal 2 22 3" xfId="1876"/>
    <cellStyle name="Normal 2 22 3 2" xfId="20701"/>
    <cellStyle name="Normal 2 22 3 2 2" xfId="20702"/>
    <cellStyle name="Normal 2 22 3 2 2 2" xfId="20703"/>
    <cellStyle name="Normal 2 22 3 2 2 3" xfId="20704"/>
    <cellStyle name="Normal 2 22 3 2 3" xfId="20705"/>
    <cellStyle name="Normal 2 22 3 2 4" xfId="20706"/>
    <cellStyle name="Normal 2 22 3 3" xfId="20707"/>
    <cellStyle name="Normal 2 22 3 3 2" xfId="20708"/>
    <cellStyle name="Normal 2 22 3 3 3" xfId="20709"/>
    <cellStyle name="Normal 2 22 3 4" xfId="20710"/>
    <cellStyle name="Normal 2 22 4" xfId="1877"/>
    <cellStyle name="Normal 2 22 4 2" xfId="20711"/>
    <cellStyle name="Normal 2 22 4 2 2" xfId="20712"/>
    <cellStyle name="Normal 2 22 4 2 2 2" xfId="20713"/>
    <cellStyle name="Normal 2 22 4 2 2 3" xfId="20714"/>
    <cellStyle name="Normal 2 22 4 2 3" xfId="20715"/>
    <cellStyle name="Normal 2 22 4 2 4" xfId="20716"/>
    <cellStyle name="Normal 2 22 4 3" xfId="20717"/>
    <cellStyle name="Normal 2 22 4 3 2" xfId="20718"/>
    <cellStyle name="Normal 2 22 4 3 3" xfId="20719"/>
    <cellStyle name="Normal 2 22 4 4" xfId="20720"/>
    <cellStyle name="Normal 2 22 5" xfId="1878"/>
    <cellStyle name="Normal 2 22 5 2" xfId="20721"/>
    <cellStyle name="Normal 2 22 5 2 2" xfId="20722"/>
    <cellStyle name="Normal 2 22 5 2 2 2" xfId="20723"/>
    <cellStyle name="Normal 2 22 5 2 2 3" xfId="20724"/>
    <cellStyle name="Normal 2 22 5 2 3" xfId="20725"/>
    <cellStyle name="Normal 2 22 5 2 4" xfId="20726"/>
    <cellStyle name="Normal 2 22 5 3" xfId="20727"/>
    <cellStyle name="Normal 2 22 5 3 2" xfId="20728"/>
    <cellStyle name="Normal 2 22 5 3 3" xfId="20729"/>
    <cellStyle name="Normal 2 22 5 4" xfId="20730"/>
    <cellStyle name="Normal 2 22 6" xfId="1879"/>
    <cellStyle name="Normal 2 22 6 2" xfId="20731"/>
    <cellStyle name="Normal 2 22 6 2 2" xfId="20732"/>
    <cellStyle name="Normal 2 22 6 2 2 2" xfId="20733"/>
    <cellStyle name="Normal 2 22 6 2 2 3" xfId="20734"/>
    <cellStyle name="Normal 2 22 6 2 3" xfId="20735"/>
    <cellStyle name="Normal 2 22 6 2 4" xfId="20736"/>
    <cellStyle name="Normal 2 22 6 3" xfId="20737"/>
    <cellStyle name="Normal 2 22 6 3 2" xfId="20738"/>
    <cellStyle name="Normal 2 22 6 3 3" xfId="20739"/>
    <cellStyle name="Normal 2 22 6 4" xfId="20740"/>
    <cellStyle name="Normal 2 22 7" xfId="1880"/>
    <cellStyle name="Normal 2 22 7 2" xfId="20741"/>
    <cellStyle name="Normal 2 22 7 2 2" xfId="20742"/>
    <cellStyle name="Normal 2 22 7 2 2 2" xfId="20743"/>
    <cellStyle name="Normal 2 22 7 2 2 3" xfId="20744"/>
    <cellStyle name="Normal 2 22 7 2 3" xfId="20745"/>
    <cellStyle name="Normal 2 22 7 2 4" xfId="20746"/>
    <cellStyle name="Normal 2 22 7 3" xfId="20747"/>
    <cellStyle name="Normal 2 22 7 3 2" xfId="20748"/>
    <cellStyle name="Normal 2 22 7 3 3" xfId="20749"/>
    <cellStyle name="Normal 2 22 7 4" xfId="20750"/>
    <cellStyle name="Normal 2 22 8" xfId="1881"/>
    <cellStyle name="Normal 2 22 8 2" xfId="20751"/>
    <cellStyle name="Normal 2 22 8 2 2" xfId="20752"/>
    <cellStyle name="Normal 2 22 8 2 2 2" xfId="20753"/>
    <cellStyle name="Normal 2 22 8 2 2 3" xfId="20754"/>
    <cellStyle name="Normal 2 22 8 2 3" xfId="20755"/>
    <cellStyle name="Normal 2 22 8 2 4" xfId="20756"/>
    <cellStyle name="Normal 2 22 8 3" xfId="20757"/>
    <cellStyle name="Normal 2 22 8 3 2" xfId="20758"/>
    <cellStyle name="Normal 2 22 8 3 3" xfId="20759"/>
    <cellStyle name="Normal 2 22 8 4" xfId="20760"/>
    <cellStyle name="Normal 2 22 9" xfId="1882"/>
    <cellStyle name="Normal 2 22 9 2" xfId="20761"/>
    <cellStyle name="Normal 2 22 9 2 2" xfId="20762"/>
    <cellStyle name="Normal 2 22 9 2 2 2" xfId="20763"/>
    <cellStyle name="Normal 2 22 9 2 2 3" xfId="20764"/>
    <cellStyle name="Normal 2 22 9 2 3" xfId="20765"/>
    <cellStyle name="Normal 2 22 9 2 4" xfId="20766"/>
    <cellStyle name="Normal 2 22 9 3" xfId="20767"/>
    <cellStyle name="Normal 2 22 9 3 2" xfId="20768"/>
    <cellStyle name="Normal 2 22 9 3 3" xfId="20769"/>
    <cellStyle name="Normal 2 22 9 4" xfId="20770"/>
    <cellStyle name="Normal 2 23" xfId="1883"/>
    <cellStyle name="Normal 2 23 10" xfId="1884"/>
    <cellStyle name="Normal 2 23 10 2" xfId="20771"/>
    <cellStyle name="Normal 2 23 10 2 2" xfId="20772"/>
    <cellStyle name="Normal 2 23 10 2 2 2" xfId="20773"/>
    <cellStyle name="Normal 2 23 10 2 2 3" xfId="20774"/>
    <cellStyle name="Normal 2 23 10 2 3" xfId="20775"/>
    <cellStyle name="Normal 2 23 10 2 4" xfId="20776"/>
    <cellStyle name="Normal 2 23 10 3" xfId="20777"/>
    <cellStyle name="Normal 2 23 10 3 2" xfId="20778"/>
    <cellStyle name="Normal 2 23 10 3 3" xfId="20779"/>
    <cellStyle name="Normal 2 23 10 4" xfId="20780"/>
    <cellStyle name="Normal 2 23 11" xfId="1885"/>
    <cellStyle name="Normal 2 23 11 2" xfId="20781"/>
    <cellStyle name="Normal 2 23 11 2 2" xfId="20782"/>
    <cellStyle name="Normal 2 23 11 2 2 2" xfId="20783"/>
    <cellStyle name="Normal 2 23 11 2 2 3" xfId="20784"/>
    <cellStyle name="Normal 2 23 11 2 3" xfId="20785"/>
    <cellStyle name="Normal 2 23 11 2 4" xfId="20786"/>
    <cellStyle name="Normal 2 23 11 3" xfId="20787"/>
    <cellStyle name="Normal 2 23 11 3 2" xfId="20788"/>
    <cellStyle name="Normal 2 23 11 3 3" xfId="20789"/>
    <cellStyle name="Normal 2 23 11 4" xfId="20790"/>
    <cellStyle name="Normal 2 23 12" xfId="1886"/>
    <cellStyle name="Normal 2 23 12 2" xfId="20791"/>
    <cellStyle name="Normal 2 23 12 2 2" xfId="20792"/>
    <cellStyle name="Normal 2 23 12 2 2 2" xfId="20793"/>
    <cellStyle name="Normal 2 23 12 2 2 3" xfId="20794"/>
    <cellStyle name="Normal 2 23 12 2 3" xfId="20795"/>
    <cellStyle name="Normal 2 23 12 2 4" xfId="20796"/>
    <cellStyle name="Normal 2 23 12 3" xfId="20797"/>
    <cellStyle name="Normal 2 23 12 3 2" xfId="20798"/>
    <cellStyle name="Normal 2 23 12 3 3" xfId="20799"/>
    <cellStyle name="Normal 2 23 12 4" xfId="20800"/>
    <cellStyle name="Normal 2 23 13" xfId="1887"/>
    <cellStyle name="Normal 2 23 13 2" xfId="20801"/>
    <cellStyle name="Normal 2 23 13 2 2" xfId="20802"/>
    <cellStyle name="Normal 2 23 13 2 2 2" xfId="20803"/>
    <cellStyle name="Normal 2 23 13 2 2 3" xfId="20804"/>
    <cellStyle name="Normal 2 23 13 2 3" xfId="20805"/>
    <cellStyle name="Normal 2 23 13 2 4" xfId="20806"/>
    <cellStyle name="Normal 2 23 13 3" xfId="20807"/>
    <cellStyle name="Normal 2 23 13 3 2" xfId="20808"/>
    <cellStyle name="Normal 2 23 13 3 3" xfId="20809"/>
    <cellStyle name="Normal 2 23 13 4" xfId="20810"/>
    <cellStyle name="Normal 2 23 14" xfId="1888"/>
    <cellStyle name="Normal 2 23 14 2" xfId="20811"/>
    <cellStyle name="Normal 2 23 14 2 2" xfId="20812"/>
    <cellStyle name="Normal 2 23 14 2 2 2" xfId="20813"/>
    <cellStyle name="Normal 2 23 14 2 2 3" xfId="20814"/>
    <cellStyle name="Normal 2 23 14 2 3" xfId="20815"/>
    <cellStyle name="Normal 2 23 14 2 4" xfId="20816"/>
    <cellStyle name="Normal 2 23 14 3" xfId="20817"/>
    <cellStyle name="Normal 2 23 14 3 2" xfId="20818"/>
    <cellStyle name="Normal 2 23 14 3 3" xfId="20819"/>
    <cellStyle name="Normal 2 23 14 4" xfId="20820"/>
    <cellStyle name="Normal 2 23 15" xfId="1889"/>
    <cellStyle name="Normal 2 23 15 2" xfId="20821"/>
    <cellStyle name="Normal 2 23 15 2 2" xfId="20822"/>
    <cellStyle name="Normal 2 23 15 2 2 2" xfId="20823"/>
    <cellStyle name="Normal 2 23 15 2 2 3" xfId="20824"/>
    <cellStyle name="Normal 2 23 15 2 3" xfId="20825"/>
    <cellStyle name="Normal 2 23 15 2 4" xfId="20826"/>
    <cellStyle name="Normal 2 23 15 3" xfId="20827"/>
    <cellStyle name="Normal 2 23 15 3 2" xfId="20828"/>
    <cellStyle name="Normal 2 23 15 3 3" xfId="20829"/>
    <cellStyle name="Normal 2 23 15 4" xfId="20830"/>
    <cellStyle name="Normal 2 23 16" xfId="1890"/>
    <cellStyle name="Normal 2 23 16 2" xfId="20831"/>
    <cellStyle name="Normal 2 23 16 2 2" xfId="20832"/>
    <cellStyle name="Normal 2 23 16 2 2 2" xfId="20833"/>
    <cellStyle name="Normal 2 23 16 2 2 3" xfId="20834"/>
    <cellStyle name="Normal 2 23 16 2 3" xfId="20835"/>
    <cellStyle name="Normal 2 23 16 2 4" xfId="20836"/>
    <cellStyle name="Normal 2 23 16 3" xfId="20837"/>
    <cellStyle name="Normal 2 23 16 3 2" xfId="20838"/>
    <cellStyle name="Normal 2 23 16 3 3" xfId="20839"/>
    <cellStyle name="Normal 2 23 16 4" xfId="20840"/>
    <cellStyle name="Normal 2 23 17" xfId="1891"/>
    <cellStyle name="Normal 2 23 17 2" xfId="20841"/>
    <cellStyle name="Normal 2 23 17 2 2" xfId="20842"/>
    <cellStyle name="Normal 2 23 17 2 2 2" xfId="20843"/>
    <cellStyle name="Normal 2 23 17 2 2 3" xfId="20844"/>
    <cellStyle name="Normal 2 23 17 2 3" xfId="20845"/>
    <cellStyle name="Normal 2 23 17 2 4" xfId="20846"/>
    <cellStyle name="Normal 2 23 17 3" xfId="20847"/>
    <cellStyle name="Normal 2 23 17 3 2" xfId="20848"/>
    <cellStyle name="Normal 2 23 17 3 3" xfId="20849"/>
    <cellStyle name="Normal 2 23 17 4" xfId="20850"/>
    <cellStyle name="Normal 2 23 18" xfId="1892"/>
    <cellStyle name="Normal 2 23 18 2" xfId="20851"/>
    <cellStyle name="Normal 2 23 18 2 2" xfId="20852"/>
    <cellStyle name="Normal 2 23 18 2 2 2" xfId="20853"/>
    <cellStyle name="Normal 2 23 18 2 2 3" xfId="20854"/>
    <cellStyle name="Normal 2 23 18 2 3" xfId="20855"/>
    <cellStyle name="Normal 2 23 18 2 4" xfId="20856"/>
    <cellStyle name="Normal 2 23 18 3" xfId="20857"/>
    <cellStyle name="Normal 2 23 18 3 2" xfId="20858"/>
    <cellStyle name="Normal 2 23 18 3 3" xfId="20859"/>
    <cellStyle name="Normal 2 23 18 4" xfId="20860"/>
    <cellStyle name="Normal 2 23 19" xfId="1893"/>
    <cellStyle name="Normal 2 23 19 2" xfId="20861"/>
    <cellStyle name="Normal 2 23 19 2 2" xfId="20862"/>
    <cellStyle name="Normal 2 23 19 2 2 2" xfId="20863"/>
    <cellStyle name="Normal 2 23 19 2 2 3" xfId="20864"/>
    <cellStyle name="Normal 2 23 19 2 3" xfId="20865"/>
    <cellStyle name="Normal 2 23 19 2 4" xfId="20866"/>
    <cellStyle name="Normal 2 23 19 3" xfId="20867"/>
    <cellStyle name="Normal 2 23 19 3 2" xfId="20868"/>
    <cellStyle name="Normal 2 23 19 3 3" xfId="20869"/>
    <cellStyle name="Normal 2 23 19 4" xfId="20870"/>
    <cellStyle name="Normal 2 23 2" xfId="1894"/>
    <cellStyle name="Normal 2 23 2 2" xfId="20871"/>
    <cellStyle name="Normal 2 23 2 2 2" xfId="20872"/>
    <cellStyle name="Normal 2 23 2 2 2 2" xfId="20873"/>
    <cellStyle name="Normal 2 23 2 2 2 3" xfId="20874"/>
    <cellStyle name="Normal 2 23 2 2 3" xfId="20875"/>
    <cellStyle name="Normal 2 23 2 2 4" xfId="20876"/>
    <cellStyle name="Normal 2 23 2 3" xfId="20877"/>
    <cellStyle name="Normal 2 23 2 3 2" xfId="20878"/>
    <cellStyle name="Normal 2 23 2 3 3" xfId="20879"/>
    <cellStyle name="Normal 2 23 2 4" xfId="20880"/>
    <cellStyle name="Normal 2 23 20" xfId="1895"/>
    <cellStyle name="Normal 2 23 20 2" xfId="20881"/>
    <cellStyle name="Normal 2 23 20 2 2" xfId="20882"/>
    <cellStyle name="Normal 2 23 20 2 2 2" xfId="20883"/>
    <cellStyle name="Normal 2 23 20 2 2 3" xfId="20884"/>
    <cellStyle name="Normal 2 23 20 2 3" xfId="20885"/>
    <cellStyle name="Normal 2 23 20 2 4" xfId="20886"/>
    <cellStyle name="Normal 2 23 20 3" xfId="20887"/>
    <cellStyle name="Normal 2 23 20 3 2" xfId="20888"/>
    <cellStyle name="Normal 2 23 20 3 3" xfId="20889"/>
    <cellStyle name="Normal 2 23 20 4" xfId="20890"/>
    <cellStyle name="Normal 2 23 21" xfId="1896"/>
    <cellStyle name="Normal 2 23 21 2" xfId="20891"/>
    <cellStyle name="Normal 2 23 21 2 2" xfId="20892"/>
    <cellStyle name="Normal 2 23 21 2 2 2" xfId="20893"/>
    <cellStyle name="Normal 2 23 21 2 2 3" xfId="20894"/>
    <cellStyle name="Normal 2 23 21 2 3" xfId="20895"/>
    <cellStyle name="Normal 2 23 21 2 4" xfId="20896"/>
    <cellStyle name="Normal 2 23 21 3" xfId="20897"/>
    <cellStyle name="Normal 2 23 21 3 2" xfId="20898"/>
    <cellStyle name="Normal 2 23 21 3 3" xfId="20899"/>
    <cellStyle name="Normal 2 23 21 4" xfId="20900"/>
    <cellStyle name="Normal 2 23 22" xfId="1897"/>
    <cellStyle name="Normal 2 23 22 2" xfId="20901"/>
    <cellStyle name="Normal 2 23 22 2 2" xfId="20902"/>
    <cellStyle name="Normal 2 23 22 2 2 2" xfId="20903"/>
    <cellStyle name="Normal 2 23 22 2 2 3" xfId="20904"/>
    <cellStyle name="Normal 2 23 22 2 3" xfId="20905"/>
    <cellStyle name="Normal 2 23 22 2 4" xfId="20906"/>
    <cellStyle name="Normal 2 23 22 3" xfId="20907"/>
    <cellStyle name="Normal 2 23 22 3 2" xfId="20908"/>
    <cellStyle name="Normal 2 23 22 3 3" xfId="20909"/>
    <cellStyle name="Normal 2 23 22 4" xfId="20910"/>
    <cellStyle name="Normal 2 23 23" xfId="1898"/>
    <cellStyle name="Normal 2 23 23 2" xfId="20911"/>
    <cellStyle name="Normal 2 23 23 2 2" xfId="20912"/>
    <cellStyle name="Normal 2 23 23 2 2 2" xfId="20913"/>
    <cellStyle name="Normal 2 23 23 2 2 3" xfId="20914"/>
    <cellStyle name="Normal 2 23 23 2 3" xfId="20915"/>
    <cellStyle name="Normal 2 23 23 2 4" xfId="20916"/>
    <cellStyle name="Normal 2 23 23 3" xfId="20917"/>
    <cellStyle name="Normal 2 23 23 3 2" xfId="20918"/>
    <cellStyle name="Normal 2 23 23 3 3" xfId="20919"/>
    <cellStyle name="Normal 2 23 23 4" xfId="20920"/>
    <cellStyle name="Normal 2 23 24" xfId="20921"/>
    <cellStyle name="Normal 2 23 24 2" xfId="20922"/>
    <cellStyle name="Normal 2 23 24 2 2" xfId="20923"/>
    <cellStyle name="Normal 2 23 24 2 3" xfId="20924"/>
    <cellStyle name="Normal 2 23 24 3" xfId="20925"/>
    <cellStyle name="Normal 2 23 24 4" xfId="20926"/>
    <cellStyle name="Normal 2 23 25" xfId="20927"/>
    <cellStyle name="Normal 2 23 25 2" xfId="20928"/>
    <cellStyle name="Normal 2 23 25 3" xfId="20929"/>
    <cellStyle name="Normal 2 23 26" xfId="20930"/>
    <cellStyle name="Normal 2 23 3" xfId="1899"/>
    <cellStyle name="Normal 2 23 3 2" xfId="20931"/>
    <cellStyle name="Normal 2 23 3 2 2" xfId="20932"/>
    <cellStyle name="Normal 2 23 3 2 2 2" xfId="20933"/>
    <cellStyle name="Normal 2 23 3 2 2 3" xfId="20934"/>
    <cellStyle name="Normal 2 23 3 2 3" xfId="20935"/>
    <cellStyle name="Normal 2 23 3 2 4" xfId="20936"/>
    <cellStyle name="Normal 2 23 3 3" xfId="20937"/>
    <cellStyle name="Normal 2 23 3 3 2" xfId="20938"/>
    <cellStyle name="Normal 2 23 3 3 3" xfId="20939"/>
    <cellStyle name="Normal 2 23 3 4" xfId="20940"/>
    <cellStyle name="Normal 2 23 4" xfId="1900"/>
    <cellStyle name="Normal 2 23 4 2" xfId="20941"/>
    <cellStyle name="Normal 2 23 4 2 2" xfId="20942"/>
    <cellStyle name="Normal 2 23 4 2 2 2" xfId="20943"/>
    <cellStyle name="Normal 2 23 4 2 2 3" xfId="20944"/>
    <cellStyle name="Normal 2 23 4 2 3" xfId="20945"/>
    <cellStyle name="Normal 2 23 4 2 4" xfId="20946"/>
    <cellStyle name="Normal 2 23 4 3" xfId="20947"/>
    <cellStyle name="Normal 2 23 4 3 2" xfId="20948"/>
    <cellStyle name="Normal 2 23 4 3 3" xfId="20949"/>
    <cellStyle name="Normal 2 23 4 4" xfId="20950"/>
    <cellStyle name="Normal 2 23 5" xfId="1901"/>
    <cellStyle name="Normal 2 23 5 2" xfId="20951"/>
    <cellStyle name="Normal 2 23 5 2 2" xfId="20952"/>
    <cellStyle name="Normal 2 23 5 2 2 2" xfId="20953"/>
    <cellStyle name="Normal 2 23 5 2 2 3" xfId="20954"/>
    <cellStyle name="Normal 2 23 5 2 3" xfId="20955"/>
    <cellStyle name="Normal 2 23 5 2 4" xfId="20956"/>
    <cellStyle name="Normal 2 23 5 3" xfId="20957"/>
    <cellStyle name="Normal 2 23 5 3 2" xfId="20958"/>
    <cellStyle name="Normal 2 23 5 3 3" xfId="20959"/>
    <cellStyle name="Normal 2 23 5 4" xfId="20960"/>
    <cellStyle name="Normal 2 23 6" xfId="1902"/>
    <cellStyle name="Normal 2 23 6 2" xfId="20961"/>
    <cellStyle name="Normal 2 23 6 2 2" xfId="20962"/>
    <cellStyle name="Normal 2 23 6 2 2 2" xfId="20963"/>
    <cellStyle name="Normal 2 23 6 2 2 3" xfId="20964"/>
    <cellStyle name="Normal 2 23 6 2 3" xfId="20965"/>
    <cellStyle name="Normal 2 23 6 2 4" xfId="20966"/>
    <cellStyle name="Normal 2 23 6 3" xfId="20967"/>
    <cellStyle name="Normal 2 23 6 3 2" xfId="20968"/>
    <cellStyle name="Normal 2 23 6 3 3" xfId="20969"/>
    <cellStyle name="Normal 2 23 6 4" xfId="20970"/>
    <cellStyle name="Normal 2 23 7" xfId="1903"/>
    <cellStyle name="Normal 2 23 7 2" xfId="20971"/>
    <cellStyle name="Normal 2 23 7 2 2" xfId="20972"/>
    <cellStyle name="Normal 2 23 7 2 2 2" xfId="20973"/>
    <cellStyle name="Normal 2 23 7 2 2 3" xfId="20974"/>
    <cellStyle name="Normal 2 23 7 2 3" xfId="20975"/>
    <cellStyle name="Normal 2 23 7 2 4" xfId="20976"/>
    <cellStyle name="Normal 2 23 7 3" xfId="20977"/>
    <cellStyle name="Normal 2 23 7 3 2" xfId="20978"/>
    <cellStyle name="Normal 2 23 7 3 3" xfId="20979"/>
    <cellStyle name="Normal 2 23 7 4" xfId="20980"/>
    <cellStyle name="Normal 2 23 8" xfId="1904"/>
    <cellStyle name="Normal 2 23 8 2" xfId="20981"/>
    <cellStyle name="Normal 2 23 8 2 2" xfId="20982"/>
    <cellStyle name="Normal 2 23 8 2 2 2" xfId="20983"/>
    <cellStyle name="Normal 2 23 8 2 2 3" xfId="20984"/>
    <cellStyle name="Normal 2 23 8 2 3" xfId="20985"/>
    <cellStyle name="Normal 2 23 8 2 4" xfId="20986"/>
    <cellStyle name="Normal 2 23 8 3" xfId="20987"/>
    <cellStyle name="Normal 2 23 8 3 2" xfId="20988"/>
    <cellStyle name="Normal 2 23 8 3 3" xfId="20989"/>
    <cellStyle name="Normal 2 23 8 4" xfId="20990"/>
    <cellStyle name="Normal 2 23 9" xfId="1905"/>
    <cellStyle name="Normal 2 23 9 2" xfId="20991"/>
    <cellStyle name="Normal 2 23 9 2 2" xfId="20992"/>
    <cellStyle name="Normal 2 23 9 2 2 2" xfId="20993"/>
    <cellStyle name="Normal 2 23 9 2 2 3" xfId="20994"/>
    <cellStyle name="Normal 2 23 9 2 3" xfId="20995"/>
    <cellStyle name="Normal 2 23 9 2 4" xfId="20996"/>
    <cellStyle name="Normal 2 23 9 3" xfId="20997"/>
    <cellStyle name="Normal 2 23 9 3 2" xfId="20998"/>
    <cellStyle name="Normal 2 23 9 3 3" xfId="20999"/>
    <cellStyle name="Normal 2 23 9 4" xfId="21000"/>
    <cellStyle name="Normal 2 24" xfId="1906"/>
    <cellStyle name="Normal 2 24 10" xfId="1907"/>
    <cellStyle name="Normal 2 24 10 2" xfId="21001"/>
    <cellStyle name="Normal 2 24 10 2 2" xfId="21002"/>
    <cellStyle name="Normal 2 24 10 2 2 2" xfId="21003"/>
    <cellStyle name="Normal 2 24 10 2 2 3" xfId="21004"/>
    <cellStyle name="Normal 2 24 10 2 3" xfId="21005"/>
    <cellStyle name="Normal 2 24 10 2 4" xfId="21006"/>
    <cellStyle name="Normal 2 24 10 3" xfId="21007"/>
    <cellStyle name="Normal 2 24 10 3 2" xfId="21008"/>
    <cellStyle name="Normal 2 24 10 3 3" xfId="21009"/>
    <cellStyle name="Normal 2 24 10 4" xfId="21010"/>
    <cellStyle name="Normal 2 24 11" xfId="1908"/>
    <cellStyle name="Normal 2 24 11 2" xfId="21011"/>
    <cellStyle name="Normal 2 24 11 2 2" xfId="21012"/>
    <cellStyle name="Normal 2 24 11 2 2 2" xfId="21013"/>
    <cellStyle name="Normal 2 24 11 2 2 3" xfId="21014"/>
    <cellStyle name="Normal 2 24 11 2 3" xfId="21015"/>
    <cellStyle name="Normal 2 24 11 2 4" xfId="21016"/>
    <cellStyle name="Normal 2 24 11 3" xfId="21017"/>
    <cellStyle name="Normal 2 24 11 3 2" xfId="21018"/>
    <cellStyle name="Normal 2 24 11 3 3" xfId="21019"/>
    <cellStyle name="Normal 2 24 11 4" xfId="21020"/>
    <cellStyle name="Normal 2 24 12" xfId="1909"/>
    <cellStyle name="Normal 2 24 12 2" xfId="21021"/>
    <cellStyle name="Normal 2 24 12 2 2" xfId="21022"/>
    <cellStyle name="Normal 2 24 12 2 2 2" xfId="21023"/>
    <cellStyle name="Normal 2 24 12 2 2 3" xfId="21024"/>
    <cellStyle name="Normal 2 24 12 2 3" xfId="21025"/>
    <cellStyle name="Normal 2 24 12 2 4" xfId="21026"/>
    <cellStyle name="Normal 2 24 12 3" xfId="21027"/>
    <cellStyle name="Normal 2 24 12 3 2" xfId="21028"/>
    <cellStyle name="Normal 2 24 12 3 3" xfId="21029"/>
    <cellStyle name="Normal 2 24 12 4" xfId="21030"/>
    <cellStyle name="Normal 2 24 13" xfId="1910"/>
    <cellStyle name="Normal 2 24 13 2" xfId="21031"/>
    <cellStyle name="Normal 2 24 13 2 2" xfId="21032"/>
    <cellStyle name="Normal 2 24 13 2 2 2" xfId="21033"/>
    <cellStyle name="Normal 2 24 13 2 2 3" xfId="21034"/>
    <cellStyle name="Normal 2 24 13 2 3" xfId="21035"/>
    <cellStyle name="Normal 2 24 13 2 4" xfId="21036"/>
    <cellStyle name="Normal 2 24 13 3" xfId="21037"/>
    <cellStyle name="Normal 2 24 13 3 2" xfId="21038"/>
    <cellStyle name="Normal 2 24 13 3 3" xfId="21039"/>
    <cellStyle name="Normal 2 24 13 4" xfId="21040"/>
    <cellStyle name="Normal 2 24 14" xfId="1911"/>
    <cellStyle name="Normal 2 24 14 2" xfId="21041"/>
    <cellStyle name="Normal 2 24 14 2 2" xfId="21042"/>
    <cellStyle name="Normal 2 24 14 2 2 2" xfId="21043"/>
    <cellStyle name="Normal 2 24 14 2 2 3" xfId="21044"/>
    <cellStyle name="Normal 2 24 14 2 3" xfId="21045"/>
    <cellStyle name="Normal 2 24 14 2 4" xfId="21046"/>
    <cellStyle name="Normal 2 24 14 3" xfId="21047"/>
    <cellStyle name="Normal 2 24 14 3 2" xfId="21048"/>
    <cellStyle name="Normal 2 24 14 3 3" xfId="21049"/>
    <cellStyle name="Normal 2 24 14 4" xfId="21050"/>
    <cellStyle name="Normal 2 24 15" xfId="1912"/>
    <cellStyle name="Normal 2 24 15 2" xfId="21051"/>
    <cellStyle name="Normal 2 24 15 2 2" xfId="21052"/>
    <cellStyle name="Normal 2 24 15 2 2 2" xfId="21053"/>
    <cellStyle name="Normal 2 24 15 2 2 3" xfId="21054"/>
    <cellStyle name="Normal 2 24 15 2 3" xfId="21055"/>
    <cellStyle name="Normal 2 24 15 2 4" xfId="21056"/>
    <cellStyle name="Normal 2 24 15 3" xfId="21057"/>
    <cellStyle name="Normal 2 24 15 3 2" xfId="21058"/>
    <cellStyle name="Normal 2 24 15 3 3" xfId="21059"/>
    <cellStyle name="Normal 2 24 15 4" xfId="21060"/>
    <cellStyle name="Normal 2 24 16" xfId="1913"/>
    <cellStyle name="Normal 2 24 16 2" xfId="21061"/>
    <cellStyle name="Normal 2 24 16 2 2" xfId="21062"/>
    <cellStyle name="Normal 2 24 16 2 2 2" xfId="21063"/>
    <cellStyle name="Normal 2 24 16 2 2 3" xfId="21064"/>
    <cellStyle name="Normal 2 24 16 2 3" xfId="21065"/>
    <cellStyle name="Normal 2 24 16 2 4" xfId="21066"/>
    <cellStyle name="Normal 2 24 16 3" xfId="21067"/>
    <cellStyle name="Normal 2 24 16 3 2" xfId="21068"/>
    <cellStyle name="Normal 2 24 16 3 3" xfId="21069"/>
    <cellStyle name="Normal 2 24 16 4" xfId="21070"/>
    <cellStyle name="Normal 2 24 17" xfId="1914"/>
    <cellStyle name="Normal 2 24 17 2" xfId="21071"/>
    <cellStyle name="Normal 2 24 17 2 2" xfId="21072"/>
    <cellStyle name="Normal 2 24 17 2 2 2" xfId="21073"/>
    <cellStyle name="Normal 2 24 17 2 2 3" xfId="21074"/>
    <cellStyle name="Normal 2 24 17 2 3" xfId="21075"/>
    <cellStyle name="Normal 2 24 17 2 4" xfId="21076"/>
    <cellStyle name="Normal 2 24 17 3" xfId="21077"/>
    <cellStyle name="Normal 2 24 17 3 2" xfId="21078"/>
    <cellStyle name="Normal 2 24 17 3 3" xfId="21079"/>
    <cellStyle name="Normal 2 24 17 4" xfId="21080"/>
    <cellStyle name="Normal 2 24 18" xfId="1915"/>
    <cellStyle name="Normal 2 24 18 2" xfId="21081"/>
    <cellStyle name="Normal 2 24 18 2 2" xfId="21082"/>
    <cellStyle name="Normal 2 24 18 2 2 2" xfId="21083"/>
    <cellStyle name="Normal 2 24 18 2 2 3" xfId="21084"/>
    <cellStyle name="Normal 2 24 18 2 3" xfId="21085"/>
    <cellStyle name="Normal 2 24 18 2 4" xfId="21086"/>
    <cellStyle name="Normal 2 24 18 3" xfId="21087"/>
    <cellStyle name="Normal 2 24 18 3 2" xfId="21088"/>
    <cellStyle name="Normal 2 24 18 3 3" xfId="21089"/>
    <cellStyle name="Normal 2 24 18 4" xfId="21090"/>
    <cellStyle name="Normal 2 24 19" xfId="1916"/>
    <cellStyle name="Normal 2 24 19 2" xfId="21091"/>
    <cellStyle name="Normal 2 24 19 2 2" xfId="21092"/>
    <cellStyle name="Normal 2 24 19 2 2 2" xfId="21093"/>
    <cellStyle name="Normal 2 24 19 2 2 3" xfId="21094"/>
    <cellStyle name="Normal 2 24 19 2 3" xfId="21095"/>
    <cellStyle name="Normal 2 24 19 2 4" xfId="21096"/>
    <cellStyle name="Normal 2 24 19 3" xfId="21097"/>
    <cellStyle name="Normal 2 24 19 3 2" xfId="21098"/>
    <cellStyle name="Normal 2 24 19 3 3" xfId="21099"/>
    <cellStyle name="Normal 2 24 19 4" xfId="21100"/>
    <cellStyle name="Normal 2 24 2" xfId="1917"/>
    <cellStyle name="Normal 2 24 2 2" xfId="21101"/>
    <cellStyle name="Normal 2 24 2 2 2" xfId="21102"/>
    <cellStyle name="Normal 2 24 2 2 2 2" xfId="21103"/>
    <cellStyle name="Normal 2 24 2 2 2 3" xfId="21104"/>
    <cellStyle name="Normal 2 24 2 2 3" xfId="21105"/>
    <cellStyle name="Normal 2 24 2 2 4" xfId="21106"/>
    <cellStyle name="Normal 2 24 2 3" xfId="21107"/>
    <cellStyle name="Normal 2 24 2 3 2" xfId="21108"/>
    <cellStyle name="Normal 2 24 2 3 3" xfId="21109"/>
    <cellStyle name="Normal 2 24 2 4" xfId="21110"/>
    <cellStyle name="Normal 2 24 20" xfId="1918"/>
    <cellStyle name="Normal 2 24 20 2" xfId="21111"/>
    <cellStyle name="Normal 2 24 20 2 2" xfId="21112"/>
    <cellStyle name="Normal 2 24 20 2 2 2" xfId="21113"/>
    <cellStyle name="Normal 2 24 20 2 2 3" xfId="21114"/>
    <cellStyle name="Normal 2 24 20 2 3" xfId="21115"/>
    <cellStyle name="Normal 2 24 20 2 4" xfId="21116"/>
    <cellStyle name="Normal 2 24 20 3" xfId="21117"/>
    <cellStyle name="Normal 2 24 20 3 2" xfId="21118"/>
    <cellStyle name="Normal 2 24 20 3 3" xfId="21119"/>
    <cellStyle name="Normal 2 24 20 4" xfId="21120"/>
    <cellStyle name="Normal 2 24 21" xfId="1919"/>
    <cellStyle name="Normal 2 24 21 2" xfId="21121"/>
    <cellStyle name="Normal 2 24 21 2 2" xfId="21122"/>
    <cellStyle name="Normal 2 24 21 2 2 2" xfId="21123"/>
    <cellStyle name="Normal 2 24 21 2 2 3" xfId="21124"/>
    <cellStyle name="Normal 2 24 21 2 3" xfId="21125"/>
    <cellStyle name="Normal 2 24 21 2 4" xfId="21126"/>
    <cellStyle name="Normal 2 24 21 3" xfId="21127"/>
    <cellStyle name="Normal 2 24 21 3 2" xfId="21128"/>
    <cellStyle name="Normal 2 24 21 3 3" xfId="21129"/>
    <cellStyle name="Normal 2 24 21 4" xfId="21130"/>
    <cellStyle name="Normal 2 24 22" xfId="1920"/>
    <cellStyle name="Normal 2 24 22 2" xfId="21131"/>
    <cellStyle name="Normal 2 24 22 2 2" xfId="21132"/>
    <cellStyle name="Normal 2 24 22 2 2 2" xfId="21133"/>
    <cellStyle name="Normal 2 24 22 2 2 3" xfId="21134"/>
    <cellStyle name="Normal 2 24 22 2 3" xfId="21135"/>
    <cellStyle name="Normal 2 24 22 2 4" xfId="21136"/>
    <cellStyle name="Normal 2 24 22 3" xfId="21137"/>
    <cellStyle name="Normal 2 24 22 3 2" xfId="21138"/>
    <cellStyle name="Normal 2 24 22 3 3" xfId="21139"/>
    <cellStyle name="Normal 2 24 22 4" xfId="21140"/>
    <cellStyle name="Normal 2 24 23" xfId="1921"/>
    <cellStyle name="Normal 2 24 23 2" xfId="21141"/>
    <cellStyle name="Normal 2 24 23 2 2" xfId="21142"/>
    <cellStyle name="Normal 2 24 23 2 2 2" xfId="21143"/>
    <cellStyle name="Normal 2 24 23 2 2 3" xfId="21144"/>
    <cellStyle name="Normal 2 24 23 2 3" xfId="21145"/>
    <cellStyle name="Normal 2 24 23 2 4" xfId="21146"/>
    <cellStyle name="Normal 2 24 23 3" xfId="21147"/>
    <cellStyle name="Normal 2 24 23 3 2" xfId="21148"/>
    <cellStyle name="Normal 2 24 23 3 3" xfId="21149"/>
    <cellStyle name="Normal 2 24 23 4" xfId="21150"/>
    <cellStyle name="Normal 2 24 24" xfId="21151"/>
    <cellStyle name="Normal 2 24 24 2" xfId="21152"/>
    <cellStyle name="Normal 2 24 24 2 2" xfId="21153"/>
    <cellStyle name="Normal 2 24 24 2 3" xfId="21154"/>
    <cellStyle name="Normal 2 24 24 3" xfId="21155"/>
    <cellStyle name="Normal 2 24 24 4" xfId="21156"/>
    <cellStyle name="Normal 2 24 25" xfId="21157"/>
    <cellStyle name="Normal 2 24 25 2" xfId="21158"/>
    <cellStyle name="Normal 2 24 25 3" xfId="21159"/>
    <cellStyle name="Normal 2 24 26" xfId="21160"/>
    <cellStyle name="Normal 2 24 3" xfId="1922"/>
    <cellStyle name="Normal 2 24 3 2" xfId="21161"/>
    <cellStyle name="Normal 2 24 3 2 2" xfId="21162"/>
    <cellStyle name="Normal 2 24 3 2 2 2" xfId="21163"/>
    <cellStyle name="Normal 2 24 3 2 2 3" xfId="21164"/>
    <cellStyle name="Normal 2 24 3 2 3" xfId="21165"/>
    <cellStyle name="Normal 2 24 3 2 4" xfId="21166"/>
    <cellStyle name="Normal 2 24 3 3" xfId="21167"/>
    <cellStyle name="Normal 2 24 3 3 2" xfId="21168"/>
    <cellStyle name="Normal 2 24 3 3 3" xfId="21169"/>
    <cellStyle name="Normal 2 24 3 4" xfId="21170"/>
    <cellStyle name="Normal 2 24 4" xfId="1923"/>
    <cellStyle name="Normal 2 24 4 2" xfId="21171"/>
    <cellStyle name="Normal 2 24 4 2 2" xfId="21172"/>
    <cellStyle name="Normal 2 24 4 2 2 2" xfId="21173"/>
    <cellStyle name="Normal 2 24 4 2 2 3" xfId="21174"/>
    <cellStyle name="Normal 2 24 4 2 3" xfId="21175"/>
    <cellStyle name="Normal 2 24 4 2 4" xfId="21176"/>
    <cellStyle name="Normal 2 24 4 3" xfId="21177"/>
    <cellStyle name="Normal 2 24 4 3 2" xfId="21178"/>
    <cellStyle name="Normal 2 24 4 3 3" xfId="21179"/>
    <cellStyle name="Normal 2 24 4 4" xfId="21180"/>
    <cellStyle name="Normal 2 24 5" xfId="1924"/>
    <cellStyle name="Normal 2 24 5 2" xfId="21181"/>
    <cellStyle name="Normal 2 24 5 2 2" xfId="21182"/>
    <cellStyle name="Normal 2 24 5 2 2 2" xfId="21183"/>
    <cellStyle name="Normal 2 24 5 2 2 3" xfId="21184"/>
    <cellStyle name="Normal 2 24 5 2 3" xfId="21185"/>
    <cellStyle name="Normal 2 24 5 2 4" xfId="21186"/>
    <cellStyle name="Normal 2 24 5 3" xfId="21187"/>
    <cellStyle name="Normal 2 24 5 3 2" xfId="21188"/>
    <cellStyle name="Normal 2 24 5 3 3" xfId="21189"/>
    <cellStyle name="Normal 2 24 5 4" xfId="21190"/>
    <cellStyle name="Normal 2 24 6" xfId="1925"/>
    <cellStyle name="Normal 2 24 6 2" xfId="21191"/>
    <cellStyle name="Normal 2 24 6 2 2" xfId="21192"/>
    <cellStyle name="Normal 2 24 6 2 2 2" xfId="21193"/>
    <cellStyle name="Normal 2 24 6 2 2 3" xfId="21194"/>
    <cellStyle name="Normal 2 24 6 2 3" xfId="21195"/>
    <cellStyle name="Normal 2 24 6 2 4" xfId="21196"/>
    <cellStyle name="Normal 2 24 6 3" xfId="21197"/>
    <cellStyle name="Normal 2 24 6 3 2" xfId="21198"/>
    <cellStyle name="Normal 2 24 6 3 3" xfId="21199"/>
    <cellStyle name="Normal 2 24 6 4" xfId="21200"/>
    <cellStyle name="Normal 2 24 7" xfId="1926"/>
    <cellStyle name="Normal 2 24 7 2" xfId="21201"/>
    <cellStyle name="Normal 2 24 7 2 2" xfId="21202"/>
    <cellStyle name="Normal 2 24 7 2 2 2" xfId="21203"/>
    <cellStyle name="Normal 2 24 7 2 2 3" xfId="21204"/>
    <cellStyle name="Normal 2 24 7 2 3" xfId="21205"/>
    <cellStyle name="Normal 2 24 7 2 4" xfId="21206"/>
    <cellStyle name="Normal 2 24 7 3" xfId="21207"/>
    <cellStyle name="Normal 2 24 7 3 2" xfId="21208"/>
    <cellStyle name="Normal 2 24 7 3 3" xfId="21209"/>
    <cellStyle name="Normal 2 24 7 4" xfId="21210"/>
    <cellStyle name="Normal 2 24 8" xfId="1927"/>
    <cellStyle name="Normal 2 24 8 2" xfId="21211"/>
    <cellStyle name="Normal 2 24 8 2 2" xfId="21212"/>
    <cellStyle name="Normal 2 24 8 2 2 2" xfId="21213"/>
    <cellStyle name="Normal 2 24 8 2 2 3" xfId="21214"/>
    <cellStyle name="Normal 2 24 8 2 3" xfId="21215"/>
    <cellStyle name="Normal 2 24 8 2 4" xfId="21216"/>
    <cellStyle name="Normal 2 24 8 3" xfId="21217"/>
    <cellStyle name="Normal 2 24 8 3 2" xfId="21218"/>
    <cellStyle name="Normal 2 24 8 3 3" xfId="21219"/>
    <cellStyle name="Normal 2 24 8 4" xfId="21220"/>
    <cellStyle name="Normal 2 24 9" xfId="1928"/>
    <cellStyle name="Normal 2 24 9 2" xfId="21221"/>
    <cellStyle name="Normal 2 24 9 2 2" xfId="21222"/>
    <cellStyle name="Normal 2 24 9 2 2 2" xfId="21223"/>
    <cellStyle name="Normal 2 24 9 2 2 3" xfId="21224"/>
    <cellStyle name="Normal 2 24 9 2 3" xfId="21225"/>
    <cellStyle name="Normal 2 24 9 2 4" xfId="21226"/>
    <cellStyle name="Normal 2 24 9 3" xfId="21227"/>
    <cellStyle name="Normal 2 24 9 3 2" xfId="21228"/>
    <cellStyle name="Normal 2 24 9 3 3" xfId="21229"/>
    <cellStyle name="Normal 2 24 9 4" xfId="21230"/>
    <cellStyle name="Normal 2 25" xfId="1929"/>
    <cellStyle name="Normal 2 25 10" xfId="1930"/>
    <cellStyle name="Normal 2 25 10 2" xfId="21231"/>
    <cellStyle name="Normal 2 25 10 2 2" xfId="21232"/>
    <cellStyle name="Normal 2 25 10 2 2 2" xfId="21233"/>
    <cellStyle name="Normal 2 25 10 2 2 3" xfId="21234"/>
    <cellStyle name="Normal 2 25 10 2 3" xfId="21235"/>
    <cellStyle name="Normal 2 25 10 2 4" xfId="21236"/>
    <cellStyle name="Normal 2 25 10 3" xfId="21237"/>
    <cellStyle name="Normal 2 25 10 3 2" xfId="21238"/>
    <cellStyle name="Normal 2 25 10 3 3" xfId="21239"/>
    <cellStyle name="Normal 2 25 10 4" xfId="21240"/>
    <cellStyle name="Normal 2 25 11" xfId="1931"/>
    <cellStyle name="Normal 2 25 11 2" xfId="21241"/>
    <cellStyle name="Normal 2 25 11 2 2" xfId="21242"/>
    <cellStyle name="Normal 2 25 11 2 2 2" xfId="21243"/>
    <cellStyle name="Normal 2 25 11 2 2 3" xfId="21244"/>
    <cellStyle name="Normal 2 25 11 2 3" xfId="21245"/>
    <cellStyle name="Normal 2 25 11 2 4" xfId="21246"/>
    <cellStyle name="Normal 2 25 11 3" xfId="21247"/>
    <cellStyle name="Normal 2 25 11 3 2" xfId="21248"/>
    <cellStyle name="Normal 2 25 11 3 3" xfId="21249"/>
    <cellStyle name="Normal 2 25 11 4" xfId="21250"/>
    <cellStyle name="Normal 2 25 12" xfId="1932"/>
    <cellStyle name="Normal 2 25 12 2" xfId="21251"/>
    <cellStyle name="Normal 2 25 12 2 2" xfId="21252"/>
    <cellStyle name="Normal 2 25 12 2 2 2" xfId="21253"/>
    <cellStyle name="Normal 2 25 12 2 2 3" xfId="21254"/>
    <cellStyle name="Normal 2 25 12 2 3" xfId="21255"/>
    <cellStyle name="Normal 2 25 12 2 4" xfId="21256"/>
    <cellStyle name="Normal 2 25 12 3" xfId="21257"/>
    <cellStyle name="Normal 2 25 12 3 2" xfId="21258"/>
    <cellStyle name="Normal 2 25 12 3 3" xfId="21259"/>
    <cellStyle name="Normal 2 25 12 4" xfId="21260"/>
    <cellStyle name="Normal 2 25 13" xfId="1933"/>
    <cellStyle name="Normal 2 25 13 2" xfId="21261"/>
    <cellStyle name="Normal 2 25 13 2 2" xfId="21262"/>
    <cellStyle name="Normal 2 25 13 2 2 2" xfId="21263"/>
    <cellStyle name="Normal 2 25 13 2 2 3" xfId="21264"/>
    <cellStyle name="Normal 2 25 13 2 3" xfId="21265"/>
    <cellStyle name="Normal 2 25 13 2 4" xfId="21266"/>
    <cellStyle name="Normal 2 25 13 3" xfId="21267"/>
    <cellStyle name="Normal 2 25 13 3 2" xfId="21268"/>
    <cellStyle name="Normal 2 25 13 3 3" xfId="21269"/>
    <cellStyle name="Normal 2 25 13 4" xfId="21270"/>
    <cellStyle name="Normal 2 25 14" xfId="1934"/>
    <cellStyle name="Normal 2 25 14 2" xfId="21271"/>
    <cellStyle name="Normal 2 25 14 2 2" xfId="21272"/>
    <cellStyle name="Normal 2 25 14 2 2 2" xfId="21273"/>
    <cellStyle name="Normal 2 25 14 2 2 3" xfId="21274"/>
    <cellStyle name="Normal 2 25 14 2 3" xfId="21275"/>
    <cellStyle name="Normal 2 25 14 2 4" xfId="21276"/>
    <cellStyle name="Normal 2 25 14 3" xfId="21277"/>
    <cellStyle name="Normal 2 25 14 3 2" xfId="21278"/>
    <cellStyle name="Normal 2 25 14 3 3" xfId="21279"/>
    <cellStyle name="Normal 2 25 14 4" xfId="21280"/>
    <cellStyle name="Normal 2 25 15" xfId="1935"/>
    <cellStyle name="Normal 2 25 15 2" xfId="21281"/>
    <cellStyle name="Normal 2 25 15 2 2" xfId="21282"/>
    <cellStyle name="Normal 2 25 15 2 2 2" xfId="21283"/>
    <cellStyle name="Normal 2 25 15 2 2 3" xfId="21284"/>
    <cellStyle name="Normal 2 25 15 2 3" xfId="21285"/>
    <cellStyle name="Normal 2 25 15 2 4" xfId="21286"/>
    <cellStyle name="Normal 2 25 15 3" xfId="21287"/>
    <cellStyle name="Normal 2 25 15 3 2" xfId="21288"/>
    <cellStyle name="Normal 2 25 15 3 3" xfId="21289"/>
    <cellStyle name="Normal 2 25 15 4" xfId="21290"/>
    <cellStyle name="Normal 2 25 16" xfId="1936"/>
    <cellStyle name="Normal 2 25 16 2" xfId="21291"/>
    <cellStyle name="Normal 2 25 16 2 2" xfId="21292"/>
    <cellStyle name="Normal 2 25 16 2 2 2" xfId="21293"/>
    <cellStyle name="Normal 2 25 16 2 2 3" xfId="21294"/>
    <cellStyle name="Normal 2 25 16 2 3" xfId="21295"/>
    <cellStyle name="Normal 2 25 16 2 4" xfId="21296"/>
    <cellStyle name="Normal 2 25 16 3" xfId="21297"/>
    <cellStyle name="Normal 2 25 16 3 2" xfId="21298"/>
    <cellStyle name="Normal 2 25 16 3 3" xfId="21299"/>
    <cellStyle name="Normal 2 25 16 4" xfId="21300"/>
    <cellStyle name="Normal 2 25 17" xfId="1937"/>
    <cellStyle name="Normal 2 25 17 2" xfId="21301"/>
    <cellStyle name="Normal 2 25 17 2 2" xfId="21302"/>
    <cellStyle name="Normal 2 25 17 2 2 2" xfId="21303"/>
    <cellStyle name="Normal 2 25 17 2 2 3" xfId="21304"/>
    <cellStyle name="Normal 2 25 17 2 3" xfId="21305"/>
    <cellStyle name="Normal 2 25 17 2 4" xfId="21306"/>
    <cellStyle name="Normal 2 25 17 3" xfId="21307"/>
    <cellStyle name="Normal 2 25 17 3 2" xfId="21308"/>
    <cellStyle name="Normal 2 25 17 3 3" xfId="21309"/>
    <cellStyle name="Normal 2 25 17 4" xfId="21310"/>
    <cellStyle name="Normal 2 25 18" xfId="1938"/>
    <cellStyle name="Normal 2 25 18 2" xfId="21311"/>
    <cellStyle name="Normal 2 25 18 2 2" xfId="21312"/>
    <cellStyle name="Normal 2 25 18 2 2 2" xfId="21313"/>
    <cellStyle name="Normal 2 25 18 2 2 3" xfId="21314"/>
    <cellStyle name="Normal 2 25 18 2 3" xfId="21315"/>
    <cellStyle name="Normal 2 25 18 2 4" xfId="21316"/>
    <cellStyle name="Normal 2 25 18 3" xfId="21317"/>
    <cellStyle name="Normal 2 25 18 3 2" xfId="21318"/>
    <cellStyle name="Normal 2 25 18 3 3" xfId="21319"/>
    <cellStyle name="Normal 2 25 18 4" xfId="21320"/>
    <cellStyle name="Normal 2 25 19" xfId="1939"/>
    <cellStyle name="Normal 2 25 19 2" xfId="21321"/>
    <cellStyle name="Normal 2 25 19 2 2" xfId="21322"/>
    <cellStyle name="Normal 2 25 19 2 2 2" xfId="21323"/>
    <cellStyle name="Normal 2 25 19 2 2 3" xfId="21324"/>
    <cellStyle name="Normal 2 25 19 2 3" xfId="21325"/>
    <cellStyle name="Normal 2 25 19 2 4" xfId="21326"/>
    <cellStyle name="Normal 2 25 19 3" xfId="21327"/>
    <cellStyle name="Normal 2 25 19 3 2" xfId="21328"/>
    <cellStyle name="Normal 2 25 19 3 3" xfId="21329"/>
    <cellStyle name="Normal 2 25 19 4" xfId="21330"/>
    <cellStyle name="Normal 2 25 2" xfId="1940"/>
    <cellStyle name="Normal 2 25 2 2" xfId="21331"/>
    <cellStyle name="Normal 2 25 2 2 2" xfId="21332"/>
    <cellStyle name="Normal 2 25 2 2 2 2" xfId="21333"/>
    <cellStyle name="Normal 2 25 2 2 2 3" xfId="21334"/>
    <cellStyle name="Normal 2 25 2 2 3" xfId="21335"/>
    <cellStyle name="Normal 2 25 2 2 4" xfId="21336"/>
    <cellStyle name="Normal 2 25 2 3" xfId="21337"/>
    <cellStyle name="Normal 2 25 2 3 2" xfId="21338"/>
    <cellStyle name="Normal 2 25 2 3 3" xfId="21339"/>
    <cellStyle name="Normal 2 25 2 4" xfId="21340"/>
    <cellStyle name="Normal 2 25 20" xfId="1941"/>
    <cellStyle name="Normal 2 25 20 2" xfId="21341"/>
    <cellStyle name="Normal 2 25 20 2 2" xfId="21342"/>
    <cellStyle name="Normal 2 25 20 2 2 2" xfId="21343"/>
    <cellStyle name="Normal 2 25 20 2 2 3" xfId="21344"/>
    <cellStyle name="Normal 2 25 20 2 3" xfId="21345"/>
    <cellStyle name="Normal 2 25 20 2 4" xfId="21346"/>
    <cellStyle name="Normal 2 25 20 3" xfId="21347"/>
    <cellStyle name="Normal 2 25 20 3 2" xfId="21348"/>
    <cellStyle name="Normal 2 25 20 3 3" xfId="21349"/>
    <cellStyle name="Normal 2 25 20 4" xfId="21350"/>
    <cellStyle name="Normal 2 25 21" xfId="1942"/>
    <cellStyle name="Normal 2 25 21 2" xfId="21351"/>
    <cellStyle name="Normal 2 25 21 2 2" xfId="21352"/>
    <cellStyle name="Normal 2 25 21 2 2 2" xfId="21353"/>
    <cellStyle name="Normal 2 25 21 2 2 3" xfId="21354"/>
    <cellStyle name="Normal 2 25 21 2 3" xfId="21355"/>
    <cellStyle name="Normal 2 25 21 2 4" xfId="21356"/>
    <cellStyle name="Normal 2 25 21 3" xfId="21357"/>
    <cellStyle name="Normal 2 25 21 3 2" xfId="21358"/>
    <cellStyle name="Normal 2 25 21 3 3" xfId="21359"/>
    <cellStyle name="Normal 2 25 21 4" xfId="21360"/>
    <cellStyle name="Normal 2 25 22" xfId="1943"/>
    <cellStyle name="Normal 2 25 22 2" xfId="21361"/>
    <cellStyle name="Normal 2 25 22 2 2" xfId="21362"/>
    <cellStyle name="Normal 2 25 22 2 2 2" xfId="21363"/>
    <cellStyle name="Normal 2 25 22 2 2 3" xfId="21364"/>
    <cellStyle name="Normal 2 25 22 2 3" xfId="21365"/>
    <cellStyle name="Normal 2 25 22 2 4" xfId="21366"/>
    <cellStyle name="Normal 2 25 22 3" xfId="21367"/>
    <cellStyle name="Normal 2 25 22 3 2" xfId="21368"/>
    <cellStyle name="Normal 2 25 22 3 3" xfId="21369"/>
    <cellStyle name="Normal 2 25 22 4" xfId="21370"/>
    <cellStyle name="Normal 2 25 23" xfId="1944"/>
    <cellStyle name="Normal 2 25 23 2" xfId="21371"/>
    <cellStyle name="Normal 2 25 23 2 2" xfId="21372"/>
    <cellStyle name="Normal 2 25 23 2 2 2" xfId="21373"/>
    <cellStyle name="Normal 2 25 23 2 2 3" xfId="21374"/>
    <cellStyle name="Normal 2 25 23 2 3" xfId="21375"/>
    <cellStyle name="Normal 2 25 23 2 4" xfId="21376"/>
    <cellStyle name="Normal 2 25 23 3" xfId="21377"/>
    <cellStyle name="Normal 2 25 23 3 2" xfId="21378"/>
    <cellStyle name="Normal 2 25 23 3 3" xfId="21379"/>
    <cellStyle name="Normal 2 25 23 4" xfId="21380"/>
    <cellStyle name="Normal 2 25 24" xfId="21381"/>
    <cellStyle name="Normal 2 25 24 2" xfId="21382"/>
    <cellStyle name="Normal 2 25 24 2 2" xfId="21383"/>
    <cellStyle name="Normal 2 25 24 2 3" xfId="21384"/>
    <cellStyle name="Normal 2 25 24 3" xfId="21385"/>
    <cellStyle name="Normal 2 25 24 4" xfId="21386"/>
    <cellStyle name="Normal 2 25 25" xfId="21387"/>
    <cellStyle name="Normal 2 25 25 2" xfId="21388"/>
    <cellStyle name="Normal 2 25 25 3" xfId="21389"/>
    <cellStyle name="Normal 2 25 26" xfId="21390"/>
    <cellStyle name="Normal 2 25 3" xfId="1945"/>
    <cellStyle name="Normal 2 25 3 2" xfId="21391"/>
    <cellStyle name="Normal 2 25 3 2 2" xfId="21392"/>
    <cellStyle name="Normal 2 25 3 2 2 2" xfId="21393"/>
    <cellStyle name="Normal 2 25 3 2 2 3" xfId="21394"/>
    <cellStyle name="Normal 2 25 3 2 3" xfId="21395"/>
    <cellStyle name="Normal 2 25 3 2 4" xfId="21396"/>
    <cellStyle name="Normal 2 25 3 3" xfId="21397"/>
    <cellStyle name="Normal 2 25 3 3 2" xfId="21398"/>
    <cellStyle name="Normal 2 25 3 3 3" xfId="21399"/>
    <cellStyle name="Normal 2 25 3 4" xfId="21400"/>
    <cellStyle name="Normal 2 25 4" xfId="1946"/>
    <cellStyle name="Normal 2 25 4 2" xfId="21401"/>
    <cellStyle name="Normal 2 25 4 2 2" xfId="21402"/>
    <cellStyle name="Normal 2 25 4 2 2 2" xfId="21403"/>
    <cellStyle name="Normal 2 25 4 2 2 3" xfId="21404"/>
    <cellStyle name="Normal 2 25 4 2 3" xfId="21405"/>
    <cellStyle name="Normal 2 25 4 2 4" xfId="21406"/>
    <cellStyle name="Normal 2 25 4 3" xfId="21407"/>
    <cellStyle name="Normal 2 25 4 3 2" xfId="21408"/>
    <cellStyle name="Normal 2 25 4 3 3" xfId="21409"/>
    <cellStyle name="Normal 2 25 4 4" xfId="21410"/>
    <cellStyle name="Normal 2 25 5" xfId="1947"/>
    <cellStyle name="Normal 2 25 5 2" xfId="21411"/>
    <cellStyle name="Normal 2 25 5 2 2" xfId="21412"/>
    <cellStyle name="Normal 2 25 5 2 2 2" xfId="21413"/>
    <cellStyle name="Normal 2 25 5 2 2 3" xfId="21414"/>
    <cellStyle name="Normal 2 25 5 2 3" xfId="21415"/>
    <cellStyle name="Normal 2 25 5 2 4" xfId="21416"/>
    <cellStyle name="Normal 2 25 5 3" xfId="21417"/>
    <cellStyle name="Normal 2 25 5 3 2" xfId="21418"/>
    <cellStyle name="Normal 2 25 5 3 3" xfId="21419"/>
    <cellStyle name="Normal 2 25 5 4" xfId="21420"/>
    <cellStyle name="Normal 2 25 6" xfId="1948"/>
    <cellStyle name="Normal 2 25 6 2" xfId="21421"/>
    <cellStyle name="Normal 2 25 6 2 2" xfId="21422"/>
    <cellStyle name="Normal 2 25 6 2 2 2" xfId="21423"/>
    <cellStyle name="Normal 2 25 6 2 2 3" xfId="21424"/>
    <cellStyle name="Normal 2 25 6 2 3" xfId="21425"/>
    <cellStyle name="Normal 2 25 6 2 4" xfId="21426"/>
    <cellStyle name="Normal 2 25 6 3" xfId="21427"/>
    <cellStyle name="Normal 2 25 6 3 2" xfId="21428"/>
    <cellStyle name="Normal 2 25 6 3 3" xfId="21429"/>
    <cellStyle name="Normal 2 25 6 4" xfId="21430"/>
    <cellStyle name="Normal 2 25 7" xfId="1949"/>
    <cellStyle name="Normal 2 25 7 2" xfId="21431"/>
    <cellStyle name="Normal 2 25 7 2 2" xfId="21432"/>
    <cellStyle name="Normal 2 25 7 2 2 2" xfId="21433"/>
    <cellStyle name="Normal 2 25 7 2 2 3" xfId="21434"/>
    <cellStyle name="Normal 2 25 7 2 3" xfId="21435"/>
    <cellStyle name="Normal 2 25 7 2 4" xfId="21436"/>
    <cellStyle name="Normal 2 25 7 3" xfId="21437"/>
    <cellStyle name="Normal 2 25 7 3 2" xfId="21438"/>
    <cellStyle name="Normal 2 25 7 3 3" xfId="21439"/>
    <cellStyle name="Normal 2 25 7 4" xfId="21440"/>
    <cellStyle name="Normal 2 25 8" xfId="1950"/>
    <cellStyle name="Normal 2 25 8 2" xfId="21441"/>
    <cellStyle name="Normal 2 25 8 2 2" xfId="21442"/>
    <cellStyle name="Normal 2 25 8 2 2 2" xfId="21443"/>
    <cellStyle name="Normal 2 25 8 2 2 3" xfId="21444"/>
    <cellStyle name="Normal 2 25 8 2 3" xfId="21445"/>
    <cellStyle name="Normal 2 25 8 2 4" xfId="21446"/>
    <cellStyle name="Normal 2 25 8 3" xfId="21447"/>
    <cellStyle name="Normal 2 25 8 3 2" xfId="21448"/>
    <cellStyle name="Normal 2 25 8 3 3" xfId="21449"/>
    <cellStyle name="Normal 2 25 8 4" xfId="21450"/>
    <cellStyle name="Normal 2 25 9" xfId="1951"/>
    <cellStyle name="Normal 2 25 9 2" xfId="21451"/>
    <cellStyle name="Normal 2 25 9 2 2" xfId="21452"/>
    <cellStyle name="Normal 2 25 9 2 2 2" xfId="21453"/>
    <cellStyle name="Normal 2 25 9 2 2 3" xfId="21454"/>
    <cellStyle name="Normal 2 25 9 2 3" xfId="21455"/>
    <cellStyle name="Normal 2 25 9 2 4" xfId="21456"/>
    <cellStyle name="Normal 2 25 9 3" xfId="21457"/>
    <cellStyle name="Normal 2 25 9 3 2" xfId="21458"/>
    <cellStyle name="Normal 2 25 9 3 3" xfId="21459"/>
    <cellStyle name="Normal 2 25 9 4" xfId="21460"/>
    <cellStyle name="Normal 2 26" xfId="1952"/>
    <cellStyle name="Normal 2 26 10" xfId="1953"/>
    <cellStyle name="Normal 2 26 10 2" xfId="21461"/>
    <cellStyle name="Normal 2 26 10 2 2" xfId="21462"/>
    <cellStyle name="Normal 2 26 10 2 2 2" xfId="21463"/>
    <cellStyle name="Normal 2 26 10 2 2 3" xfId="21464"/>
    <cellStyle name="Normal 2 26 10 2 3" xfId="21465"/>
    <cellStyle name="Normal 2 26 10 2 4" xfId="21466"/>
    <cellStyle name="Normal 2 26 10 3" xfId="21467"/>
    <cellStyle name="Normal 2 26 10 3 2" xfId="21468"/>
    <cellStyle name="Normal 2 26 10 3 3" xfId="21469"/>
    <cellStyle name="Normal 2 26 10 4" xfId="21470"/>
    <cellStyle name="Normal 2 26 11" xfId="1954"/>
    <cellStyle name="Normal 2 26 11 2" xfId="21471"/>
    <cellStyle name="Normal 2 26 11 2 2" xfId="21472"/>
    <cellStyle name="Normal 2 26 11 2 2 2" xfId="21473"/>
    <cellStyle name="Normal 2 26 11 2 2 3" xfId="21474"/>
    <cellStyle name="Normal 2 26 11 2 3" xfId="21475"/>
    <cellStyle name="Normal 2 26 11 2 4" xfId="21476"/>
    <cellStyle name="Normal 2 26 11 3" xfId="21477"/>
    <cellStyle name="Normal 2 26 11 3 2" xfId="21478"/>
    <cellStyle name="Normal 2 26 11 3 3" xfId="21479"/>
    <cellStyle name="Normal 2 26 11 4" xfId="21480"/>
    <cellStyle name="Normal 2 26 12" xfId="1955"/>
    <cellStyle name="Normal 2 26 12 2" xfId="21481"/>
    <cellStyle name="Normal 2 26 12 2 2" xfId="21482"/>
    <cellStyle name="Normal 2 26 12 2 2 2" xfId="21483"/>
    <cellStyle name="Normal 2 26 12 2 2 3" xfId="21484"/>
    <cellStyle name="Normal 2 26 12 2 3" xfId="21485"/>
    <cellStyle name="Normal 2 26 12 2 4" xfId="21486"/>
    <cellStyle name="Normal 2 26 12 3" xfId="21487"/>
    <cellStyle name="Normal 2 26 12 3 2" xfId="21488"/>
    <cellStyle name="Normal 2 26 12 3 3" xfId="21489"/>
    <cellStyle name="Normal 2 26 12 4" xfId="21490"/>
    <cellStyle name="Normal 2 26 13" xfId="1956"/>
    <cellStyle name="Normal 2 26 13 2" xfId="21491"/>
    <cellStyle name="Normal 2 26 13 2 2" xfId="21492"/>
    <cellStyle name="Normal 2 26 13 2 2 2" xfId="21493"/>
    <cellStyle name="Normal 2 26 13 2 2 3" xfId="21494"/>
    <cellStyle name="Normal 2 26 13 2 3" xfId="21495"/>
    <cellStyle name="Normal 2 26 13 2 4" xfId="21496"/>
    <cellStyle name="Normal 2 26 13 3" xfId="21497"/>
    <cellStyle name="Normal 2 26 13 3 2" xfId="21498"/>
    <cellStyle name="Normal 2 26 13 3 3" xfId="21499"/>
    <cellStyle name="Normal 2 26 13 4" xfId="21500"/>
    <cellStyle name="Normal 2 26 14" xfId="1957"/>
    <cellStyle name="Normal 2 26 14 2" xfId="21501"/>
    <cellStyle name="Normal 2 26 14 2 2" xfId="21502"/>
    <cellStyle name="Normal 2 26 14 2 2 2" xfId="21503"/>
    <cellStyle name="Normal 2 26 14 2 2 3" xfId="21504"/>
    <cellStyle name="Normal 2 26 14 2 3" xfId="21505"/>
    <cellStyle name="Normal 2 26 14 2 4" xfId="21506"/>
    <cellStyle name="Normal 2 26 14 3" xfId="21507"/>
    <cellStyle name="Normal 2 26 14 3 2" xfId="21508"/>
    <cellStyle name="Normal 2 26 14 3 3" xfId="21509"/>
    <cellStyle name="Normal 2 26 14 4" xfId="21510"/>
    <cellStyle name="Normal 2 26 15" xfId="1958"/>
    <cellStyle name="Normal 2 26 15 2" xfId="21511"/>
    <cellStyle name="Normal 2 26 15 2 2" xfId="21512"/>
    <cellStyle name="Normal 2 26 15 2 2 2" xfId="21513"/>
    <cellStyle name="Normal 2 26 15 2 2 3" xfId="21514"/>
    <cellStyle name="Normal 2 26 15 2 3" xfId="21515"/>
    <cellStyle name="Normal 2 26 15 2 4" xfId="21516"/>
    <cellStyle name="Normal 2 26 15 3" xfId="21517"/>
    <cellStyle name="Normal 2 26 15 3 2" xfId="21518"/>
    <cellStyle name="Normal 2 26 15 3 3" xfId="21519"/>
    <cellStyle name="Normal 2 26 15 4" xfId="21520"/>
    <cellStyle name="Normal 2 26 16" xfId="1959"/>
    <cellStyle name="Normal 2 26 16 2" xfId="21521"/>
    <cellStyle name="Normal 2 26 16 2 2" xfId="21522"/>
    <cellStyle name="Normal 2 26 16 2 2 2" xfId="21523"/>
    <cellStyle name="Normal 2 26 16 2 2 3" xfId="21524"/>
    <cellStyle name="Normal 2 26 16 2 3" xfId="21525"/>
    <cellStyle name="Normal 2 26 16 2 4" xfId="21526"/>
    <cellStyle name="Normal 2 26 16 3" xfId="21527"/>
    <cellStyle name="Normal 2 26 16 3 2" xfId="21528"/>
    <cellStyle name="Normal 2 26 16 3 3" xfId="21529"/>
    <cellStyle name="Normal 2 26 16 4" xfId="21530"/>
    <cellStyle name="Normal 2 26 17" xfId="1960"/>
    <cellStyle name="Normal 2 26 17 2" xfId="21531"/>
    <cellStyle name="Normal 2 26 17 2 2" xfId="21532"/>
    <cellStyle name="Normal 2 26 17 2 2 2" xfId="21533"/>
    <cellStyle name="Normal 2 26 17 2 2 3" xfId="21534"/>
    <cellStyle name="Normal 2 26 17 2 3" xfId="21535"/>
    <cellStyle name="Normal 2 26 17 2 4" xfId="21536"/>
    <cellStyle name="Normal 2 26 17 3" xfId="21537"/>
    <cellStyle name="Normal 2 26 17 3 2" xfId="21538"/>
    <cellStyle name="Normal 2 26 17 3 3" xfId="21539"/>
    <cellStyle name="Normal 2 26 17 4" xfId="21540"/>
    <cellStyle name="Normal 2 26 18" xfId="1961"/>
    <cellStyle name="Normal 2 26 18 2" xfId="21541"/>
    <cellStyle name="Normal 2 26 18 2 2" xfId="21542"/>
    <cellStyle name="Normal 2 26 18 2 2 2" xfId="21543"/>
    <cellStyle name="Normal 2 26 18 2 2 3" xfId="21544"/>
    <cellStyle name="Normal 2 26 18 2 3" xfId="21545"/>
    <cellStyle name="Normal 2 26 18 2 4" xfId="21546"/>
    <cellStyle name="Normal 2 26 18 3" xfId="21547"/>
    <cellStyle name="Normal 2 26 18 3 2" xfId="21548"/>
    <cellStyle name="Normal 2 26 18 3 3" xfId="21549"/>
    <cellStyle name="Normal 2 26 18 4" xfId="21550"/>
    <cellStyle name="Normal 2 26 19" xfId="1962"/>
    <cellStyle name="Normal 2 26 19 2" xfId="21551"/>
    <cellStyle name="Normal 2 26 19 2 2" xfId="21552"/>
    <cellStyle name="Normal 2 26 19 2 2 2" xfId="21553"/>
    <cellStyle name="Normal 2 26 19 2 2 3" xfId="21554"/>
    <cellStyle name="Normal 2 26 19 2 3" xfId="21555"/>
    <cellStyle name="Normal 2 26 19 2 4" xfId="21556"/>
    <cellStyle name="Normal 2 26 19 3" xfId="21557"/>
    <cellStyle name="Normal 2 26 19 3 2" xfId="21558"/>
    <cellStyle name="Normal 2 26 19 3 3" xfId="21559"/>
    <cellStyle name="Normal 2 26 19 4" xfId="21560"/>
    <cellStyle name="Normal 2 26 2" xfId="1963"/>
    <cellStyle name="Normal 2 26 2 2" xfId="21561"/>
    <cellStyle name="Normal 2 26 2 2 2" xfId="21562"/>
    <cellStyle name="Normal 2 26 2 2 2 2" xfId="21563"/>
    <cellStyle name="Normal 2 26 2 2 2 3" xfId="21564"/>
    <cellStyle name="Normal 2 26 2 2 3" xfId="21565"/>
    <cellStyle name="Normal 2 26 2 2 4" xfId="21566"/>
    <cellStyle name="Normal 2 26 2 3" xfId="21567"/>
    <cellStyle name="Normal 2 26 2 3 2" xfId="21568"/>
    <cellStyle name="Normal 2 26 2 3 3" xfId="21569"/>
    <cellStyle name="Normal 2 26 2 4" xfId="21570"/>
    <cellStyle name="Normal 2 26 20" xfId="1964"/>
    <cellStyle name="Normal 2 26 20 2" xfId="21571"/>
    <cellStyle name="Normal 2 26 20 2 2" xfId="21572"/>
    <cellStyle name="Normal 2 26 20 2 2 2" xfId="21573"/>
    <cellStyle name="Normal 2 26 20 2 2 3" xfId="21574"/>
    <cellStyle name="Normal 2 26 20 2 3" xfId="21575"/>
    <cellStyle name="Normal 2 26 20 2 4" xfId="21576"/>
    <cellStyle name="Normal 2 26 20 3" xfId="21577"/>
    <cellStyle name="Normal 2 26 20 3 2" xfId="21578"/>
    <cellStyle name="Normal 2 26 20 3 3" xfId="21579"/>
    <cellStyle name="Normal 2 26 20 4" xfId="21580"/>
    <cellStyle name="Normal 2 26 21" xfId="1965"/>
    <cellStyle name="Normal 2 26 21 2" xfId="21581"/>
    <cellStyle name="Normal 2 26 21 2 2" xfId="21582"/>
    <cellStyle name="Normal 2 26 21 2 2 2" xfId="21583"/>
    <cellStyle name="Normal 2 26 21 2 2 3" xfId="21584"/>
    <cellStyle name="Normal 2 26 21 2 3" xfId="21585"/>
    <cellStyle name="Normal 2 26 21 2 4" xfId="21586"/>
    <cellStyle name="Normal 2 26 21 3" xfId="21587"/>
    <cellStyle name="Normal 2 26 21 3 2" xfId="21588"/>
    <cellStyle name="Normal 2 26 21 3 3" xfId="21589"/>
    <cellStyle name="Normal 2 26 21 4" xfId="21590"/>
    <cellStyle name="Normal 2 26 22" xfId="1966"/>
    <cellStyle name="Normal 2 26 22 2" xfId="21591"/>
    <cellStyle name="Normal 2 26 22 2 2" xfId="21592"/>
    <cellStyle name="Normal 2 26 22 2 2 2" xfId="21593"/>
    <cellStyle name="Normal 2 26 22 2 2 3" xfId="21594"/>
    <cellStyle name="Normal 2 26 22 2 3" xfId="21595"/>
    <cellStyle name="Normal 2 26 22 2 4" xfId="21596"/>
    <cellStyle name="Normal 2 26 22 3" xfId="21597"/>
    <cellStyle name="Normal 2 26 22 3 2" xfId="21598"/>
    <cellStyle name="Normal 2 26 22 3 3" xfId="21599"/>
    <cellStyle name="Normal 2 26 22 4" xfId="21600"/>
    <cellStyle name="Normal 2 26 23" xfId="1967"/>
    <cellStyle name="Normal 2 26 23 2" xfId="21601"/>
    <cellStyle name="Normal 2 26 23 2 2" xfId="21602"/>
    <cellStyle name="Normal 2 26 23 2 2 2" xfId="21603"/>
    <cellStyle name="Normal 2 26 23 2 2 3" xfId="21604"/>
    <cellStyle name="Normal 2 26 23 2 3" xfId="21605"/>
    <cellStyle name="Normal 2 26 23 2 4" xfId="21606"/>
    <cellStyle name="Normal 2 26 23 3" xfId="21607"/>
    <cellStyle name="Normal 2 26 23 3 2" xfId="21608"/>
    <cellStyle name="Normal 2 26 23 3 3" xfId="21609"/>
    <cellStyle name="Normal 2 26 23 4" xfId="21610"/>
    <cellStyle name="Normal 2 26 24" xfId="21611"/>
    <cellStyle name="Normal 2 26 24 2" xfId="21612"/>
    <cellStyle name="Normal 2 26 24 2 2" xfId="21613"/>
    <cellStyle name="Normal 2 26 24 2 3" xfId="21614"/>
    <cellStyle name="Normal 2 26 24 3" xfId="21615"/>
    <cellStyle name="Normal 2 26 24 4" xfId="21616"/>
    <cellStyle name="Normal 2 26 25" xfId="21617"/>
    <cellStyle name="Normal 2 26 25 2" xfId="21618"/>
    <cellStyle name="Normal 2 26 25 3" xfId="21619"/>
    <cellStyle name="Normal 2 26 26" xfId="21620"/>
    <cellStyle name="Normal 2 26 3" xfId="1968"/>
    <cellStyle name="Normal 2 26 3 2" xfId="21621"/>
    <cellStyle name="Normal 2 26 3 2 2" xfId="21622"/>
    <cellStyle name="Normal 2 26 3 2 2 2" xfId="21623"/>
    <cellStyle name="Normal 2 26 3 2 2 3" xfId="21624"/>
    <cellStyle name="Normal 2 26 3 2 3" xfId="21625"/>
    <cellStyle name="Normal 2 26 3 2 4" xfId="21626"/>
    <cellStyle name="Normal 2 26 3 3" xfId="21627"/>
    <cellStyle name="Normal 2 26 3 3 2" xfId="21628"/>
    <cellStyle name="Normal 2 26 3 3 3" xfId="21629"/>
    <cellStyle name="Normal 2 26 3 4" xfId="21630"/>
    <cellStyle name="Normal 2 26 4" xfId="1969"/>
    <cellStyle name="Normal 2 26 4 2" xfId="21631"/>
    <cellStyle name="Normal 2 26 4 2 2" xfId="21632"/>
    <cellStyle name="Normal 2 26 4 2 2 2" xfId="21633"/>
    <cellStyle name="Normal 2 26 4 2 2 3" xfId="21634"/>
    <cellStyle name="Normal 2 26 4 2 3" xfId="21635"/>
    <cellStyle name="Normal 2 26 4 2 4" xfId="21636"/>
    <cellStyle name="Normal 2 26 4 3" xfId="21637"/>
    <cellStyle name="Normal 2 26 4 3 2" xfId="21638"/>
    <cellStyle name="Normal 2 26 4 3 3" xfId="21639"/>
    <cellStyle name="Normal 2 26 4 4" xfId="21640"/>
    <cellStyle name="Normal 2 26 5" xfId="1970"/>
    <cellStyle name="Normal 2 26 5 2" xfId="21641"/>
    <cellStyle name="Normal 2 26 5 2 2" xfId="21642"/>
    <cellStyle name="Normal 2 26 5 2 2 2" xfId="21643"/>
    <cellStyle name="Normal 2 26 5 2 2 3" xfId="21644"/>
    <cellStyle name="Normal 2 26 5 2 3" xfId="21645"/>
    <cellStyle name="Normal 2 26 5 2 4" xfId="21646"/>
    <cellStyle name="Normal 2 26 5 3" xfId="21647"/>
    <cellStyle name="Normal 2 26 5 3 2" xfId="21648"/>
    <cellStyle name="Normal 2 26 5 3 3" xfId="21649"/>
    <cellStyle name="Normal 2 26 5 4" xfId="21650"/>
    <cellStyle name="Normal 2 26 6" xfId="1971"/>
    <cellStyle name="Normal 2 26 6 2" xfId="21651"/>
    <cellStyle name="Normal 2 26 6 2 2" xfId="21652"/>
    <cellStyle name="Normal 2 26 6 2 2 2" xfId="21653"/>
    <cellStyle name="Normal 2 26 6 2 2 3" xfId="21654"/>
    <cellStyle name="Normal 2 26 6 2 3" xfId="21655"/>
    <cellStyle name="Normal 2 26 6 2 4" xfId="21656"/>
    <cellStyle name="Normal 2 26 6 3" xfId="21657"/>
    <cellStyle name="Normal 2 26 6 3 2" xfId="21658"/>
    <cellStyle name="Normal 2 26 6 3 3" xfId="21659"/>
    <cellStyle name="Normal 2 26 6 4" xfId="21660"/>
    <cellStyle name="Normal 2 26 7" xfId="1972"/>
    <cellStyle name="Normal 2 26 7 2" xfId="21661"/>
    <cellStyle name="Normal 2 26 7 2 2" xfId="21662"/>
    <cellStyle name="Normal 2 26 7 2 2 2" xfId="21663"/>
    <cellStyle name="Normal 2 26 7 2 2 3" xfId="21664"/>
    <cellStyle name="Normal 2 26 7 2 3" xfId="21665"/>
    <cellStyle name="Normal 2 26 7 2 4" xfId="21666"/>
    <cellStyle name="Normal 2 26 7 3" xfId="21667"/>
    <cellStyle name="Normal 2 26 7 3 2" xfId="21668"/>
    <cellStyle name="Normal 2 26 7 3 3" xfId="21669"/>
    <cellStyle name="Normal 2 26 7 4" xfId="21670"/>
    <cellStyle name="Normal 2 26 8" xfId="1973"/>
    <cellStyle name="Normal 2 26 8 2" xfId="21671"/>
    <cellStyle name="Normal 2 26 8 2 2" xfId="21672"/>
    <cellStyle name="Normal 2 26 8 2 2 2" xfId="21673"/>
    <cellStyle name="Normal 2 26 8 2 2 3" xfId="21674"/>
    <cellStyle name="Normal 2 26 8 2 3" xfId="21675"/>
    <cellStyle name="Normal 2 26 8 2 4" xfId="21676"/>
    <cellStyle name="Normal 2 26 8 3" xfId="21677"/>
    <cellStyle name="Normal 2 26 8 3 2" xfId="21678"/>
    <cellStyle name="Normal 2 26 8 3 3" xfId="21679"/>
    <cellStyle name="Normal 2 26 8 4" xfId="21680"/>
    <cellStyle name="Normal 2 26 9" xfId="1974"/>
    <cellStyle name="Normal 2 26 9 2" xfId="21681"/>
    <cellStyle name="Normal 2 26 9 2 2" xfId="21682"/>
    <cellStyle name="Normal 2 26 9 2 2 2" xfId="21683"/>
    <cellStyle name="Normal 2 26 9 2 2 3" xfId="21684"/>
    <cellStyle name="Normal 2 26 9 2 3" xfId="21685"/>
    <cellStyle name="Normal 2 26 9 2 4" xfId="21686"/>
    <cellStyle name="Normal 2 26 9 3" xfId="21687"/>
    <cellStyle name="Normal 2 26 9 3 2" xfId="21688"/>
    <cellStyle name="Normal 2 26 9 3 3" xfId="21689"/>
    <cellStyle name="Normal 2 26 9 4" xfId="21690"/>
    <cellStyle name="Normal 2 27" xfId="1975"/>
    <cellStyle name="Normal 2 27 10" xfId="1976"/>
    <cellStyle name="Normal 2 27 10 2" xfId="21691"/>
    <cellStyle name="Normal 2 27 10 2 2" xfId="21692"/>
    <cellStyle name="Normal 2 27 10 2 2 2" xfId="21693"/>
    <cellStyle name="Normal 2 27 10 2 2 3" xfId="21694"/>
    <cellStyle name="Normal 2 27 10 2 3" xfId="21695"/>
    <cellStyle name="Normal 2 27 10 2 4" xfId="21696"/>
    <cellStyle name="Normal 2 27 10 3" xfId="21697"/>
    <cellStyle name="Normal 2 27 10 3 2" xfId="21698"/>
    <cellStyle name="Normal 2 27 10 3 3" xfId="21699"/>
    <cellStyle name="Normal 2 27 10 4" xfId="21700"/>
    <cellStyle name="Normal 2 27 11" xfId="1977"/>
    <cellStyle name="Normal 2 27 11 2" xfId="21701"/>
    <cellStyle name="Normal 2 27 11 2 2" xfId="21702"/>
    <cellStyle name="Normal 2 27 11 2 2 2" xfId="21703"/>
    <cellStyle name="Normal 2 27 11 2 2 3" xfId="21704"/>
    <cellStyle name="Normal 2 27 11 2 3" xfId="21705"/>
    <cellStyle name="Normal 2 27 11 2 4" xfId="21706"/>
    <cellStyle name="Normal 2 27 11 3" xfId="21707"/>
    <cellStyle name="Normal 2 27 11 3 2" xfId="21708"/>
    <cellStyle name="Normal 2 27 11 3 3" xfId="21709"/>
    <cellStyle name="Normal 2 27 11 4" xfId="21710"/>
    <cellStyle name="Normal 2 27 12" xfId="1978"/>
    <cellStyle name="Normal 2 27 12 2" xfId="21711"/>
    <cellStyle name="Normal 2 27 12 2 2" xfId="21712"/>
    <cellStyle name="Normal 2 27 12 2 2 2" xfId="21713"/>
    <cellStyle name="Normal 2 27 12 2 2 3" xfId="21714"/>
    <cellStyle name="Normal 2 27 12 2 3" xfId="21715"/>
    <cellStyle name="Normal 2 27 12 2 4" xfId="21716"/>
    <cellStyle name="Normal 2 27 12 3" xfId="21717"/>
    <cellStyle name="Normal 2 27 12 3 2" xfId="21718"/>
    <cellStyle name="Normal 2 27 12 3 3" xfId="21719"/>
    <cellStyle name="Normal 2 27 12 4" xfId="21720"/>
    <cellStyle name="Normal 2 27 13" xfId="1979"/>
    <cellStyle name="Normal 2 27 13 2" xfId="21721"/>
    <cellStyle name="Normal 2 27 13 2 2" xfId="21722"/>
    <cellStyle name="Normal 2 27 13 2 2 2" xfId="21723"/>
    <cellStyle name="Normal 2 27 13 2 2 3" xfId="21724"/>
    <cellStyle name="Normal 2 27 13 2 3" xfId="21725"/>
    <cellStyle name="Normal 2 27 13 2 4" xfId="21726"/>
    <cellStyle name="Normal 2 27 13 3" xfId="21727"/>
    <cellStyle name="Normal 2 27 13 3 2" xfId="21728"/>
    <cellStyle name="Normal 2 27 13 3 3" xfId="21729"/>
    <cellStyle name="Normal 2 27 13 4" xfId="21730"/>
    <cellStyle name="Normal 2 27 14" xfId="1980"/>
    <cellStyle name="Normal 2 27 14 2" xfId="21731"/>
    <cellStyle name="Normal 2 27 14 2 2" xfId="21732"/>
    <cellStyle name="Normal 2 27 14 2 2 2" xfId="21733"/>
    <cellStyle name="Normal 2 27 14 2 2 3" xfId="21734"/>
    <cellStyle name="Normal 2 27 14 2 3" xfId="21735"/>
    <cellStyle name="Normal 2 27 14 2 4" xfId="21736"/>
    <cellStyle name="Normal 2 27 14 3" xfId="21737"/>
    <cellStyle name="Normal 2 27 14 3 2" xfId="21738"/>
    <cellStyle name="Normal 2 27 14 3 3" xfId="21739"/>
    <cellStyle name="Normal 2 27 14 4" xfId="21740"/>
    <cellStyle name="Normal 2 27 15" xfId="1981"/>
    <cellStyle name="Normal 2 27 15 2" xfId="21741"/>
    <cellStyle name="Normal 2 27 15 2 2" xfId="21742"/>
    <cellStyle name="Normal 2 27 15 2 2 2" xfId="21743"/>
    <cellStyle name="Normal 2 27 15 2 2 3" xfId="21744"/>
    <cellStyle name="Normal 2 27 15 2 3" xfId="21745"/>
    <cellStyle name="Normal 2 27 15 2 4" xfId="21746"/>
    <cellStyle name="Normal 2 27 15 3" xfId="21747"/>
    <cellStyle name="Normal 2 27 15 3 2" xfId="21748"/>
    <cellStyle name="Normal 2 27 15 3 3" xfId="21749"/>
    <cellStyle name="Normal 2 27 15 4" xfId="21750"/>
    <cellStyle name="Normal 2 27 16" xfId="1982"/>
    <cellStyle name="Normal 2 27 16 2" xfId="21751"/>
    <cellStyle name="Normal 2 27 16 2 2" xfId="21752"/>
    <cellStyle name="Normal 2 27 16 2 2 2" xfId="21753"/>
    <cellStyle name="Normal 2 27 16 2 2 3" xfId="21754"/>
    <cellStyle name="Normal 2 27 16 2 3" xfId="21755"/>
    <cellStyle name="Normal 2 27 16 2 4" xfId="21756"/>
    <cellStyle name="Normal 2 27 16 3" xfId="21757"/>
    <cellStyle name="Normal 2 27 16 3 2" xfId="21758"/>
    <cellStyle name="Normal 2 27 16 3 3" xfId="21759"/>
    <cellStyle name="Normal 2 27 16 4" xfId="21760"/>
    <cellStyle name="Normal 2 27 17" xfId="1983"/>
    <cellStyle name="Normal 2 27 17 2" xfId="21761"/>
    <cellStyle name="Normal 2 27 17 2 2" xfId="21762"/>
    <cellStyle name="Normal 2 27 17 2 2 2" xfId="21763"/>
    <cellStyle name="Normal 2 27 17 2 2 3" xfId="21764"/>
    <cellStyle name="Normal 2 27 17 2 3" xfId="21765"/>
    <cellStyle name="Normal 2 27 17 2 4" xfId="21766"/>
    <cellStyle name="Normal 2 27 17 3" xfId="21767"/>
    <cellStyle name="Normal 2 27 17 3 2" xfId="21768"/>
    <cellStyle name="Normal 2 27 17 3 3" xfId="21769"/>
    <cellStyle name="Normal 2 27 17 4" xfId="21770"/>
    <cellStyle name="Normal 2 27 18" xfId="1984"/>
    <cellStyle name="Normal 2 27 18 2" xfId="21771"/>
    <cellStyle name="Normal 2 27 18 2 2" xfId="21772"/>
    <cellStyle name="Normal 2 27 18 2 2 2" xfId="21773"/>
    <cellStyle name="Normal 2 27 18 2 2 3" xfId="21774"/>
    <cellStyle name="Normal 2 27 18 2 3" xfId="21775"/>
    <cellStyle name="Normal 2 27 18 2 4" xfId="21776"/>
    <cellStyle name="Normal 2 27 18 3" xfId="21777"/>
    <cellStyle name="Normal 2 27 18 3 2" xfId="21778"/>
    <cellStyle name="Normal 2 27 18 3 3" xfId="21779"/>
    <cellStyle name="Normal 2 27 18 4" xfId="21780"/>
    <cellStyle name="Normal 2 27 19" xfId="1985"/>
    <cellStyle name="Normal 2 27 19 2" xfId="21781"/>
    <cellStyle name="Normal 2 27 19 2 2" xfId="21782"/>
    <cellStyle name="Normal 2 27 19 2 2 2" xfId="21783"/>
    <cellStyle name="Normal 2 27 19 2 2 3" xfId="21784"/>
    <cellStyle name="Normal 2 27 19 2 3" xfId="21785"/>
    <cellStyle name="Normal 2 27 19 2 4" xfId="21786"/>
    <cellStyle name="Normal 2 27 19 3" xfId="21787"/>
    <cellStyle name="Normal 2 27 19 3 2" xfId="21788"/>
    <cellStyle name="Normal 2 27 19 3 3" xfId="21789"/>
    <cellStyle name="Normal 2 27 19 4" xfId="21790"/>
    <cellStyle name="Normal 2 27 2" xfId="1986"/>
    <cellStyle name="Normal 2 27 2 2" xfId="21791"/>
    <cellStyle name="Normal 2 27 2 2 2" xfId="21792"/>
    <cellStyle name="Normal 2 27 2 2 2 2" xfId="21793"/>
    <cellStyle name="Normal 2 27 2 2 2 3" xfId="21794"/>
    <cellStyle name="Normal 2 27 2 2 3" xfId="21795"/>
    <cellStyle name="Normal 2 27 2 2 4" xfId="21796"/>
    <cellStyle name="Normal 2 27 2 3" xfId="21797"/>
    <cellStyle name="Normal 2 27 2 3 2" xfId="21798"/>
    <cellStyle name="Normal 2 27 2 3 3" xfId="21799"/>
    <cellStyle name="Normal 2 27 2 4" xfId="21800"/>
    <cellStyle name="Normal 2 27 20" xfId="1987"/>
    <cellStyle name="Normal 2 27 20 2" xfId="21801"/>
    <cellStyle name="Normal 2 27 20 2 2" xfId="21802"/>
    <cellStyle name="Normal 2 27 20 2 2 2" xfId="21803"/>
    <cellStyle name="Normal 2 27 20 2 2 3" xfId="21804"/>
    <cellStyle name="Normal 2 27 20 2 3" xfId="21805"/>
    <cellStyle name="Normal 2 27 20 2 4" xfId="21806"/>
    <cellStyle name="Normal 2 27 20 3" xfId="21807"/>
    <cellStyle name="Normal 2 27 20 3 2" xfId="21808"/>
    <cellStyle name="Normal 2 27 20 3 3" xfId="21809"/>
    <cellStyle name="Normal 2 27 20 4" xfId="21810"/>
    <cellStyle name="Normal 2 27 21" xfId="1988"/>
    <cellStyle name="Normal 2 27 21 2" xfId="21811"/>
    <cellStyle name="Normal 2 27 21 2 2" xfId="21812"/>
    <cellStyle name="Normal 2 27 21 2 2 2" xfId="21813"/>
    <cellStyle name="Normal 2 27 21 2 2 3" xfId="21814"/>
    <cellStyle name="Normal 2 27 21 2 3" xfId="21815"/>
    <cellStyle name="Normal 2 27 21 2 4" xfId="21816"/>
    <cellStyle name="Normal 2 27 21 3" xfId="21817"/>
    <cellStyle name="Normal 2 27 21 3 2" xfId="21818"/>
    <cellStyle name="Normal 2 27 21 3 3" xfId="21819"/>
    <cellStyle name="Normal 2 27 21 4" xfId="21820"/>
    <cellStyle name="Normal 2 27 22" xfId="1989"/>
    <cellStyle name="Normal 2 27 22 2" xfId="21821"/>
    <cellStyle name="Normal 2 27 22 2 2" xfId="21822"/>
    <cellStyle name="Normal 2 27 22 2 2 2" xfId="21823"/>
    <cellStyle name="Normal 2 27 22 2 2 3" xfId="21824"/>
    <cellStyle name="Normal 2 27 22 2 3" xfId="21825"/>
    <cellStyle name="Normal 2 27 22 2 4" xfId="21826"/>
    <cellStyle name="Normal 2 27 22 3" xfId="21827"/>
    <cellStyle name="Normal 2 27 22 3 2" xfId="21828"/>
    <cellStyle name="Normal 2 27 22 3 3" xfId="21829"/>
    <cellStyle name="Normal 2 27 22 4" xfId="21830"/>
    <cellStyle name="Normal 2 27 23" xfId="1990"/>
    <cellStyle name="Normal 2 27 23 2" xfId="21831"/>
    <cellStyle name="Normal 2 27 23 2 2" xfId="21832"/>
    <cellStyle name="Normal 2 27 23 2 2 2" xfId="21833"/>
    <cellStyle name="Normal 2 27 23 2 2 3" xfId="21834"/>
    <cellStyle name="Normal 2 27 23 2 3" xfId="21835"/>
    <cellStyle name="Normal 2 27 23 2 4" xfId="21836"/>
    <cellStyle name="Normal 2 27 23 3" xfId="21837"/>
    <cellStyle name="Normal 2 27 23 3 2" xfId="21838"/>
    <cellStyle name="Normal 2 27 23 3 3" xfId="21839"/>
    <cellStyle name="Normal 2 27 23 4" xfId="21840"/>
    <cellStyle name="Normal 2 27 24" xfId="21841"/>
    <cellStyle name="Normal 2 27 24 2" xfId="21842"/>
    <cellStyle name="Normal 2 27 24 2 2" xfId="21843"/>
    <cellStyle name="Normal 2 27 24 2 3" xfId="21844"/>
    <cellStyle name="Normal 2 27 24 3" xfId="21845"/>
    <cellStyle name="Normal 2 27 24 4" xfId="21846"/>
    <cellStyle name="Normal 2 27 25" xfId="21847"/>
    <cellStyle name="Normal 2 27 25 2" xfId="21848"/>
    <cellStyle name="Normal 2 27 25 3" xfId="21849"/>
    <cellStyle name="Normal 2 27 26" xfId="21850"/>
    <cellStyle name="Normal 2 27 3" xfId="1991"/>
    <cellStyle name="Normal 2 27 3 2" xfId="21851"/>
    <cellStyle name="Normal 2 27 3 2 2" xfId="21852"/>
    <cellStyle name="Normal 2 27 3 2 2 2" xfId="21853"/>
    <cellStyle name="Normal 2 27 3 2 2 3" xfId="21854"/>
    <cellStyle name="Normal 2 27 3 2 3" xfId="21855"/>
    <cellStyle name="Normal 2 27 3 2 4" xfId="21856"/>
    <cellStyle name="Normal 2 27 3 3" xfId="21857"/>
    <cellStyle name="Normal 2 27 3 3 2" xfId="21858"/>
    <cellStyle name="Normal 2 27 3 3 3" xfId="21859"/>
    <cellStyle name="Normal 2 27 3 4" xfId="21860"/>
    <cellStyle name="Normal 2 27 4" xfId="1992"/>
    <cellStyle name="Normal 2 27 4 2" xfId="21861"/>
    <cellStyle name="Normal 2 27 4 2 2" xfId="21862"/>
    <cellStyle name="Normal 2 27 4 2 2 2" xfId="21863"/>
    <cellStyle name="Normal 2 27 4 2 2 3" xfId="21864"/>
    <cellStyle name="Normal 2 27 4 2 3" xfId="21865"/>
    <cellStyle name="Normal 2 27 4 2 4" xfId="21866"/>
    <cellStyle name="Normal 2 27 4 3" xfId="21867"/>
    <cellStyle name="Normal 2 27 4 3 2" xfId="21868"/>
    <cellStyle name="Normal 2 27 4 3 3" xfId="21869"/>
    <cellStyle name="Normal 2 27 4 4" xfId="21870"/>
    <cellStyle name="Normal 2 27 5" xfId="1993"/>
    <cellStyle name="Normal 2 27 5 2" xfId="21871"/>
    <cellStyle name="Normal 2 27 5 2 2" xfId="21872"/>
    <cellStyle name="Normal 2 27 5 2 2 2" xfId="21873"/>
    <cellStyle name="Normal 2 27 5 2 2 3" xfId="21874"/>
    <cellStyle name="Normal 2 27 5 2 3" xfId="21875"/>
    <cellStyle name="Normal 2 27 5 2 4" xfId="21876"/>
    <cellStyle name="Normal 2 27 5 3" xfId="21877"/>
    <cellStyle name="Normal 2 27 5 3 2" xfId="21878"/>
    <cellStyle name="Normal 2 27 5 3 3" xfId="21879"/>
    <cellStyle name="Normal 2 27 5 4" xfId="21880"/>
    <cellStyle name="Normal 2 27 6" xfId="1994"/>
    <cellStyle name="Normal 2 27 6 2" xfId="21881"/>
    <cellStyle name="Normal 2 27 6 2 2" xfId="21882"/>
    <cellStyle name="Normal 2 27 6 2 2 2" xfId="21883"/>
    <cellStyle name="Normal 2 27 6 2 2 3" xfId="21884"/>
    <cellStyle name="Normal 2 27 6 2 3" xfId="21885"/>
    <cellStyle name="Normal 2 27 6 2 4" xfId="21886"/>
    <cellStyle name="Normal 2 27 6 3" xfId="21887"/>
    <cellStyle name="Normal 2 27 6 3 2" xfId="21888"/>
    <cellStyle name="Normal 2 27 6 3 3" xfId="21889"/>
    <cellStyle name="Normal 2 27 6 4" xfId="21890"/>
    <cellStyle name="Normal 2 27 7" xfId="1995"/>
    <cellStyle name="Normal 2 27 7 2" xfId="21891"/>
    <cellStyle name="Normal 2 27 7 2 2" xfId="21892"/>
    <cellStyle name="Normal 2 27 7 2 2 2" xfId="21893"/>
    <cellStyle name="Normal 2 27 7 2 2 3" xfId="21894"/>
    <cellStyle name="Normal 2 27 7 2 3" xfId="21895"/>
    <cellStyle name="Normal 2 27 7 2 4" xfId="21896"/>
    <cellStyle name="Normal 2 27 7 3" xfId="21897"/>
    <cellStyle name="Normal 2 27 7 3 2" xfId="21898"/>
    <cellStyle name="Normal 2 27 7 3 3" xfId="21899"/>
    <cellStyle name="Normal 2 27 7 4" xfId="21900"/>
    <cellStyle name="Normal 2 27 8" xfId="1996"/>
    <cellStyle name="Normal 2 27 8 2" xfId="21901"/>
    <cellStyle name="Normal 2 27 8 2 2" xfId="21902"/>
    <cellStyle name="Normal 2 27 8 2 2 2" xfId="21903"/>
    <cellStyle name="Normal 2 27 8 2 2 3" xfId="21904"/>
    <cellStyle name="Normal 2 27 8 2 3" xfId="21905"/>
    <cellStyle name="Normal 2 27 8 2 4" xfId="21906"/>
    <cellStyle name="Normal 2 27 8 3" xfId="21907"/>
    <cellStyle name="Normal 2 27 8 3 2" xfId="21908"/>
    <cellStyle name="Normal 2 27 8 3 3" xfId="21909"/>
    <cellStyle name="Normal 2 27 8 4" xfId="21910"/>
    <cellStyle name="Normal 2 27 9" xfId="1997"/>
    <cellStyle name="Normal 2 27 9 2" xfId="21911"/>
    <cellStyle name="Normal 2 27 9 2 2" xfId="21912"/>
    <cellStyle name="Normal 2 27 9 2 2 2" xfId="21913"/>
    <cellStyle name="Normal 2 27 9 2 2 3" xfId="21914"/>
    <cellStyle name="Normal 2 27 9 2 3" xfId="21915"/>
    <cellStyle name="Normal 2 27 9 2 4" xfId="21916"/>
    <cellStyle name="Normal 2 27 9 3" xfId="21917"/>
    <cellStyle name="Normal 2 27 9 3 2" xfId="21918"/>
    <cellStyle name="Normal 2 27 9 3 3" xfId="21919"/>
    <cellStyle name="Normal 2 27 9 4" xfId="21920"/>
    <cellStyle name="Normal 2 28" xfId="1998"/>
    <cellStyle name="Normal 2 28 10" xfId="1999"/>
    <cellStyle name="Normal 2 28 10 2" xfId="21921"/>
    <cellStyle name="Normal 2 28 10 2 2" xfId="21922"/>
    <cellStyle name="Normal 2 28 10 2 2 2" xfId="21923"/>
    <cellStyle name="Normal 2 28 10 2 2 3" xfId="21924"/>
    <cellStyle name="Normal 2 28 10 2 3" xfId="21925"/>
    <cellStyle name="Normal 2 28 10 2 4" xfId="21926"/>
    <cellStyle name="Normal 2 28 10 3" xfId="21927"/>
    <cellStyle name="Normal 2 28 10 3 2" xfId="21928"/>
    <cellStyle name="Normal 2 28 10 3 3" xfId="21929"/>
    <cellStyle name="Normal 2 28 10 4" xfId="21930"/>
    <cellStyle name="Normal 2 28 11" xfId="2000"/>
    <cellStyle name="Normal 2 28 11 2" xfId="21931"/>
    <cellStyle name="Normal 2 28 11 2 2" xfId="21932"/>
    <cellStyle name="Normal 2 28 11 2 2 2" xfId="21933"/>
    <cellStyle name="Normal 2 28 11 2 2 3" xfId="21934"/>
    <cellStyle name="Normal 2 28 11 2 3" xfId="21935"/>
    <cellStyle name="Normal 2 28 11 2 4" xfId="21936"/>
    <cellStyle name="Normal 2 28 11 3" xfId="21937"/>
    <cellStyle name="Normal 2 28 11 3 2" xfId="21938"/>
    <cellStyle name="Normal 2 28 11 3 3" xfId="21939"/>
    <cellStyle name="Normal 2 28 11 4" xfId="21940"/>
    <cellStyle name="Normal 2 28 12" xfId="2001"/>
    <cellStyle name="Normal 2 28 12 2" xfId="21941"/>
    <cellStyle name="Normal 2 28 12 2 2" xfId="21942"/>
    <cellStyle name="Normal 2 28 12 2 2 2" xfId="21943"/>
    <cellStyle name="Normal 2 28 12 2 2 3" xfId="21944"/>
    <cellStyle name="Normal 2 28 12 2 3" xfId="21945"/>
    <cellStyle name="Normal 2 28 12 2 4" xfId="21946"/>
    <cellStyle name="Normal 2 28 12 3" xfId="21947"/>
    <cellStyle name="Normal 2 28 12 3 2" xfId="21948"/>
    <cellStyle name="Normal 2 28 12 3 3" xfId="21949"/>
    <cellStyle name="Normal 2 28 12 4" xfId="21950"/>
    <cellStyle name="Normal 2 28 13" xfId="2002"/>
    <cellStyle name="Normal 2 28 13 2" xfId="21951"/>
    <cellStyle name="Normal 2 28 13 2 2" xfId="21952"/>
    <cellStyle name="Normal 2 28 13 2 2 2" xfId="21953"/>
    <cellStyle name="Normal 2 28 13 2 2 3" xfId="21954"/>
    <cellStyle name="Normal 2 28 13 2 3" xfId="21955"/>
    <cellStyle name="Normal 2 28 13 2 4" xfId="21956"/>
    <cellStyle name="Normal 2 28 13 3" xfId="21957"/>
    <cellStyle name="Normal 2 28 13 3 2" xfId="21958"/>
    <cellStyle name="Normal 2 28 13 3 3" xfId="21959"/>
    <cellStyle name="Normal 2 28 13 4" xfId="21960"/>
    <cellStyle name="Normal 2 28 14" xfId="2003"/>
    <cellStyle name="Normal 2 28 14 2" xfId="21961"/>
    <cellStyle name="Normal 2 28 14 2 2" xfId="21962"/>
    <cellStyle name="Normal 2 28 14 2 2 2" xfId="21963"/>
    <cellStyle name="Normal 2 28 14 2 2 3" xfId="21964"/>
    <cellStyle name="Normal 2 28 14 2 3" xfId="21965"/>
    <cellStyle name="Normal 2 28 14 2 4" xfId="21966"/>
    <cellStyle name="Normal 2 28 14 3" xfId="21967"/>
    <cellStyle name="Normal 2 28 14 3 2" xfId="21968"/>
    <cellStyle name="Normal 2 28 14 3 3" xfId="21969"/>
    <cellStyle name="Normal 2 28 14 4" xfId="21970"/>
    <cellStyle name="Normal 2 28 15" xfId="2004"/>
    <cellStyle name="Normal 2 28 15 2" xfId="21971"/>
    <cellStyle name="Normal 2 28 15 2 2" xfId="21972"/>
    <cellStyle name="Normal 2 28 15 2 2 2" xfId="21973"/>
    <cellStyle name="Normal 2 28 15 2 2 3" xfId="21974"/>
    <cellStyle name="Normal 2 28 15 2 3" xfId="21975"/>
    <cellStyle name="Normal 2 28 15 2 4" xfId="21976"/>
    <cellStyle name="Normal 2 28 15 3" xfId="21977"/>
    <cellStyle name="Normal 2 28 15 3 2" xfId="21978"/>
    <cellStyle name="Normal 2 28 15 3 3" xfId="21979"/>
    <cellStyle name="Normal 2 28 15 4" xfId="21980"/>
    <cellStyle name="Normal 2 28 16" xfId="2005"/>
    <cellStyle name="Normal 2 28 16 2" xfId="21981"/>
    <cellStyle name="Normal 2 28 16 2 2" xfId="21982"/>
    <cellStyle name="Normal 2 28 16 2 2 2" xfId="21983"/>
    <cellStyle name="Normal 2 28 16 2 2 3" xfId="21984"/>
    <cellStyle name="Normal 2 28 16 2 3" xfId="21985"/>
    <cellStyle name="Normal 2 28 16 2 4" xfId="21986"/>
    <cellStyle name="Normal 2 28 16 3" xfId="21987"/>
    <cellStyle name="Normal 2 28 16 3 2" xfId="21988"/>
    <cellStyle name="Normal 2 28 16 3 3" xfId="21989"/>
    <cellStyle name="Normal 2 28 16 4" xfId="21990"/>
    <cellStyle name="Normal 2 28 17" xfId="2006"/>
    <cellStyle name="Normal 2 28 17 2" xfId="21991"/>
    <cellStyle name="Normal 2 28 17 2 2" xfId="21992"/>
    <cellStyle name="Normal 2 28 17 2 2 2" xfId="21993"/>
    <cellStyle name="Normal 2 28 17 2 2 3" xfId="21994"/>
    <cellStyle name="Normal 2 28 17 2 3" xfId="21995"/>
    <cellStyle name="Normal 2 28 17 2 4" xfId="21996"/>
    <cellStyle name="Normal 2 28 17 3" xfId="21997"/>
    <cellStyle name="Normal 2 28 17 3 2" xfId="21998"/>
    <cellStyle name="Normal 2 28 17 3 3" xfId="21999"/>
    <cellStyle name="Normal 2 28 17 4" xfId="22000"/>
    <cellStyle name="Normal 2 28 18" xfId="2007"/>
    <cellStyle name="Normal 2 28 18 2" xfId="22001"/>
    <cellStyle name="Normal 2 28 18 2 2" xfId="22002"/>
    <cellStyle name="Normal 2 28 18 2 2 2" xfId="22003"/>
    <cellStyle name="Normal 2 28 18 2 2 3" xfId="22004"/>
    <cellStyle name="Normal 2 28 18 2 3" xfId="22005"/>
    <cellStyle name="Normal 2 28 18 2 4" xfId="22006"/>
    <cellStyle name="Normal 2 28 18 3" xfId="22007"/>
    <cellStyle name="Normal 2 28 18 3 2" xfId="22008"/>
    <cellStyle name="Normal 2 28 18 3 3" xfId="22009"/>
    <cellStyle name="Normal 2 28 18 4" xfId="22010"/>
    <cellStyle name="Normal 2 28 19" xfId="2008"/>
    <cellStyle name="Normal 2 28 19 2" xfId="22011"/>
    <cellStyle name="Normal 2 28 19 2 2" xfId="22012"/>
    <cellStyle name="Normal 2 28 19 2 2 2" xfId="22013"/>
    <cellStyle name="Normal 2 28 19 2 2 3" xfId="22014"/>
    <cellStyle name="Normal 2 28 19 2 3" xfId="22015"/>
    <cellStyle name="Normal 2 28 19 2 4" xfId="22016"/>
    <cellStyle name="Normal 2 28 19 3" xfId="22017"/>
    <cellStyle name="Normal 2 28 19 3 2" xfId="22018"/>
    <cellStyle name="Normal 2 28 19 3 3" xfId="22019"/>
    <cellStyle name="Normal 2 28 19 4" xfId="22020"/>
    <cellStyle name="Normal 2 28 2" xfId="2009"/>
    <cellStyle name="Normal 2 28 2 2" xfId="22021"/>
    <cellStyle name="Normal 2 28 2 2 2" xfId="22022"/>
    <cellStyle name="Normal 2 28 2 2 2 2" xfId="22023"/>
    <cellStyle name="Normal 2 28 2 2 2 3" xfId="22024"/>
    <cellStyle name="Normal 2 28 2 2 3" xfId="22025"/>
    <cellStyle name="Normal 2 28 2 2 4" xfId="22026"/>
    <cellStyle name="Normal 2 28 2 3" xfId="22027"/>
    <cellStyle name="Normal 2 28 2 3 2" xfId="22028"/>
    <cellStyle name="Normal 2 28 2 3 3" xfId="22029"/>
    <cellStyle name="Normal 2 28 2 4" xfId="22030"/>
    <cellStyle name="Normal 2 28 20" xfId="2010"/>
    <cellStyle name="Normal 2 28 20 2" xfId="22031"/>
    <cellStyle name="Normal 2 28 20 2 2" xfId="22032"/>
    <cellStyle name="Normal 2 28 20 2 2 2" xfId="22033"/>
    <cellStyle name="Normal 2 28 20 2 2 3" xfId="22034"/>
    <cellStyle name="Normal 2 28 20 2 3" xfId="22035"/>
    <cellStyle name="Normal 2 28 20 2 4" xfId="22036"/>
    <cellStyle name="Normal 2 28 20 3" xfId="22037"/>
    <cellStyle name="Normal 2 28 20 3 2" xfId="22038"/>
    <cellStyle name="Normal 2 28 20 3 3" xfId="22039"/>
    <cellStyle name="Normal 2 28 20 4" xfId="22040"/>
    <cellStyle name="Normal 2 28 21" xfId="2011"/>
    <cellStyle name="Normal 2 28 21 2" xfId="22041"/>
    <cellStyle name="Normal 2 28 21 2 2" xfId="22042"/>
    <cellStyle name="Normal 2 28 21 2 2 2" xfId="22043"/>
    <cellStyle name="Normal 2 28 21 2 2 3" xfId="22044"/>
    <cellStyle name="Normal 2 28 21 2 3" xfId="22045"/>
    <cellStyle name="Normal 2 28 21 2 4" xfId="22046"/>
    <cellStyle name="Normal 2 28 21 3" xfId="22047"/>
    <cellStyle name="Normal 2 28 21 3 2" xfId="22048"/>
    <cellStyle name="Normal 2 28 21 3 3" xfId="22049"/>
    <cellStyle name="Normal 2 28 21 4" xfId="22050"/>
    <cellStyle name="Normal 2 28 22" xfId="2012"/>
    <cellStyle name="Normal 2 28 22 2" xfId="22051"/>
    <cellStyle name="Normal 2 28 22 2 2" xfId="22052"/>
    <cellStyle name="Normal 2 28 22 2 2 2" xfId="22053"/>
    <cellStyle name="Normal 2 28 22 2 2 3" xfId="22054"/>
    <cellStyle name="Normal 2 28 22 2 3" xfId="22055"/>
    <cellStyle name="Normal 2 28 22 2 4" xfId="22056"/>
    <cellStyle name="Normal 2 28 22 3" xfId="22057"/>
    <cellStyle name="Normal 2 28 22 3 2" xfId="22058"/>
    <cellStyle name="Normal 2 28 22 3 3" xfId="22059"/>
    <cellStyle name="Normal 2 28 22 4" xfId="22060"/>
    <cellStyle name="Normal 2 28 23" xfId="2013"/>
    <cellStyle name="Normal 2 28 23 2" xfId="22061"/>
    <cellStyle name="Normal 2 28 23 2 2" xfId="22062"/>
    <cellStyle name="Normal 2 28 23 2 2 2" xfId="22063"/>
    <cellStyle name="Normal 2 28 23 2 2 3" xfId="22064"/>
    <cellStyle name="Normal 2 28 23 2 3" xfId="22065"/>
    <cellStyle name="Normal 2 28 23 2 4" xfId="22066"/>
    <cellStyle name="Normal 2 28 23 3" xfId="22067"/>
    <cellStyle name="Normal 2 28 23 3 2" xfId="22068"/>
    <cellStyle name="Normal 2 28 23 3 3" xfId="22069"/>
    <cellStyle name="Normal 2 28 23 4" xfId="22070"/>
    <cellStyle name="Normal 2 28 24" xfId="22071"/>
    <cellStyle name="Normal 2 28 24 2" xfId="22072"/>
    <cellStyle name="Normal 2 28 24 2 2" xfId="22073"/>
    <cellStyle name="Normal 2 28 24 2 3" xfId="22074"/>
    <cellStyle name="Normal 2 28 24 3" xfId="22075"/>
    <cellStyle name="Normal 2 28 24 4" xfId="22076"/>
    <cellStyle name="Normal 2 28 25" xfId="22077"/>
    <cellStyle name="Normal 2 28 25 2" xfId="22078"/>
    <cellStyle name="Normal 2 28 25 3" xfId="22079"/>
    <cellStyle name="Normal 2 28 26" xfId="22080"/>
    <cellStyle name="Normal 2 28 3" xfId="2014"/>
    <cellStyle name="Normal 2 28 3 2" xfId="22081"/>
    <cellStyle name="Normal 2 28 3 2 2" xfId="22082"/>
    <cellStyle name="Normal 2 28 3 2 2 2" xfId="22083"/>
    <cellStyle name="Normal 2 28 3 2 2 3" xfId="22084"/>
    <cellStyle name="Normal 2 28 3 2 3" xfId="22085"/>
    <cellStyle name="Normal 2 28 3 2 4" xfId="22086"/>
    <cellStyle name="Normal 2 28 3 3" xfId="22087"/>
    <cellStyle name="Normal 2 28 3 3 2" xfId="22088"/>
    <cellStyle name="Normal 2 28 3 3 3" xfId="22089"/>
    <cellStyle name="Normal 2 28 3 4" xfId="22090"/>
    <cellStyle name="Normal 2 28 4" xfId="2015"/>
    <cellStyle name="Normal 2 28 4 2" xfId="22091"/>
    <cellStyle name="Normal 2 28 4 2 2" xfId="22092"/>
    <cellStyle name="Normal 2 28 4 2 2 2" xfId="22093"/>
    <cellStyle name="Normal 2 28 4 2 2 3" xfId="22094"/>
    <cellStyle name="Normal 2 28 4 2 3" xfId="22095"/>
    <cellStyle name="Normal 2 28 4 2 4" xfId="22096"/>
    <cellStyle name="Normal 2 28 4 3" xfId="22097"/>
    <cellStyle name="Normal 2 28 4 3 2" xfId="22098"/>
    <cellStyle name="Normal 2 28 4 3 3" xfId="22099"/>
    <cellStyle name="Normal 2 28 4 4" xfId="22100"/>
    <cellStyle name="Normal 2 28 5" xfId="2016"/>
    <cellStyle name="Normal 2 28 5 2" xfId="22101"/>
    <cellStyle name="Normal 2 28 5 2 2" xfId="22102"/>
    <cellStyle name="Normal 2 28 5 2 2 2" xfId="22103"/>
    <cellStyle name="Normal 2 28 5 2 2 3" xfId="22104"/>
    <cellStyle name="Normal 2 28 5 2 3" xfId="22105"/>
    <cellStyle name="Normal 2 28 5 2 4" xfId="22106"/>
    <cellStyle name="Normal 2 28 5 3" xfId="22107"/>
    <cellStyle name="Normal 2 28 5 3 2" xfId="22108"/>
    <cellStyle name="Normal 2 28 5 3 3" xfId="22109"/>
    <cellStyle name="Normal 2 28 5 4" xfId="22110"/>
    <cellStyle name="Normal 2 28 6" xfId="2017"/>
    <cellStyle name="Normal 2 28 6 2" xfId="22111"/>
    <cellStyle name="Normal 2 28 6 2 2" xfId="22112"/>
    <cellStyle name="Normal 2 28 6 2 2 2" xfId="22113"/>
    <cellStyle name="Normal 2 28 6 2 2 3" xfId="22114"/>
    <cellStyle name="Normal 2 28 6 2 3" xfId="22115"/>
    <cellStyle name="Normal 2 28 6 2 4" xfId="22116"/>
    <cellStyle name="Normal 2 28 6 3" xfId="22117"/>
    <cellStyle name="Normal 2 28 6 3 2" xfId="22118"/>
    <cellStyle name="Normal 2 28 6 3 3" xfId="22119"/>
    <cellStyle name="Normal 2 28 6 4" xfId="22120"/>
    <cellStyle name="Normal 2 28 7" xfId="2018"/>
    <cellStyle name="Normal 2 28 7 2" xfId="22121"/>
    <cellStyle name="Normal 2 28 7 2 2" xfId="22122"/>
    <cellStyle name="Normal 2 28 7 2 2 2" xfId="22123"/>
    <cellStyle name="Normal 2 28 7 2 2 3" xfId="22124"/>
    <cellStyle name="Normal 2 28 7 2 3" xfId="22125"/>
    <cellStyle name="Normal 2 28 7 2 4" xfId="22126"/>
    <cellStyle name="Normal 2 28 7 3" xfId="22127"/>
    <cellStyle name="Normal 2 28 7 3 2" xfId="22128"/>
    <cellStyle name="Normal 2 28 7 3 3" xfId="22129"/>
    <cellStyle name="Normal 2 28 7 4" xfId="22130"/>
    <cellStyle name="Normal 2 28 8" xfId="2019"/>
    <cellStyle name="Normal 2 28 8 2" xfId="22131"/>
    <cellStyle name="Normal 2 28 8 2 2" xfId="22132"/>
    <cellStyle name="Normal 2 28 8 2 2 2" xfId="22133"/>
    <cellStyle name="Normal 2 28 8 2 2 3" xfId="22134"/>
    <cellStyle name="Normal 2 28 8 2 3" xfId="22135"/>
    <cellStyle name="Normal 2 28 8 2 4" xfId="22136"/>
    <cellStyle name="Normal 2 28 8 3" xfId="22137"/>
    <cellStyle name="Normal 2 28 8 3 2" xfId="22138"/>
    <cellStyle name="Normal 2 28 8 3 3" xfId="22139"/>
    <cellStyle name="Normal 2 28 8 4" xfId="22140"/>
    <cellStyle name="Normal 2 28 9" xfId="2020"/>
    <cellStyle name="Normal 2 28 9 2" xfId="22141"/>
    <cellStyle name="Normal 2 28 9 2 2" xfId="22142"/>
    <cellStyle name="Normal 2 28 9 2 2 2" xfId="22143"/>
    <cellStyle name="Normal 2 28 9 2 2 3" xfId="22144"/>
    <cellStyle name="Normal 2 28 9 2 3" xfId="22145"/>
    <cellStyle name="Normal 2 28 9 2 4" xfId="22146"/>
    <cellStyle name="Normal 2 28 9 3" xfId="22147"/>
    <cellStyle name="Normal 2 28 9 3 2" xfId="22148"/>
    <cellStyle name="Normal 2 28 9 3 3" xfId="22149"/>
    <cellStyle name="Normal 2 28 9 4" xfId="22150"/>
    <cellStyle name="Normal 2 29" xfId="2021"/>
    <cellStyle name="Normal 2 29 10" xfId="2022"/>
    <cellStyle name="Normal 2 29 10 2" xfId="22151"/>
    <cellStyle name="Normal 2 29 10 2 2" xfId="22152"/>
    <cellStyle name="Normal 2 29 10 2 2 2" xfId="22153"/>
    <cellStyle name="Normal 2 29 10 2 2 3" xfId="22154"/>
    <cellStyle name="Normal 2 29 10 2 3" xfId="22155"/>
    <cellStyle name="Normal 2 29 10 2 4" xfId="22156"/>
    <cellStyle name="Normal 2 29 10 3" xfId="22157"/>
    <cellStyle name="Normal 2 29 10 3 2" xfId="22158"/>
    <cellStyle name="Normal 2 29 10 3 3" xfId="22159"/>
    <cellStyle name="Normal 2 29 10 4" xfId="22160"/>
    <cellStyle name="Normal 2 29 11" xfId="2023"/>
    <cellStyle name="Normal 2 29 11 2" xfId="22161"/>
    <cellStyle name="Normal 2 29 11 2 2" xfId="22162"/>
    <cellStyle name="Normal 2 29 11 2 2 2" xfId="22163"/>
    <cellStyle name="Normal 2 29 11 2 2 3" xfId="22164"/>
    <cellStyle name="Normal 2 29 11 2 3" xfId="22165"/>
    <cellStyle name="Normal 2 29 11 2 4" xfId="22166"/>
    <cellStyle name="Normal 2 29 11 3" xfId="22167"/>
    <cellStyle name="Normal 2 29 11 3 2" xfId="22168"/>
    <cellStyle name="Normal 2 29 11 3 3" xfId="22169"/>
    <cellStyle name="Normal 2 29 11 4" xfId="22170"/>
    <cellStyle name="Normal 2 29 12" xfId="2024"/>
    <cellStyle name="Normal 2 29 12 2" xfId="22171"/>
    <cellStyle name="Normal 2 29 12 2 2" xfId="22172"/>
    <cellStyle name="Normal 2 29 12 2 2 2" xfId="22173"/>
    <cellStyle name="Normal 2 29 12 2 2 3" xfId="22174"/>
    <cellStyle name="Normal 2 29 12 2 3" xfId="22175"/>
    <cellStyle name="Normal 2 29 12 2 4" xfId="22176"/>
    <cellStyle name="Normal 2 29 12 3" xfId="22177"/>
    <cellStyle name="Normal 2 29 12 3 2" xfId="22178"/>
    <cellStyle name="Normal 2 29 12 3 3" xfId="22179"/>
    <cellStyle name="Normal 2 29 12 4" xfId="22180"/>
    <cellStyle name="Normal 2 29 13" xfId="2025"/>
    <cellStyle name="Normal 2 29 13 2" xfId="22181"/>
    <cellStyle name="Normal 2 29 13 2 2" xfId="22182"/>
    <cellStyle name="Normal 2 29 13 2 2 2" xfId="22183"/>
    <cellStyle name="Normal 2 29 13 2 2 3" xfId="22184"/>
    <cellStyle name="Normal 2 29 13 2 3" xfId="22185"/>
    <cellStyle name="Normal 2 29 13 2 4" xfId="22186"/>
    <cellStyle name="Normal 2 29 13 3" xfId="22187"/>
    <cellStyle name="Normal 2 29 13 3 2" xfId="22188"/>
    <cellStyle name="Normal 2 29 13 3 3" xfId="22189"/>
    <cellStyle name="Normal 2 29 13 4" xfId="22190"/>
    <cellStyle name="Normal 2 29 14" xfId="2026"/>
    <cellStyle name="Normal 2 29 14 2" xfId="22191"/>
    <cellStyle name="Normal 2 29 14 2 2" xfId="22192"/>
    <cellStyle name="Normal 2 29 14 2 2 2" xfId="22193"/>
    <cellStyle name="Normal 2 29 14 2 2 3" xfId="22194"/>
    <cellStyle name="Normal 2 29 14 2 3" xfId="22195"/>
    <cellStyle name="Normal 2 29 14 2 4" xfId="22196"/>
    <cellStyle name="Normal 2 29 14 3" xfId="22197"/>
    <cellStyle name="Normal 2 29 14 3 2" xfId="22198"/>
    <cellStyle name="Normal 2 29 14 3 3" xfId="22199"/>
    <cellStyle name="Normal 2 29 14 4" xfId="22200"/>
    <cellStyle name="Normal 2 29 15" xfId="2027"/>
    <cellStyle name="Normal 2 29 15 2" xfId="22201"/>
    <cellStyle name="Normal 2 29 15 2 2" xfId="22202"/>
    <cellStyle name="Normal 2 29 15 2 2 2" xfId="22203"/>
    <cellStyle name="Normal 2 29 15 2 2 3" xfId="22204"/>
    <cellStyle name="Normal 2 29 15 2 3" xfId="22205"/>
    <cellStyle name="Normal 2 29 15 2 4" xfId="22206"/>
    <cellStyle name="Normal 2 29 15 3" xfId="22207"/>
    <cellStyle name="Normal 2 29 15 3 2" xfId="22208"/>
    <cellStyle name="Normal 2 29 15 3 3" xfId="22209"/>
    <cellStyle name="Normal 2 29 15 4" xfId="22210"/>
    <cellStyle name="Normal 2 29 16" xfId="2028"/>
    <cellStyle name="Normal 2 29 16 2" xfId="22211"/>
    <cellStyle name="Normal 2 29 16 2 2" xfId="22212"/>
    <cellStyle name="Normal 2 29 16 2 2 2" xfId="22213"/>
    <cellStyle name="Normal 2 29 16 2 2 3" xfId="22214"/>
    <cellStyle name="Normal 2 29 16 2 3" xfId="22215"/>
    <cellStyle name="Normal 2 29 16 2 4" xfId="22216"/>
    <cellStyle name="Normal 2 29 16 3" xfId="22217"/>
    <cellStyle name="Normal 2 29 16 3 2" xfId="22218"/>
    <cellStyle name="Normal 2 29 16 3 3" xfId="22219"/>
    <cellStyle name="Normal 2 29 16 4" xfId="22220"/>
    <cellStyle name="Normal 2 29 17" xfId="2029"/>
    <cellStyle name="Normal 2 29 17 2" xfId="22221"/>
    <cellStyle name="Normal 2 29 17 2 2" xfId="22222"/>
    <cellStyle name="Normal 2 29 17 2 2 2" xfId="22223"/>
    <cellStyle name="Normal 2 29 17 2 2 3" xfId="22224"/>
    <cellStyle name="Normal 2 29 17 2 3" xfId="22225"/>
    <cellStyle name="Normal 2 29 17 2 4" xfId="22226"/>
    <cellStyle name="Normal 2 29 17 3" xfId="22227"/>
    <cellStyle name="Normal 2 29 17 3 2" xfId="22228"/>
    <cellStyle name="Normal 2 29 17 3 3" xfId="22229"/>
    <cellStyle name="Normal 2 29 17 4" xfId="22230"/>
    <cellStyle name="Normal 2 29 18" xfId="2030"/>
    <cellStyle name="Normal 2 29 18 2" xfId="22231"/>
    <cellStyle name="Normal 2 29 18 2 2" xfId="22232"/>
    <cellStyle name="Normal 2 29 18 2 2 2" xfId="22233"/>
    <cellStyle name="Normal 2 29 18 2 2 3" xfId="22234"/>
    <cellStyle name="Normal 2 29 18 2 3" xfId="22235"/>
    <cellStyle name="Normal 2 29 18 2 4" xfId="22236"/>
    <cellStyle name="Normal 2 29 18 3" xfId="22237"/>
    <cellStyle name="Normal 2 29 18 3 2" xfId="22238"/>
    <cellStyle name="Normal 2 29 18 3 3" xfId="22239"/>
    <cellStyle name="Normal 2 29 18 4" xfId="22240"/>
    <cellStyle name="Normal 2 29 19" xfId="2031"/>
    <cellStyle name="Normal 2 29 19 2" xfId="22241"/>
    <cellStyle name="Normal 2 29 19 2 2" xfId="22242"/>
    <cellStyle name="Normal 2 29 19 2 2 2" xfId="22243"/>
    <cellStyle name="Normal 2 29 19 2 2 3" xfId="22244"/>
    <cellStyle name="Normal 2 29 19 2 3" xfId="22245"/>
    <cellStyle name="Normal 2 29 19 2 4" xfId="22246"/>
    <cellStyle name="Normal 2 29 19 3" xfId="22247"/>
    <cellStyle name="Normal 2 29 19 3 2" xfId="22248"/>
    <cellStyle name="Normal 2 29 19 3 3" xfId="22249"/>
    <cellStyle name="Normal 2 29 19 4" xfId="22250"/>
    <cellStyle name="Normal 2 29 2" xfId="2032"/>
    <cellStyle name="Normal 2 29 2 2" xfId="22251"/>
    <cellStyle name="Normal 2 29 2 2 2" xfId="22252"/>
    <cellStyle name="Normal 2 29 2 2 2 2" xfId="22253"/>
    <cellStyle name="Normal 2 29 2 2 2 3" xfId="22254"/>
    <cellStyle name="Normal 2 29 2 2 3" xfId="22255"/>
    <cellStyle name="Normal 2 29 2 2 4" xfId="22256"/>
    <cellStyle name="Normal 2 29 2 3" xfId="22257"/>
    <cellStyle name="Normal 2 29 2 3 2" xfId="22258"/>
    <cellStyle name="Normal 2 29 2 3 3" xfId="22259"/>
    <cellStyle name="Normal 2 29 2 4" xfId="22260"/>
    <cellStyle name="Normal 2 29 20" xfId="2033"/>
    <cellStyle name="Normal 2 29 20 2" xfId="22261"/>
    <cellStyle name="Normal 2 29 20 2 2" xfId="22262"/>
    <cellStyle name="Normal 2 29 20 2 2 2" xfId="22263"/>
    <cellStyle name="Normal 2 29 20 2 2 3" xfId="22264"/>
    <cellStyle name="Normal 2 29 20 2 3" xfId="22265"/>
    <cellStyle name="Normal 2 29 20 2 4" xfId="22266"/>
    <cellStyle name="Normal 2 29 20 3" xfId="22267"/>
    <cellStyle name="Normal 2 29 20 3 2" xfId="22268"/>
    <cellStyle name="Normal 2 29 20 3 3" xfId="22269"/>
    <cellStyle name="Normal 2 29 20 4" xfId="22270"/>
    <cellStyle name="Normal 2 29 21" xfId="2034"/>
    <cellStyle name="Normal 2 29 21 2" xfId="22271"/>
    <cellStyle name="Normal 2 29 21 2 2" xfId="22272"/>
    <cellStyle name="Normal 2 29 21 2 2 2" xfId="22273"/>
    <cellStyle name="Normal 2 29 21 2 2 3" xfId="22274"/>
    <cellStyle name="Normal 2 29 21 2 3" xfId="22275"/>
    <cellStyle name="Normal 2 29 21 2 4" xfId="22276"/>
    <cellStyle name="Normal 2 29 21 3" xfId="22277"/>
    <cellStyle name="Normal 2 29 21 3 2" xfId="22278"/>
    <cellStyle name="Normal 2 29 21 3 3" xfId="22279"/>
    <cellStyle name="Normal 2 29 21 4" xfId="22280"/>
    <cellStyle name="Normal 2 29 22" xfId="2035"/>
    <cellStyle name="Normal 2 29 22 2" xfId="22281"/>
    <cellStyle name="Normal 2 29 22 2 2" xfId="22282"/>
    <cellStyle name="Normal 2 29 22 2 2 2" xfId="22283"/>
    <cellStyle name="Normal 2 29 22 2 2 3" xfId="22284"/>
    <cellStyle name="Normal 2 29 22 2 3" xfId="22285"/>
    <cellStyle name="Normal 2 29 22 2 4" xfId="22286"/>
    <cellStyle name="Normal 2 29 22 3" xfId="22287"/>
    <cellStyle name="Normal 2 29 22 3 2" xfId="22288"/>
    <cellStyle name="Normal 2 29 22 3 3" xfId="22289"/>
    <cellStyle name="Normal 2 29 22 4" xfId="22290"/>
    <cellStyle name="Normal 2 29 23" xfId="2036"/>
    <cellStyle name="Normal 2 29 23 2" xfId="22291"/>
    <cellStyle name="Normal 2 29 23 2 2" xfId="22292"/>
    <cellStyle name="Normal 2 29 23 2 2 2" xfId="22293"/>
    <cellStyle name="Normal 2 29 23 2 2 3" xfId="22294"/>
    <cellStyle name="Normal 2 29 23 2 3" xfId="22295"/>
    <cellStyle name="Normal 2 29 23 2 4" xfId="22296"/>
    <cellStyle name="Normal 2 29 23 3" xfId="22297"/>
    <cellStyle name="Normal 2 29 23 3 2" xfId="22298"/>
    <cellStyle name="Normal 2 29 23 3 3" xfId="22299"/>
    <cellStyle name="Normal 2 29 23 4" xfId="22300"/>
    <cellStyle name="Normal 2 29 24" xfId="22301"/>
    <cellStyle name="Normal 2 29 24 2" xfId="22302"/>
    <cellStyle name="Normal 2 29 24 2 2" xfId="22303"/>
    <cellStyle name="Normal 2 29 24 2 3" xfId="22304"/>
    <cellStyle name="Normal 2 29 24 3" xfId="22305"/>
    <cellStyle name="Normal 2 29 24 4" xfId="22306"/>
    <cellStyle name="Normal 2 29 25" xfId="22307"/>
    <cellStyle name="Normal 2 29 25 2" xfId="22308"/>
    <cellStyle name="Normal 2 29 25 3" xfId="22309"/>
    <cellStyle name="Normal 2 29 26" xfId="22310"/>
    <cellStyle name="Normal 2 29 3" xfId="2037"/>
    <cellStyle name="Normal 2 29 3 2" xfId="22311"/>
    <cellStyle name="Normal 2 29 3 2 2" xfId="22312"/>
    <cellStyle name="Normal 2 29 3 2 2 2" xfId="22313"/>
    <cellStyle name="Normal 2 29 3 2 2 3" xfId="22314"/>
    <cellStyle name="Normal 2 29 3 2 3" xfId="22315"/>
    <cellStyle name="Normal 2 29 3 2 4" xfId="22316"/>
    <cellStyle name="Normal 2 29 3 3" xfId="22317"/>
    <cellStyle name="Normal 2 29 3 3 2" xfId="22318"/>
    <cellStyle name="Normal 2 29 3 3 3" xfId="22319"/>
    <cellStyle name="Normal 2 29 3 4" xfId="22320"/>
    <cellStyle name="Normal 2 29 4" xfId="2038"/>
    <cellStyle name="Normal 2 29 4 2" xfId="22321"/>
    <cellStyle name="Normal 2 29 4 2 2" xfId="22322"/>
    <cellStyle name="Normal 2 29 4 2 2 2" xfId="22323"/>
    <cellStyle name="Normal 2 29 4 2 2 3" xfId="22324"/>
    <cellStyle name="Normal 2 29 4 2 3" xfId="22325"/>
    <cellStyle name="Normal 2 29 4 2 4" xfId="22326"/>
    <cellStyle name="Normal 2 29 4 3" xfId="22327"/>
    <cellStyle name="Normal 2 29 4 3 2" xfId="22328"/>
    <cellStyle name="Normal 2 29 4 3 3" xfId="22329"/>
    <cellStyle name="Normal 2 29 4 4" xfId="22330"/>
    <cellStyle name="Normal 2 29 5" xfId="2039"/>
    <cellStyle name="Normal 2 29 5 2" xfId="22331"/>
    <cellStyle name="Normal 2 29 5 2 2" xfId="22332"/>
    <cellStyle name="Normal 2 29 5 2 2 2" xfId="22333"/>
    <cellStyle name="Normal 2 29 5 2 2 3" xfId="22334"/>
    <cellStyle name="Normal 2 29 5 2 3" xfId="22335"/>
    <cellStyle name="Normal 2 29 5 2 4" xfId="22336"/>
    <cellStyle name="Normal 2 29 5 3" xfId="22337"/>
    <cellStyle name="Normal 2 29 5 3 2" xfId="22338"/>
    <cellStyle name="Normal 2 29 5 3 3" xfId="22339"/>
    <cellStyle name="Normal 2 29 5 4" xfId="22340"/>
    <cellStyle name="Normal 2 29 6" xfId="2040"/>
    <cellStyle name="Normal 2 29 6 2" xfId="22341"/>
    <cellStyle name="Normal 2 29 6 2 2" xfId="22342"/>
    <cellStyle name="Normal 2 29 6 2 2 2" xfId="22343"/>
    <cellStyle name="Normal 2 29 6 2 2 3" xfId="22344"/>
    <cellStyle name="Normal 2 29 6 2 3" xfId="22345"/>
    <cellStyle name="Normal 2 29 6 2 4" xfId="22346"/>
    <cellStyle name="Normal 2 29 6 3" xfId="22347"/>
    <cellStyle name="Normal 2 29 6 3 2" xfId="22348"/>
    <cellStyle name="Normal 2 29 6 3 3" xfId="22349"/>
    <cellStyle name="Normal 2 29 6 4" xfId="22350"/>
    <cellStyle name="Normal 2 29 7" xfId="2041"/>
    <cellStyle name="Normal 2 29 7 2" xfId="22351"/>
    <cellStyle name="Normal 2 29 7 2 2" xfId="22352"/>
    <cellStyle name="Normal 2 29 7 2 2 2" xfId="22353"/>
    <cellStyle name="Normal 2 29 7 2 2 3" xfId="22354"/>
    <cellStyle name="Normal 2 29 7 2 3" xfId="22355"/>
    <cellStyle name="Normal 2 29 7 2 4" xfId="22356"/>
    <cellStyle name="Normal 2 29 7 3" xfId="22357"/>
    <cellStyle name="Normal 2 29 7 3 2" xfId="22358"/>
    <cellStyle name="Normal 2 29 7 3 3" xfId="22359"/>
    <cellStyle name="Normal 2 29 7 4" xfId="22360"/>
    <cellStyle name="Normal 2 29 8" xfId="2042"/>
    <cellStyle name="Normal 2 29 8 2" xfId="22361"/>
    <cellStyle name="Normal 2 29 8 2 2" xfId="22362"/>
    <cellStyle name="Normal 2 29 8 2 2 2" xfId="22363"/>
    <cellStyle name="Normal 2 29 8 2 2 3" xfId="22364"/>
    <cellStyle name="Normal 2 29 8 2 3" xfId="22365"/>
    <cellStyle name="Normal 2 29 8 2 4" xfId="22366"/>
    <cellStyle name="Normal 2 29 8 3" xfId="22367"/>
    <cellStyle name="Normal 2 29 8 3 2" xfId="22368"/>
    <cellStyle name="Normal 2 29 8 3 3" xfId="22369"/>
    <cellStyle name="Normal 2 29 8 4" xfId="22370"/>
    <cellStyle name="Normal 2 29 9" xfId="2043"/>
    <cellStyle name="Normal 2 29 9 2" xfId="22371"/>
    <cellStyle name="Normal 2 29 9 2 2" xfId="22372"/>
    <cellStyle name="Normal 2 29 9 2 2 2" xfId="22373"/>
    <cellStyle name="Normal 2 29 9 2 2 3" xfId="22374"/>
    <cellStyle name="Normal 2 29 9 2 3" xfId="22375"/>
    <cellStyle name="Normal 2 29 9 2 4" xfId="22376"/>
    <cellStyle name="Normal 2 29 9 3" xfId="22377"/>
    <cellStyle name="Normal 2 29 9 3 2" xfId="22378"/>
    <cellStyle name="Normal 2 29 9 3 3" xfId="22379"/>
    <cellStyle name="Normal 2 29 9 4" xfId="22380"/>
    <cellStyle name="Normal 2 3" xfId="52"/>
    <cellStyle name="Normal 2 3 2" xfId="116"/>
    <cellStyle name="Normal 2 3 2 2" xfId="22381"/>
    <cellStyle name="Normal 2 3 2 2 2" xfId="22382"/>
    <cellStyle name="Normal 2 3 2 2 3" xfId="22383"/>
    <cellStyle name="Normal 2 3 2 2 4" xfId="22384"/>
    <cellStyle name="Normal 2 3 2 3" xfId="22385"/>
    <cellStyle name="Normal 2 3 2 4" xfId="22386"/>
    <cellStyle name="Normal 2 3 2 5" xfId="22387"/>
    <cellStyle name="Normal 2 3 3" xfId="5062"/>
    <cellStyle name="Normal 2 3 3 2" xfId="22388"/>
    <cellStyle name="Normal 2 3 3 2 2" xfId="22389"/>
    <cellStyle name="Normal 2 3 3 2 3" xfId="53082"/>
    <cellStyle name="Normal 2 3 3 3" xfId="22390"/>
    <cellStyle name="Normal 2 3 3 4" xfId="22391"/>
    <cellStyle name="Normal 2 3 3 5" xfId="22392"/>
    <cellStyle name="Normal 2 3 4" xfId="115"/>
    <cellStyle name="Normal 2 3 4 2" xfId="22393"/>
    <cellStyle name="Normal 2 3 4 2 2" xfId="53083"/>
    <cellStyle name="Normal 2 3 4 2 3" xfId="53084"/>
    <cellStyle name="Normal 2 3 4 3" xfId="22394"/>
    <cellStyle name="Normal 2 3 4 4" xfId="53085"/>
    <cellStyle name="Normal 2 3 5" xfId="22395"/>
    <cellStyle name="Normal 2 3 5 2" xfId="22396"/>
    <cellStyle name="Normal 2 3 6" xfId="22397"/>
    <cellStyle name="Normal 2 3 7" xfId="22398"/>
    <cellStyle name="Normal 2 3 8" xfId="22399"/>
    <cellStyle name="Normal 2 3_2015 Annual Rpt" xfId="4990"/>
    <cellStyle name="Normal 2 30" xfId="2044"/>
    <cellStyle name="Normal 2 30 10" xfId="2045"/>
    <cellStyle name="Normal 2 30 10 2" xfId="22400"/>
    <cellStyle name="Normal 2 30 10 2 2" xfId="22401"/>
    <cellStyle name="Normal 2 30 10 2 2 2" xfId="22402"/>
    <cellStyle name="Normal 2 30 10 2 2 3" xfId="22403"/>
    <cellStyle name="Normal 2 30 10 2 3" xfId="22404"/>
    <cellStyle name="Normal 2 30 10 2 4" xfId="22405"/>
    <cellStyle name="Normal 2 30 10 3" xfId="22406"/>
    <cellStyle name="Normal 2 30 10 3 2" xfId="22407"/>
    <cellStyle name="Normal 2 30 10 3 3" xfId="22408"/>
    <cellStyle name="Normal 2 30 10 4" xfId="22409"/>
    <cellStyle name="Normal 2 30 11" xfId="2046"/>
    <cellStyle name="Normal 2 30 11 2" xfId="22410"/>
    <cellStyle name="Normal 2 30 11 2 2" xfId="22411"/>
    <cellStyle name="Normal 2 30 11 2 2 2" xfId="22412"/>
    <cellStyle name="Normal 2 30 11 2 2 3" xfId="22413"/>
    <cellStyle name="Normal 2 30 11 2 3" xfId="22414"/>
    <cellStyle name="Normal 2 30 11 2 4" xfId="22415"/>
    <cellStyle name="Normal 2 30 11 3" xfId="22416"/>
    <cellStyle name="Normal 2 30 11 3 2" xfId="22417"/>
    <cellStyle name="Normal 2 30 11 3 3" xfId="22418"/>
    <cellStyle name="Normal 2 30 11 4" xfId="22419"/>
    <cellStyle name="Normal 2 30 12" xfId="2047"/>
    <cellStyle name="Normal 2 30 12 2" xfId="22420"/>
    <cellStyle name="Normal 2 30 12 2 2" xfId="22421"/>
    <cellStyle name="Normal 2 30 12 2 2 2" xfId="22422"/>
    <cellStyle name="Normal 2 30 12 2 2 3" xfId="22423"/>
    <cellStyle name="Normal 2 30 12 2 3" xfId="22424"/>
    <cellStyle name="Normal 2 30 12 2 4" xfId="22425"/>
    <cellStyle name="Normal 2 30 12 3" xfId="22426"/>
    <cellStyle name="Normal 2 30 12 3 2" xfId="22427"/>
    <cellStyle name="Normal 2 30 12 3 3" xfId="22428"/>
    <cellStyle name="Normal 2 30 12 4" xfId="22429"/>
    <cellStyle name="Normal 2 30 13" xfId="2048"/>
    <cellStyle name="Normal 2 30 13 2" xfId="22430"/>
    <cellStyle name="Normal 2 30 13 2 2" xfId="22431"/>
    <cellStyle name="Normal 2 30 13 2 2 2" xfId="22432"/>
    <cellStyle name="Normal 2 30 13 2 2 3" xfId="22433"/>
    <cellStyle name="Normal 2 30 13 2 3" xfId="22434"/>
    <cellStyle name="Normal 2 30 13 2 4" xfId="22435"/>
    <cellStyle name="Normal 2 30 13 3" xfId="22436"/>
    <cellStyle name="Normal 2 30 13 3 2" xfId="22437"/>
    <cellStyle name="Normal 2 30 13 3 3" xfId="22438"/>
    <cellStyle name="Normal 2 30 13 4" xfId="22439"/>
    <cellStyle name="Normal 2 30 14" xfId="2049"/>
    <cellStyle name="Normal 2 30 14 2" xfId="22440"/>
    <cellStyle name="Normal 2 30 14 2 2" xfId="22441"/>
    <cellStyle name="Normal 2 30 14 2 2 2" xfId="22442"/>
    <cellStyle name="Normal 2 30 14 2 2 3" xfId="22443"/>
    <cellStyle name="Normal 2 30 14 2 3" xfId="22444"/>
    <cellStyle name="Normal 2 30 14 2 4" xfId="22445"/>
    <cellStyle name="Normal 2 30 14 3" xfId="22446"/>
    <cellStyle name="Normal 2 30 14 3 2" xfId="22447"/>
    <cellStyle name="Normal 2 30 14 3 3" xfId="22448"/>
    <cellStyle name="Normal 2 30 14 4" xfId="22449"/>
    <cellStyle name="Normal 2 30 15" xfId="2050"/>
    <cellStyle name="Normal 2 30 15 2" xfId="22450"/>
    <cellStyle name="Normal 2 30 15 2 2" xfId="22451"/>
    <cellStyle name="Normal 2 30 15 2 2 2" xfId="22452"/>
    <cellStyle name="Normal 2 30 15 2 2 3" xfId="22453"/>
    <cellStyle name="Normal 2 30 15 2 3" xfId="22454"/>
    <cellStyle name="Normal 2 30 15 2 4" xfId="22455"/>
    <cellStyle name="Normal 2 30 15 3" xfId="22456"/>
    <cellStyle name="Normal 2 30 15 3 2" xfId="22457"/>
    <cellStyle name="Normal 2 30 15 3 3" xfId="22458"/>
    <cellStyle name="Normal 2 30 15 4" xfId="22459"/>
    <cellStyle name="Normal 2 30 16" xfId="2051"/>
    <cellStyle name="Normal 2 30 16 2" xfId="22460"/>
    <cellStyle name="Normal 2 30 16 2 2" xfId="22461"/>
    <cellStyle name="Normal 2 30 16 2 2 2" xfId="22462"/>
    <cellStyle name="Normal 2 30 16 2 2 3" xfId="22463"/>
    <cellStyle name="Normal 2 30 16 2 3" xfId="22464"/>
    <cellStyle name="Normal 2 30 16 2 4" xfId="22465"/>
    <cellStyle name="Normal 2 30 16 3" xfId="22466"/>
    <cellStyle name="Normal 2 30 16 3 2" xfId="22467"/>
    <cellStyle name="Normal 2 30 16 3 3" xfId="22468"/>
    <cellStyle name="Normal 2 30 16 4" xfId="22469"/>
    <cellStyle name="Normal 2 30 17" xfId="2052"/>
    <cellStyle name="Normal 2 30 17 2" xfId="22470"/>
    <cellStyle name="Normal 2 30 17 2 2" xfId="22471"/>
    <cellStyle name="Normal 2 30 17 2 2 2" xfId="22472"/>
    <cellStyle name="Normal 2 30 17 2 2 3" xfId="22473"/>
    <cellStyle name="Normal 2 30 17 2 3" xfId="22474"/>
    <cellStyle name="Normal 2 30 17 2 4" xfId="22475"/>
    <cellStyle name="Normal 2 30 17 3" xfId="22476"/>
    <cellStyle name="Normal 2 30 17 3 2" xfId="22477"/>
    <cellStyle name="Normal 2 30 17 3 3" xfId="22478"/>
    <cellStyle name="Normal 2 30 17 4" xfId="22479"/>
    <cellStyle name="Normal 2 30 18" xfId="2053"/>
    <cellStyle name="Normal 2 30 18 2" xfId="22480"/>
    <cellStyle name="Normal 2 30 18 2 2" xfId="22481"/>
    <cellStyle name="Normal 2 30 18 2 2 2" xfId="22482"/>
    <cellStyle name="Normal 2 30 18 2 2 3" xfId="22483"/>
    <cellStyle name="Normal 2 30 18 2 3" xfId="22484"/>
    <cellStyle name="Normal 2 30 18 2 4" xfId="22485"/>
    <cellStyle name="Normal 2 30 18 3" xfId="22486"/>
    <cellStyle name="Normal 2 30 18 3 2" xfId="22487"/>
    <cellStyle name="Normal 2 30 18 3 3" xfId="22488"/>
    <cellStyle name="Normal 2 30 18 4" xfId="22489"/>
    <cellStyle name="Normal 2 30 19" xfId="2054"/>
    <cellStyle name="Normal 2 30 19 2" xfId="22490"/>
    <cellStyle name="Normal 2 30 19 2 2" xfId="22491"/>
    <cellStyle name="Normal 2 30 19 2 2 2" xfId="22492"/>
    <cellStyle name="Normal 2 30 19 2 2 3" xfId="22493"/>
    <cellStyle name="Normal 2 30 19 2 3" xfId="22494"/>
    <cellStyle name="Normal 2 30 19 2 4" xfId="22495"/>
    <cellStyle name="Normal 2 30 19 3" xfId="22496"/>
    <cellStyle name="Normal 2 30 19 3 2" xfId="22497"/>
    <cellStyle name="Normal 2 30 19 3 3" xfId="22498"/>
    <cellStyle name="Normal 2 30 19 4" xfId="22499"/>
    <cellStyle name="Normal 2 30 2" xfId="2055"/>
    <cellStyle name="Normal 2 30 2 2" xfId="22500"/>
    <cellStyle name="Normal 2 30 2 2 2" xfId="22501"/>
    <cellStyle name="Normal 2 30 2 2 2 2" xfId="22502"/>
    <cellStyle name="Normal 2 30 2 2 2 3" xfId="22503"/>
    <cellStyle name="Normal 2 30 2 2 3" xfId="22504"/>
    <cellStyle name="Normal 2 30 2 2 4" xfId="22505"/>
    <cellStyle name="Normal 2 30 2 3" xfId="22506"/>
    <cellStyle name="Normal 2 30 2 3 2" xfId="22507"/>
    <cellStyle name="Normal 2 30 2 3 3" xfId="22508"/>
    <cellStyle name="Normal 2 30 2 4" xfId="22509"/>
    <cellStyle name="Normal 2 30 20" xfId="2056"/>
    <cellStyle name="Normal 2 30 20 2" xfId="22510"/>
    <cellStyle name="Normal 2 30 20 2 2" xfId="22511"/>
    <cellStyle name="Normal 2 30 20 2 2 2" xfId="22512"/>
    <cellStyle name="Normal 2 30 20 2 2 3" xfId="22513"/>
    <cellStyle name="Normal 2 30 20 2 3" xfId="22514"/>
    <cellStyle name="Normal 2 30 20 2 4" xfId="22515"/>
    <cellStyle name="Normal 2 30 20 3" xfId="22516"/>
    <cellStyle name="Normal 2 30 20 3 2" xfId="22517"/>
    <cellStyle name="Normal 2 30 20 3 3" xfId="22518"/>
    <cellStyle name="Normal 2 30 20 4" xfId="22519"/>
    <cellStyle name="Normal 2 30 21" xfId="2057"/>
    <cellStyle name="Normal 2 30 21 2" xfId="22520"/>
    <cellStyle name="Normal 2 30 21 2 2" xfId="22521"/>
    <cellStyle name="Normal 2 30 21 2 2 2" xfId="22522"/>
    <cellStyle name="Normal 2 30 21 2 2 3" xfId="22523"/>
    <cellStyle name="Normal 2 30 21 2 3" xfId="22524"/>
    <cellStyle name="Normal 2 30 21 2 4" xfId="22525"/>
    <cellStyle name="Normal 2 30 21 3" xfId="22526"/>
    <cellStyle name="Normal 2 30 21 3 2" xfId="22527"/>
    <cellStyle name="Normal 2 30 21 3 3" xfId="22528"/>
    <cellStyle name="Normal 2 30 21 4" xfId="22529"/>
    <cellStyle name="Normal 2 30 22" xfId="2058"/>
    <cellStyle name="Normal 2 30 22 2" xfId="22530"/>
    <cellStyle name="Normal 2 30 22 2 2" xfId="22531"/>
    <cellStyle name="Normal 2 30 22 2 2 2" xfId="22532"/>
    <cellStyle name="Normal 2 30 22 2 2 3" xfId="22533"/>
    <cellStyle name="Normal 2 30 22 2 3" xfId="22534"/>
    <cellStyle name="Normal 2 30 22 2 4" xfId="22535"/>
    <cellStyle name="Normal 2 30 22 3" xfId="22536"/>
    <cellStyle name="Normal 2 30 22 3 2" xfId="22537"/>
    <cellStyle name="Normal 2 30 22 3 3" xfId="22538"/>
    <cellStyle name="Normal 2 30 22 4" xfId="22539"/>
    <cellStyle name="Normal 2 30 23" xfId="2059"/>
    <cellStyle name="Normal 2 30 23 2" xfId="22540"/>
    <cellStyle name="Normal 2 30 23 2 2" xfId="22541"/>
    <cellStyle name="Normal 2 30 23 2 2 2" xfId="22542"/>
    <cellStyle name="Normal 2 30 23 2 2 3" xfId="22543"/>
    <cellStyle name="Normal 2 30 23 2 3" xfId="22544"/>
    <cellStyle name="Normal 2 30 23 2 4" xfId="22545"/>
    <cellStyle name="Normal 2 30 23 3" xfId="22546"/>
    <cellStyle name="Normal 2 30 23 3 2" xfId="22547"/>
    <cellStyle name="Normal 2 30 23 3 3" xfId="22548"/>
    <cellStyle name="Normal 2 30 23 4" xfId="22549"/>
    <cellStyle name="Normal 2 30 24" xfId="22550"/>
    <cellStyle name="Normal 2 30 24 2" xfId="22551"/>
    <cellStyle name="Normal 2 30 24 2 2" xfId="22552"/>
    <cellStyle name="Normal 2 30 24 2 3" xfId="22553"/>
    <cellStyle name="Normal 2 30 24 3" xfId="22554"/>
    <cellStyle name="Normal 2 30 24 4" xfId="22555"/>
    <cellStyle name="Normal 2 30 25" xfId="22556"/>
    <cellStyle name="Normal 2 30 25 2" xfId="22557"/>
    <cellStyle name="Normal 2 30 25 3" xfId="22558"/>
    <cellStyle name="Normal 2 30 26" xfId="22559"/>
    <cellStyle name="Normal 2 30 3" xfId="2060"/>
    <cellStyle name="Normal 2 30 3 2" xfId="22560"/>
    <cellStyle name="Normal 2 30 3 2 2" xfId="22561"/>
    <cellStyle name="Normal 2 30 3 2 2 2" xfId="22562"/>
    <cellStyle name="Normal 2 30 3 2 2 3" xfId="22563"/>
    <cellStyle name="Normal 2 30 3 2 3" xfId="22564"/>
    <cellStyle name="Normal 2 30 3 2 4" xfId="22565"/>
    <cellStyle name="Normal 2 30 3 3" xfId="22566"/>
    <cellStyle name="Normal 2 30 3 3 2" xfId="22567"/>
    <cellStyle name="Normal 2 30 3 3 3" xfId="22568"/>
    <cellStyle name="Normal 2 30 3 4" xfId="22569"/>
    <cellStyle name="Normal 2 30 4" xfId="2061"/>
    <cellStyle name="Normal 2 30 4 2" xfId="22570"/>
    <cellStyle name="Normal 2 30 4 2 2" xfId="22571"/>
    <cellStyle name="Normal 2 30 4 2 2 2" xfId="22572"/>
    <cellStyle name="Normal 2 30 4 2 2 3" xfId="22573"/>
    <cellStyle name="Normal 2 30 4 2 3" xfId="22574"/>
    <cellStyle name="Normal 2 30 4 2 4" xfId="22575"/>
    <cellStyle name="Normal 2 30 4 3" xfId="22576"/>
    <cellStyle name="Normal 2 30 4 3 2" xfId="22577"/>
    <cellStyle name="Normal 2 30 4 3 3" xfId="22578"/>
    <cellStyle name="Normal 2 30 4 4" xfId="22579"/>
    <cellStyle name="Normal 2 30 5" xfId="2062"/>
    <cellStyle name="Normal 2 30 5 2" xfId="22580"/>
    <cellStyle name="Normal 2 30 5 2 2" xfId="22581"/>
    <cellStyle name="Normal 2 30 5 2 2 2" xfId="22582"/>
    <cellStyle name="Normal 2 30 5 2 2 3" xfId="22583"/>
    <cellStyle name="Normal 2 30 5 2 3" xfId="22584"/>
    <cellStyle name="Normal 2 30 5 2 4" xfId="22585"/>
    <cellStyle name="Normal 2 30 5 3" xfId="22586"/>
    <cellStyle name="Normal 2 30 5 3 2" xfId="22587"/>
    <cellStyle name="Normal 2 30 5 3 3" xfId="22588"/>
    <cellStyle name="Normal 2 30 5 4" xfId="22589"/>
    <cellStyle name="Normal 2 30 6" xfId="2063"/>
    <cellStyle name="Normal 2 30 6 2" xfId="22590"/>
    <cellStyle name="Normal 2 30 6 2 2" xfId="22591"/>
    <cellStyle name="Normal 2 30 6 2 2 2" xfId="22592"/>
    <cellStyle name="Normal 2 30 6 2 2 3" xfId="22593"/>
    <cellStyle name="Normal 2 30 6 2 3" xfId="22594"/>
    <cellStyle name="Normal 2 30 6 2 4" xfId="22595"/>
    <cellStyle name="Normal 2 30 6 3" xfId="22596"/>
    <cellStyle name="Normal 2 30 6 3 2" xfId="22597"/>
    <cellStyle name="Normal 2 30 6 3 3" xfId="22598"/>
    <cellStyle name="Normal 2 30 6 4" xfId="22599"/>
    <cellStyle name="Normal 2 30 7" xfId="2064"/>
    <cellStyle name="Normal 2 30 7 2" xfId="22600"/>
    <cellStyle name="Normal 2 30 7 2 2" xfId="22601"/>
    <cellStyle name="Normal 2 30 7 2 2 2" xfId="22602"/>
    <cellStyle name="Normal 2 30 7 2 2 3" xfId="22603"/>
    <cellStyle name="Normal 2 30 7 2 3" xfId="22604"/>
    <cellStyle name="Normal 2 30 7 2 4" xfId="22605"/>
    <cellStyle name="Normal 2 30 7 3" xfId="22606"/>
    <cellStyle name="Normal 2 30 7 3 2" xfId="22607"/>
    <cellStyle name="Normal 2 30 7 3 3" xfId="22608"/>
    <cellStyle name="Normal 2 30 7 4" xfId="22609"/>
    <cellStyle name="Normal 2 30 8" xfId="2065"/>
    <cellStyle name="Normal 2 30 8 2" xfId="22610"/>
    <cellStyle name="Normal 2 30 8 2 2" xfId="22611"/>
    <cellStyle name="Normal 2 30 8 2 2 2" xfId="22612"/>
    <cellStyle name="Normal 2 30 8 2 2 3" xfId="22613"/>
    <cellStyle name="Normal 2 30 8 2 3" xfId="22614"/>
    <cellStyle name="Normal 2 30 8 2 4" xfId="22615"/>
    <cellStyle name="Normal 2 30 8 3" xfId="22616"/>
    <cellStyle name="Normal 2 30 8 3 2" xfId="22617"/>
    <cellStyle name="Normal 2 30 8 3 3" xfId="22618"/>
    <cellStyle name="Normal 2 30 8 4" xfId="22619"/>
    <cellStyle name="Normal 2 30 9" xfId="2066"/>
    <cellStyle name="Normal 2 30 9 2" xfId="22620"/>
    <cellStyle name="Normal 2 30 9 2 2" xfId="22621"/>
    <cellStyle name="Normal 2 30 9 2 2 2" xfId="22622"/>
    <cellStyle name="Normal 2 30 9 2 2 3" xfId="22623"/>
    <cellStyle name="Normal 2 30 9 2 3" xfId="22624"/>
    <cellStyle name="Normal 2 30 9 2 4" xfId="22625"/>
    <cellStyle name="Normal 2 30 9 3" xfId="22626"/>
    <cellStyle name="Normal 2 30 9 3 2" xfId="22627"/>
    <cellStyle name="Normal 2 30 9 3 3" xfId="22628"/>
    <cellStyle name="Normal 2 30 9 4" xfId="22629"/>
    <cellStyle name="Normal 2 31" xfId="2067"/>
    <cellStyle name="Normal 2 31 10" xfId="2068"/>
    <cellStyle name="Normal 2 31 10 2" xfId="22630"/>
    <cellStyle name="Normal 2 31 10 2 2" xfId="22631"/>
    <cellStyle name="Normal 2 31 10 2 2 2" xfId="22632"/>
    <cellStyle name="Normal 2 31 10 2 2 3" xfId="22633"/>
    <cellStyle name="Normal 2 31 10 2 3" xfId="22634"/>
    <cellStyle name="Normal 2 31 10 2 4" xfId="22635"/>
    <cellStyle name="Normal 2 31 10 3" xfId="22636"/>
    <cellStyle name="Normal 2 31 10 3 2" xfId="22637"/>
    <cellStyle name="Normal 2 31 10 3 3" xfId="22638"/>
    <cellStyle name="Normal 2 31 10 4" xfId="22639"/>
    <cellStyle name="Normal 2 31 11" xfId="2069"/>
    <cellStyle name="Normal 2 31 11 2" xfId="22640"/>
    <cellStyle name="Normal 2 31 11 2 2" xfId="22641"/>
    <cellStyle name="Normal 2 31 11 2 2 2" xfId="22642"/>
    <cellStyle name="Normal 2 31 11 2 2 3" xfId="22643"/>
    <cellStyle name="Normal 2 31 11 2 3" xfId="22644"/>
    <cellStyle name="Normal 2 31 11 2 4" xfId="22645"/>
    <cellStyle name="Normal 2 31 11 3" xfId="22646"/>
    <cellStyle name="Normal 2 31 11 3 2" xfId="22647"/>
    <cellStyle name="Normal 2 31 11 3 3" xfId="22648"/>
    <cellStyle name="Normal 2 31 11 4" xfId="22649"/>
    <cellStyle name="Normal 2 31 12" xfId="2070"/>
    <cellStyle name="Normal 2 31 12 2" xfId="22650"/>
    <cellStyle name="Normal 2 31 12 2 2" xfId="22651"/>
    <cellStyle name="Normal 2 31 12 2 2 2" xfId="22652"/>
    <cellStyle name="Normal 2 31 12 2 2 3" xfId="22653"/>
    <cellStyle name="Normal 2 31 12 2 3" xfId="22654"/>
    <cellStyle name="Normal 2 31 12 2 4" xfId="22655"/>
    <cellStyle name="Normal 2 31 12 3" xfId="22656"/>
    <cellStyle name="Normal 2 31 12 3 2" xfId="22657"/>
    <cellStyle name="Normal 2 31 12 3 3" xfId="22658"/>
    <cellStyle name="Normal 2 31 12 4" xfId="22659"/>
    <cellStyle name="Normal 2 31 13" xfId="2071"/>
    <cellStyle name="Normal 2 31 13 2" xfId="22660"/>
    <cellStyle name="Normal 2 31 13 2 2" xfId="22661"/>
    <cellStyle name="Normal 2 31 13 2 2 2" xfId="22662"/>
    <cellStyle name="Normal 2 31 13 2 2 3" xfId="22663"/>
    <cellStyle name="Normal 2 31 13 2 3" xfId="22664"/>
    <cellStyle name="Normal 2 31 13 2 4" xfId="22665"/>
    <cellStyle name="Normal 2 31 13 3" xfId="22666"/>
    <cellStyle name="Normal 2 31 13 3 2" xfId="22667"/>
    <cellStyle name="Normal 2 31 13 3 3" xfId="22668"/>
    <cellStyle name="Normal 2 31 13 4" xfId="22669"/>
    <cellStyle name="Normal 2 31 14" xfId="2072"/>
    <cellStyle name="Normal 2 31 14 2" xfId="22670"/>
    <cellStyle name="Normal 2 31 14 2 2" xfId="22671"/>
    <cellStyle name="Normal 2 31 14 2 2 2" xfId="22672"/>
    <cellStyle name="Normal 2 31 14 2 2 3" xfId="22673"/>
    <cellStyle name="Normal 2 31 14 2 3" xfId="22674"/>
    <cellStyle name="Normal 2 31 14 2 4" xfId="22675"/>
    <cellStyle name="Normal 2 31 14 3" xfId="22676"/>
    <cellStyle name="Normal 2 31 14 3 2" xfId="22677"/>
    <cellStyle name="Normal 2 31 14 3 3" xfId="22678"/>
    <cellStyle name="Normal 2 31 14 4" xfId="22679"/>
    <cellStyle name="Normal 2 31 15" xfId="2073"/>
    <cellStyle name="Normal 2 31 15 2" xfId="22680"/>
    <cellStyle name="Normal 2 31 15 2 2" xfId="22681"/>
    <cellStyle name="Normal 2 31 15 2 2 2" xfId="22682"/>
    <cellStyle name="Normal 2 31 15 2 2 3" xfId="22683"/>
    <cellStyle name="Normal 2 31 15 2 3" xfId="22684"/>
    <cellStyle name="Normal 2 31 15 2 4" xfId="22685"/>
    <cellStyle name="Normal 2 31 15 3" xfId="22686"/>
    <cellStyle name="Normal 2 31 15 3 2" xfId="22687"/>
    <cellStyle name="Normal 2 31 15 3 3" xfId="22688"/>
    <cellStyle name="Normal 2 31 15 4" xfId="22689"/>
    <cellStyle name="Normal 2 31 16" xfId="2074"/>
    <cellStyle name="Normal 2 31 16 2" xfId="22690"/>
    <cellStyle name="Normal 2 31 16 2 2" xfId="22691"/>
    <cellStyle name="Normal 2 31 16 2 2 2" xfId="22692"/>
    <cellStyle name="Normal 2 31 16 2 2 3" xfId="22693"/>
    <cellStyle name="Normal 2 31 16 2 3" xfId="22694"/>
    <cellStyle name="Normal 2 31 16 2 4" xfId="22695"/>
    <cellStyle name="Normal 2 31 16 3" xfId="22696"/>
    <cellStyle name="Normal 2 31 16 3 2" xfId="22697"/>
    <cellStyle name="Normal 2 31 16 3 3" xfId="22698"/>
    <cellStyle name="Normal 2 31 16 4" xfId="22699"/>
    <cellStyle name="Normal 2 31 17" xfId="2075"/>
    <cellStyle name="Normal 2 31 17 2" xfId="22700"/>
    <cellStyle name="Normal 2 31 17 2 2" xfId="22701"/>
    <cellStyle name="Normal 2 31 17 2 2 2" xfId="22702"/>
    <cellStyle name="Normal 2 31 17 2 2 3" xfId="22703"/>
    <cellStyle name="Normal 2 31 17 2 3" xfId="22704"/>
    <cellStyle name="Normal 2 31 17 2 4" xfId="22705"/>
    <cellStyle name="Normal 2 31 17 3" xfId="22706"/>
    <cellStyle name="Normal 2 31 17 3 2" xfId="22707"/>
    <cellStyle name="Normal 2 31 17 3 3" xfId="22708"/>
    <cellStyle name="Normal 2 31 17 4" xfId="22709"/>
    <cellStyle name="Normal 2 31 18" xfId="2076"/>
    <cellStyle name="Normal 2 31 18 2" xfId="22710"/>
    <cellStyle name="Normal 2 31 18 2 2" xfId="22711"/>
    <cellStyle name="Normal 2 31 18 2 2 2" xfId="22712"/>
    <cellStyle name="Normal 2 31 18 2 2 3" xfId="22713"/>
    <cellStyle name="Normal 2 31 18 2 3" xfId="22714"/>
    <cellStyle name="Normal 2 31 18 2 4" xfId="22715"/>
    <cellStyle name="Normal 2 31 18 3" xfId="22716"/>
    <cellStyle name="Normal 2 31 18 3 2" xfId="22717"/>
    <cellStyle name="Normal 2 31 18 3 3" xfId="22718"/>
    <cellStyle name="Normal 2 31 18 4" xfId="22719"/>
    <cellStyle name="Normal 2 31 19" xfId="2077"/>
    <cellStyle name="Normal 2 31 19 2" xfId="22720"/>
    <cellStyle name="Normal 2 31 19 2 2" xfId="22721"/>
    <cellStyle name="Normal 2 31 19 2 2 2" xfId="22722"/>
    <cellStyle name="Normal 2 31 19 2 2 3" xfId="22723"/>
    <cellStyle name="Normal 2 31 19 2 3" xfId="22724"/>
    <cellStyle name="Normal 2 31 19 2 4" xfId="22725"/>
    <cellStyle name="Normal 2 31 19 3" xfId="22726"/>
    <cellStyle name="Normal 2 31 19 3 2" xfId="22727"/>
    <cellStyle name="Normal 2 31 19 3 3" xfId="22728"/>
    <cellStyle name="Normal 2 31 19 4" xfId="22729"/>
    <cellStyle name="Normal 2 31 2" xfId="2078"/>
    <cellStyle name="Normal 2 31 2 2" xfId="22730"/>
    <cellStyle name="Normal 2 31 2 2 2" xfId="22731"/>
    <cellStyle name="Normal 2 31 2 2 2 2" xfId="22732"/>
    <cellStyle name="Normal 2 31 2 2 2 3" xfId="22733"/>
    <cellStyle name="Normal 2 31 2 2 3" xfId="22734"/>
    <cellStyle name="Normal 2 31 2 2 4" xfId="22735"/>
    <cellStyle name="Normal 2 31 2 3" xfId="22736"/>
    <cellStyle name="Normal 2 31 2 3 2" xfId="22737"/>
    <cellStyle name="Normal 2 31 2 3 3" xfId="22738"/>
    <cellStyle name="Normal 2 31 2 4" xfId="22739"/>
    <cellStyle name="Normal 2 31 20" xfId="2079"/>
    <cellStyle name="Normal 2 31 20 2" xfId="22740"/>
    <cellStyle name="Normal 2 31 20 2 2" xfId="22741"/>
    <cellStyle name="Normal 2 31 20 2 2 2" xfId="22742"/>
    <cellStyle name="Normal 2 31 20 2 2 3" xfId="22743"/>
    <cellStyle name="Normal 2 31 20 2 3" xfId="22744"/>
    <cellStyle name="Normal 2 31 20 2 4" xfId="22745"/>
    <cellStyle name="Normal 2 31 20 3" xfId="22746"/>
    <cellStyle name="Normal 2 31 20 3 2" xfId="22747"/>
    <cellStyle name="Normal 2 31 20 3 3" xfId="22748"/>
    <cellStyle name="Normal 2 31 20 4" xfId="22749"/>
    <cellStyle name="Normal 2 31 21" xfId="2080"/>
    <cellStyle name="Normal 2 31 21 2" xfId="22750"/>
    <cellStyle name="Normal 2 31 21 2 2" xfId="22751"/>
    <cellStyle name="Normal 2 31 21 2 2 2" xfId="22752"/>
    <cellStyle name="Normal 2 31 21 2 2 3" xfId="22753"/>
    <cellStyle name="Normal 2 31 21 2 3" xfId="22754"/>
    <cellStyle name="Normal 2 31 21 2 4" xfId="22755"/>
    <cellStyle name="Normal 2 31 21 3" xfId="22756"/>
    <cellStyle name="Normal 2 31 21 3 2" xfId="22757"/>
    <cellStyle name="Normal 2 31 21 3 3" xfId="22758"/>
    <cellStyle name="Normal 2 31 21 4" xfId="22759"/>
    <cellStyle name="Normal 2 31 22" xfId="2081"/>
    <cellStyle name="Normal 2 31 22 2" xfId="22760"/>
    <cellStyle name="Normal 2 31 22 2 2" xfId="22761"/>
    <cellStyle name="Normal 2 31 22 2 2 2" xfId="22762"/>
    <cellStyle name="Normal 2 31 22 2 2 3" xfId="22763"/>
    <cellStyle name="Normal 2 31 22 2 3" xfId="22764"/>
    <cellStyle name="Normal 2 31 22 2 4" xfId="22765"/>
    <cellStyle name="Normal 2 31 22 3" xfId="22766"/>
    <cellStyle name="Normal 2 31 22 3 2" xfId="22767"/>
    <cellStyle name="Normal 2 31 22 3 3" xfId="22768"/>
    <cellStyle name="Normal 2 31 22 4" xfId="22769"/>
    <cellStyle name="Normal 2 31 23" xfId="2082"/>
    <cellStyle name="Normal 2 31 23 2" xfId="22770"/>
    <cellStyle name="Normal 2 31 23 2 2" xfId="22771"/>
    <cellStyle name="Normal 2 31 23 2 2 2" xfId="22772"/>
    <cellStyle name="Normal 2 31 23 2 2 3" xfId="22773"/>
    <cellStyle name="Normal 2 31 23 2 3" xfId="22774"/>
    <cellStyle name="Normal 2 31 23 2 4" xfId="22775"/>
    <cellStyle name="Normal 2 31 23 3" xfId="22776"/>
    <cellStyle name="Normal 2 31 23 3 2" xfId="22777"/>
    <cellStyle name="Normal 2 31 23 3 3" xfId="22778"/>
    <cellStyle name="Normal 2 31 23 4" xfId="22779"/>
    <cellStyle name="Normal 2 31 24" xfId="22780"/>
    <cellStyle name="Normal 2 31 24 2" xfId="22781"/>
    <cellStyle name="Normal 2 31 24 2 2" xfId="22782"/>
    <cellStyle name="Normal 2 31 24 2 3" xfId="22783"/>
    <cellStyle name="Normal 2 31 24 3" xfId="22784"/>
    <cellStyle name="Normal 2 31 24 4" xfId="22785"/>
    <cellStyle name="Normal 2 31 25" xfId="22786"/>
    <cellStyle name="Normal 2 31 25 2" xfId="22787"/>
    <cellStyle name="Normal 2 31 25 3" xfId="22788"/>
    <cellStyle name="Normal 2 31 26" xfId="22789"/>
    <cellStyle name="Normal 2 31 3" xfId="2083"/>
    <cellStyle name="Normal 2 31 3 2" xfId="22790"/>
    <cellStyle name="Normal 2 31 3 2 2" xfId="22791"/>
    <cellStyle name="Normal 2 31 3 2 2 2" xfId="22792"/>
    <cellStyle name="Normal 2 31 3 2 2 3" xfId="22793"/>
    <cellStyle name="Normal 2 31 3 2 3" xfId="22794"/>
    <cellStyle name="Normal 2 31 3 2 4" xfId="22795"/>
    <cellStyle name="Normal 2 31 3 3" xfId="22796"/>
    <cellStyle name="Normal 2 31 3 3 2" xfId="22797"/>
    <cellStyle name="Normal 2 31 3 3 3" xfId="22798"/>
    <cellStyle name="Normal 2 31 3 4" xfId="22799"/>
    <cellStyle name="Normal 2 31 4" xfId="2084"/>
    <cellStyle name="Normal 2 31 4 2" xfId="22800"/>
    <cellStyle name="Normal 2 31 4 2 2" xfId="22801"/>
    <cellStyle name="Normal 2 31 4 2 2 2" xfId="22802"/>
    <cellStyle name="Normal 2 31 4 2 2 3" xfId="22803"/>
    <cellStyle name="Normal 2 31 4 2 3" xfId="22804"/>
    <cellStyle name="Normal 2 31 4 2 4" xfId="22805"/>
    <cellStyle name="Normal 2 31 4 3" xfId="22806"/>
    <cellStyle name="Normal 2 31 4 3 2" xfId="22807"/>
    <cellStyle name="Normal 2 31 4 3 3" xfId="22808"/>
    <cellStyle name="Normal 2 31 4 4" xfId="22809"/>
    <cellStyle name="Normal 2 31 5" xfId="2085"/>
    <cellStyle name="Normal 2 31 5 2" xfId="22810"/>
    <cellStyle name="Normal 2 31 5 2 2" xfId="22811"/>
    <cellStyle name="Normal 2 31 5 2 2 2" xfId="22812"/>
    <cellStyle name="Normal 2 31 5 2 2 3" xfId="22813"/>
    <cellStyle name="Normal 2 31 5 2 3" xfId="22814"/>
    <cellStyle name="Normal 2 31 5 2 4" xfId="22815"/>
    <cellStyle name="Normal 2 31 5 3" xfId="22816"/>
    <cellStyle name="Normal 2 31 5 3 2" xfId="22817"/>
    <cellStyle name="Normal 2 31 5 3 3" xfId="22818"/>
    <cellStyle name="Normal 2 31 5 4" xfId="22819"/>
    <cellStyle name="Normal 2 31 6" xfId="2086"/>
    <cellStyle name="Normal 2 31 6 2" xfId="22820"/>
    <cellStyle name="Normal 2 31 6 2 2" xfId="22821"/>
    <cellStyle name="Normal 2 31 6 2 2 2" xfId="22822"/>
    <cellStyle name="Normal 2 31 6 2 2 3" xfId="22823"/>
    <cellStyle name="Normal 2 31 6 2 3" xfId="22824"/>
    <cellStyle name="Normal 2 31 6 2 4" xfId="22825"/>
    <cellStyle name="Normal 2 31 6 3" xfId="22826"/>
    <cellStyle name="Normal 2 31 6 3 2" xfId="22827"/>
    <cellStyle name="Normal 2 31 6 3 3" xfId="22828"/>
    <cellStyle name="Normal 2 31 6 4" xfId="22829"/>
    <cellStyle name="Normal 2 31 7" xfId="2087"/>
    <cellStyle name="Normal 2 31 7 2" xfId="22830"/>
    <cellStyle name="Normal 2 31 7 2 2" xfId="22831"/>
    <cellStyle name="Normal 2 31 7 2 2 2" xfId="22832"/>
    <cellStyle name="Normal 2 31 7 2 2 3" xfId="22833"/>
    <cellStyle name="Normal 2 31 7 2 3" xfId="22834"/>
    <cellStyle name="Normal 2 31 7 2 4" xfId="22835"/>
    <cellStyle name="Normal 2 31 7 3" xfId="22836"/>
    <cellStyle name="Normal 2 31 7 3 2" xfId="22837"/>
    <cellStyle name="Normal 2 31 7 3 3" xfId="22838"/>
    <cellStyle name="Normal 2 31 7 4" xfId="22839"/>
    <cellStyle name="Normal 2 31 8" xfId="2088"/>
    <cellStyle name="Normal 2 31 8 2" xfId="22840"/>
    <cellStyle name="Normal 2 31 8 2 2" xfId="22841"/>
    <cellStyle name="Normal 2 31 8 2 2 2" xfId="22842"/>
    <cellStyle name="Normal 2 31 8 2 2 3" xfId="22843"/>
    <cellStyle name="Normal 2 31 8 2 3" xfId="22844"/>
    <cellStyle name="Normal 2 31 8 2 4" xfId="22845"/>
    <cellStyle name="Normal 2 31 8 3" xfId="22846"/>
    <cellStyle name="Normal 2 31 8 3 2" xfId="22847"/>
    <cellStyle name="Normal 2 31 8 3 3" xfId="22848"/>
    <cellStyle name="Normal 2 31 8 4" xfId="22849"/>
    <cellStyle name="Normal 2 31 9" xfId="2089"/>
    <cellStyle name="Normal 2 31 9 2" xfId="22850"/>
    <cellStyle name="Normal 2 31 9 2 2" xfId="22851"/>
    <cellStyle name="Normal 2 31 9 2 2 2" xfId="22852"/>
    <cellStyle name="Normal 2 31 9 2 2 3" xfId="22853"/>
    <cellStyle name="Normal 2 31 9 2 3" xfId="22854"/>
    <cellStyle name="Normal 2 31 9 2 4" xfId="22855"/>
    <cellStyle name="Normal 2 31 9 3" xfId="22856"/>
    <cellStyle name="Normal 2 31 9 3 2" xfId="22857"/>
    <cellStyle name="Normal 2 31 9 3 3" xfId="22858"/>
    <cellStyle name="Normal 2 31 9 4" xfId="22859"/>
    <cellStyle name="Normal 2 32" xfId="2090"/>
    <cellStyle name="Normal 2 32 10" xfId="2091"/>
    <cellStyle name="Normal 2 32 10 2" xfId="22860"/>
    <cellStyle name="Normal 2 32 10 2 2" xfId="22861"/>
    <cellStyle name="Normal 2 32 10 2 2 2" xfId="22862"/>
    <cellStyle name="Normal 2 32 10 2 2 3" xfId="22863"/>
    <cellStyle name="Normal 2 32 10 2 3" xfId="22864"/>
    <cellStyle name="Normal 2 32 10 2 4" xfId="22865"/>
    <cellStyle name="Normal 2 32 10 3" xfId="22866"/>
    <cellStyle name="Normal 2 32 10 3 2" xfId="22867"/>
    <cellStyle name="Normal 2 32 10 3 3" xfId="22868"/>
    <cellStyle name="Normal 2 32 10 4" xfId="22869"/>
    <cellStyle name="Normal 2 32 11" xfId="2092"/>
    <cellStyle name="Normal 2 32 11 2" xfId="22870"/>
    <cellStyle name="Normal 2 32 11 2 2" xfId="22871"/>
    <cellStyle name="Normal 2 32 11 2 2 2" xfId="22872"/>
    <cellStyle name="Normal 2 32 11 2 2 3" xfId="22873"/>
    <cellStyle name="Normal 2 32 11 2 3" xfId="22874"/>
    <cellStyle name="Normal 2 32 11 2 4" xfId="22875"/>
    <cellStyle name="Normal 2 32 11 3" xfId="22876"/>
    <cellStyle name="Normal 2 32 11 3 2" xfId="22877"/>
    <cellStyle name="Normal 2 32 11 3 3" xfId="22878"/>
    <cellStyle name="Normal 2 32 11 4" xfId="22879"/>
    <cellStyle name="Normal 2 32 12" xfId="2093"/>
    <cellStyle name="Normal 2 32 12 2" xfId="22880"/>
    <cellStyle name="Normal 2 32 12 2 2" xfId="22881"/>
    <cellStyle name="Normal 2 32 12 2 2 2" xfId="22882"/>
    <cellStyle name="Normal 2 32 12 2 2 3" xfId="22883"/>
    <cellStyle name="Normal 2 32 12 2 3" xfId="22884"/>
    <cellStyle name="Normal 2 32 12 2 4" xfId="22885"/>
    <cellStyle name="Normal 2 32 12 3" xfId="22886"/>
    <cellStyle name="Normal 2 32 12 3 2" xfId="22887"/>
    <cellStyle name="Normal 2 32 12 3 3" xfId="22888"/>
    <cellStyle name="Normal 2 32 12 4" xfId="22889"/>
    <cellStyle name="Normal 2 32 13" xfId="2094"/>
    <cellStyle name="Normal 2 32 13 2" xfId="22890"/>
    <cellStyle name="Normal 2 32 13 2 2" xfId="22891"/>
    <cellStyle name="Normal 2 32 13 2 2 2" xfId="22892"/>
    <cellStyle name="Normal 2 32 13 2 2 3" xfId="22893"/>
    <cellStyle name="Normal 2 32 13 2 3" xfId="22894"/>
    <cellStyle name="Normal 2 32 13 2 4" xfId="22895"/>
    <cellStyle name="Normal 2 32 13 3" xfId="22896"/>
    <cellStyle name="Normal 2 32 13 3 2" xfId="22897"/>
    <cellStyle name="Normal 2 32 13 3 3" xfId="22898"/>
    <cellStyle name="Normal 2 32 13 4" xfId="22899"/>
    <cellStyle name="Normal 2 32 14" xfId="2095"/>
    <cellStyle name="Normal 2 32 14 2" xfId="22900"/>
    <cellStyle name="Normal 2 32 14 2 2" xfId="22901"/>
    <cellStyle name="Normal 2 32 14 2 2 2" xfId="22902"/>
    <cellStyle name="Normal 2 32 14 2 2 3" xfId="22903"/>
    <cellStyle name="Normal 2 32 14 2 3" xfId="22904"/>
    <cellStyle name="Normal 2 32 14 2 4" xfId="22905"/>
    <cellStyle name="Normal 2 32 14 3" xfId="22906"/>
    <cellStyle name="Normal 2 32 14 3 2" xfId="22907"/>
    <cellStyle name="Normal 2 32 14 3 3" xfId="22908"/>
    <cellStyle name="Normal 2 32 14 4" xfId="22909"/>
    <cellStyle name="Normal 2 32 15" xfId="2096"/>
    <cellStyle name="Normal 2 32 15 2" xfId="22910"/>
    <cellStyle name="Normal 2 32 15 2 2" xfId="22911"/>
    <cellStyle name="Normal 2 32 15 2 2 2" xfId="22912"/>
    <cellStyle name="Normal 2 32 15 2 2 3" xfId="22913"/>
    <cellStyle name="Normal 2 32 15 2 3" xfId="22914"/>
    <cellStyle name="Normal 2 32 15 2 4" xfId="22915"/>
    <cellStyle name="Normal 2 32 15 3" xfId="22916"/>
    <cellStyle name="Normal 2 32 15 3 2" xfId="22917"/>
    <cellStyle name="Normal 2 32 15 3 3" xfId="22918"/>
    <cellStyle name="Normal 2 32 15 4" xfId="22919"/>
    <cellStyle name="Normal 2 32 16" xfId="2097"/>
    <cellStyle name="Normal 2 32 16 2" xfId="22920"/>
    <cellStyle name="Normal 2 32 16 2 2" xfId="22921"/>
    <cellStyle name="Normal 2 32 16 2 2 2" xfId="22922"/>
    <cellStyle name="Normal 2 32 16 2 2 3" xfId="22923"/>
    <cellStyle name="Normal 2 32 16 2 3" xfId="22924"/>
    <cellStyle name="Normal 2 32 16 2 4" xfId="22925"/>
    <cellStyle name="Normal 2 32 16 3" xfId="22926"/>
    <cellStyle name="Normal 2 32 16 3 2" xfId="22927"/>
    <cellStyle name="Normal 2 32 16 3 3" xfId="22928"/>
    <cellStyle name="Normal 2 32 16 4" xfId="22929"/>
    <cellStyle name="Normal 2 32 17" xfId="2098"/>
    <cellStyle name="Normal 2 32 17 2" xfId="22930"/>
    <cellStyle name="Normal 2 32 17 2 2" xfId="22931"/>
    <cellStyle name="Normal 2 32 17 2 2 2" xfId="22932"/>
    <cellStyle name="Normal 2 32 17 2 2 3" xfId="22933"/>
    <cellStyle name="Normal 2 32 17 2 3" xfId="22934"/>
    <cellStyle name="Normal 2 32 17 2 4" xfId="22935"/>
    <cellStyle name="Normal 2 32 17 3" xfId="22936"/>
    <cellStyle name="Normal 2 32 17 3 2" xfId="22937"/>
    <cellStyle name="Normal 2 32 17 3 3" xfId="22938"/>
    <cellStyle name="Normal 2 32 17 4" xfId="22939"/>
    <cellStyle name="Normal 2 32 18" xfId="2099"/>
    <cellStyle name="Normal 2 32 18 2" xfId="22940"/>
    <cellStyle name="Normal 2 32 18 2 2" xfId="22941"/>
    <cellStyle name="Normal 2 32 18 2 2 2" xfId="22942"/>
    <cellStyle name="Normal 2 32 18 2 2 3" xfId="22943"/>
    <cellStyle name="Normal 2 32 18 2 3" xfId="22944"/>
    <cellStyle name="Normal 2 32 18 2 4" xfId="22945"/>
    <cellStyle name="Normal 2 32 18 3" xfId="22946"/>
    <cellStyle name="Normal 2 32 18 3 2" xfId="22947"/>
    <cellStyle name="Normal 2 32 18 3 3" xfId="22948"/>
    <cellStyle name="Normal 2 32 18 4" xfId="22949"/>
    <cellStyle name="Normal 2 32 19" xfId="2100"/>
    <cellStyle name="Normal 2 32 19 2" xfId="22950"/>
    <cellStyle name="Normal 2 32 19 2 2" xfId="22951"/>
    <cellStyle name="Normal 2 32 19 2 2 2" xfId="22952"/>
    <cellStyle name="Normal 2 32 19 2 2 3" xfId="22953"/>
    <cellStyle name="Normal 2 32 19 2 3" xfId="22954"/>
    <cellStyle name="Normal 2 32 19 2 4" xfId="22955"/>
    <cellStyle name="Normal 2 32 19 3" xfId="22956"/>
    <cellStyle name="Normal 2 32 19 3 2" xfId="22957"/>
    <cellStyle name="Normal 2 32 19 3 3" xfId="22958"/>
    <cellStyle name="Normal 2 32 19 4" xfId="22959"/>
    <cellStyle name="Normal 2 32 2" xfId="2101"/>
    <cellStyle name="Normal 2 32 2 2" xfId="22960"/>
    <cellStyle name="Normal 2 32 2 2 2" xfId="22961"/>
    <cellStyle name="Normal 2 32 2 2 2 2" xfId="22962"/>
    <cellStyle name="Normal 2 32 2 2 2 3" xfId="22963"/>
    <cellStyle name="Normal 2 32 2 2 3" xfId="22964"/>
    <cellStyle name="Normal 2 32 2 2 4" xfId="22965"/>
    <cellStyle name="Normal 2 32 2 3" xfId="22966"/>
    <cellStyle name="Normal 2 32 2 3 2" xfId="22967"/>
    <cellStyle name="Normal 2 32 2 3 3" xfId="22968"/>
    <cellStyle name="Normal 2 32 2 4" xfId="22969"/>
    <cellStyle name="Normal 2 32 20" xfId="2102"/>
    <cellStyle name="Normal 2 32 20 2" xfId="22970"/>
    <cellStyle name="Normal 2 32 20 2 2" xfId="22971"/>
    <cellStyle name="Normal 2 32 20 2 2 2" xfId="22972"/>
    <cellStyle name="Normal 2 32 20 2 2 3" xfId="22973"/>
    <cellStyle name="Normal 2 32 20 2 3" xfId="22974"/>
    <cellStyle name="Normal 2 32 20 2 4" xfId="22975"/>
    <cellStyle name="Normal 2 32 20 3" xfId="22976"/>
    <cellStyle name="Normal 2 32 20 3 2" xfId="22977"/>
    <cellStyle name="Normal 2 32 20 3 3" xfId="22978"/>
    <cellStyle name="Normal 2 32 20 4" xfId="22979"/>
    <cellStyle name="Normal 2 32 21" xfId="2103"/>
    <cellStyle name="Normal 2 32 21 2" xfId="22980"/>
    <cellStyle name="Normal 2 32 21 2 2" xfId="22981"/>
    <cellStyle name="Normal 2 32 21 2 2 2" xfId="22982"/>
    <cellStyle name="Normal 2 32 21 2 2 3" xfId="22983"/>
    <cellStyle name="Normal 2 32 21 2 3" xfId="22984"/>
    <cellStyle name="Normal 2 32 21 2 4" xfId="22985"/>
    <cellStyle name="Normal 2 32 21 3" xfId="22986"/>
    <cellStyle name="Normal 2 32 21 3 2" xfId="22987"/>
    <cellStyle name="Normal 2 32 21 3 3" xfId="22988"/>
    <cellStyle name="Normal 2 32 21 4" xfId="22989"/>
    <cellStyle name="Normal 2 32 22" xfId="2104"/>
    <cellStyle name="Normal 2 32 22 2" xfId="22990"/>
    <cellStyle name="Normal 2 32 22 2 2" xfId="22991"/>
    <cellStyle name="Normal 2 32 22 2 2 2" xfId="22992"/>
    <cellStyle name="Normal 2 32 22 2 2 3" xfId="22993"/>
    <cellStyle name="Normal 2 32 22 2 3" xfId="22994"/>
    <cellStyle name="Normal 2 32 22 2 4" xfId="22995"/>
    <cellStyle name="Normal 2 32 22 3" xfId="22996"/>
    <cellStyle name="Normal 2 32 22 3 2" xfId="22997"/>
    <cellStyle name="Normal 2 32 22 3 3" xfId="22998"/>
    <cellStyle name="Normal 2 32 22 4" xfId="22999"/>
    <cellStyle name="Normal 2 32 23" xfId="2105"/>
    <cellStyle name="Normal 2 32 23 2" xfId="23000"/>
    <cellStyle name="Normal 2 32 23 2 2" xfId="23001"/>
    <cellStyle name="Normal 2 32 23 2 2 2" xfId="23002"/>
    <cellStyle name="Normal 2 32 23 2 2 3" xfId="23003"/>
    <cellStyle name="Normal 2 32 23 2 3" xfId="23004"/>
    <cellStyle name="Normal 2 32 23 2 4" xfId="23005"/>
    <cellStyle name="Normal 2 32 23 3" xfId="23006"/>
    <cellStyle name="Normal 2 32 23 3 2" xfId="23007"/>
    <cellStyle name="Normal 2 32 23 3 3" xfId="23008"/>
    <cellStyle name="Normal 2 32 23 4" xfId="23009"/>
    <cellStyle name="Normal 2 32 24" xfId="23010"/>
    <cellStyle name="Normal 2 32 24 2" xfId="23011"/>
    <cellStyle name="Normal 2 32 24 2 2" xfId="23012"/>
    <cellStyle name="Normal 2 32 24 2 3" xfId="23013"/>
    <cellStyle name="Normal 2 32 24 3" xfId="23014"/>
    <cellStyle name="Normal 2 32 24 4" xfId="23015"/>
    <cellStyle name="Normal 2 32 25" xfId="23016"/>
    <cellStyle name="Normal 2 32 25 2" xfId="23017"/>
    <cellStyle name="Normal 2 32 25 3" xfId="23018"/>
    <cellStyle name="Normal 2 32 26" xfId="23019"/>
    <cellStyle name="Normal 2 32 3" xfId="2106"/>
    <cellStyle name="Normal 2 32 3 2" xfId="23020"/>
    <cellStyle name="Normal 2 32 3 2 2" xfId="23021"/>
    <cellStyle name="Normal 2 32 3 2 2 2" xfId="23022"/>
    <cellStyle name="Normal 2 32 3 2 2 3" xfId="23023"/>
    <cellStyle name="Normal 2 32 3 2 3" xfId="23024"/>
    <cellStyle name="Normal 2 32 3 2 4" xfId="23025"/>
    <cellStyle name="Normal 2 32 3 3" xfId="23026"/>
    <cellStyle name="Normal 2 32 3 3 2" xfId="23027"/>
    <cellStyle name="Normal 2 32 3 3 3" xfId="23028"/>
    <cellStyle name="Normal 2 32 3 4" xfId="23029"/>
    <cellStyle name="Normal 2 32 4" xfId="2107"/>
    <cellStyle name="Normal 2 32 4 2" xfId="23030"/>
    <cellStyle name="Normal 2 32 4 2 2" xfId="23031"/>
    <cellStyle name="Normal 2 32 4 2 2 2" xfId="23032"/>
    <cellStyle name="Normal 2 32 4 2 2 3" xfId="23033"/>
    <cellStyle name="Normal 2 32 4 2 3" xfId="23034"/>
    <cellStyle name="Normal 2 32 4 2 4" xfId="23035"/>
    <cellStyle name="Normal 2 32 4 3" xfId="23036"/>
    <cellStyle name="Normal 2 32 4 3 2" xfId="23037"/>
    <cellStyle name="Normal 2 32 4 3 3" xfId="23038"/>
    <cellStyle name="Normal 2 32 4 4" xfId="23039"/>
    <cellStyle name="Normal 2 32 5" xfId="2108"/>
    <cellStyle name="Normal 2 32 5 2" xfId="23040"/>
    <cellStyle name="Normal 2 32 5 2 2" xfId="23041"/>
    <cellStyle name="Normal 2 32 5 2 2 2" xfId="23042"/>
    <cellStyle name="Normal 2 32 5 2 2 3" xfId="23043"/>
    <cellStyle name="Normal 2 32 5 2 3" xfId="23044"/>
    <cellStyle name="Normal 2 32 5 2 4" xfId="23045"/>
    <cellStyle name="Normal 2 32 5 3" xfId="23046"/>
    <cellStyle name="Normal 2 32 5 3 2" xfId="23047"/>
    <cellStyle name="Normal 2 32 5 3 3" xfId="23048"/>
    <cellStyle name="Normal 2 32 5 4" xfId="23049"/>
    <cellStyle name="Normal 2 32 6" xfId="2109"/>
    <cellStyle name="Normal 2 32 6 2" xfId="23050"/>
    <cellStyle name="Normal 2 32 6 2 2" xfId="23051"/>
    <cellStyle name="Normal 2 32 6 2 2 2" xfId="23052"/>
    <cellStyle name="Normal 2 32 6 2 2 3" xfId="23053"/>
    <cellStyle name="Normal 2 32 6 2 3" xfId="23054"/>
    <cellStyle name="Normal 2 32 6 2 4" xfId="23055"/>
    <cellStyle name="Normal 2 32 6 3" xfId="23056"/>
    <cellStyle name="Normal 2 32 6 3 2" xfId="23057"/>
    <cellStyle name="Normal 2 32 6 3 3" xfId="23058"/>
    <cellStyle name="Normal 2 32 6 4" xfId="23059"/>
    <cellStyle name="Normal 2 32 7" xfId="2110"/>
    <cellStyle name="Normal 2 32 7 2" xfId="23060"/>
    <cellStyle name="Normal 2 32 7 2 2" xfId="23061"/>
    <cellStyle name="Normal 2 32 7 2 2 2" xfId="23062"/>
    <cellStyle name="Normal 2 32 7 2 2 3" xfId="23063"/>
    <cellStyle name="Normal 2 32 7 2 3" xfId="23064"/>
    <cellStyle name="Normal 2 32 7 2 4" xfId="23065"/>
    <cellStyle name="Normal 2 32 7 3" xfId="23066"/>
    <cellStyle name="Normal 2 32 7 3 2" xfId="23067"/>
    <cellStyle name="Normal 2 32 7 3 3" xfId="23068"/>
    <cellStyle name="Normal 2 32 7 4" xfId="23069"/>
    <cellStyle name="Normal 2 32 8" xfId="2111"/>
    <cellStyle name="Normal 2 32 8 2" xfId="23070"/>
    <cellStyle name="Normal 2 32 8 2 2" xfId="23071"/>
    <cellStyle name="Normal 2 32 8 2 2 2" xfId="23072"/>
    <cellStyle name="Normal 2 32 8 2 2 3" xfId="23073"/>
    <cellStyle name="Normal 2 32 8 2 3" xfId="23074"/>
    <cellStyle name="Normal 2 32 8 2 4" xfId="23075"/>
    <cellStyle name="Normal 2 32 8 3" xfId="23076"/>
    <cellStyle name="Normal 2 32 8 3 2" xfId="23077"/>
    <cellStyle name="Normal 2 32 8 3 3" xfId="23078"/>
    <cellStyle name="Normal 2 32 8 4" xfId="23079"/>
    <cellStyle name="Normal 2 32 9" xfId="2112"/>
    <cellStyle name="Normal 2 32 9 2" xfId="23080"/>
    <cellStyle name="Normal 2 32 9 2 2" xfId="23081"/>
    <cellStyle name="Normal 2 32 9 2 2 2" xfId="23082"/>
    <cellStyle name="Normal 2 32 9 2 2 3" xfId="23083"/>
    <cellStyle name="Normal 2 32 9 2 3" xfId="23084"/>
    <cellStyle name="Normal 2 32 9 2 4" xfId="23085"/>
    <cellStyle name="Normal 2 32 9 3" xfId="23086"/>
    <cellStyle name="Normal 2 32 9 3 2" xfId="23087"/>
    <cellStyle name="Normal 2 32 9 3 3" xfId="23088"/>
    <cellStyle name="Normal 2 32 9 4" xfId="23089"/>
    <cellStyle name="Normal 2 33" xfId="2113"/>
    <cellStyle name="Normal 2 33 10" xfId="2114"/>
    <cellStyle name="Normal 2 33 10 2" xfId="23090"/>
    <cellStyle name="Normal 2 33 10 2 2" xfId="23091"/>
    <cellStyle name="Normal 2 33 10 2 2 2" xfId="23092"/>
    <cellStyle name="Normal 2 33 10 2 2 3" xfId="23093"/>
    <cellStyle name="Normal 2 33 10 2 3" xfId="23094"/>
    <cellStyle name="Normal 2 33 10 2 4" xfId="23095"/>
    <cellStyle name="Normal 2 33 10 3" xfId="23096"/>
    <cellStyle name="Normal 2 33 10 3 2" xfId="23097"/>
    <cellStyle name="Normal 2 33 10 3 3" xfId="23098"/>
    <cellStyle name="Normal 2 33 10 4" xfId="23099"/>
    <cellStyle name="Normal 2 33 11" xfId="2115"/>
    <cellStyle name="Normal 2 33 11 2" xfId="23100"/>
    <cellStyle name="Normal 2 33 11 2 2" xfId="23101"/>
    <cellStyle name="Normal 2 33 11 2 2 2" xfId="23102"/>
    <cellStyle name="Normal 2 33 11 2 2 3" xfId="23103"/>
    <cellStyle name="Normal 2 33 11 2 3" xfId="23104"/>
    <cellStyle name="Normal 2 33 11 2 4" xfId="23105"/>
    <cellStyle name="Normal 2 33 11 3" xfId="23106"/>
    <cellStyle name="Normal 2 33 11 3 2" xfId="23107"/>
    <cellStyle name="Normal 2 33 11 3 3" xfId="23108"/>
    <cellStyle name="Normal 2 33 11 4" xfId="23109"/>
    <cellStyle name="Normal 2 33 12" xfId="2116"/>
    <cellStyle name="Normal 2 33 12 2" xfId="23110"/>
    <cellStyle name="Normal 2 33 12 2 2" xfId="23111"/>
    <cellStyle name="Normal 2 33 12 2 2 2" xfId="23112"/>
    <cellStyle name="Normal 2 33 12 2 2 3" xfId="23113"/>
    <cellStyle name="Normal 2 33 12 2 3" xfId="23114"/>
    <cellStyle name="Normal 2 33 12 2 4" xfId="23115"/>
    <cellStyle name="Normal 2 33 12 3" xfId="23116"/>
    <cellStyle name="Normal 2 33 12 3 2" xfId="23117"/>
    <cellStyle name="Normal 2 33 12 3 3" xfId="23118"/>
    <cellStyle name="Normal 2 33 12 4" xfId="23119"/>
    <cellStyle name="Normal 2 33 13" xfId="2117"/>
    <cellStyle name="Normal 2 33 13 2" xfId="23120"/>
    <cellStyle name="Normal 2 33 13 2 2" xfId="23121"/>
    <cellStyle name="Normal 2 33 13 2 2 2" xfId="23122"/>
    <cellStyle name="Normal 2 33 13 2 2 3" xfId="23123"/>
    <cellStyle name="Normal 2 33 13 2 3" xfId="23124"/>
    <cellStyle name="Normal 2 33 13 2 4" xfId="23125"/>
    <cellStyle name="Normal 2 33 13 3" xfId="23126"/>
    <cellStyle name="Normal 2 33 13 3 2" xfId="23127"/>
    <cellStyle name="Normal 2 33 13 3 3" xfId="23128"/>
    <cellStyle name="Normal 2 33 13 4" xfId="23129"/>
    <cellStyle name="Normal 2 33 14" xfId="2118"/>
    <cellStyle name="Normal 2 33 14 2" xfId="23130"/>
    <cellStyle name="Normal 2 33 14 2 2" xfId="23131"/>
    <cellStyle name="Normal 2 33 14 2 2 2" xfId="23132"/>
    <cellStyle name="Normal 2 33 14 2 2 3" xfId="23133"/>
    <cellStyle name="Normal 2 33 14 2 3" xfId="23134"/>
    <cellStyle name="Normal 2 33 14 2 4" xfId="23135"/>
    <cellStyle name="Normal 2 33 14 3" xfId="23136"/>
    <cellStyle name="Normal 2 33 14 3 2" xfId="23137"/>
    <cellStyle name="Normal 2 33 14 3 3" xfId="23138"/>
    <cellStyle name="Normal 2 33 14 4" xfId="23139"/>
    <cellStyle name="Normal 2 33 15" xfId="2119"/>
    <cellStyle name="Normal 2 33 15 2" xfId="23140"/>
    <cellStyle name="Normal 2 33 15 2 2" xfId="23141"/>
    <cellStyle name="Normal 2 33 15 2 2 2" xfId="23142"/>
    <cellStyle name="Normal 2 33 15 2 2 3" xfId="23143"/>
    <cellStyle name="Normal 2 33 15 2 3" xfId="23144"/>
    <cellStyle name="Normal 2 33 15 2 4" xfId="23145"/>
    <cellStyle name="Normal 2 33 15 3" xfId="23146"/>
    <cellStyle name="Normal 2 33 15 3 2" xfId="23147"/>
    <cellStyle name="Normal 2 33 15 3 3" xfId="23148"/>
    <cellStyle name="Normal 2 33 15 4" xfId="23149"/>
    <cellStyle name="Normal 2 33 16" xfId="2120"/>
    <cellStyle name="Normal 2 33 16 2" xfId="23150"/>
    <cellStyle name="Normal 2 33 16 2 2" xfId="23151"/>
    <cellStyle name="Normal 2 33 16 2 2 2" xfId="23152"/>
    <cellStyle name="Normal 2 33 16 2 2 3" xfId="23153"/>
    <cellStyle name="Normal 2 33 16 2 3" xfId="23154"/>
    <cellStyle name="Normal 2 33 16 2 4" xfId="23155"/>
    <cellStyle name="Normal 2 33 16 3" xfId="23156"/>
    <cellStyle name="Normal 2 33 16 3 2" xfId="23157"/>
    <cellStyle name="Normal 2 33 16 3 3" xfId="23158"/>
    <cellStyle name="Normal 2 33 16 4" xfId="23159"/>
    <cellStyle name="Normal 2 33 17" xfId="2121"/>
    <cellStyle name="Normal 2 33 17 2" xfId="23160"/>
    <cellStyle name="Normal 2 33 17 2 2" xfId="23161"/>
    <cellStyle name="Normal 2 33 17 2 2 2" xfId="23162"/>
    <cellStyle name="Normal 2 33 17 2 2 3" xfId="23163"/>
    <cellStyle name="Normal 2 33 17 2 3" xfId="23164"/>
    <cellStyle name="Normal 2 33 17 2 4" xfId="23165"/>
    <cellStyle name="Normal 2 33 17 3" xfId="23166"/>
    <cellStyle name="Normal 2 33 17 3 2" xfId="23167"/>
    <cellStyle name="Normal 2 33 17 3 3" xfId="23168"/>
    <cellStyle name="Normal 2 33 17 4" xfId="23169"/>
    <cellStyle name="Normal 2 33 18" xfId="2122"/>
    <cellStyle name="Normal 2 33 18 2" xfId="23170"/>
    <cellStyle name="Normal 2 33 18 2 2" xfId="23171"/>
    <cellStyle name="Normal 2 33 18 2 2 2" xfId="23172"/>
    <cellStyle name="Normal 2 33 18 2 2 3" xfId="23173"/>
    <cellStyle name="Normal 2 33 18 2 3" xfId="23174"/>
    <cellStyle name="Normal 2 33 18 2 4" xfId="23175"/>
    <cellStyle name="Normal 2 33 18 3" xfId="23176"/>
    <cellStyle name="Normal 2 33 18 3 2" xfId="23177"/>
    <cellStyle name="Normal 2 33 18 3 3" xfId="23178"/>
    <cellStyle name="Normal 2 33 18 4" xfId="23179"/>
    <cellStyle name="Normal 2 33 19" xfId="2123"/>
    <cellStyle name="Normal 2 33 19 2" xfId="23180"/>
    <cellStyle name="Normal 2 33 19 2 2" xfId="23181"/>
    <cellStyle name="Normal 2 33 19 2 2 2" xfId="23182"/>
    <cellStyle name="Normal 2 33 19 2 2 3" xfId="23183"/>
    <cellStyle name="Normal 2 33 19 2 3" xfId="23184"/>
    <cellStyle name="Normal 2 33 19 2 4" xfId="23185"/>
    <cellStyle name="Normal 2 33 19 3" xfId="23186"/>
    <cellStyle name="Normal 2 33 19 3 2" xfId="23187"/>
    <cellStyle name="Normal 2 33 19 3 3" xfId="23188"/>
    <cellStyle name="Normal 2 33 19 4" xfId="23189"/>
    <cellStyle name="Normal 2 33 2" xfId="2124"/>
    <cellStyle name="Normal 2 33 2 2" xfId="23190"/>
    <cellStyle name="Normal 2 33 2 2 2" xfId="23191"/>
    <cellStyle name="Normal 2 33 2 2 2 2" xfId="23192"/>
    <cellStyle name="Normal 2 33 2 2 2 3" xfId="23193"/>
    <cellStyle name="Normal 2 33 2 2 3" xfId="23194"/>
    <cellStyle name="Normal 2 33 2 2 4" xfId="23195"/>
    <cellStyle name="Normal 2 33 2 3" xfId="23196"/>
    <cellStyle name="Normal 2 33 2 3 2" xfId="23197"/>
    <cellStyle name="Normal 2 33 2 3 3" xfId="23198"/>
    <cellStyle name="Normal 2 33 2 4" xfId="23199"/>
    <cellStyle name="Normal 2 33 20" xfId="2125"/>
    <cellStyle name="Normal 2 33 20 2" xfId="23200"/>
    <cellStyle name="Normal 2 33 20 2 2" xfId="23201"/>
    <cellStyle name="Normal 2 33 20 2 2 2" xfId="23202"/>
    <cellStyle name="Normal 2 33 20 2 2 3" xfId="23203"/>
    <cellStyle name="Normal 2 33 20 2 3" xfId="23204"/>
    <cellStyle name="Normal 2 33 20 2 4" xfId="23205"/>
    <cellStyle name="Normal 2 33 20 3" xfId="23206"/>
    <cellStyle name="Normal 2 33 20 3 2" xfId="23207"/>
    <cellStyle name="Normal 2 33 20 3 3" xfId="23208"/>
    <cellStyle name="Normal 2 33 20 4" xfId="23209"/>
    <cellStyle name="Normal 2 33 21" xfId="2126"/>
    <cellStyle name="Normal 2 33 21 2" xfId="23210"/>
    <cellStyle name="Normal 2 33 21 2 2" xfId="23211"/>
    <cellStyle name="Normal 2 33 21 2 2 2" xfId="23212"/>
    <cellStyle name="Normal 2 33 21 2 2 3" xfId="23213"/>
    <cellStyle name="Normal 2 33 21 2 3" xfId="23214"/>
    <cellStyle name="Normal 2 33 21 2 4" xfId="23215"/>
    <cellStyle name="Normal 2 33 21 3" xfId="23216"/>
    <cellStyle name="Normal 2 33 21 3 2" xfId="23217"/>
    <cellStyle name="Normal 2 33 21 3 3" xfId="23218"/>
    <cellStyle name="Normal 2 33 21 4" xfId="23219"/>
    <cellStyle name="Normal 2 33 22" xfId="2127"/>
    <cellStyle name="Normal 2 33 22 2" xfId="23220"/>
    <cellStyle name="Normal 2 33 22 2 2" xfId="23221"/>
    <cellStyle name="Normal 2 33 22 2 2 2" xfId="23222"/>
    <cellStyle name="Normal 2 33 22 2 2 3" xfId="23223"/>
    <cellStyle name="Normal 2 33 22 2 3" xfId="23224"/>
    <cellStyle name="Normal 2 33 22 2 4" xfId="23225"/>
    <cellStyle name="Normal 2 33 22 3" xfId="23226"/>
    <cellStyle name="Normal 2 33 22 3 2" xfId="23227"/>
    <cellStyle name="Normal 2 33 22 3 3" xfId="23228"/>
    <cellStyle name="Normal 2 33 22 4" xfId="23229"/>
    <cellStyle name="Normal 2 33 23" xfId="2128"/>
    <cellStyle name="Normal 2 33 23 2" xfId="23230"/>
    <cellStyle name="Normal 2 33 23 2 2" xfId="23231"/>
    <cellStyle name="Normal 2 33 23 2 2 2" xfId="23232"/>
    <cellStyle name="Normal 2 33 23 2 2 3" xfId="23233"/>
    <cellStyle name="Normal 2 33 23 2 3" xfId="23234"/>
    <cellStyle name="Normal 2 33 23 2 4" xfId="23235"/>
    <cellStyle name="Normal 2 33 23 3" xfId="23236"/>
    <cellStyle name="Normal 2 33 23 3 2" xfId="23237"/>
    <cellStyle name="Normal 2 33 23 3 3" xfId="23238"/>
    <cellStyle name="Normal 2 33 23 4" xfId="23239"/>
    <cellStyle name="Normal 2 33 24" xfId="23240"/>
    <cellStyle name="Normal 2 33 24 2" xfId="23241"/>
    <cellStyle name="Normal 2 33 24 2 2" xfId="23242"/>
    <cellStyle name="Normal 2 33 24 2 3" xfId="23243"/>
    <cellStyle name="Normal 2 33 24 3" xfId="23244"/>
    <cellStyle name="Normal 2 33 24 4" xfId="23245"/>
    <cellStyle name="Normal 2 33 25" xfId="23246"/>
    <cellStyle name="Normal 2 33 25 2" xfId="23247"/>
    <cellStyle name="Normal 2 33 25 3" xfId="23248"/>
    <cellStyle name="Normal 2 33 26" xfId="23249"/>
    <cellStyle name="Normal 2 33 3" xfId="2129"/>
    <cellStyle name="Normal 2 33 3 2" xfId="23250"/>
    <cellStyle name="Normal 2 33 3 2 2" xfId="23251"/>
    <cellStyle name="Normal 2 33 3 2 2 2" xfId="23252"/>
    <cellStyle name="Normal 2 33 3 2 2 3" xfId="23253"/>
    <cellStyle name="Normal 2 33 3 2 3" xfId="23254"/>
    <cellStyle name="Normal 2 33 3 2 4" xfId="23255"/>
    <cellStyle name="Normal 2 33 3 3" xfId="23256"/>
    <cellStyle name="Normal 2 33 3 3 2" xfId="23257"/>
    <cellStyle name="Normal 2 33 3 3 3" xfId="23258"/>
    <cellStyle name="Normal 2 33 3 4" xfId="23259"/>
    <cellStyle name="Normal 2 33 4" xfId="2130"/>
    <cellStyle name="Normal 2 33 4 2" xfId="23260"/>
    <cellStyle name="Normal 2 33 4 2 2" xfId="23261"/>
    <cellStyle name="Normal 2 33 4 2 2 2" xfId="23262"/>
    <cellStyle name="Normal 2 33 4 2 2 3" xfId="23263"/>
    <cellStyle name="Normal 2 33 4 2 3" xfId="23264"/>
    <cellStyle name="Normal 2 33 4 2 4" xfId="23265"/>
    <cellStyle name="Normal 2 33 4 3" xfId="23266"/>
    <cellStyle name="Normal 2 33 4 3 2" xfId="23267"/>
    <cellStyle name="Normal 2 33 4 3 3" xfId="23268"/>
    <cellStyle name="Normal 2 33 4 4" xfId="23269"/>
    <cellStyle name="Normal 2 33 5" xfId="2131"/>
    <cellStyle name="Normal 2 33 5 2" xfId="23270"/>
    <cellStyle name="Normal 2 33 5 2 2" xfId="23271"/>
    <cellStyle name="Normal 2 33 5 2 2 2" xfId="23272"/>
    <cellStyle name="Normal 2 33 5 2 2 3" xfId="23273"/>
    <cellStyle name="Normal 2 33 5 2 3" xfId="23274"/>
    <cellStyle name="Normal 2 33 5 2 4" xfId="23275"/>
    <cellStyle name="Normal 2 33 5 3" xfId="23276"/>
    <cellStyle name="Normal 2 33 5 3 2" xfId="23277"/>
    <cellStyle name="Normal 2 33 5 3 3" xfId="23278"/>
    <cellStyle name="Normal 2 33 5 4" xfId="23279"/>
    <cellStyle name="Normal 2 33 6" xfId="2132"/>
    <cellStyle name="Normal 2 33 6 2" xfId="23280"/>
    <cellStyle name="Normal 2 33 6 2 2" xfId="23281"/>
    <cellStyle name="Normal 2 33 6 2 2 2" xfId="23282"/>
    <cellStyle name="Normal 2 33 6 2 2 3" xfId="23283"/>
    <cellStyle name="Normal 2 33 6 2 3" xfId="23284"/>
    <cellStyle name="Normal 2 33 6 2 4" xfId="23285"/>
    <cellStyle name="Normal 2 33 6 3" xfId="23286"/>
    <cellStyle name="Normal 2 33 6 3 2" xfId="23287"/>
    <cellStyle name="Normal 2 33 6 3 3" xfId="23288"/>
    <cellStyle name="Normal 2 33 6 4" xfId="23289"/>
    <cellStyle name="Normal 2 33 7" xfId="2133"/>
    <cellStyle name="Normal 2 33 7 2" xfId="23290"/>
    <cellStyle name="Normal 2 33 7 2 2" xfId="23291"/>
    <cellStyle name="Normal 2 33 7 2 2 2" xfId="23292"/>
    <cellStyle name="Normal 2 33 7 2 2 3" xfId="23293"/>
    <cellStyle name="Normal 2 33 7 2 3" xfId="23294"/>
    <cellStyle name="Normal 2 33 7 2 4" xfId="23295"/>
    <cellStyle name="Normal 2 33 7 3" xfId="23296"/>
    <cellStyle name="Normal 2 33 7 3 2" xfId="23297"/>
    <cellStyle name="Normal 2 33 7 3 3" xfId="23298"/>
    <cellStyle name="Normal 2 33 7 4" xfId="23299"/>
    <cellStyle name="Normal 2 33 8" xfId="2134"/>
    <cellStyle name="Normal 2 33 8 2" xfId="23300"/>
    <cellStyle name="Normal 2 33 8 2 2" xfId="23301"/>
    <cellStyle name="Normal 2 33 8 2 2 2" xfId="23302"/>
    <cellStyle name="Normal 2 33 8 2 2 3" xfId="23303"/>
    <cellStyle name="Normal 2 33 8 2 3" xfId="23304"/>
    <cellStyle name="Normal 2 33 8 2 4" xfId="23305"/>
    <cellStyle name="Normal 2 33 8 3" xfId="23306"/>
    <cellStyle name="Normal 2 33 8 3 2" xfId="23307"/>
    <cellStyle name="Normal 2 33 8 3 3" xfId="23308"/>
    <cellStyle name="Normal 2 33 8 4" xfId="23309"/>
    <cellStyle name="Normal 2 33 9" xfId="2135"/>
    <cellStyle name="Normal 2 33 9 2" xfId="23310"/>
    <cellStyle name="Normal 2 33 9 2 2" xfId="23311"/>
    <cellStyle name="Normal 2 33 9 2 2 2" xfId="23312"/>
    <cellStyle name="Normal 2 33 9 2 2 3" xfId="23313"/>
    <cellStyle name="Normal 2 33 9 2 3" xfId="23314"/>
    <cellStyle name="Normal 2 33 9 2 4" xfId="23315"/>
    <cellStyle name="Normal 2 33 9 3" xfId="23316"/>
    <cellStyle name="Normal 2 33 9 3 2" xfId="23317"/>
    <cellStyle name="Normal 2 33 9 3 3" xfId="23318"/>
    <cellStyle name="Normal 2 33 9 4" xfId="23319"/>
    <cellStyle name="Normal 2 34" xfId="2136"/>
    <cellStyle name="Normal 2 34 10" xfId="2137"/>
    <cellStyle name="Normal 2 34 10 2" xfId="23320"/>
    <cellStyle name="Normal 2 34 10 2 2" xfId="23321"/>
    <cellStyle name="Normal 2 34 10 2 2 2" xfId="23322"/>
    <cellStyle name="Normal 2 34 10 2 2 3" xfId="23323"/>
    <cellStyle name="Normal 2 34 10 2 3" xfId="23324"/>
    <cellStyle name="Normal 2 34 10 2 4" xfId="23325"/>
    <cellStyle name="Normal 2 34 10 3" xfId="23326"/>
    <cellStyle name="Normal 2 34 10 3 2" xfId="23327"/>
    <cellStyle name="Normal 2 34 10 3 3" xfId="23328"/>
    <cellStyle name="Normal 2 34 10 4" xfId="23329"/>
    <cellStyle name="Normal 2 34 11" xfId="2138"/>
    <cellStyle name="Normal 2 34 11 2" xfId="23330"/>
    <cellStyle name="Normal 2 34 11 2 2" xfId="23331"/>
    <cellStyle name="Normal 2 34 11 2 2 2" xfId="23332"/>
    <cellStyle name="Normal 2 34 11 2 2 3" xfId="23333"/>
    <cellStyle name="Normal 2 34 11 2 3" xfId="23334"/>
    <cellStyle name="Normal 2 34 11 2 4" xfId="23335"/>
    <cellStyle name="Normal 2 34 11 3" xfId="23336"/>
    <cellStyle name="Normal 2 34 11 3 2" xfId="23337"/>
    <cellStyle name="Normal 2 34 11 3 3" xfId="23338"/>
    <cellStyle name="Normal 2 34 11 4" xfId="23339"/>
    <cellStyle name="Normal 2 34 12" xfId="2139"/>
    <cellStyle name="Normal 2 34 12 2" xfId="23340"/>
    <cellStyle name="Normal 2 34 12 2 2" xfId="23341"/>
    <cellStyle name="Normal 2 34 12 2 2 2" xfId="23342"/>
    <cellStyle name="Normal 2 34 12 2 2 3" xfId="23343"/>
    <cellStyle name="Normal 2 34 12 2 3" xfId="23344"/>
    <cellStyle name="Normal 2 34 12 2 4" xfId="23345"/>
    <cellStyle name="Normal 2 34 12 3" xfId="23346"/>
    <cellStyle name="Normal 2 34 12 3 2" xfId="23347"/>
    <cellStyle name="Normal 2 34 12 3 3" xfId="23348"/>
    <cellStyle name="Normal 2 34 12 4" xfId="23349"/>
    <cellStyle name="Normal 2 34 13" xfId="2140"/>
    <cellStyle name="Normal 2 34 13 2" xfId="23350"/>
    <cellStyle name="Normal 2 34 13 2 2" xfId="23351"/>
    <cellStyle name="Normal 2 34 13 2 2 2" xfId="23352"/>
    <cellStyle name="Normal 2 34 13 2 2 3" xfId="23353"/>
    <cellStyle name="Normal 2 34 13 2 3" xfId="23354"/>
    <cellStyle name="Normal 2 34 13 2 4" xfId="23355"/>
    <cellStyle name="Normal 2 34 13 3" xfId="23356"/>
    <cellStyle name="Normal 2 34 13 3 2" xfId="23357"/>
    <cellStyle name="Normal 2 34 13 3 3" xfId="23358"/>
    <cellStyle name="Normal 2 34 13 4" xfId="23359"/>
    <cellStyle name="Normal 2 34 14" xfId="2141"/>
    <cellStyle name="Normal 2 34 14 2" xfId="23360"/>
    <cellStyle name="Normal 2 34 14 2 2" xfId="23361"/>
    <cellStyle name="Normal 2 34 14 2 2 2" xfId="23362"/>
    <cellStyle name="Normal 2 34 14 2 2 3" xfId="23363"/>
    <cellStyle name="Normal 2 34 14 2 3" xfId="23364"/>
    <cellStyle name="Normal 2 34 14 2 4" xfId="23365"/>
    <cellStyle name="Normal 2 34 14 3" xfId="23366"/>
    <cellStyle name="Normal 2 34 14 3 2" xfId="23367"/>
    <cellStyle name="Normal 2 34 14 3 3" xfId="23368"/>
    <cellStyle name="Normal 2 34 14 4" xfId="23369"/>
    <cellStyle name="Normal 2 34 15" xfId="2142"/>
    <cellStyle name="Normal 2 34 15 2" xfId="23370"/>
    <cellStyle name="Normal 2 34 15 2 2" xfId="23371"/>
    <cellStyle name="Normal 2 34 15 2 2 2" xfId="23372"/>
    <cellStyle name="Normal 2 34 15 2 2 3" xfId="23373"/>
    <cellStyle name="Normal 2 34 15 2 3" xfId="23374"/>
    <cellStyle name="Normal 2 34 15 2 4" xfId="23375"/>
    <cellStyle name="Normal 2 34 15 3" xfId="23376"/>
    <cellStyle name="Normal 2 34 15 3 2" xfId="23377"/>
    <cellStyle name="Normal 2 34 15 3 3" xfId="23378"/>
    <cellStyle name="Normal 2 34 15 4" xfId="23379"/>
    <cellStyle name="Normal 2 34 16" xfId="2143"/>
    <cellStyle name="Normal 2 34 16 2" xfId="23380"/>
    <cellStyle name="Normal 2 34 16 2 2" xfId="23381"/>
    <cellStyle name="Normal 2 34 16 2 2 2" xfId="23382"/>
    <cellStyle name="Normal 2 34 16 2 2 3" xfId="23383"/>
    <cellStyle name="Normal 2 34 16 2 3" xfId="23384"/>
    <cellStyle name="Normal 2 34 16 2 4" xfId="23385"/>
    <cellStyle name="Normal 2 34 16 3" xfId="23386"/>
    <cellStyle name="Normal 2 34 16 3 2" xfId="23387"/>
    <cellStyle name="Normal 2 34 16 3 3" xfId="23388"/>
    <cellStyle name="Normal 2 34 16 4" xfId="23389"/>
    <cellStyle name="Normal 2 34 17" xfId="2144"/>
    <cellStyle name="Normal 2 34 17 2" xfId="23390"/>
    <cellStyle name="Normal 2 34 17 2 2" xfId="23391"/>
    <cellStyle name="Normal 2 34 17 2 2 2" xfId="23392"/>
    <cellStyle name="Normal 2 34 17 2 2 3" xfId="23393"/>
    <cellStyle name="Normal 2 34 17 2 3" xfId="23394"/>
    <cellStyle name="Normal 2 34 17 2 4" xfId="23395"/>
    <cellStyle name="Normal 2 34 17 3" xfId="23396"/>
    <cellStyle name="Normal 2 34 17 3 2" xfId="23397"/>
    <cellStyle name="Normal 2 34 17 3 3" xfId="23398"/>
    <cellStyle name="Normal 2 34 17 4" xfId="23399"/>
    <cellStyle name="Normal 2 34 18" xfId="2145"/>
    <cellStyle name="Normal 2 34 18 2" xfId="23400"/>
    <cellStyle name="Normal 2 34 18 2 2" xfId="23401"/>
    <cellStyle name="Normal 2 34 18 2 2 2" xfId="23402"/>
    <cellStyle name="Normal 2 34 18 2 2 3" xfId="23403"/>
    <cellStyle name="Normal 2 34 18 2 3" xfId="23404"/>
    <cellStyle name="Normal 2 34 18 2 4" xfId="23405"/>
    <cellStyle name="Normal 2 34 18 3" xfId="23406"/>
    <cellStyle name="Normal 2 34 18 3 2" xfId="23407"/>
    <cellStyle name="Normal 2 34 18 3 3" xfId="23408"/>
    <cellStyle name="Normal 2 34 18 4" xfId="23409"/>
    <cellStyle name="Normal 2 34 19" xfId="2146"/>
    <cellStyle name="Normal 2 34 19 2" xfId="23410"/>
    <cellStyle name="Normal 2 34 19 2 2" xfId="23411"/>
    <cellStyle name="Normal 2 34 19 2 2 2" xfId="23412"/>
    <cellStyle name="Normal 2 34 19 2 2 3" xfId="23413"/>
    <cellStyle name="Normal 2 34 19 2 3" xfId="23414"/>
    <cellStyle name="Normal 2 34 19 2 4" xfId="23415"/>
    <cellStyle name="Normal 2 34 19 3" xfId="23416"/>
    <cellStyle name="Normal 2 34 19 3 2" xfId="23417"/>
    <cellStyle name="Normal 2 34 19 3 3" xfId="23418"/>
    <cellStyle name="Normal 2 34 19 4" xfId="23419"/>
    <cellStyle name="Normal 2 34 2" xfId="2147"/>
    <cellStyle name="Normal 2 34 2 2" xfId="23420"/>
    <cellStyle name="Normal 2 34 2 2 2" xfId="23421"/>
    <cellStyle name="Normal 2 34 2 2 2 2" xfId="23422"/>
    <cellStyle name="Normal 2 34 2 2 2 3" xfId="23423"/>
    <cellStyle name="Normal 2 34 2 2 3" xfId="23424"/>
    <cellStyle name="Normal 2 34 2 2 4" xfId="23425"/>
    <cellStyle name="Normal 2 34 2 3" xfId="23426"/>
    <cellStyle name="Normal 2 34 2 3 2" xfId="23427"/>
    <cellStyle name="Normal 2 34 2 3 3" xfId="23428"/>
    <cellStyle name="Normal 2 34 2 4" xfId="23429"/>
    <cellStyle name="Normal 2 34 20" xfId="2148"/>
    <cellStyle name="Normal 2 34 20 2" xfId="23430"/>
    <cellStyle name="Normal 2 34 20 2 2" xfId="23431"/>
    <cellStyle name="Normal 2 34 20 2 2 2" xfId="23432"/>
    <cellStyle name="Normal 2 34 20 2 2 3" xfId="23433"/>
    <cellStyle name="Normal 2 34 20 2 3" xfId="23434"/>
    <cellStyle name="Normal 2 34 20 2 4" xfId="23435"/>
    <cellStyle name="Normal 2 34 20 3" xfId="23436"/>
    <cellStyle name="Normal 2 34 20 3 2" xfId="23437"/>
    <cellStyle name="Normal 2 34 20 3 3" xfId="23438"/>
    <cellStyle name="Normal 2 34 20 4" xfId="23439"/>
    <cellStyle name="Normal 2 34 21" xfId="2149"/>
    <cellStyle name="Normal 2 34 21 2" xfId="23440"/>
    <cellStyle name="Normal 2 34 21 2 2" xfId="23441"/>
    <cellStyle name="Normal 2 34 21 2 2 2" xfId="23442"/>
    <cellStyle name="Normal 2 34 21 2 2 3" xfId="23443"/>
    <cellStyle name="Normal 2 34 21 2 3" xfId="23444"/>
    <cellStyle name="Normal 2 34 21 2 4" xfId="23445"/>
    <cellStyle name="Normal 2 34 21 3" xfId="23446"/>
    <cellStyle name="Normal 2 34 21 3 2" xfId="23447"/>
    <cellStyle name="Normal 2 34 21 3 3" xfId="23448"/>
    <cellStyle name="Normal 2 34 21 4" xfId="23449"/>
    <cellStyle name="Normal 2 34 22" xfId="2150"/>
    <cellStyle name="Normal 2 34 22 2" xfId="23450"/>
    <cellStyle name="Normal 2 34 22 2 2" xfId="23451"/>
    <cellStyle name="Normal 2 34 22 2 2 2" xfId="23452"/>
    <cellStyle name="Normal 2 34 22 2 2 3" xfId="23453"/>
    <cellStyle name="Normal 2 34 22 2 3" xfId="23454"/>
    <cellStyle name="Normal 2 34 22 2 4" xfId="23455"/>
    <cellStyle name="Normal 2 34 22 3" xfId="23456"/>
    <cellStyle name="Normal 2 34 22 3 2" xfId="23457"/>
    <cellStyle name="Normal 2 34 22 3 3" xfId="23458"/>
    <cellStyle name="Normal 2 34 22 4" xfId="23459"/>
    <cellStyle name="Normal 2 34 23" xfId="2151"/>
    <cellStyle name="Normal 2 34 23 2" xfId="23460"/>
    <cellStyle name="Normal 2 34 23 2 2" xfId="23461"/>
    <cellStyle name="Normal 2 34 23 2 2 2" xfId="23462"/>
    <cellStyle name="Normal 2 34 23 2 2 3" xfId="23463"/>
    <cellStyle name="Normal 2 34 23 2 3" xfId="23464"/>
    <cellStyle name="Normal 2 34 23 2 4" xfId="23465"/>
    <cellStyle name="Normal 2 34 23 3" xfId="23466"/>
    <cellStyle name="Normal 2 34 23 3 2" xfId="23467"/>
    <cellStyle name="Normal 2 34 23 3 3" xfId="23468"/>
    <cellStyle name="Normal 2 34 23 4" xfId="23469"/>
    <cellStyle name="Normal 2 34 24" xfId="23470"/>
    <cellStyle name="Normal 2 34 24 2" xfId="23471"/>
    <cellStyle name="Normal 2 34 24 2 2" xfId="23472"/>
    <cellStyle name="Normal 2 34 24 2 3" xfId="23473"/>
    <cellStyle name="Normal 2 34 24 3" xfId="23474"/>
    <cellStyle name="Normal 2 34 24 4" xfId="23475"/>
    <cellStyle name="Normal 2 34 25" xfId="23476"/>
    <cellStyle name="Normal 2 34 25 2" xfId="23477"/>
    <cellStyle name="Normal 2 34 25 3" xfId="23478"/>
    <cellStyle name="Normal 2 34 26" xfId="23479"/>
    <cellStyle name="Normal 2 34 3" xfId="2152"/>
    <cellStyle name="Normal 2 34 3 2" xfId="23480"/>
    <cellStyle name="Normal 2 34 3 2 2" xfId="23481"/>
    <cellStyle name="Normal 2 34 3 2 2 2" xfId="23482"/>
    <cellStyle name="Normal 2 34 3 2 2 3" xfId="23483"/>
    <cellStyle name="Normal 2 34 3 2 3" xfId="23484"/>
    <cellStyle name="Normal 2 34 3 2 4" xfId="23485"/>
    <cellStyle name="Normal 2 34 3 3" xfId="23486"/>
    <cellStyle name="Normal 2 34 3 3 2" xfId="23487"/>
    <cellStyle name="Normal 2 34 3 3 3" xfId="23488"/>
    <cellStyle name="Normal 2 34 3 4" xfId="23489"/>
    <cellStyle name="Normal 2 34 4" xfId="2153"/>
    <cellStyle name="Normal 2 34 4 2" xfId="23490"/>
    <cellStyle name="Normal 2 34 4 2 2" xfId="23491"/>
    <cellStyle name="Normal 2 34 4 2 2 2" xfId="23492"/>
    <cellStyle name="Normal 2 34 4 2 2 3" xfId="23493"/>
    <cellStyle name="Normal 2 34 4 2 3" xfId="23494"/>
    <cellStyle name="Normal 2 34 4 2 4" xfId="23495"/>
    <cellStyle name="Normal 2 34 4 3" xfId="23496"/>
    <cellStyle name="Normal 2 34 4 3 2" xfId="23497"/>
    <cellStyle name="Normal 2 34 4 3 3" xfId="23498"/>
    <cellStyle name="Normal 2 34 4 4" xfId="23499"/>
    <cellStyle name="Normal 2 34 5" xfId="2154"/>
    <cellStyle name="Normal 2 34 5 2" xfId="23500"/>
    <cellStyle name="Normal 2 34 5 2 2" xfId="23501"/>
    <cellStyle name="Normal 2 34 5 2 2 2" xfId="23502"/>
    <cellStyle name="Normal 2 34 5 2 2 3" xfId="23503"/>
    <cellStyle name="Normal 2 34 5 2 3" xfId="23504"/>
    <cellStyle name="Normal 2 34 5 2 4" xfId="23505"/>
    <cellStyle name="Normal 2 34 5 3" xfId="23506"/>
    <cellStyle name="Normal 2 34 5 3 2" xfId="23507"/>
    <cellStyle name="Normal 2 34 5 3 3" xfId="23508"/>
    <cellStyle name="Normal 2 34 5 4" xfId="23509"/>
    <cellStyle name="Normal 2 34 6" xfId="2155"/>
    <cellStyle name="Normal 2 34 6 2" xfId="23510"/>
    <cellStyle name="Normal 2 34 6 2 2" xfId="23511"/>
    <cellStyle name="Normal 2 34 6 2 2 2" xfId="23512"/>
    <cellStyle name="Normal 2 34 6 2 2 3" xfId="23513"/>
    <cellStyle name="Normal 2 34 6 2 3" xfId="23514"/>
    <cellStyle name="Normal 2 34 6 2 4" xfId="23515"/>
    <cellStyle name="Normal 2 34 6 3" xfId="23516"/>
    <cellStyle name="Normal 2 34 6 3 2" xfId="23517"/>
    <cellStyle name="Normal 2 34 6 3 3" xfId="23518"/>
    <cellStyle name="Normal 2 34 6 4" xfId="23519"/>
    <cellStyle name="Normal 2 34 7" xfId="2156"/>
    <cellStyle name="Normal 2 34 7 2" xfId="23520"/>
    <cellStyle name="Normal 2 34 7 2 2" xfId="23521"/>
    <cellStyle name="Normal 2 34 7 2 2 2" xfId="23522"/>
    <cellStyle name="Normal 2 34 7 2 2 3" xfId="23523"/>
    <cellStyle name="Normal 2 34 7 2 3" xfId="23524"/>
    <cellStyle name="Normal 2 34 7 2 4" xfId="23525"/>
    <cellStyle name="Normal 2 34 7 3" xfId="23526"/>
    <cellStyle name="Normal 2 34 7 3 2" xfId="23527"/>
    <cellStyle name="Normal 2 34 7 3 3" xfId="23528"/>
    <cellStyle name="Normal 2 34 7 4" xfId="23529"/>
    <cellStyle name="Normal 2 34 8" xfId="2157"/>
    <cellStyle name="Normal 2 34 8 2" xfId="23530"/>
    <cellStyle name="Normal 2 34 8 2 2" xfId="23531"/>
    <cellStyle name="Normal 2 34 8 2 2 2" xfId="23532"/>
    <cellStyle name="Normal 2 34 8 2 2 3" xfId="23533"/>
    <cellStyle name="Normal 2 34 8 2 3" xfId="23534"/>
    <cellStyle name="Normal 2 34 8 2 4" xfId="23535"/>
    <cellStyle name="Normal 2 34 8 3" xfId="23536"/>
    <cellStyle name="Normal 2 34 8 3 2" xfId="23537"/>
    <cellStyle name="Normal 2 34 8 3 3" xfId="23538"/>
    <cellStyle name="Normal 2 34 8 4" xfId="23539"/>
    <cellStyle name="Normal 2 34 9" xfId="2158"/>
    <cellStyle name="Normal 2 34 9 2" xfId="23540"/>
    <cellStyle name="Normal 2 34 9 2 2" xfId="23541"/>
    <cellStyle name="Normal 2 34 9 2 2 2" xfId="23542"/>
    <cellStyle name="Normal 2 34 9 2 2 3" xfId="23543"/>
    <cellStyle name="Normal 2 34 9 2 3" xfId="23544"/>
    <cellStyle name="Normal 2 34 9 2 4" xfId="23545"/>
    <cellStyle name="Normal 2 34 9 3" xfId="23546"/>
    <cellStyle name="Normal 2 34 9 3 2" xfId="23547"/>
    <cellStyle name="Normal 2 34 9 3 3" xfId="23548"/>
    <cellStyle name="Normal 2 34 9 4" xfId="23549"/>
    <cellStyle name="Normal 2 35" xfId="2159"/>
    <cellStyle name="Normal 2 35 10" xfId="2160"/>
    <cellStyle name="Normal 2 35 10 2" xfId="23550"/>
    <cellStyle name="Normal 2 35 10 2 2" xfId="23551"/>
    <cellStyle name="Normal 2 35 10 2 2 2" xfId="23552"/>
    <cellStyle name="Normal 2 35 10 2 2 3" xfId="23553"/>
    <cellStyle name="Normal 2 35 10 2 3" xfId="23554"/>
    <cellStyle name="Normal 2 35 10 2 4" xfId="23555"/>
    <cellStyle name="Normal 2 35 10 3" xfId="23556"/>
    <cellStyle name="Normal 2 35 10 3 2" xfId="23557"/>
    <cellStyle name="Normal 2 35 10 3 3" xfId="23558"/>
    <cellStyle name="Normal 2 35 10 4" xfId="23559"/>
    <cellStyle name="Normal 2 35 11" xfId="2161"/>
    <cellStyle name="Normal 2 35 11 2" xfId="23560"/>
    <cellStyle name="Normal 2 35 11 2 2" xfId="23561"/>
    <cellStyle name="Normal 2 35 11 2 2 2" xfId="23562"/>
    <cellStyle name="Normal 2 35 11 2 2 3" xfId="23563"/>
    <cellStyle name="Normal 2 35 11 2 3" xfId="23564"/>
    <cellStyle name="Normal 2 35 11 2 4" xfId="23565"/>
    <cellStyle name="Normal 2 35 11 3" xfId="23566"/>
    <cellStyle name="Normal 2 35 11 3 2" xfId="23567"/>
    <cellStyle name="Normal 2 35 11 3 3" xfId="23568"/>
    <cellStyle name="Normal 2 35 11 4" xfId="23569"/>
    <cellStyle name="Normal 2 35 12" xfId="2162"/>
    <cellStyle name="Normal 2 35 12 2" xfId="23570"/>
    <cellStyle name="Normal 2 35 12 2 2" xfId="23571"/>
    <cellStyle name="Normal 2 35 12 2 2 2" xfId="23572"/>
    <cellStyle name="Normal 2 35 12 2 2 3" xfId="23573"/>
    <cellStyle name="Normal 2 35 12 2 3" xfId="23574"/>
    <cellStyle name="Normal 2 35 12 2 4" xfId="23575"/>
    <cellStyle name="Normal 2 35 12 3" xfId="23576"/>
    <cellStyle name="Normal 2 35 12 3 2" xfId="23577"/>
    <cellStyle name="Normal 2 35 12 3 3" xfId="23578"/>
    <cellStyle name="Normal 2 35 12 4" xfId="23579"/>
    <cellStyle name="Normal 2 35 13" xfId="2163"/>
    <cellStyle name="Normal 2 35 13 2" xfId="23580"/>
    <cellStyle name="Normal 2 35 13 2 2" xfId="23581"/>
    <cellStyle name="Normal 2 35 13 2 2 2" xfId="23582"/>
    <cellStyle name="Normal 2 35 13 2 2 3" xfId="23583"/>
    <cellStyle name="Normal 2 35 13 2 3" xfId="23584"/>
    <cellStyle name="Normal 2 35 13 2 4" xfId="23585"/>
    <cellStyle name="Normal 2 35 13 3" xfId="23586"/>
    <cellStyle name="Normal 2 35 13 3 2" xfId="23587"/>
    <cellStyle name="Normal 2 35 13 3 3" xfId="23588"/>
    <cellStyle name="Normal 2 35 13 4" xfId="23589"/>
    <cellStyle name="Normal 2 35 14" xfId="2164"/>
    <cellStyle name="Normal 2 35 14 2" xfId="23590"/>
    <cellStyle name="Normal 2 35 14 2 2" xfId="23591"/>
    <cellStyle name="Normal 2 35 14 2 2 2" xfId="23592"/>
    <cellStyle name="Normal 2 35 14 2 2 3" xfId="23593"/>
    <cellStyle name="Normal 2 35 14 2 3" xfId="23594"/>
    <cellStyle name="Normal 2 35 14 2 4" xfId="23595"/>
    <cellStyle name="Normal 2 35 14 3" xfId="23596"/>
    <cellStyle name="Normal 2 35 14 3 2" xfId="23597"/>
    <cellStyle name="Normal 2 35 14 3 3" xfId="23598"/>
    <cellStyle name="Normal 2 35 14 4" xfId="23599"/>
    <cellStyle name="Normal 2 35 15" xfId="2165"/>
    <cellStyle name="Normal 2 35 15 2" xfId="23600"/>
    <cellStyle name="Normal 2 35 15 2 2" xfId="23601"/>
    <cellStyle name="Normal 2 35 15 2 2 2" xfId="23602"/>
    <cellStyle name="Normal 2 35 15 2 2 3" xfId="23603"/>
    <cellStyle name="Normal 2 35 15 2 3" xfId="23604"/>
    <cellStyle name="Normal 2 35 15 2 4" xfId="23605"/>
    <cellStyle name="Normal 2 35 15 3" xfId="23606"/>
    <cellStyle name="Normal 2 35 15 3 2" xfId="23607"/>
    <cellStyle name="Normal 2 35 15 3 3" xfId="23608"/>
    <cellStyle name="Normal 2 35 15 4" xfId="23609"/>
    <cellStyle name="Normal 2 35 16" xfId="2166"/>
    <cellStyle name="Normal 2 35 16 2" xfId="23610"/>
    <cellStyle name="Normal 2 35 16 2 2" xfId="23611"/>
    <cellStyle name="Normal 2 35 16 2 2 2" xfId="23612"/>
    <cellStyle name="Normal 2 35 16 2 2 3" xfId="23613"/>
    <cellStyle name="Normal 2 35 16 2 3" xfId="23614"/>
    <cellStyle name="Normal 2 35 16 2 4" xfId="23615"/>
    <cellStyle name="Normal 2 35 16 3" xfId="23616"/>
    <cellStyle name="Normal 2 35 16 3 2" xfId="23617"/>
    <cellStyle name="Normal 2 35 16 3 3" xfId="23618"/>
    <cellStyle name="Normal 2 35 16 4" xfId="23619"/>
    <cellStyle name="Normal 2 35 17" xfId="2167"/>
    <cellStyle name="Normal 2 35 17 2" xfId="23620"/>
    <cellStyle name="Normal 2 35 17 2 2" xfId="23621"/>
    <cellStyle name="Normal 2 35 17 2 2 2" xfId="23622"/>
    <cellStyle name="Normal 2 35 17 2 2 3" xfId="23623"/>
    <cellStyle name="Normal 2 35 17 2 3" xfId="23624"/>
    <cellStyle name="Normal 2 35 17 2 4" xfId="23625"/>
    <cellStyle name="Normal 2 35 17 3" xfId="23626"/>
    <cellStyle name="Normal 2 35 17 3 2" xfId="23627"/>
    <cellStyle name="Normal 2 35 17 3 3" xfId="23628"/>
    <cellStyle name="Normal 2 35 17 4" xfId="23629"/>
    <cellStyle name="Normal 2 35 18" xfId="2168"/>
    <cellStyle name="Normal 2 35 18 2" xfId="23630"/>
    <cellStyle name="Normal 2 35 18 2 2" xfId="23631"/>
    <cellStyle name="Normal 2 35 18 2 2 2" xfId="23632"/>
    <cellStyle name="Normal 2 35 18 2 2 3" xfId="23633"/>
    <cellStyle name="Normal 2 35 18 2 3" xfId="23634"/>
    <cellStyle name="Normal 2 35 18 2 4" xfId="23635"/>
    <cellStyle name="Normal 2 35 18 3" xfId="23636"/>
    <cellStyle name="Normal 2 35 18 3 2" xfId="23637"/>
    <cellStyle name="Normal 2 35 18 3 3" xfId="23638"/>
    <cellStyle name="Normal 2 35 18 4" xfId="23639"/>
    <cellStyle name="Normal 2 35 19" xfId="2169"/>
    <cellStyle name="Normal 2 35 19 2" xfId="23640"/>
    <cellStyle name="Normal 2 35 19 2 2" xfId="23641"/>
    <cellStyle name="Normal 2 35 19 2 2 2" xfId="23642"/>
    <cellStyle name="Normal 2 35 19 2 2 3" xfId="23643"/>
    <cellStyle name="Normal 2 35 19 2 3" xfId="23644"/>
    <cellStyle name="Normal 2 35 19 2 4" xfId="23645"/>
    <cellStyle name="Normal 2 35 19 3" xfId="23646"/>
    <cellStyle name="Normal 2 35 19 3 2" xfId="23647"/>
    <cellStyle name="Normal 2 35 19 3 3" xfId="23648"/>
    <cellStyle name="Normal 2 35 19 4" xfId="23649"/>
    <cellStyle name="Normal 2 35 2" xfId="2170"/>
    <cellStyle name="Normal 2 35 2 2" xfId="23650"/>
    <cellStyle name="Normal 2 35 2 2 2" xfId="23651"/>
    <cellStyle name="Normal 2 35 2 2 2 2" xfId="23652"/>
    <cellStyle name="Normal 2 35 2 2 2 3" xfId="23653"/>
    <cellStyle name="Normal 2 35 2 2 3" xfId="23654"/>
    <cellStyle name="Normal 2 35 2 2 4" xfId="23655"/>
    <cellStyle name="Normal 2 35 2 3" xfId="23656"/>
    <cellStyle name="Normal 2 35 2 3 2" xfId="23657"/>
    <cellStyle name="Normal 2 35 2 3 3" xfId="23658"/>
    <cellStyle name="Normal 2 35 2 4" xfId="23659"/>
    <cellStyle name="Normal 2 35 20" xfId="2171"/>
    <cellStyle name="Normal 2 35 20 2" xfId="23660"/>
    <cellStyle name="Normal 2 35 20 2 2" xfId="23661"/>
    <cellStyle name="Normal 2 35 20 2 2 2" xfId="23662"/>
    <cellStyle name="Normal 2 35 20 2 2 3" xfId="23663"/>
    <cellStyle name="Normal 2 35 20 2 3" xfId="23664"/>
    <cellStyle name="Normal 2 35 20 2 4" xfId="23665"/>
    <cellStyle name="Normal 2 35 20 3" xfId="23666"/>
    <cellStyle name="Normal 2 35 20 3 2" xfId="23667"/>
    <cellStyle name="Normal 2 35 20 3 3" xfId="23668"/>
    <cellStyle name="Normal 2 35 20 4" xfId="23669"/>
    <cellStyle name="Normal 2 35 21" xfId="2172"/>
    <cellStyle name="Normal 2 35 21 2" xfId="23670"/>
    <cellStyle name="Normal 2 35 21 2 2" xfId="23671"/>
    <cellStyle name="Normal 2 35 21 2 2 2" xfId="23672"/>
    <cellStyle name="Normal 2 35 21 2 2 3" xfId="23673"/>
    <cellStyle name="Normal 2 35 21 2 3" xfId="23674"/>
    <cellStyle name="Normal 2 35 21 2 4" xfId="23675"/>
    <cellStyle name="Normal 2 35 21 3" xfId="23676"/>
    <cellStyle name="Normal 2 35 21 3 2" xfId="23677"/>
    <cellStyle name="Normal 2 35 21 3 3" xfId="23678"/>
    <cellStyle name="Normal 2 35 21 4" xfId="23679"/>
    <cellStyle name="Normal 2 35 22" xfId="2173"/>
    <cellStyle name="Normal 2 35 22 2" xfId="23680"/>
    <cellStyle name="Normal 2 35 22 2 2" xfId="23681"/>
    <cellStyle name="Normal 2 35 22 2 2 2" xfId="23682"/>
    <cellStyle name="Normal 2 35 22 2 2 3" xfId="23683"/>
    <cellStyle name="Normal 2 35 22 2 3" xfId="23684"/>
    <cellStyle name="Normal 2 35 22 2 4" xfId="23685"/>
    <cellStyle name="Normal 2 35 22 3" xfId="23686"/>
    <cellStyle name="Normal 2 35 22 3 2" xfId="23687"/>
    <cellStyle name="Normal 2 35 22 3 3" xfId="23688"/>
    <cellStyle name="Normal 2 35 22 4" xfId="23689"/>
    <cellStyle name="Normal 2 35 23" xfId="2174"/>
    <cellStyle name="Normal 2 35 23 2" xfId="23690"/>
    <cellStyle name="Normal 2 35 23 2 2" xfId="23691"/>
    <cellStyle name="Normal 2 35 23 2 2 2" xfId="23692"/>
    <cellStyle name="Normal 2 35 23 2 2 3" xfId="23693"/>
    <cellStyle name="Normal 2 35 23 2 3" xfId="23694"/>
    <cellStyle name="Normal 2 35 23 2 4" xfId="23695"/>
    <cellStyle name="Normal 2 35 23 3" xfId="23696"/>
    <cellStyle name="Normal 2 35 23 3 2" xfId="23697"/>
    <cellStyle name="Normal 2 35 23 3 3" xfId="23698"/>
    <cellStyle name="Normal 2 35 23 4" xfId="23699"/>
    <cellStyle name="Normal 2 35 24" xfId="23700"/>
    <cellStyle name="Normal 2 35 24 2" xfId="23701"/>
    <cellStyle name="Normal 2 35 24 2 2" xfId="23702"/>
    <cellStyle name="Normal 2 35 24 2 3" xfId="23703"/>
    <cellStyle name="Normal 2 35 24 3" xfId="23704"/>
    <cellStyle name="Normal 2 35 24 4" xfId="23705"/>
    <cellStyle name="Normal 2 35 25" xfId="23706"/>
    <cellStyle name="Normal 2 35 25 2" xfId="23707"/>
    <cellStyle name="Normal 2 35 25 3" xfId="23708"/>
    <cellStyle name="Normal 2 35 26" xfId="23709"/>
    <cellStyle name="Normal 2 35 3" xfId="2175"/>
    <cellStyle name="Normal 2 35 3 2" xfId="23710"/>
    <cellStyle name="Normal 2 35 3 2 2" xfId="23711"/>
    <cellStyle name="Normal 2 35 3 2 2 2" xfId="23712"/>
    <cellStyle name="Normal 2 35 3 2 2 3" xfId="23713"/>
    <cellStyle name="Normal 2 35 3 2 3" xfId="23714"/>
    <cellStyle name="Normal 2 35 3 2 4" xfId="23715"/>
    <cellStyle name="Normal 2 35 3 3" xfId="23716"/>
    <cellStyle name="Normal 2 35 3 3 2" xfId="23717"/>
    <cellStyle name="Normal 2 35 3 3 3" xfId="23718"/>
    <cellStyle name="Normal 2 35 3 4" xfId="23719"/>
    <cellStyle name="Normal 2 35 4" xfId="2176"/>
    <cellStyle name="Normal 2 35 4 2" xfId="23720"/>
    <cellStyle name="Normal 2 35 4 2 2" xfId="23721"/>
    <cellStyle name="Normal 2 35 4 2 2 2" xfId="23722"/>
    <cellStyle name="Normal 2 35 4 2 2 3" xfId="23723"/>
    <cellStyle name="Normal 2 35 4 2 3" xfId="23724"/>
    <cellStyle name="Normal 2 35 4 2 4" xfId="23725"/>
    <cellStyle name="Normal 2 35 4 3" xfId="23726"/>
    <cellStyle name="Normal 2 35 4 3 2" xfId="23727"/>
    <cellStyle name="Normal 2 35 4 3 3" xfId="23728"/>
    <cellStyle name="Normal 2 35 4 4" xfId="23729"/>
    <cellStyle name="Normal 2 35 5" xfId="2177"/>
    <cellStyle name="Normal 2 35 5 2" xfId="23730"/>
    <cellStyle name="Normal 2 35 5 2 2" xfId="23731"/>
    <cellStyle name="Normal 2 35 5 2 2 2" xfId="23732"/>
    <cellStyle name="Normal 2 35 5 2 2 3" xfId="23733"/>
    <cellStyle name="Normal 2 35 5 2 3" xfId="23734"/>
    <cellStyle name="Normal 2 35 5 2 4" xfId="23735"/>
    <cellStyle name="Normal 2 35 5 3" xfId="23736"/>
    <cellStyle name="Normal 2 35 5 3 2" xfId="23737"/>
    <cellStyle name="Normal 2 35 5 3 3" xfId="23738"/>
    <cellStyle name="Normal 2 35 5 4" xfId="23739"/>
    <cellStyle name="Normal 2 35 6" xfId="2178"/>
    <cellStyle name="Normal 2 35 6 2" xfId="23740"/>
    <cellStyle name="Normal 2 35 6 2 2" xfId="23741"/>
    <cellStyle name="Normal 2 35 6 2 2 2" xfId="23742"/>
    <cellStyle name="Normal 2 35 6 2 2 3" xfId="23743"/>
    <cellStyle name="Normal 2 35 6 2 3" xfId="23744"/>
    <cellStyle name="Normal 2 35 6 2 4" xfId="23745"/>
    <cellStyle name="Normal 2 35 6 3" xfId="23746"/>
    <cellStyle name="Normal 2 35 6 3 2" xfId="23747"/>
    <cellStyle name="Normal 2 35 6 3 3" xfId="23748"/>
    <cellStyle name="Normal 2 35 6 4" xfId="23749"/>
    <cellStyle name="Normal 2 35 7" xfId="2179"/>
    <cellStyle name="Normal 2 35 7 2" xfId="23750"/>
    <cellStyle name="Normal 2 35 7 2 2" xfId="23751"/>
    <cellStyle name="Normal 2 35 7 2 2 2" xfId="23752"/>
    <cellStyle name="Normal 2 35 7 2 2 3" xfId="23753"/>
    <cellStyle name="Normal 2 35 7 2 3" xfId="23754"/>
    <cellStyle name="Normal 2 35 7 2 4" xfId="23755"/>
    <cellStyle name="Normal 2 35 7 3" xfId="23756"/>
    <cellStyle name="Normal 2 35 7 3 2" xfId="23757"/>
    <cellStyle name="Normal 2 35 7 3 3" xfId="23758"/>
    <cellStyle name="Normal 2 35 7 4" xfId="23759"/>
    <cellStyle name="Normal 2 35 8" xfId="2180"/>
    <cellStyle name="Normal 2 35 8 2" xfId="23760"/>
    <cellStyle name="Normal 2 35 8 2 2" xfId="23761"/>
    <cellStyle name="Normal 2 35 8 2 2 2" xfId="23762"/>
    <cellStyle name="Normal 2 35 8 2 2 3" xfId="23763"/>
    <cellStyle name="Normal 2 35 8 2 3" xfId="23764"/>
    <cellStyle name="Normal 2 35 8 2 4" xfId="23765"/>
    <cellStyle name="Normal 2 35 8 3" xfId="23766"/>
    <cellStyle name="Normal 2 35 8 3 2" xfId="23767"/>
    <cellStyle name="Normal 2 35 8 3 3" xfId="23768"/>
    <cellStyle name="Normal 2 35 8 4" xfId="23769"/>
    <cellStyle name="Normal 2 35 9" xfId="2181"/>
    <cellStyle name="Normal 2 35 9 2" xfId="23770"/>
    <cellStyle name="Normal 2 35 9 2 2" xfId="23771"/>
    <cellStyle name="Normal 2 35 9 2 2 2" xfId="23772"/>
    <cellStyle name="Normal 2 35 9 2 2 3" xfId="23773"/>
    <cellStyle name="Normal 2 35 9 2 3" xfId="23774"/>
    <cellStyle name="Normal 2 35 9 2 4" xfId="23775"/>
    <cellStyle name="Normal 2 35 9 3" xfId="23776"/>
    <cellStyle name="Normal 2 35 9 3 2" xfId="23777"/>
    <cellStyle name="Normal 2 35 9 3 3" xfId="23778"/>
    <cellStyle name="Normal 2 35 9 4" xfId="23779"/>
    <cellStyle name="Normal 2 36" xfId="2182"/>
    <cellStyle name="Normal 2 36 10" xfId="2183"/>
    <cellStyle name="Normal 2 36 10 2" xfId="23780"/>
    <cellStyle name="Normal 2 36 10 2 2" xfId="23781"/>
    <cellStyle name="Normal 2 36 10 2 2 2" xfId="23782"/>
    <cellStyle name="Normal 2 36 10 2 2 3" xfId="23783"/>
    <cellStyle name="Normal 2 36 10 2 3" xfId="23784"/>
    <cellStyle name="Normal 2 36 10 2 4" xfId="23785"/>
    <cellStyle name="Normal 2 36 10 3" xfId="23786"/>
    <cellStyle name="Normal 2 36 10 3 2" xfId="23787"/>
    <cellStyle name="Normal 2 36 10 3 3" xfId="23788"/>
    <cellStyle name="Normal 2 36 10 4" xfId="23789"/>
    <cellStyle name="Normal 2 36 11" xfId="2184"/>
    <cellStyle name="Normal 2 36 11 2" xfId="23790"/>
    <cellStyle name="Normal 2 36 11 2 2" xfId="23791"/>
    <cellStyle name="Normal 2 36 11 2 2 2" xfId="23792"/>
    <cellStyle name="Normal 2 36 11 2 2 3" xfId="23793"/>
    <cellStyle name="Normal 2 36 11 2 3" xfId="23794"/>
    <cellStyle name="Normal 2 36 11 2 4" xfId="23795"/>
    <cellStyle name="Normal 2 36 11 3" xfId="23796"/>
    <cellStyle name="Normal 2 36 11 3 2" xfId="23797"/>
    <cellStyle name="Normal 2 36 11 3 3" xfId="23798"/>
    <cellStyle name="Normal 2 36 11 4" xfId="23799"/>
    <cellStyle name="Normal 2 36 12" xfId="2185"/>
    <cellStyle name="Normal 2 36 12 2" xfId="23800"/>
    <cellStyle name="Normal 2 36 12 2 2" xfId="23801"/>
    <cellStyle name="Normal 2 36 12 2 2 2" xfId="23802"/>
    <cellStyle name="Normal 2 36 12 2 2 3" xfId="23803"/>
    <cellStyle name="Normal 2 36 12 2 3" xfId="23804"/>
    <cellStyle name="Normal 2 36 12 2 4" xfId="23805"/>
    <cellStyle name="Normal 2 36 12 3" xfId="23806"/>
    <cellStyle name="Normal 2 36 12 3 2" xfId="23807"/>
    <cellStyle name="Normal 2 36 12 3 3" xfId="23808"/>
    <cellStyle name="Normal 2 36 12 4" xfId="23809"/>
    <cellStyle name="Normal 2 36 13" xfId="2186"/>
    <cellStyle name="Normal 2 36 13 2" xfId="23810"/>
    <cellStyle name="Normal 2 36 13 2 2" xfId="23811"/>
    <cellStyle name="Normal 2 36 13 2 2 2" xfId="23812"/>
    <cellStyle name="Normal 2 36 13 2 2 3" xfId="23813"/>
    <cellStyle name="Normal 2 36 13 2 3" xfId="23814"/>
    <cellStyle name="Normal 2 36 13 2 4" xfId="23815"/>
    <cellStyle name="Normal 2 36 13 3" xfId="23816"/>
    <cellStyle name="Normal 2 36 13 3 2" xfId="23817"/>
    <cellStyle name="Normal 2 36 13 3 3" xfId="23818"/>
    <cellStyle name="Normal 2 36 13 4" xfId="23819"/>
    <cellStyle name="Normal 2 36 14" xfId="2187"/>
    <cellStyle name="Normal 2 36 14 2" xfId="23820"/>
    <cellStyle name="Normal 2 36 14 2 2" xfId="23821"/>
    <cellStyle name="Normal 2 36 14 2 2 2" xfId="23822"/>
    <cellStyle name="Normal 2 36 14 2 2 3" xfId="23823"/>
    <cellStyle name="Normal 2 36 14 2 3" xfId="23824"/>
    <cellStyle name="Normal 2 36 14 2 4" xfId="23825"/>
    <cellStyle name="Normal 2 36 14 3" xfId="23826"/>
    <cellStyle name="Normal 2 36 14 3 2" xfId="23827"/>
    <cellStyle name="Normal 2 36 14 3 3" xfId="23828"/>
    <cellStyle name="Normal 2 36 14 4" xfId="23829"/>
    <cellStyle name="Normal 2 36 15" xfId="2188"/>
    <cellStyle name="Normal 2 36 15 2" xfId="23830"/>
    <cellStyle name="Normal 2 36 15 2 2" xfId="23831"/>
    <cellStyle name="Normal 2 36 15 2 2 2" xfId="23832"/>
    <cellStyle name="Normal 2 36 15 2 2 3" xfId="23833"/>
    <cellStyle name="Normal 2 36 15 2 3" xfId="23834"/>
    <cellStyle name="Normal 2 36 15 2 4" xfId="23835"/>
    <cellStyle name="Normal 2 36 15 3" xfId="23836"/>
    <cellStyle name="Normal 2 36 15 3 2" xfId="23837"/>
    <cellStyle name="Normal 2 36 15 3 3" xfId="23838"/>
    <cellStyle name="Normal 2 36 15 4" xfId="23839"/>
    <cellStyle name="Normal 2 36 16" xfId="2189"/>
    <cellStyle name="Normal 2 36 16 2" xfId="23840"/>
    <cellStyle name="Normal 2 36 16 2 2" xfId="23841"/>
    <cellStyle name="Normal 2 36 16 2 2 2" xfId="23842"/>
    <cellStyle name="Normal 2 36 16 2 2 3" xfId="23843"/>
    <cellStyle name="Normal 2 36 16 2 3" xfId="23844"/>
    <cellStyle name="Normal 2 36 16 2 4" xfId="23845"/>
    <cellStyle name="Normal 2 36 16 3" xfId="23846"/>
    <cellStyle name="Normal 2 36 16 3 2" xfId="23847"/>
    <cellStyle name="Normal 2 36 16 3 3" xfId="23848"/>
    <cellStyle name="Normal 2 36 16 4" xfId="23849"/>
    <cellStyle name="Normal 2 36 17" xfId="2190"/>
    <cellStyle name="Normal 2 36 17 2" xfId="23850"/>
    <cellStyle name="Normal 2 36 17 2 2" xfId="23851"/>
    <cellStyle name="Normal 2 36 17 2 2 2" xfId="23852"/>
    <cellStyle name="Normal 2 36 17 2 2 3" xfId="23853"/>
    <cellStyle name="Normal 2 36 17 2 3" xfId="23854"/>
    <cellStyle name="Normal 2 36 17 2 4" xfId="23855"/>
    <cellStyle name="Normal 2 36 17 3" xfId="23856"/>
    <cellStyle name="Normal 2 36 17 3 2" xfId="23857"/>
    <cellStyle name="Normal 2 36 17 3 3" xfId="23858"/>
    <cellStyle name="Normal 2 36 17 4" xfId="23859"/>
    <cellStyle name="Normal 2 36 18" xfId="2191"/>
    <cellStyle name="Normal 2 36 18 2" xfId="23860"/>
    <cellStyle name="Normal 2 36 18 2 2" xfId="23861"/>
    <cellStyle name="Normal 2 36 18 2 2 2" xfId="23862"/>
    <cellStyle name="Normal 2 36 18 2 2 3" xfId="23863"/>
    <cellStyle name="Normal 2 36 18 2 3" xfId="23864"/>
    <cellStyle name="Normal 2 36 18 2 4" xfId="23865"/>
    <cellStyle name="Normal 2 36 18 3" xfId="23866"/>
    <cellStyle name="Normal 2 36 18 3 2" xfId="23867"/>
    <cellStyle name="Normal 2 36 18 3 3" xfId="23868"/>
    <cellStyle name="Normal 2 36 18 4" xfId="23869"/>
    <cellStyle name="Normal 2 36 19" xfId="2192"/>
    <cellStyle name="Normal 2 36 19 2" xfId="23870"/>
    <cellStyle name="Normal 2 36 19 2 2" xfId="23871"/>
    <cellStyle name="Normal 2 36 19 2 2 2" xfId="23872"/>
    <cellStyle name="Normal 2 36 19 2 2 3" xfId="23873"/>
    <cellStyle name="Normal 2 36 19 2 3" xfId="23874"/>
    <cellStyle name="Normal 2 36 19 2 4" xfId="23875"/>
    <cellStyle name="Normal 2 36 19 3" xfId="23876"/>
    <cellStyle name="Normal 2 36 19 3 2" xfId="23877"/>
    <cellStyle name="Normal 2 36 19 3 3" xfId="23878"/>
    <cellStyle name="Normal 2 36 19 4" xfId="23879"/>
    <cellStyle name="Normal 2 36 2" xfId="2193"/>
    <cellStyle name="Normal 2 36 2 2" xfId="23880"/>
    <cellStyle name="Normal 2 36 2 2 2" xfId="23881"/>
    <cellStyle name="Normal 2 36 2 2 2 2" xfId="23882"/>
    <cellStyle name="Normal 2 36 2 2 2 3" xfId="23883"/>
    <cellStyle name="Normal 2 36 2 2 3" xfId="23884"/>
    <cellStyle name="Normal 2 36 2 2 4" xfId="23885"/>
    <cellStyle name="Normal 2 36 2 3" xfId="23886"/>
    <cellStyle name="Normal 2 36 2 3 2" xfId="23887"/>
    <cellStyle name="Normal 2 36 2 3 3" xfId="23888"/>
    <cellStyle name="Normal 2 36 2 4" xfId="23889"/>
    <cellStyle name="Normal 2 36 20" xfId="2194"/>
    <cellStyle name="Normal 2 36 20 2" xfId="23890"/>
    <cellStyle name="Normal 2 36 20 2 2" xfId="23891"/>
    <cellStyle name="Normal 2 36 20 2 2 2" xfId="23892"/>
    <cellStyle name="Normal 2 36 20 2 2 3" xfId="23893"/>
    <cellStyle name="Normal 2 36 20 2 3" xfId="23894"/>
    <cellStyle name="Normal 2 36 20 2 4" xfId="23895"/>
    <cellStyle name="Normal 2 36 20 3" xfId="23896"/>
    <cellStyle name="Normal 2 36 20 3 2" xfId="23897"/>
    <cellStyle name="Normal 2 36 20 3 3" xfId="23898"/>
    <cellStyle name="Normal 2 36 20 4" xfId="23899"/>
    <cellStyle name="Normal 2 36 21" xfId="2195"/>
    <cellStyle name="Normal 2 36 21 2" xfId="23900"/>
    <cellStyle name="Normal 2 36 21 2 2" xfId="23901"/>
    <cellStyle name="Normal 2 36 21 2 2 2" xfId="23902"/>
    <cellStyle name="Normal 2 36 21 2 2 3" xfId="23903"/>
    <cellStyle name="Normal 2 36 21 2 3" xfId="23904"/>
    <cellStyle name="Normal 2 36 21 2 4" xfId="23905"/>
    <cellStyle name="Normal 2 36 21 3" xfId="23906"/>
    <cellStyle name="Normal 2 36 21 3 2" xfId="23907"/>
    <cellStyle name="Normal 2 36 21 3 3" xfId="23908"/>
    <cellStyle name="Normal 2 36 21 4" xfId="23909"/>
    <cellStyle name="Normal 2 36 22" xfId="2196"/>
    <cellStyle name="Normal 2 36 22 2" xfId="23910"/>
    <cellStyle name="Normal 2 36 22 2 2" xfId="23911"/>
    <cellStyle name="Normal 2 36 22 2 2 2" xfId="23912"/>
    <cellStyle name="Normal 2 36 22 2 2 3" xfId="23913"/>
    <cellStyle name="Normal 2 36 22 2 3" xfId="23914"/>
    <cellStyle name="Normal 2 36 22 2 4" xfId="23915"/>
    <cellStyle name="Normal 2 36 22 3" xfId="23916"/>
    <cellStyle name="Normal 2 36 22 3 2" xfId="23917"/>
    <cellStyle name="Normal 2 36 22 3 3" xfId="23918"/>
    <cellStyle name="Normal 2 36 22 4" xfId="23919"/>
    <cellStyle name="Normal 2 36 23" xfId="2197"/>
    <cellStyle name="Normal 2 36 23 2" xfId="23920"/>
    <cellStyle name="Normal 2 36 23 2 2" xfId="23921"/>
    <cellStyle name="Normal 2 36 23 2 2 2" xfId="23922"/>
    <cellStyle name="Normal 2 36 23 2 2 3" xfId="23923"/>
    <cellStyle name="Normal 2 36 23 2 3" xfId="23924"/>
    <cellStyle name="Normal 2 36 23 2 4" xfId="23925"/>
    <cellStyle name="Normal 2 36 23 3" xfId="23926"/>
    <cellStyle name="Normal 2 36 23 3 2" xfId="23927"/>
    <cellStyle name="Normal 2 36 23 3 3" xfId="23928"/>
    <cellStyle name="Normal 2 36 23 4" xfId="23929"/>
    <cellStyle name="Normal 2 36 24" xfId="23930"/>
    <cellStyle name="Normal 2 36 24 2" xfId="23931"/>
    <cellStyle name="Normal 2 36 24 2 2" xfId="23932"/>
    <cellStyle name="Normal 2 36 24 2 3" xfId="23933"/>
    <cellStyle name="Normal 2 36 24 3" xfId="23934"/>
    <cellStyle name="Normal 2 36 24 4" xfId="23935"/>
    <cellStyle name="Normal 2 36 25" xfId="23936"/>
    <cellStyle name="Normal 2 36 25 2" xfId="23937"/>
    <cellStyle name="Normal 2 36 25 3" xfId="23938"/>
    <cellStyle name="Normal 2 36 26" xfId="23939"/>
    <cellStyle name="Normal 2 36 3" xfId="2198"/>
    <cellStyle name="Normal 2 36 3 2" xfId="23940"/>
    <cellStyle name="Normal 2 36 3 2 2" xfId="23941"/>
    <cellStyle name="Normal 2 36 3 2 2 2" xfId="23942"/>
    <cellStyle name="Normal 2 36 3 2 2 3" xfId="23943"/>
    <cellStyle name="Normal 2 36 3 2 3" xfId="23944"/>
    <cellStyle name="Normal 2 36 3 2 4" xfId="23945"/>
    <cellStyle name="Normal 2 36 3 3" xfId="23946"/>
    <cellStyle name="Normal 2 36 3 3 2" xfId="23947"/>
    <cellStyle name="Normal 2 36 3 3 3" xfId="23948"/>
    <cellStyle name="Normal 2 36 3 4" xfId="23949"/>
    <cellStyle name="Normal 2 36 4" xfId="2199"/>
    <cellStyle name="Normal 2 36 4 2" xfId="23950"/>
    <cellStyle name="Normal 2 36 4 2 2" xfId="23951"/>
    <cellStyle name="Normal 2 36 4 2 2 2" xfId="23952"/>
    <cellStyle name="Normal 2 36 4 2 2 3" xfId="23953"/>
    <cellStyle name="Normal 2 36 4 2 3" xfId="23954"/>
    <cellStyle name="Normal 2 36 4 2 4" xfId="23955"/>
    <cellStyle name="Normal 2 36 4 3" xfId="23956"/>
    <cellStyle name="Normal 2 36 4 3 2" xfId="23957"/>
    <cellStyle name="Normal 2 36 4 3 3" xfId="23958"/>
    <cellStyle name="Normal 2 36 4 4" xfId="23959"/>
    <cellStyle name="Normal 2 36 5" xfId="2200"/>
    <cellStyle name="Normal 2 36 5 2" xfId="23960"/>
    <cellStyle name="Normal 2 36 5 2 2" xfId="23961"/>
    <cellStyle name="Normal 2 36 5 2 2 2" xfId="23962"/>
    <cellStyle name="Normal 2 36 5 2 2 3" xfId="23963"/>
    <cellStyle name="Normal 2 36 5 2 3" xfId="23964"/>
    <cellStyle name="Normal 2 36 5 2 4" xfId="23965"/>
    <cellStyle name="Normal 2 36 5 3" xfId="23966"/>
    <cellStyle name="Normal 2 36 5 3 2" xfId="23967"/>
    <cellStyle name="Normal 2 36 5 3 3" xfId="23968"/>
    <cellStyle name="Normal 2 36 5 4" xfId="23969"/>
    <cellStyle name="Normal 2 36 6" xfId="2201"/>
    <cellStyle name="Normal 2 36 6 2" xfId="23970"/>
    <cellStyle name="Normal 2 36 6 2 2" xfId="23971"/>
    <cellStyle name="Normal 2 36 6 2 2 2" xfId="23972"/>
    <cellStyle name="Normal 2 36 6 2 2 3" xfId="23973"/>
    <cellStyle name="Normal 2 36 6 2 3" xfId="23974"/>
    <cellStyle name="Normal 2 36 6 2 4" xfId="23975"/>
    <cellStyle name="Normal 2 36 6 3" xfId="23976"/>
    <cellStyle name="Normal 2 36 6 3 2" xfId="23977"/>
    <cellStyle name="Normal 2 36 6 3 3" xfId="23978"/>
    <cellStyle name="Normal 2 36 6 4" xfId="23979"/>
    <cellStyle name="Normal 2 36 7" xfId="2202"/>
    <cellStyle name="Normal 2 36 7 2" xfId="23980"/>
    <cellStyle name="Normal 2 36 7 2 2" xfId="23981"/>
    <cellStyle name="Normal 2 36 7 2 2 2" xfId="23982"/>
    <cellStyle name="Normal 2 36 7 2 2 3" xfId="23983"/>
    <cellStyle name="Normal 2 36 7 2 3" xfId="23984"/>
    <cellStyle name="Normal 2 36 7 2 4" xfId="23985"/>
    <cellStyle name="Normal 2 36 7 3" xfId="23986"/>
    <cellStyle name="Normal 2 36 7 3 2" xfId="23987"/>
    <cellStyle name="Normal 2 36 7 3 3" xfId="23988"/>
    <cellStyle name="Normal 2 36 7 4" xfId="23989"/>
    <cellStyle name="Normal 2 36 8" xfId="2203"/>
    <cellStyle name="Normal 2 36 8 2" xfId="23990"/>
    <cellStyle name="Normal 2 36 8 2 2" xfId="23991"/>
    <cellStyle name="Normal 2 36 8 2 2 2" xfId="23992"/>
    <cellStyle name="Normal 2 36 8 2 2 3" xfId="23993"/>
    <cellStyle name="Normal 2 36 8 2 3" xfId="23994"/>
    <cellStyle name="Normal 2 36 8 2 4" xfId="23995"/>
    <cellStyle name="Normal 2 36 8 3" xfId="23996"/>
    <cellStyle name="Normal 2 36 8 3 2" xfId="23997"/>
    <cellStyle name="Normal 2 36 8 3 3" xfId="23998"/>
    <cellStyle name="Normal 2 36 8 4" xfId="23999"/>
    <cellStyle name="Normal 2 36 9" xfId="2204"/>
    <cellStyle name="Normal 2 36 9 2" xfId="24000"/>
    <cellStyle name="Normal 2 36 9 2 2" xfId="24001"/>
    <cellStyle name="Normal 2 36 9 2 2 2" xfId="24002"/>
    <cellStyle name="Normal 2 36 9 2 2 3" xfId="24003"/>
    <cellStyle name="Normal 2 36 9 2 3" xfId="24004"/>
    <cellStyle name="Normal 2 36 9 2 4" xfId="24005"/>
    <cellStyle name="Normal 2 36 9 3" xfId="24006"/>
    <cellStyle name="Normal 2 36 9 3 2" xfId="24007"/>
    <cellStyle name="Normal 2 36 9 3 3" xfId="24008"/>
    <cellStyle name="Normal 2 36 9 4" xfId="24009"/>
    <cellStyle name="Normal 2 37" xfId="2205"/>
    <cellStyle name="Normal 2 37 10" xfId="2206"/>
    <cellStyle name="Normal 2 37 10 2" xfId="24010"/>
    <cellStyle name="Normal 2 37 10 2 2" xfId="24011"/>
    <cellStyle name="Normal 2 37 10 2 2 2" xfId="24012"/>
    <cellStyle name="Normal 2 37 10 2 2 3" xfId="24013"/>
    <cellStyle name="Normal 2 37 10 2 3" xfId="24014"/>
    <cellStyle name="Normal 2 37 10 2 4" xfId="24015"/>
    <cellStyle name="Normal 2 37 10 3" xfId="24016"/>
    <cellStyle name="Normal 2 37 10 3 2" xfId="24017"/>
    <cellStyle name="Normal 2 37 10 3 3" xfId="24018"/>
    <cellStyle name="Normal 2 37 10 4" xfId="24019"/>
    <cellStyle name="Normal 2 37 11" xfId="2207"/>
    <cellStyle name="Normal 2 37 11 2" xfId="24020"/>
    <cellStyle name="Normal 2 37 11 2 2" xfId="24021"/>
    <cellStyle name="Normal 2 37 11 2 2 2" xfId="24022"/>
    <cellStyle name="Normal 2 37 11 2 2 3" xfId="24023"/>
    <cellStyle name="Normal 2 37 11 2 3" xfId="24024"/>
    <cellStyle name="Normal 2 37 11 2 4" xfId="24025"/>
    <cellStyle name="Normal 2 37 11 3" xfId="24026"/>
    <cellStyle name="Normal 2 37 11 3 2" xfId="24027"/>
    <cellStyle name="Normal 2 37 11 3 3" xfId="24028"/>
    <cellStyle name="Normal 2 37 11 4" xfId="24029"/>
    <cellStyle name="Normal 2 37 12" xfId="2208"/>
    <cellStyle name="Normal 2 37 12 2" xfId="24030"/>
    <cellStyle name="Normal 2 37 12 2 2" xfId="24031"/>
    <cellStyle name="Normal 2 37 12 2 2 2" xfId="24032"/>
    <cellStyle name="Normal 2 37 12 2 2 3" xfId="24033"/>
    <cellStyle name="Normal 2 37 12 2 3" xfId="24034"/>
    <cellStyle name="Normal 2 37 12 2 4" xfId="24035"/>
    <cellStyle name="Normal 2 37 12 3" xfId="24036"/>
    <cellStyle name="Normal 2 37 12 3 2" xfId="24037"/>
    <cellStyle name="Normal 2 37 12 3 3" xfId="24038"/>
    <cellStyle name="Normal 2 37 12 4" xfId="24039"/>
    <cellStyle name="Normal 2 37 13" xfId="2209"/>
    <cellStyle name="Normal 2 37 13 2" xfId="24040"/>
    <cellStyle name="Normal 2 37 13 2 2" xfId="24041"/>
    <cellStyle name="Normal 2 37 13 2 2 2" xfId="24042"/>
    <cellStyle name="Normal 2 37 13 2 2 3" xfId="24043"/>
    <cellStyle name="Normal 2 37 13 2 3" xfId="24044"/>
    <cellStyle name="Normal 2 37 13 2 4" xfId="24045"/>
    <cellStyle name="Normal 2 37 13 3" xfId="24046"/>
    <cellStyle name="Normal 2 37 13 3 2" xfId="24047"/>
    <cellStyle name="Normal 2 37 13 3 3" xfId="24048"/>
    <cellStyle name="Normal 2 37 13 4" xfId="24049"/>
    <cellStyle name="Normal 2 37 14" xfId="2210"/>
    <cellStyle name="Normal 2 37 14 2" xfId="24050"/>
    <cellStyle name="Normal 2 37 14 2 2" xfId="24051"/>
    <cellStyle name="Normal 2 37 14 2 2 2" xfId="24052"/>
    <cellStyle name="Normal 2 37 14 2 2 3" xfId="24053"/>
    <cellStyle name="Normal 2 37 14 2 3" xfId="24054"/>
    <cellStyle name="Normal 2 37 14 2 4" xfId="24055"/>
    <cellStyle name="Normal 2 37 14 3" xfId="24056"/>
    <cellStyle name="Normal 2 37 14 3 2" xfId="24057"/>
    <cellStyle name="Normal 2 37 14 3 3" xfId="24058"/>
    <cellStyle name="Normal 2 37 14 4" xfId="24059"/>
    <cellStyle name="Normal 2 37 15" xfId="2211"/>
    <cellStyle name="Normal 2 37 15 2" xfId="24060"/>
    <cellStyle name="Normal 2 37 15 2 2" xfId="24061"/>
    <cellStyle name="Normal 2 37 15 2 2 2" xfId="24062"/>
    <cellStyle name="Normal 2 37 15 2 2 3" xfId="24063"/>
    <cellStyle name="Normal 2 37 15 2 3" xfId="24064"/>
    <cellStyle name="Normal 2 37 15 2 4" xfId="24065"/>
    <cellStyle name="Normal 2 37 15 3" xfId="24066"/>
    <cellStyle name="Normal 2 37 15 3 2" xfId="24067"/>
    <cellStyle name="Normal 2 37 15 3 3" xfId="24068"/>
    <cellStyle name="Normal 2 37 15 4" xfId="24069"/>
    <cellStyle name="Normal 2 37 16" xfId="2212"/>
    <cellStyle name="Normal 2 37 16 2" xfId="24070"/>
    <cellStyle name="Normal 2 37 16 2 2" xfId="24071"/>
    <cellStyle name="Normal 2 37 16 2 2 2" xfId="24072"/>
    <cellStyle name="Normal 2 37 16 2 2 3" xfId="24073"/>
    <cellStyle name="Normal 2 37 16 2 3" xfId="24074"/>
    <cellStyle name="Normal 2 37 16 2 4" xfId="24075"/>
    <cellStyle name="Normal 2 37 16 3" xfId="24076"/>
    <cellStyle name="Normal 2 37 16 3 2" xfId="24077"/>
    <cellStyle name="Normal 2 37 16 3 3" xfId="24078"/>
    <cellStyle name="Normal 2 37 16 4" xfId="24079"/>
    <cellStyle name="Normal 2 37 17" xfId="2213"/>
    <cellStyle name="Normal 2 37 17 2" xfId="24080"/>
    <cellStyle name="Normal 2 37 17 2 2" xfId="24081"/>
    <cellStyle name="Normal 2 37 17 2 2 2" xfId="24082"/>
    <cellStyle name="Normal 2 37 17 2 2 3" xfId="24083"/>
    <cellStyle name="Normal 2 37 17 2 3" xfId="24084"/>
    <cellStyle name="Normal 2 37 17 2 4" xfId="24085"/>
    <cellStyle name="Normal 2 37 17 3" xfId="24086"/>
    <cellStyle name="Normal 2 37 17 3 2" xfId="24087"/>
    <cellStyle name="Normal 2 37 17 3 3" xfId="24088"/>
    <cellStyle name="Normal 2 37 17 4" xfId="24089"/>
    <cellStyle name="Normal 2 37 18" xfId="2214"/>
    <cellStyle name="Normal 2 37 18 2" xfId="24090"/>
    <cellStyle name="Normal 2 37 18 2 2" xfId="24091"/>
    <cellStyle name="Normal 2 37 18 2 2 2" xfId="24092"/>
    <cellStyle name="Normal 2 37 18 2 2 3" xfId="24093"/>
    <cellStyle name="Normal 2 37 18 2 3" xfId="24094"/>
    <cellStyle name="Normal 2 37 18 2 4" xfId="24095"/>
    <cellStyle name="Normal 2 37 18 3" xfId="24096"/>
    <cellStyle name="Normal 2 37 18 3 2" xfId="24097"/>
    <cellStyle name="Normal 2 37 18 3 3" xfId="24098"/>
    <cellStyle name="Normal 2 37 18 4" xfId="24099"/>
    <cellStyle name="Normal 2 37 19" xfId="2215"/>
    <cellStyle name="Normal 2 37 19 2" xfId="24100"/>
    <cellStyle name="Normal 2 37 19 2 2" xfId="24101"/>
    <cellStyle name="Normal 2 37 19 2 2 2" xfId="24102"/>
    <cellStyle name="Normal 2 37 19 2 2 3" xfId="24103"/>
    <cellStyle name="Normal 2 37 19 2 3" xfId="24104"/>
    <cellStyle name="Normal 2 37 19 2 4" xfId="24105"/>
    <cellStyle name="Normal 2 37 19 3" xfId="24106"/>
    <cellStyle name="Normal 2 37 19 3 2" xfId="24107"/>
    <cellStyle name="Normal 2 37 19 3 3" xfId="24108"/>
    <cellStyle name="Normal 2 37 19 4" xfId="24109"/>
    <cellStyle name="Normal 2 37 2" xfId="2216"/>
    <cellStyle name="Normal 2 37 2 2" xfId="24110"/>
    <cellStyle name="Normal 2 37 2 2 2" xfId="24111"/>
    <cellStyle name="Normal 2 37 2 2 2 2" xfId="24112"/>
    <cellStyle name="Normal 2 37 2 2 2 3" xfId="24113"/>
    <cellStyle name="Normal 2 37 2 2 3" xfId="24114"/>
    <cellStyle name="Normal 2 37 2 2 4" xfId="24115"/>
    <cellStyle name="Normal 2 37 2 3" xfId="24116"/>
    <cellStyle name="Normal 2 37 2 3 2" xfId="24117"/>
    <cellStyle name="Normal 2 37 2 3 3" xfId="24118"/>
    <cellStyle name="Normal 2 37 2 4" xfId="24119"/>
    <cellStyle name="Normal 2 37 20" xfId="2217"/>
    <cellStyle name="Normal 2 37 20 2" xfId="24120"/>
    <cellStyle name="Normal 2 37 20 2 2" xfId="24121"/>
    <cellStyle name="Normal 2 37 20 2 2 2" xfId="24122"/>
    <cellStyle name="Normal 2 37 20 2 2 3" xfId="24123"/>
    <cellStyle name="Normal 2 37 20 2 3" xfId="24124"/>
    <cellStyle name="Normal 2 37 20 2 4" xfId="24125"/>
    <cellStyle name="Normal 2 37 20 3" xfId="24126"/>
    <cellStyle name="Normal 2 37 20 3 2" xfId="24127"/>
    <cellStyle name="Normal 2 37 20 3 3" xfId="24128"/>
    <cellStyle name="Normal 2 37 20 4" xfId="24129"/>
    <cellStyle name="Normal 2 37 21" xfId="2218"/>
    <cellStyle name="Normal 2 37 21 2" xfId="24130"/>
    <cellStyle name="Normal 2 37 21 2 2" xfId="24131"/>
    <cellStyle name="Normal 2 37 21 2 2 2" xfId="24132"/>
    <cellStyle name="Normal 2 37 21 2 2 3" xfId="24133"/>
    <cellStyle name="Normal 2 37 21 2 3" xfId="24134"/>
    <cellStyle name="Normal 2 37 21 2 4" xfId="24135"/>
    <cellStyle name="Normal 2 37 21 3" xfId="24136"/>
    <cellStyle name="Normal 2 37 21 3 2" xfId="24137"/>
    <cellStyle name="Normal 2 37 21 3 3" xfId="24138"/>
    <cellStyle name="Normal 2 37 21 4" xfId="24139"/>
    <cellStyle name="Normal 2 37 22" xfId="2219"/>
    <cellStyle name="Normal 2 37 22 2" xfId="24140"/>
    <cellStyle name="Normal 2 37 22 2 2" xfId="24141"/>
    <cellStyle name="Normal 2 37 22 2 2 2" xfId="24142"/>
    <cellStyle name="Normal 2 37 22 2 2 3" xfId="24143"/>
    <cellStyle name="Normal 2 37 22 2 3" xfId="24144"/>
    <cellStyle name="Normal 2 37 22 2 4" xfId="24145"/>
    <cellStyle name="Normal 2 37 22 3" xfId="24146"/>
    <cellStyle name="Normal 2 37 22 3 2" xfId="24147"/>
    <cellStyle name="Normal 2 37 22 3 3" xfId="24148"/>
    <cellStyle name="Normal 2 37 22 4" xfId="24149"/>
    <cellStyle name="Normal 2 37 23" xfId="2220"/>
    <cellStyle name="Normal 2 37 23 2" xfId="24150"/>
    <cellStyle name="Normal 2 37 23 2 2" xfId="24151"/>
    <cellStyle name="Normal 2 37 23 2 2 2" xfId="24152"/>
    <cellStyle name="Normal 2 37 23 2 2 3" xfId="24153"/>
    <cellStyle name="Normal 2 37 23 2 3" xfId="24154"/>
    <cellStyle name="Normal 2 37 23 2 4" xfId="24155"/>
    <cellStyle name="Normal 2 37 23 3" xfId="24156"/>
    <cellStyle name="Normal 2 37 23 3 2" xfId="24157"/>
    <cellStyle name="Normal 2 37 23 3 3" xfId="24158"/>
    <cellStyle name="Normal 2 37 23 4" xfId="24159"/>
    <cellStyle name="Normal 2 37 24" xfId="24160"/>
    <cellStyle name="Normal 2 37 24 2" xfId="24161"/>
    <cellStyle name="Normal 2 37 24 2 2" xfId="24162"/>
    <cellStyle name="Normal 2 37 24 2 3" xfId="24163"/>
    <cellStyle name="Normal 2 37 24 3" xfId="24164"/>
    <cellStyle name="Normal 2 37 24 4" xfId="24165"/>
    <cellStyle name="Normal 2 37 25" xfId="24166"/>
    <cellStyle name="Normal 2 37 25 2" xfId="24167"/>
    <cellStyle name="Normal 2 37 25 3" xfId="24168"/>
    <cellStyle name="Normal 2 37 26" xfId="24169"/>
    <cellStyle name="Normal 2 37 3" xfId="2221"/>
    <cellStyle name="Normal 2 37 3 2" xfId="24170"/>
    <cellStyle name="Normal 2 37 3 2 2" xfId="24171"/>
    <cellStyle name="Normal 2 37 3 2 2 2" xfId="24172"/>
    <cellStyle name="Normal 2 37 3 2 2 3" xfId="24173"/>
    <cellStyle name="Normal 2 37 3 2 3" xfId="24174"/>
    <cellStyle name="Normal 2 37 3 2 4" xfId="24175"/>
    <cellStyle name="Normal 2 37 3 3" xfId="24176"/>
    <cellStyle name="Normal 2 37 3 3 2" xfId="24177"/>
    <cellStyle name="Normal 2 37 3 3 3" xfId="24178"/>
    <cellStyle name="Normal 2 37 3 4" xfId="24179"/>
    <cellStyle name="Normal 2 37 4" xfId="2222"/>
    <cellStyle name="Normal 2 37 4 2" xfId="24180"/>
    <cellStyle name="Normal 2 37 4 2 2" xfId="24181"/>
    <cellStyle name="Normal 2 37 4 2 2 2" xfId="24182"/>
    <cellStyle name="Normal 2 37 4 2 2 3" xfId="24183"/>
    <cellStyle name="Normal 2 37 4 2 3" xfId="24184"/>
    <cellStyle name="Normal 2 37 4 2 4" xfId="24185"/>
    <cellStyle name="Normal 2 37 4 3" xfId="24186"/>
    <cellStyle name="Normal 2 37 4 3 2" xfId="24187"/>
    <cellStyle name="Normal 2 37 4 3 3" xfId="24188"/>
    <cellStyle name="Normal 2 37 4 4" xfId="24189"/>
    <cellStyle name="Normal 2 37 5" xfId="2223"/>
    <cellStyle name="Normal 2 37 5 2" xfId="24190"/>
    <cellStyle name="Normal 2 37 5 2 2" xfId="24191"/>
    <cellStyle name="Normal 2 37 5 2 2 2" xfId="24192"/>
    <cellStyle name="Normal 2 37 5 2 2 3" xfId="24193"/>
    <cellStyle name="Normal 2 37 5 2 3" xfId="24194"/>
    <cellStyle name="Normal 2 37 5 2 4" xfId="24195"/>
    <cellStyle name="Normal 2 37 5 3" xfId="24196"/>
    <cellStyle name="Normal 2 37 5 3 2" xfId="24197"/>
    <cellStyle name="Normal 2 37 5 3 3" xfId="24198"/>
    <cellStyle name="Normal 2 37 5 4" xfId="24199"/>
    <cellStyle name="Normal 2 37 6" xfId="2224"/>
    <cellStyle name="Normal 2 37 6 2" xfId="24200"/>
    <cellStyle name="Normal 2 37 6 2 2" xfId="24201"/>
    <cellStyle name="Normal 2 37 6 2 2 2" xfId="24202"/>
    <cellStyle name="Normal 2 37 6 2 2 3" xfId="24203"/>
    <cellStyle name="Normal 2 37 6 2 3" xfId="24204"/>
    <cellStyle name="Normal 2 37 6 2 4" xfId="24205"/>
    <cellStyle name="Normal 2 37 6 3" xfId="24206"/>
    <cellStyle name="Normal 2 37 6 3 2" xfId="24207"/>
    <cellStyle name="Normal 2 37 6 3 3" xfId="24208"/>
    <cellStyle name="Normal 2 37 6 4" xfId="24209"/>
    <cellStyle name="Normal 2 37 7" xfId="2225"/>
    <cellStyle name="Normal 2 37 7 2" xfId="24210"/>
    <cellStyle name="Normal 2 37 7 2 2" xfId="24211"/>
    <cellStyle name="Normal 2 37 7 2 2 2" xfId="24212"/>
    <cellStyle name="Normal 2 37 7 2 2 3" xfId="24213"/>
    <cellStyle name="Normal 2 37 7 2 3" xfId="24214"/>
    <cellStyle name="Normal 2 37 7 2 4" xfId="24215"/>
    <cellStyle name="Normal 2 37 7 3" xfId="24216"/>
    <cellStyle name="Normal 2 37 7 3 2" xfId="24217"/>
    <cellStyle name="Normal 2 37 7 3 3" xfId="24218"/>
    <cellStyle name="Normal 2 37 7 4" xfId="24219"/>
    <cellStyle name="Normal 2 37 8" xfId="2226"/>
    <cellStyle name="Normal 2 37 8 2" xfId="24220"/>
    <cellStyle name="Normal 2 37 8 2 2" xfId="24221"/>
    <cellStyle name="Normal 2 37 8 2 2 2" xfId="24222"/>
    <cellStyle name="Normal 2 37 8 2 2 3" xfId="24223"/>
    <cellStyle name="Normal 2 37 8 2 3" xfId="24224"/>
    <cellStyle name="Normal 2 37 8 2 4" xfId="24225"/>
    <cellStyle name="Normal 2 37 8 3" xfId="24226"/>
    <cellStyle name="Normal 2 37 8 3 2" xfId="24227"/>
    <cellStyle name="Normal 2 37 8 3 3" xfId="24228"/>
    <cellStyle name="Normal 2 37 8 4" xfId="24229"/>
    <cellStyle name="Normal 2 37 9" xfId="2227"/>
    <cellStyle name="Normal 2 37 9 2" xfId="24230"/>
    <cellStyle name="Normal 2 37 9 2 2" xfId="24231"/>
    <cellStyle name="Normal 2 37 9 2 2 2" xfId="24232"/>
    <cellStyle name="Normal 2 37 9 2 2 3" xfId="24233"/>
    <cellStyle name="Normal 2 37 9 2 3" xfId="24234"/>
    <cellStyle name="Normal 2 37 9 2 4" xfId="24235"/>
    <cellStyle name="Normal 2 37 9 3" xfId="24236"/>
    <cellStyle name="Normal 2 37 9 3 2" xfId="24237"/>
    <cellStyle name="Normal 2 37 9 3 3" xfId="24238"/>
    <cellStyle name="Normal 2 37 9 4" xfId="24239"/>
    <cellStyle name="Normal 2 38" xfId="2228"/>
    <cellStyle name="Normal 2 38 10" xfId="2229"/>
    <cellStyle name="Normal 2 38 10 2" xfId="24240"/>
    <cellStyle name="Normal 2 38 10 2 2" xfId="24241"/>
    <cellStyle name="Normal 2 38 10 2 2 2" xfId="24242"/>
    <cellStyle name="Normal 2 38 10 2 2 3" xfId="24243"/>
    <cellStyle name="Normal 2 38 10 2 3" xfId="24244"/>
    <cellStyle name="Normal 2 38 10 2 4" xfId="24245"/>
    <cellStyle name="Normal 2 38 10 3" xfId="24246"/>
    <cellStyle name="Normal 2 38 10 3 2" xfId="24247"/>
    <cellStyle name="Normal 2 38 10 3 3" xfId="24248"/>
    <cellStyle name="Normal 2 38 10 4" xfId="24249"/>
    <cellStyle name="Normal 2 38 11" xfId="2230"/>
    <cellStyle name="Normal 2 38 11 2" xfId="24250"/>
    <cellStyle name="Normal 2 38 11 2 2" xfId="24251"/>
    <cellStyle name="Normal 2 38 11 2 2 2" xfId="24252"/>
    <cellStyle name="Normal 2 38 11 2 2 3" xfId="24253"/>
    <cellStyle name="Normal 2 38 11 2 3" xfId="24254"/>
    <cellStyle name="Normal 2 38 11 2 4" xfId="24255"/>
    <cellStyle name="Normal 2 38 11 3" xfId="24256"/>
    <cellStyle name="Normal 2 38 11 3 2" xfId="24257"/>
    <cellStyle name="Normal 2 38 11 3 3" xfId="24258"/>
    <cellStyle name="Normal 2 38 11 4" xfId="24259"/>
    <cellStyle name="Normal 2 38 12" xfId="2231"/>
    <cellStyle name="Normal 2 38 12 2" xfId="24260"/>
    <cellStyle name="Normal 2 38 12 2 2" xfId="24261"/>
    <cellStyle name="Normal 2 38 12 2 2 2" xfId="24262"/>
    <cellStyle name="Normal 2 38 12 2 2 3" xfId="24263"/>
    <cellStyle name="Normal 2 38 12 2 3" xfId="24264"/>
    <cellStyle name="Normal 2 38 12 2 4" xfId="24265"/>
    <cellStyle name="Normal 2 38 12 3" xfId="24266"/>
    <cellStyle name="Normal 2 38 12 3 2" xfId="24267"/>
    <cellStyle name="Normal 2 38 12 3 3" xfId="24268"/>
    <cellStyle name="Normal 2 38 12 4" xfId="24269"/>
    <cellStyle name="Normal 2 38 13" xfId="2232"/>
    <cellStyle name="Normal 2 38 13 2" xfId="24270"/>
    <cellStyle name="Normal 2 38 13 2 2" xfId="24271"/>
    <cellStyle name="Normal 2 38 13 2 2 2" xfId="24272"/>
    <cellStyle name="Normal 2 38 13 2 2 3" xfId="24273"/>
    <cellStyle name="Normal 2 38 13 2 3" xfId="24274"/>
    <cellStyle name="Normal 2 38 13 2 4" xfId="24275"/>
    <cellStyle name="Normal 2 38 13 3" xfId="24276"/>
    <cellStyle name="Normal 2 38 13 3 2" xfId="24277"/>
    <cellStyle name="Normal 2 38 13 3 3" xfId="24278"/>
    <cellStyle name="Normal 2 38 13 4" xfId="24279"/>
    <cellStyle name="Normal 2 38 14" xfId="2233"/>
    <cellStyle name="Normal 2 38 14 2" xfId="24280"/>
    <cellStyle name="Normal 2 38 14 2 2" xfId="24281"/>
    <cellStyle name="Normal 2 38 14 2 2 2" xfId="24282"/>
    <cellStyle name="Normal 2 38 14 2 2 3" xfId="24283"/>
    <cellStyle name="Normal 2 38 14 2 3" xfId="24284"/>
    <cellStyle name="Normal 2 38 14 2 4" xfId="24285"/>
    <cellStyle name="Normal 2 38 14 3" xfId="24286"/>
    <cellStyle name="Normal 2 38 14 3 2" xfId="24287"/>
    <cellStyle name="Normal 2 38 14 3 3" xfId="24288"/>
    <cellStyle name="Normal 2 38 14 4" xfId="24289"/>
    <cellStyle name="Normal 2 38 15" xfId="2234"/>
    <cellStyle name="Normal 2 38 15 2" xfId="24290"/>
    <cellStyle name="Normal 2 38 15 2 2" xfId="24291"/>
    <cellStyle name="Normal 2 38 15 2 2 2" xfId="24292"/>
    <cellStyle name="Normal 2 38 15 2 2 3" xfId="24293"/>
    <cellStyle name="Normal 2 38 15 2 3" xfId="24294"/>
    <cellStyle name="Normal 2 38 15 2 4" xfId="24295"/>
    <cellStyle name="Normal 2 38 15 3" xfId="24296"/>
    <cellStyle name="Normal 2 38 15 3 2" xfId="24297"/>
    <cellStyle name="Normal 2 38 15 3 3" xfId="24298"/>
    <cellStyle name="Normal 2 38 15 4" xfId="24299"/>
    <cellStyle name="Normal 2 38 16" xfId="2235"/>
    <cellStyle name="Normal 2 38 16 2" xfId="24300"/>
    <cellStyle name="Normal 2 38 16 2 2" xfId="24301"/>
    <cellStyle name="Normal 2 38 16 2 2 2" xfId="24302"/>
    <cellStyle name="Normal 2 38 16 2 2 3" xfId="24303"/>
    <cellStyle name="Normal 2 38 16 2 3" xfId="24304"/>
    <cellStyle name="Normal 2 38 16 2 4" xfId="24305"/>
    <cellStyle name="Normal 2 38 16 3" xfId="24306"/>
    <cellStyle name="Normal 2 38 16 3 2" xfId="24307"/>
    <cellStyle name="Normal 2 38 16 3 3" xfId="24308"/>
    <cellStyle name="Normal 2 38 16 4" xfId="24309"/>
    <cellStyle name="Normal 2 38 17" xfId="2236"/>
    <cellStyle name="Normal 2 38 17 2" xfId="24310"/>
    <cellStyle name="Normal 2 38 17 2 2" xfId="24311"/>
    <cellStyle name="Normal 2 38 17 2 2 2" xfId="24312"/>
    <cellStyle name="Normal 2 38 17 2 2 3" xfId="24313"/>
    <cellStyle name="Normal 2 38 17 2 3" xfId="24314"/>
    <cellStyle name="Normal 2 38 17 2 4" xfId="24315"/>
    <cellStyle name="Normal 2 38 17 3" xfId="24316"/>
    <cellStyle name="Normal 2 38 17 3 2" xfId="24317"/>
    <cellStyle name="Normal 2 38 17 3 3" xfId="24318"/>
    <cellStyle name="Normal 2 38 17 4" xfId="24319"/>
    <cellStyle name="Normal 2 38 18" xfId="2237"/>
    <cellStyle name="Normal 2 38 18 2" xfId="24320"/>
    <cellStyle name="Normal 2 38 18 2 2" xfId="24321"/>
    <cellStyle name="Normal 2 38 18 2 2 2" xfId="24322"/>
    <cellStyle name="Normal 2 38 18 2 2 3" xfId="24323"/>
    <cellStyle name="Normal 2 38 18 2 3" xfId="24324"/>
    <cellStyle name="Normal 2 38 18 2 4" xfId="24325"/>
    <cellStyle name="Normal 2 38 18 3" xfId="24326"/>
    <cellStyle name="Normal 2 38 18 3 2" xfId="24327"/>
    <cellStyle name="Normal 2 38 18 3 3" xfId="24328"/>
    <cellStyle name="Normal 2 38 18 4" xfId="24329"/>
    <cellStyle name="Normal 2 38 19" xfId="2238"/>
    <cellStyle name="Normal 2 38 19 2" xfId="24330"/>
    <cellStyle name="Normal 2 38 19 2 2" xfId="24331"/>
    <cellStyle name="Normal 2 38 19 2 2 2" xfId="24332"/>
    <cellStyle name="Normal 2 38 19 2 2 3" xfId="24333"/>
    <cellStyle name="Normal 2 38 19 2 3" xfId="24334"/>
    <cellStyle name="Normal 2 38 19 2 4" xfId="24335"/>
    <cellStyle name="Normal 2 38 19 3" xfId="24336"/>
    <cellStyle name="Normal 2 38 19 3 2" xfId="24337"/>
    <cellStyle name="Normal 2 38 19 3 3" xfId="24338"/>
    <cellStyle name="Normal 2 38 19 4" xfId="24339"/>
    <cellStyle name="Normal 2 38 2" xfId="2239"/>
    <cellStyle name="Normal 2 38 2 2" xfId="24340"/>
    <cellStyle name="Normal 2 38 2 2 2" xfId="24341"/>
    <cellStyle name="Normal 2 38 2 2 2 2" xfId="24342"/>
    <cellStyle name="Normal 2 38 2 2 2 3" xfId="24343"/>
    <cellStyle name="Normal 2 38 2 2 3" xfId="24344"/>
    <cellStyle name="Normal 2 38 2 2 4" xfId="24345"/>
    <cellStyle name="Normal 2 38 2 3" xfId="24346"/>
    <cellStyle name="Normal 2 38 2 3 2" xfId="24347"/>
    <cellStyle name="Normal 2 38 2 3 3" xfId="24348"/>
    <cellStyle name="Normal 2 38 2 4" xfId="24349"/>
    <cellStyle name="Normal 2 38 20" xfId="2240"/>
    <cellStyle name="Normal 2 38 20 2" xfId="24350"/>
    <cellStyle name="Normal 2 38 20 2 2" xfId="24351"/>
    <cellStyle name="Normal 2 38 20 2 2 2" xfId="24352"/>
    <cellStyle name="Normal 2 38 20 2 2 3" xfId="24353"/>
    <cellStyle name="Normal 2 38 20 2 3" xfId="24354"/>
    <cellStyle name="Normal 2 38 20 2 4" xfId="24355"/>
    <cellStyle name="Normal 2 38 20 3" xfId="24356"/>
    <cellStyle name="Normal 2 38 20 3 2" xfId="24357"/>
    <cellStyle name="Normal 2 38 20 3 3" xfId="24358"/>
    <cellStyle name="Normal 2 38 20 4" xfId="24359"/>
    <cellStyle name="Normal 2 38 21" xfId="2241"/>
    <cellStyle name="Normal 2 38 21 2" xfId="24360"/>
    <cellStyle name="Normal 2 38 21 2 2" xfId="24361"/>
    <cellStyle name="Normal 2 38 21 2 2 2" xfId="24362"/>
    <cellStyle name="Normal 2 38 21 2 2 3" xfId="24363"/>
    <cellStyle name="Normal 2 38 21 2 3" xfId="24364"/>
    <cellStyle name="Normal 2 38 21 2 4" xfId="24365"/>
    <cellStyle name="Normal 2 38 21 3" xfId="24366"/>
    <cellStyle name="Normal 2 38 21 3 2" xfId="24367"/>
    <cellStyle name="Normal 2 38 21 3 3" xfId="24368"/>
    <cellStyle name="Normal 2 38 21 4" xfId="24369"/>
    <cellStyle name="Normal 2 38 22" xfId="2242"/>
    <cellStyle name="Normal 2 38 22 2" xfId="24370"/>
    <cellStyle name="Normal 2 38 22 2 2" xfId="24371"/>
    <cellStyle name="Normal 2 38 22 2 2 2" xfId="24372"/>
    <cellStyle name="Normal 2 38 22 2 2 3" xfId="24373"/>
    <cellStyle name="Normal 2 38 22 2 3" xfId="24374"/>
    <cellStyle name="Normal 2 38 22 2 4" xfId="24375"/>
    <cellStyle name="Normal 2 38 22 3" xfId="24376"/>
    <cellStyle name="Normal 2 38 22 3 2" xfId="24377"/>
    <cellStyle name="Normal 2 38 22 3 3" xfId="24378"/>
    <cellStyle name="Normal 2 38 22 4" xfId="24379"/>
    <cellStyle name="Normal 2 38 23" xfId="2243"/>
    <cellStyle name="Normal 2 38 23 2" xfId="24380"/>
    <cellStyle name="Normal 2 38 23 2 2" xfId="24381"/>
    <cellStyle name="Normal 2 38 23 2 2 2" xfId="24382"/>
    <cellStyle name="Normal 2 38 23 2 2 3" xfId="24383"/>
    <cellStyle name="Normal 2 38 23 2 3" xfId="24384"/>
    <cellStyle name="Normal 2 38 23 2 4" xfId="24385"/>
    <cellStyle name="Normal 2 38 23 3" xfId="24386"/>
    <cellStyle name="Normal 2 38 23 3 2" xfId="24387"/>
    <cellStyle name="Normal 2 38 23 3 3" xfId="24388"/>
    <cellStyle name="Normal 2 38 23 4" xfId="24389"/>
    <cellStyle name="Normal 2 38 24" xfId="24390"/>
    <cellStyle name="Normal 2 38 24 2" xfId="24391"/>
    <cellStyle name="Normal 2 38 24 2 2" xfId="24392"/>
    <cellStyle name="Normal 2 38 24 2 3" xfId="24393"/>
    <cellStyle name="Normal 2 38 24 3" xfId="24394"/>
    <cellStyle name="Normal 2 38 24 4" xfId="24395"/>
    <cellStyle name="Normal 2 38 25" xfId="24396"/>
    <cellStyle name="Normal 2 38 25 2" xfId="24397"/>
    <cellStyle name="Normal 2 38 25 3" xfId="24398"/>
    <cellStyle name="Normal 2 38 26" xfId="24399"/>
    <cellStyle name="Normal 2 38 3" xfId="2244"/>
    <cellStyle name="Normal 2 38 3 2" xfId="24400"/>
    <cellStyle name="Normal 2 38 3 2 2" xfId="24401"/>
    <cellStyle name="Normal 2 38 3 2 2 2" xfId="24402"/>
    <cellStyle name="Normal 2 38 3 2 2 3" xfId="24403"/>
    <cellStyle name="Normal 2 38 3 2 3" xfId="24404"/>
    <cellStyle name="Normal 2 38 3 2 4" xfId="24405"/>
    <cellStyle name="Normal 2 38 3 3" xfId="24406"/>
    <cellStyle name="Normal 2 38 3 3 2" xfId="24407"/>
    <cellStyle name="Normal 2 38 3 3 3" xfId="24408"/>
    <cellStyle name="Normal 2 38 3 4" xfId="24409"/>
    <cellStyle name="Normal 2 38 4" xfId="2245"/>
    <cellStyle name="Normal 2 38 4 2" xfId="24410"/>
    <cellStyle name="Normal 2 38 4 2 2" xfId="24411"/>
    <cellStyle name="Normal 2 38 4 2 2 2" xfId="24412"/>
    <cellStyle name="Normal 2 38 4 2 2 3" xfId="24413"/>
    <cellStyle name="Normal 2 38 4 2 3" xfId="24414"/>
    <cellStyle name="Normal 2 38 4 2 4" xfId="24415"/>
    <cellStyle name="Normal 2 38 4 3" xfId="24416"/>
    <cellStyle name="Normal 2 38 4 3 2" xfId="24417"/>
    <cellStyle name="Normal 2 38 4 3 3" xfId="24418"/>
    <cellStyle name="Normal 2 38 4 4" xfId="24419"/>
    <cellStyle name="Normal 2 38 5" xfId="2246"/>
    <cellStyle name="Normal 2 38 5 2" xfId="24420"/>
    <cellStyle name="Normal 2 38 5 2 2" xfId="24421"/>
    <cellStyle name="Normal 2 38 5 2 2 2" xfId="24422"/>
    <cellStyle name="Normal 2 38 5 2 2 3" xfId="24423"/>
    <cellStyle name="Normal 2 38 5 2 3" xfId="24424"/>
    <cellStyle name="Normal 2 38 5 2 4" xfId="24425"/>
    <cellStyle name="Normal 2 38 5 3" xfId="24426"/>
    <cellStyle name="Normal 2 38 5 3 2" xfId="24427"/>
    <cellStyle name="Normal 2 38 5 3 3" xfId="24428"/>
    <cellStyle name="Normal 2 38 5 4" xfId="24429"/>
    <cellStyle name="Normal 2 38 6" xfId="2247"/>
    <cellStyle name="Normal 2 38 6 2" xfId="24430"/>
    <cellStyle name="Normal 2 38 6 2 2" xfId="24431"/>
    <cellStyle name="Normal 2 38 6 2 2 2" xfId="24432"/>
    <cellStyle name="Normal 2 38 6 2 2 3" xfId="24433"/>
    <cellStyle name="Normal 2 38 6 2 3" xfId="24434"/>
    <cellStyle name="Normal 2 38 6 2 4" xfId="24435"/>
    <cellStyle name="Normal 2 38 6 3" xfId="24436"/>
    <cellStyle name="Normal 2 38 6 3 2" xfId="24437"/>
    <cellStyle name="Normal 2 38 6 3 3" xfId="24438"/>
    <cellStyle name="Normal 2 38 6 4" xfId="24439"/>
    <cellStyle name="Normal 2 38 7" xfId="2248"/>
    <cellStyle name="Normal 2 38 7 2" xfId="24440"/>
    <cellStyle name="Normal 2 38 7 2 2" xfId="24441"/>
    <cellStyle name="Normal 2 38 7 2 2 2" xfId="24442"/>
    <cellStyle name="Normal 2 38 7 2 2 3" xfId="24443"/>
    <cellStyle name="Normal 2 38 7 2 3" xfId="24444"/>
    <cellStyle name="Normal 2 38 7 2 4" xfId="24445"/>
    <cellStyle name="Normal 2 38 7 3" xfId="24446"/>
    <cellStyle name="Normal 2 38 7 3 2" xfId="24447"/>
    <cellStyle name="Normal 2 38 7 3 3" xfId="24448"/>
    <cellStyle name="Normal 2 38 7 4" xfId="24449"/>
    <cellStyle name="Normal 2 38 8" xfId="2249"/>
    <cellStyle name="Normal 2 38 8 2" xfId="24450"/>
    <cellStyle name="Normal 2 38 8 2 2" xfId="24451"/>
    <cellStyle name="Normal 2 38 8 2 2 2" xfId="24452"/>
    <cellStyle name="Normal 2 38 8 2 2 3" xfId="24453"/>
    <cellStyle name="Normal 2 38 8 2 3" xfId="24454"/>
    <cellStyle name="Normal 2 38 8 2 4" xfId="24455"/>
    <cellStyle name="Normal 2 38 8 3" xfId="24456"/>
    <cellStyle name="Normal 2 38 8 3 2" xfId="24457"/>
    <cellStyle name="Normal 2 38 8 3 3" xfId="24458"/>
    <cellStyle name="Normal 2 38 8 4" xfId="24459"/>
    <cellStyle name="Normal 2 38 9" xfId="2250"/>
    <cellStyle name="Normal 2 38 9 2" xfId="24460"/>
    <cellStyle name="Normal 2 38 9 2 2" xfId="24461"/>
    <cellStyle name="Normal 2 38 9 2 2 2" xfId="24462"/>
    <cellStyle name="Normal 2 38 9 2 2 3" xfId="24463"/>
    <cellStyle name="Normal 2 38 9 2 3" xfId="24464"/>
    <cellStyle name="Normal 2 38 9 2 4" xfId="24465"/>
    <cellStyle name="Normal 2 38 9 3" xfId="24466"/>
    <cellStyle name="Normal 2 38 9 3 2" xfId="24467"/>
    <cellStyle name="Normal 2 38 9 3 3" xfId="24468"/>
    <cellStyle name="Normal 2 38 9 4" xfId="24469"/>
    <cellStyle name="Normal 2 39" xfId="2251"/>
    <cellStyle name="Normal 2 39 10" xfId="2252"/>
    <cellStyle name="Normal 2 39 10 2" xfId="24470"/>
    <cellStyle name="Normal 2 39 10 2 2" xfId="24471"/>
    <cellStyle name="Normal 2 39 10 2 2 2" xfId="24472"/>
    <cellStyle name="Normal 2 39 10 2 2 3" xfId="24473"/>
    <cellStyle name="Normal 2 39 10 2 3" xfId="24474"/>
    <cellStyle name="Normal 2 39 10 2 4" xfId="24475"/>
    <cellStyle name="Normal 2 39 10 3" xfId="24476"/>
    <cellStyle name="Normal 2 39 10 3 2" xfId="24477"/>
    <cellStyle name="Normal 2 39 10 3 3" xfId="24478"/>
    <cellStyle name="Normal 2 39 10 4" xfId="24479"/>
    <cellStyle name="Normal 2 39 11" xfId="2253"/>
    <cellStyle name="Normal 2 39 11 2" xfId="24480"/>
    <cellStyle name="Normal 2 39 11 2 2" xfId="24481"/>
    <cellStyle name="Normal 2 39 11 2 2 2" xfId="24482"/>
    <cellStyle name="Normal 2 39 11 2 2 3" xfId="24483"/>
    <cellStyle name="Normal 2 39 11 2 3" xfId="24484"/>
    <cellStyle name="Normal 2 39 11 2 4" xfId="24485"/>
    <cellStyle name="Normal 2 39 11 3" xfId="24486"/>
    <cellStyle name="Normal 2 39 11 3 2" xfId="24487"/>
    <cellStyle name="Normal 2 39 11 3 3" xfId="24488"/>
    <cellStyle name="Normal 2 39 11 4" xfId="24489"/>
    <cellStyle name="Normal 2 39 12" xfId="2254"/>
    <cellStyle name="Normal 2 39 12 2" xfId="24490"/>
    <cellStyle name="Normal 2 39 12 2 2" xfId="24491"/>
    <cellStyle name="Normal 2 39 12 2 2 2" xfId="24492"/>
    <cellStyle name="Normal 2 39 12 2 2 3" xfId="24493"/>
    <cellStyle name="Normal 2 39 12 2 3" xfId="24494"/>
    <cellStyle name="Normal 2 39 12 2 4" xfId="24495"/>
    <cellStyle name="Normal 2 39 12 3" xfId="24496"/>
    <cellStyle name="Normal 2 39 12 3 2" xfId="24497"/>
    <cellStyle name="Normal 2 39 12 3 3" xfId="24498"/>
    <cellStyle name="Normal 2 39 12 4" xfId="24499"/>
    <cellStyle name="Normal 2 39 13" xfId="2255"/>
    <cellStyle name="Normal 2 39 13 2" xfId="24500"/>
    <cellStyle name="Normal 2 39 13 2 2" xfId="24501"/>
    <cellStyle name="Normal 2 39 13 2 2 2" xfId="24502"/>
    <cellStyle name="Normal 2 39 13 2 2 3" xfId="24503"/>
    <cellStyle name="Normal 2 39 13 2 3" xfId="24504"/>
    <cellStyle name="Normal 2 39 13 2 4" xfId="24505"/>
    <cellStyle name="Normal 2 39 13 3" xfId="24506"/>
    <cellStyle name="Normal 2 39 13 3 2" xfId="24507"/>
    <cellStyle name="Normal 2 39 13 3 3" xfId="24508"/>
    <cellStyle name="Normal 2 39 13 4" xfId="24509"/>
    <cellStyle name="Normal 2 39 14" xfId="2256"/>
    <cellStyle name="Normal 2 39 14 2" xfId="24510"/>
    <cellStyle name="Normal 2 39 14 2 2" xfId="24511"/>
    <cellStyle name="Normal 2 39 14 2 2 2" xfId="24512"/>
    <cellStyle name="Normal 2 39 14 2 2 3" xfId="24513"/>
    <cellStyle name="Normal 2 39 14 2 3" xfId="24514"/>
    <cellStyle name="Normal 2 39 14 2 4" xfId="24515"/>
    <cellStyle name="Normal 2 39 14 3" xfId="24516"/>
    <cellStyle name="Normal 2 39 14 3 2" xfId="24517"/>
    <cellStyle name="Normal 2 39 14 3 3" xfId="24518"/>
    <cellStyle name="Normal 2 39 14 4" xfId="24519"/>
    <cellStyle name="Normal 2 39 15" xfId="2257"/>
    <cellStyle name="Normal 2 39 15 2" xfId="24520"/>
    <cellStyle name="Normal 2 39 15 2 2" xfId="24521"/>
    <cellStyle name="Normal 2 39 15 2 2 2" xfId="24522"/>
    <cellStyle name="Normal 2 39 15 2 2 3" xfId="24523"/>
    <cellStyle name="Normal 2 39 15 2 3" xfId="24524"/>
    <cellStyle name="Normal 2 39 15 2 4" xfId="24525"/>
    <cellStyle name="Normal 2 39 15 3" xfId="24526"/>
    <cellStyle name="Normal 2 39 15 3 2" xfId="24527"/>
    <cellStyle name="Normal 2 39 15 3 3" xfId="24528"/>
    <cellStyle name="Normal 2 39 15 4" xfId="24529"/>
    <cellStyle name="Normal 2 39 16" xfId="2258"/>
    <cellStyle name="Normal 2 39 16 2" xfId="24530"/>
    <cellStyle name="Normal 2 39 16 2 2" xfId="24531"/>
    <cellStyle name="Normal 2 39 16 2 2 2" xfId="24532"/>
    <cellStyle name="Normal 2 39 16 2 2 3" xfId="24533"/>
    <cellStyle name="Normal 2 39 16 2 3" xfId="24534"/>
    <cellStyle name="Normal 2 39 16 2 4" xfId="24535"/>
    <cellStyle name="Normal 2 39 16 3" xfId="24536"/>
    <cellStyle name="Normal 2 39 16 3 2" xfId="24537"/>
    <cellStyle name="Normal 2 39 16 3 3" xfId="24538"/>
    <cellStyle name="Normal 2 39 16 4" xfId="24539"/>
    <cellStyle name="Normal 2 39 17" xfId="2259"/>
    <cellStyle name="Normal 2 39 17 2" xfId="24540"/>
    <cellStyle name="Normal 2 39 17 2 2" xfId="24541"/>
    <cellStyle name="Normal 2 39 17 2 2 2" xfId="24542"/>
    <cellStyle name="Normal 2 39 17 2 2 3" xfId="24543"/>
    <cellStyle name="Normal 2 39 17 2 3" xfId="24544"/>
    <cellStyle name="Normal 2 39 17 2 4" xfId="24545"/>
    <cellStyle name="Normal 2 39 17 3" xfId="24546"/>
    <cellStyle name="Normal 2 39 17 3 2" xfId="24547"/>
    <cellStyle name="Normal 2 39 17 3 3" xfId="24548"/>
    <cellStyle name="Normal 2 39 17 4" xfId="24549"/>
    <cellStyle name="Normal 2 39 18" xfId="2260"/>
    <cellStyle name="Normal 2 39 18 2" xfId="24550"/>
    <cellStyle name="Normal 2 39 18 2 2" xfId="24551"/>
    <cellStyle name="Normal 2 39 18 2 2 2" xfId="24552"/>
    <cellStyle name="Normal 2 39 18 2 2 3" xfId="24553"/>
    <cellStyle name="Normal 2 39 18 2 3" xfId="24554"/>
    <cellStyle name="Normal 2 39 18 2 4" xfId="24555"/>
    <cellStyle name="Normal 2 39 18 3" xfId="24556"/>
    <cellStyle name="Normal 2 39 18 3 2" xfId="24557"/>
    <cellStyle name="Normal 2 39 18 3 3" xfId="24558"/>
    <cellStyle name="Normal 2 39 18 4" xfId="24559"/>
    <cellStyle name="Normal 2 39 19" xfId="2261"/>
    <cellStyle name="Normal 2 39 19 2" xfId="24560"/>
    <cellStyle name="Normal 2 39 19 2 2" xfId="24561"/>
    <cellStyle name="Normal 2 39 19 2 2 2" xfId="24562"/>
    <cellStyle name="Normal 2 39 19 2 2 3" xfId="24563"/>
    <cellStyle name="Normal 2 39 19 2 3" xfId="24564"/>
    <cellStyle name="Normal 2 39 19 2 4" xfId="24565"/>
    <cellStyle name="Normal 2 39 19 3" xfId="24566"/>
    <cellStyle name="Normal 2 39 19 3 2" xfId="24567"/>
    <cellStyle name="Normal 2 39 19 3 3" xfId="24568"/>
    <cellStyle name="Normal 2 39 19 4" xfId="24569"/>
    <cellStyle name="Normal 2 39 2" xfId="2262"/>
    <cellStyle name="Normal 2 39 2 2" xfId="24570"/>
    <cellStyle name="Normal 2 39 2 2 2" xfId="24571"/>
    <cellStyle name="Normal 2 39 2 2 2 2" xfId="24572"/>
    <cellStyle name="Normal 2 39 2 2 2 3" xfId="24573"/>
    <cellStyle name="Normal 2 39 2 2 3" xfId="24574"/>
    <cellStyle name="Normal 2 39 2 2 4" xfId="24575"/>
    <cellStyle name="Normal 2 39 2 3" xfId="24576"/>
    <cellStyle name="Normal 2 39 2 3 2" xfId="24577"/>
    <cellStyle name="Normal 2 39 2 3 3" xfId="24578"/>
    <cellStyle name="Normal 2 39 2 4" xfId="24579"/>
    <cellStyle name="Normal 2 39 20" xfId="2263"/>
    <cellStyle name="Normal 2 39 20 2" xfId="24580"/>
    <cellStyle name="Normal 2 39 20 2 2" xfId="24581"/>
    <cellStyle name="Normal 2 39 20 2 2 2" xfId="24582"/>
    <cellStyle name="Normal 2 39 20 2 2 3" xfId="24583"/>
    <cellStyle name="Normal 2 39 20 2 3" xfId="24584"/>
    <cellStyle name="Normal 2 39 20 2 4" xfId="24585"/>
    <cellStyle name="Normal 2 39 20 3" xfId="24586"/>
    <cellStyle name="Normal 2 39 20 3 2" xfId="24587"/>
    <cellStyle name="Normal 2 39 20 3 3" xfId="24588"/>
    <cellStyle name="Normal 2 39 20 4" xfId="24589"/>
    <cellStyle name="Normal 2 39 21" xfId="2264"/>
    <cellStyle name="Normal 2 39 21 2" xfId="24590"/>
    <cellStyle name="Normal 2 39 21 2 2" xfId="24591"/>
    <cellStyle name="Normal 2 39 21 2 2 2" xfId="24592"/>
    <cellStyle name="Normal 2 39 21 2 2 3" xfId="24593"/>
    <cellStyle name="Normal 2 39 21 2 3" xfId="24594"/>
    <cellStyle name="Normal 2 39 21 2 4" xfId="24595"/>
    <cellStyle name="Normal 2 39 21 3" xfId="24596"/>
    <cellStyle name="Normal 2 39 21 3 2" xfId="24597"/>
    <cellStyle name="Normal 2 39 21 3 3" xfId="24598"/>
    <cellStyle name="Normal 2 39 21 4" xfId="24599"/>
    <cellStyle name="Normal 2 39 22" xfId="2265"/>
    <cellStyle name="Normal 2 39 22 2" xfId="24600"/>
    <cellStyle name="Normal 2 39 22 2 2" xfId="24601"/>
    <cellStyle name="Normal 2 39 22 2 2 2" xfId="24602"/>
    <cellStyle name="Normal 2 39 22 2 2 3" xfId="24603"/>
    <cellStyle name="Normal 2 39 22 2 3" xfId="24604"/>
    <cellStyle name="Normal 2 39 22 2 4" xfId="24605"/>
    <cellStyle name="Normal 2 39 22 3" xfId="24606"/>
    <cellStyle name="Normal 2 39 22 3 2" xfId="24607"/>
    <cellStyle name="Normal 2 39 22 3 3" xfId="24608"/>
    <cellStyle name="Normal 2 39 22 4" xfId="24609"/>
    <cellStyle name="Normal 2 39 23" xfId="2266"/>
    <cellStyle name="Normal 2 39 23 2" xfId="24610"/>
    <cellStyle name="Normal 2 39 23 2 2" xfId="24611"/>
    <cellStyle name="Normal 2 39 23 2 2 2" xfId="24612"/>
    <cellStyle name="Normal 2 39 23 2 2 3" xfId="24613"/>
    <cellStyle name="Normal 2 39 23 2 3" xfId="24614"/>
    <cellStyle name="Normal 2 39 23 2 4" xfId="24615"/>
    <cellStyle name="Normal 2 39 23 3" xfId="24616"/>
    <cellStyle name="Normal 2 39 23 3 2" xfId="24617"/>
    <cellStyle name="Normal 2 39 23 3 3" xfId="24618"/>
    <cellStyle name="Normal 2 39 23 4" xfId="24619"/>
    <cellStyle name="Normal 2 39 24" xfId="24620"/>
    <cellStyle name="Normal 2 39 24 2" xfId="24621"/>
    <cellStyle name="Normal 2 39 24 2 2" xfId="24622"/>
    <cellStyle name="Normal 2 39 24 2 3" xfId="24623"/>
    <cellStyle name="Normal 2 39 24 3" xfId="24624"/>
    <cellStyle name="Normal 2 39 24 4" xfId="24625"/>
    <cellStyle name="Normal 2 39 25" xfId="24626"/>
    <cellStyle name="Normal 2 39 25 2" xfId="24627"/>
    <cellStyle name="Normal 2 39 25 3" xfId="24628"/>
    <cellStyle name="Normal 2 39 26" xfId="24629"/>
    <cellStyle name="Normal 2 39 3" xfId="2267"/>
    <cellStyle name="Normal 2 39 3 2" xfId="24630"/>
    <cellStyle name="Normal 2 39 3 2 2" xfId="24631"/>
    <cellStyle name="Normal 2 39 3 2 2 2" xfId="24632"/>
    <cellStyle name="Normal 2 39 3 2 2 3" xfId="24633"/>
    <cellStyle name="Normal 2 39 3 2 3" xfId="24634"/>
    <cellStyle name="Normal 2 39 3 2 4" xfId="24635"/>
    <cellStyle name="Normal 2 39 3 3" xfId="24636"/>
    <cellStyle name="Normal 2 39 3 3 2" xfId="24637"/>
    <cellStyle name="Normal 2 39 3 3 3" xfId="24638"/>
    <cellStyle name="Normal 2 39 3 4" xfId="24639"/>
    <cellStyle name="Normal 2 39 4" xfId="2268"/>
    <cellStyle name="Normal 2 39 4 2" xfId="24640"/>
    <cellStyle name="Normal 2 39 4 2 2" xfId="24641"/>
    <cellStyle name="Normal 2 39 4 2 2 2" xfId="24642"/>
    <cellStyle name="Normal 2 39 4 2 2 3" xfId="24643"/>
    <cellStyle name="Normal 2 39 4 2 3" xfId="24644"/>
    <cellStyle name="Normal 2 39 4 2 4" xfId="24645"/>
    <cellStyle name="Normal 2 39 4 3" xfId="24646"/>
    <cellStyle name="Normal 2 39 4 3 2" xfId="24647"/>
    <cellStyle name="Normal 2 39 4 3 3" xfId="24648"/>
    <cellStyle name="Normal 2 39 4 4" xfId="24649"/>
    <cellStyle name="Normal 2 39 5" xfId="2269"/>
    <cellStyle name="Normal 2 39 5 2" xfId="24650"/>
    <cellStyle name="Normal 2 39 5 2 2" xfId="24651"/>
    <cellStyle name="Normal 2 39 5 2 2 2" xfId="24652"/>
    <cellStyle name="Normal 2 39 5 2 2 3" xfId="24653"/>
    <cellStyle name="Normal 2 39 5 2 3" xfId="24654"/>
    <cellStyle name="Normal 2 39 5 2 4" xfId="24655"/>
    <cellStyle name="Normal 2 39 5 3" xfId="24656"/>
    <cellStyle name="Normal 2 39 5 3 2" xfId="24657"/>
    <cellStyle name="Normal 2 39 5 3 3" xfId="24658"/>
    <cellStyle name="Normal 2 39 5 4" xfId="24659"/>
    <cellStyle name="Normal 2 39 6" xfId="2270"/>
    <cellStyle name="Normal 2 39 6 2" xfId="24660"/>
    <cellStyle name="Normal 2 39 6 2 2" xfId="24661"/>
    <cellStyle name="Normal 2 39 6 2 2 2" xfId="24662"/>
    <cellStyle name="Normal 2 39 6 2 2 3" xfId="24663"/>
    <cellStyle name="Normal 2 39 6 2 3" xfId="24664"/>
    <cellStyle name="Normal 2 39 6 2 4" xfId="24665"/>
    <cellStyle name="Normal 2 39 6 3" xfId="24666"/>
    <cellStyle name="Normal 2 39 6 3 2" xfId="24667"/>
    <cellStyle name="Normal 2 39 6 3 3" xfId="24668"/>
    <cellStyle name="Normal 2 39 6 4" xfId="24669"/>
    <cellStyle name="Normal 2 39 7" xfId="2271"/>
    <cellStyle name="Normal 2 39 7 2" xfId="24670"/>
    <cellStyle name="Normal 2 39 7 2 2" xfId="24671"/>
    <cellStyle name="Normal 2 39 7 2 2 2" xfId="24672"/>
    <cellStyle name="Normal 2 39 7 2 2 3" xfId="24673"/>
    <cellStyle name="Normal 2 39 7 2 3" xfId="24674"/>
    <cellStyle name="Normal 2 39 7 2 4" xfId="24675"/>
    <cellStyle name="Normal 2 39 7 3" xfId="24676"/>
    <cellStyle name="Normal 2 39 7 3 2" xfId="24677"/>
    <cellStyle name="Normal 2 39 7 3 3" xfId="24678"/>
    <cellStyle name="Normal 2 39 7 4" xfId="24679"/>
    <cellStyle name="Normal 2 39 8" xfId="2272"/>
    <cellStyle name="Normal 2 39 8 2" xfId="24680"/>
    <cellStyle name="Normal 2 39 8 2 2" xfId="24681"/>
    <cellStyle name="Normal 2 39 8 2 2 2" xfId="24682"/>
    <cellStyle name="Normal 2 39 8 2 2 3" xfId="24683"/>
    <cellStyle name="Normal 2 39 8 2 3" xfId="24684"/>
    <cellStyle name="Normal 2 39 8 2 4" xfId="24685"/>
    <cellStyle name="Normal 2 39 8 3" xfId="24686"/>
    <cellStyle name="Normal 2 39 8 3 2" xfId="24687"/>
    <cellStyle name="Normal 2 39 8 3 3" xfId="24688"/>
    <cellStyle name="Normal 2 39 8 4" xfId="24689"/>
    <cellStyle name="Normal 2 39 9" xfId="2273"/>
    <cellStyle name="Normal 2 39 9 2" xfId="24690"/>
    <cellStyle name="Normal 2 39 9 2 2" xfId="24691"/>
    <cellStyle name="Normal 2 39 9 2 2 2" xfId="24692"/>
    <cellStyle name="Normal 2 39 9 2 2 3" xfId="24693"/>
    <cellStyle name="Normal 2 39 9 2 3" xfId="24694"/>
    <cellStyle name="Normal 2 39 9 2 4" xfId="24695"/>
    <cellStyle name="Normal 2 39 9 3" xfId="24696"/>
    <cellStyle name="Normal 2 39 9 3 2" xfId="24697"/>
    <cellStyle name="Normal 2 39 9 3 3" xfId="24698"/>
    <cellStyle name="Normal 2 39 9 4" xfId="24699"/>
    <cellStyle name="Normal 2 4" xfId="117"/>
    <cellStyle name="Normal 2 4 2" xfId="118"/>
    <cellStyle name="Normal 2 4 2 2" xfId="119"/>
    <cellStyle name="Normal 2 4 2 2 2" xfId="2274"/>
    <cellStyle name="Normal 2 4 2 2 2 2" xfId="53086"/>
    <cellStyle name="Normal 2 4 2 2 3" xfId="24700"/>
    <cellStyle name="Normal 2 4 2 2_Dec monthly report" xfId="4765"/>
    <cellStyle name="Normal 2 4 2 3" xfId="2275"/>
    <cellStyle name="Normal 2 4 2 4" xfId="24701"/>
    <cellStyle name="Normal 2 4 2 5" xfId="24702"/>
    <cellStyle name="Normal 2 4 3" xfId="120"/>
    <cellStyle name="Normal 2 4 3 2" xfId="121"/>
    <cellStyle name="Normal 2 4 3 3" xfId="24703"/>
    <cellStyle name="Normal 2 4 4" xfId="122"/>
    <cellStyle name="Normal 2 4 4 2" xfId="2276"/>
    <cellStyle name="Normal 2 4 4 3" xfId="59714"/>
    <cellStyle name="Normal 2 4 5" xfId="24704"/>
    <cellStyle name="Normal 2 4 6" xfId="24705"/>
    <cellStyle name="Normal 2 4_App b.3 Unspent_" xfId="5105"/>
    <cellStyle name="Normal 2 40" xfId="2277"/>
    <cellStyle name="Normal 2 40 2" xfId="24706"/>
    <cellStyle name="Normal 2 40 2 2" xfId="24707"/>
    <cellStyle name="Normal 2 40 2 2 2" xfId="24708"/>
    <cellStyle name="Normal 2 40 2 2 3" xfId="24709"/>
    <cellStyle name="Normal 2 40 2 3" xfId="24710"/>
    <cellStyle name="Normal 2 40 2 4" xfId="24711"/>
    <cellStyle name="Normal 2 40 3" xfId="24712"/>
    <cellStyle name="Normal 2 40 3 2" xfId="24713"/>
    <cellStyle name="Normal 2 40 3 3" xfId="24714"/>
    <cellStyle name="Normal 2 40 4" xfId="24715"/>
    <cellStyle name="Normal 2 41" xfId="2278"/>
    <cellStyle name="Normal 2 41 2" xfId="24716"/>
    <cellStyle name="Normal 2 41 2 2" xfId="24717"/>
    <cellStyle name="Normal 2 41 2 2 2" xfId="24718"/>
    <cellStyle name="Normal 2 41 2 2 3" xfId="24719"/>
    <cellStyle name="Normal 2 41 2 3" xfId="24720"/>
    <cellStyle name="Normal 2 41 2 4" xfId="24721"/>
    <cellStyle name="Normal 2 41 3" xfId="24722"/>
    <cellStyle name="Normal 2 41 3 2" xfId="24723"/>
    <cellStyle name="Normal 2 41 3 3" xfId="24724"/>
    <cellStyle name="Normal 2 41 4" xfId="24725"/>
    <cellStyle name="Normal 2 42" xfId="2279"/>
    <cellStyle name="Normal 2 42 2" xfId="24726"/>
    <cellStyle name="Normal 2 42 2 2" xfId="24727"/>
    <cellStyle name="Normal 2 42 2 2 2" xfId="24728"/>
    <cellStyle name="Normal 2 42 2 2 3" xfId="24729"/>
    <cellStyle name="Normal 2 42 2 3" xfId="24730"/>
    <cellStyle name="Normal 2 42 2 4" xfId="24731"/>
    <cellStyle name="Normal 2 42 3" xfId="24732"/>
    <cellStyle name="Normal 2 42 3 2" xfId="24733"/>
    <cellStyle name="Normal 2 42 3 3" xfId="24734"/>
    <cellStyle name="Normal 2 42 4" xfId="24735"/>
    <cellStyle name="Normal 2 43" xfId="2280"/>
    <cellStyle name="Normal 2 43 2" xfId="24736"/>
    <cellStyle name="Normal 2 43 2 2" xfId="24737"/>
    <cellStyle name="Normal 2 43 2 2 2" xfId="24738"/>
    <cellStyle name="Normal 2 43 2 2 3" xfId="24739"/>
    <cellStyle name="Normal 2 43 2 3" xfId="24740"/>
    <cellStyle name="Normal 2 43 2 4" xfId="24741"/>
    <cellStyle name="Normal 2 43 3" xfId="24742"/>
    <cellStyle name="Normal 2 43 3 2" xfId="24743"/>
    <cellStyle name="Normal 2 43 3 3" xfId="24744"/>
    <cellStyle name="Normal 2 43 4" xfId="24745"/>
    <cellStyle name="Normal 2 44" xfId="2281"/>
    <cellStyle name="Normal 2 44 2" xfId="24746"/>
    <cellStyle name="Normal 2 44 2 2" xfId="24747"/>
    <cellStyle name="Normal 2 44 2 2 2" xfId="24748"/>
    <cellStyle name="Normal 2 44 2 2 3" xfId="24749"/>
    <cellStyle name="Normal 2 44 2 3" xfId="24750"/>
    <cellStyle name="Normal 2 44 2 4" xfId="24751"/>
    <cellStyle name="Normal 2 44 3" xfId="24752"/>
    <cellStyle name="Normal 2 44 3 2" xfId="24753"/>
    <cellStyle name="Normal 2 44 3 3" xfId="24754"/>
    <cellStyle name="Normal 2 44 4" xfId="24755"/>
    <cellStyle name="Normal 2 45" xfId="2282"/>
    <cellStyle name="Normal 2 45 2" xfId="24756"/>
    <cellStyle name="Normal 2 45 2 2" xfId="24757"/>
    <cellStyle name="Normal 2 45 2 2 2" xfId="24758"/>
    <cellStyle name="Normal 2 45 2 2 3" xfId="24759"/>
    <cellStyle name="Normal 2 45 2 3" xfId="24760"/>
    <cellStyle name="Normal 2 45 2 4" xfId="24761"/>
    <cellStyle name="Normal 2 45 3" xfId="24762"/>
    <cellStyle name="Normal 2 45 3 2" xfId="24763"/>
    <cellStyle name="Normal 2 45 3 3" xfId="24764"/>
    <cellStyle name="Normal 2 45 4" xfId="24765"/>
    <cellStyle name="Normal 2 46" xfId="2283"/>
    <cellStyle name="Normal 2 46 2" xfId="24766"/>
    <cellStyle name="Normal 2 46 2 2" xfId="24767"/>
    <cellStyle name="Normal 2 46 2 2 2" xfId="24768"/>
    <cellStyle name="Normal 2 46 2 2 3" xfId="24769"/>
    <cellStyle name="Normal 2 46 2 3" xfId="24770"/>
    <cellStyle name="Normal 2 46 2 4" xfId="24771"/>
    <cellStyle name="Normal 2 46 3" xfId="24772"/>
    <cellStyle name="Normal 2 46 3 2" xfId="24773"/>
    <cellStyle name="Normal 2 46 3 3" xfId="24774"/>
    <cellStyle name="Normal 2 46 4" xfId="24775"/>
    <cellStyle name="Normal 2 47" xfId="2284"/>
    <cellStyle name="Normal 2 47 2" xfId="24776"/>
    <cellStyle name="Normal 2 47 2 2" xfId="24777"/>
    <cellStyle name="Normal 2 47 2 2 2" xfId="24778"/>
    <cellStyle name="Normal 2 47 2 2 3" xfId="24779"/>
    <cellStyle name="Normal 2 47 2 3" xfId="24780"/>
    <cellStyle name="Normal 2 47 2 4" xfId="24781"/>
    <cellStyle name="Normal 2 47 3" xfId="24782"/>
    <cellStyle name="Normal 2 47 3 2" xfId="24783"/>
    <cellStyle name="Normal 2 47 3 3" xfId="24784"/>
    <cellStyle name="Normal 2 47 4" xfId="24785"/>
    <cellStyle name="Normal 2 48" xfId="2285"/>
    <cellStyle name="Normal 2 48 2" xfId="24786"/>
    <cellStyle name="Normal 2 48 2 2" xfId="24787"/>
    <cellStyle name="Normal 2 48 2 2 2" xfId="24788"/>
    <cellStyle name="Normal 2 48 2 2 3" xfId="24789"/>
    <cellStyle name="Normal 2 48 2 3" xfId="24790"/>
    <cellStyle name="Normal 2 48 2 4" xfId="24791"/>
    <cellStyle name="Normal 2 48 3" xfId="24792"/>
    <cellStyle name="Normal 2 48 3 2" xfId="24793"/>
    <cellStyle name="Normal 2 48 3 3" xfId="24794"/>
    <cellStyle name="Normal 2 48 4" xfId="24795"/>
    <cellStyle name="Normal 2 49" xfId="2286"/>
    <cellStyle name="Normal 2 49 2" xfId="24796"/>
    <cellStyle name="Normal 2 49 2 2" xfId="24797"/>
    <cellStyle name="Normal 2 49 2 2 2" xfId="24798"/>
    <cellStyle name="Normal 2 49 2 2 3" xfId="24799"/>
    <cellStyle name="Normal 2 49 2 3" xfId="24800"/>
    <cellStyle name="Normal 2 49 2 4" xfId="24801"/>
    <cellStyle name="Normal 2 49 3" xfId="24802"/>
    <cellStyle name="Normal 2 49 3 2" xfId="24803"/>
    <cellStyle name="Normal 2 49 3 3" xfId="24804"/>
    <cellStyle name="Normal 2 49 4" xfId="24805"/>
    <cellStyle name="Normal 2 5" xfId="123"/>
    <cellStyle name="Normal 2 5 10" xfId="2287"/>
    <cellStyle name="Normal 2 5 10 2" xfId="24806"/>
    <cellStyle name="Normal 2 5 10 2 2" xfId="24807"/>
    <cellStyle name="Normal 2 5 10 2 2 2" xfId="24808"/>
    <cellStyle name="Normal 2 5 10 2 2 3" xfId="24809"/>
    <cellStyle name="Normal 2 5 10 2 3" xfId="24810"/>
    <cellStyle name="Normal 2 5 10 2 4" xfId="24811"/>
    <cellStyle name="Normal 2 5 10 3" xfId="24812"/>
    <cellStyle name="Normal 2 5 10 3 2" xfId="24813"/>
    <cellStyle name="Normal 2 5 10 3 3" xfId="24814"/>
    <cellStyle name="Normal 2 5 10 4" xfId="24815"/>
    <cellStyle name="Normal 2 5 11" xfId="2288"/>
    <cellStyle name="Normal 2 5 11 2" xfId="24816"/>
    <cellStyle name="Normal 2 5 11 2 2" xfId="24817"/>
    <cellStyle name="Normal 2 5 11 2 2 2" xfId="24818"/>
    <cellStyle name="Normal 2 5 11 2 2 3" xfId="24819"/>
    <cellStyle name="Normal 2 5 11 2 3" xfId="24820"/>
    <cellStyle name="Normal 2 5 11 2 4" xfId="24821"/>
    <cellStyle name="Normal 2 5 11 3" xfId="24822"/>
    <cellStyle name="Normal 2 5 11 3 2" xfId="24823"/>
    <cellStyle name="Normal 2 5 11 3 3" xfId="24824"/>
    <cellStyle name="Normal 2 5 11 4" xfId="24825"/>
    <cellStyle name="Normal 2 5 12" xfId="2289"/>
    <cellStyle name="Normal 2 5 12 2" xfId="24826"/>
    <cellStyle name="Normal 2 5 12 2 2" xfId="24827"/>
    <cellStyle name="Normal 2 5 12 2 2 2" xfId="24828"/>
    <cellStyle name="Normal 2 5 12 2 2 3" xfId="24829"/>
    <cellStyle name="Normal 2 5 12 2 3" xfId="24830"/>
    <cellStyle name="Normal 2 5 12 2 4" xfId="24831"/>
    <cellStyle name="Normal 2 5 12 3" xfId="24832"/>
    <cellStyle name="Normal 2 5 12 3 2" xfId="24833"/>
    <cellStyle name="Normal 2 5 12 3 3" xfId="24834"/>
    <cellStyle name="Normal 2 5 12 4" xfId="24835"/>
    <cellStyle name="Normal 2 5 13" xfId="2290"/>
    <cellStyle name="Normal 2 5 13 2" xfId="24836"/>
    <cellStyle name="Normal 2 5 13 2 2" xfId="24837"/>
    <cellStyle name="Normal 2 5 13 2 2 2" xfId="24838"/>
    <cellStyle name="Normal 2 5 13 2 2 3" xfId="24839"/>
    <cellStyle name="Normal 2 5 13 2 3" xfId="24840"/>
    <cellStyle name="Normal 2 5 13 2 4" xfId="24841"/>
    <cellStyle name="Normal 2 5 13 3" xfId="24842"/>
    <cellStyle name="Normal 2 5 13 3 2" xfId="24843"/>
    <cellStyle name="Normal 2 5 13 3 3" xfId="24844"/>
    <cellStyle name="Normal 2 5 13 4" xfId="24845"/>
    <cellStyle name="Normal 2 5 14" xfId="2291"/>
    <cellStyle name="Normal 2 5 14 2" xfId="24846"/>
    <cellStyle name="Normal 2 5 14 2 2" xfId="24847"/>
    <cellStyle name="Normal 2 5 14 2 2 2" xfId="24848"/>
    <cellStyle name="Normal 2 5 14 2 2 3" xfId="24849"/>
    <cellStyle name="Normal 2 5 14 2 3" xfId="24850"/>
    <cellStyle name="Normal 2 5 14 2 4" xfId="24851"/>
    <cellStyle name="Normal 2 5 14 3" xfId="24852"/>
    <cellStyle name="Normal 2 5 14 3 2" xfId="24853"/>
    <cellStyle name="Normal 2 5 14 3 3" xfId="24854"/>
    <cellStyle name="Normal 2 5 14 4" xfId="24855"/>
    <cellStyle name="Normal 2 5 15" xfId="2292"/>
    <cellStyle name="Normal 2 5 15 2" xfId="24856"/>
    <cellStyle name="Normal 2 5 15 2 2" xfId="24857"/>
    <cellStyle name="Normal 2 5 15 2 2 2" xfId="24858"/>
    <cellStyle name="Normal 2 5 15 2 2 3" xfId="24859"/>
    <cellStyle name="Normal 2 5 15 2 3" xfId="24860"/>
    <cellStyle name="Normal 2 5 15 2 4" xfId="24861"/>
    <cellStyle name="Normal 2 5 15 3" xfId="24862"/>
    <cellStyle name="Normal 2 5 15 3 2" xfId="24863"/>
    <cellStyle name="Normal 2 5 15 3 3" xfId="24864"/>
    <cellStyle name="Normal 2 5 15 4" xfId="24865"/>
    <cellStyle name="Normal 2 5 16" xfId="2293"/>
    <cellStyle name="Normal 2 5 16 2" xfId="24866"/>
    <cellStyle name="Normal 2 5 16 2 2" xfId="24867"/>
    <cellStyle name="Normal 2 5 16 2 2 2" xfId="24868"/>
    <cellStyle name="Normal 2 5 16 2 2 3" xfId="24869"/>
    <cellStyle name="Normal 2 5 16 2 3" xfId="24870"/>
    <cellStyle name="Normal 2 5 16 2 4" xfId="24871"/>
    <cellStyle name="Normal 2 5 16 3" xfId="24872"/>
    <cellStyle name="Normal 2 5 16 3 2" xfId="24873"/>
    <cellStyle name="Normal 2 5 16 3 3" xfId="24874"/>
    <cellStyle name="Normal 2 5 16 4" xfId="24875"/>
    <cellStyle name="Normal 2 5 17" xfId="2294"/>
    <cellStyle name="Normal 2 5 17 2" xfId="24876"/>
    <cellStyle name="Normal 2 5 17 2 2" xfId="24877"/>
    <cellStyle name="Normal 2 5 17 2 2 2" xfId="24878"/>
    <cellStyle name="Normal 2 5 17 2 2 3" xfId="24879"/>
    <cellStyle name="Normal 2 5 17 2 3" xfId="24880"/>
    <cellStyle name="Normal 2 5 17 2 4" xfId="24881"/>
    <cellStyle name="Normal 2 5 17 3" xfId="24882"/>
    <cellStyle name="Normal 2 5 17 3 2" xfId="24883"/>
    <cellStyle name="Normal 2 5 17 3 3" xfId="24884"/>
    <cellStyle name="Normal 2 5 17 4" xfId="24885"/>
    <cellStyle name="Normal 2 5 18" xfId="2295"/>
    <cellStyle name="Normal 2 5 18 2" xfId="24886"/>
    <cellStyle name="Normal 2 5 18 2 2" xfId="24887"/>
    <cellStyle name="Normal 2 5 18 2 2 2" xfId="24888"/>
    <cellStyle name="Normal 2 5 18 2 2 3" xfId="24889"/>
    <cellStyle name="Normal 2 5 18 2 3" xfId="24890"/>
    <cellStyle name="Normal 2 5 18 2 4" xfId="24891"/>
    <cellStyle name="Normal 2 5 18 3" xfId="24892"/>
    <cellStyle name="Normal 2 5 18 3 2" xfId="24893"/>
    <cellStyle name="Normal 2 5 18 3 3" xfId="24894"/>
    <cellStyle name="Normal 2 5 18 4" xfId="24895"/>
    <cellStyle name="Normal 2 5 19" xfId="2296"/>
    <cellStyle name="Normal 2 5 19 2" xfId="24896"/>
    <cellStyle name="Normal 2 5 19 2 2" xfId="24897"/>
    <cellStyle name="Normal 2 5 19 2 2 2" xfId="24898"/>
    <cellStyle name="Normal 2 5 19 2 2 3" xfId="24899"/>
    <cellStyle name="Normal 2 5 19 2 3" xfId="24900"/>
    <cellStyle name="Normal 2 5 19 2 4" xfId="24901"/>
    <cellStyle name="Normal 2 5 19 3" xfId="24902"/>
    <cellStyle name="Normal 2 5 19 3 2" xfId="24903"/>
    <cellStyle name="Normal 2 5 19 3 3" xfId="24904"/>
    <cellStyle name="Normal 2 5 19 4" xfId="24905"/>
    <cellStyle name="Normal 2 5 2" xfId="2297"/>
    <cellStyle name="Normal 2 5 2 10" xfId="2298"/>
    <cellStyle name="Normal 2 5 2 10 2" xfId="24906"/>
    <cellStyle name="Normal 2 5 2 10 2 2" xfId="24907"/>
    <cellStyle name="Normal 2 5 2 10 2 2 2" xfId="24908"/>
    <cellStyle name="Normal 2 5 2 10 2 2 3" xfId="24909"/>
    <cellStyle name="Normal 2 5 2 10 2 3" xfId="24910"/>
    <cellStyle name="Normal 2 5 2 10 2 4" xfId="24911"/>
    <cellStyle name="Normal 2 5 2 10 3" xfId="24912"/>
    <cellStyle name="Normal 2 5 2 10 3 2" xfId="24913"/>
    <cellStyle name="Normal 2 5 2 10 3 3" xfId="24914"/>
    <cellStyle name="Normal 2 5 2 10 4" xfId="24915"/>
    <cellStyle name="Normal 2 5 2 11" xfId="2299"/>
    <cellStyle name="Normal 2 5 2 11 2" xfId="24916"/>
    <cellStyle name="Normal 2 5 2 11 2 2" xfId="24917"/>
    <cellStyle name="Normal 2 5 2 11 2 2 2" xfId="24918"/>
    <cellStyle name="Normal 2 5 2 11 2 2 3" xfId="24919"/>
    <cellStyle name="Normal 2 5 2 11 2 3" xfId="24920"/>
    <cellStyle name="Normal 2 5 2 11 2 4" xfId="24921"/>
    <cellStyle name="Normal 2 5 2 11 3" xfId="24922"/>
    <cellStyle name="Normal 2 5 2 11 3 2" xfId="24923"/>
    <cellStyle name="Normal 2 5 2 11 3 3" xfId="24924"/>
    <cellStyle name="Normal 2 5 2 11 4" xfId="24925"/>
    <cellStyle name="Normal 2 5 2 12" xfId="2300"/>
    <cellStyle name="Normal 2 5 2 12 2" xfId="24926"/>
    <cellStyle name="Normal 2 5 2 12 2 2" xfId="24927"/>
    <cellStyle name="Normal 2 5 2 12 2 2 2" xfId="24928"/>
    <cellStyle name="Normal 2 5 2 12 2 2 3" xfId="24929"/>
    <cellStyle name="Normal 2 5 2 12 2 3" xfId="24930"/>
    <cellStyle name="Normal 2 5 2 12 2 4" xfId="24931"/>
    <cellStyle name="Normal 2 5 2 12 3" xfId="24932"/>
    <cellStyle name="Normal 2 5 2 12 3 2" xfId="24933"/>
    <cellStyle name="Normal 2 5 2 12 3 3" xfId="24934"/>
    <cellStyle name="Normal 2 5 2 12 4" xfId="24935"/>
    <cellStyle name="Normal 2 5 2 13" xfId="2301"/>
    <cellStyle name="Normal 2 5 2 13 2" xfId="24936"/>
    <cellStyle name="Normal 2 5 2 13 2 2" xfId="24937"/>
    <cellStyle name="Normal 2 5 2 13 2 2 2" xfId="24938"/>
    <cellStyle name="Normal 2 5 2 13 2 2 3" xfId="24939"/>
    <cellStyle name="Normal 2 5 2 13 2 3" xfId="24940"/>
    <cellStyle name="Normal 2 5 2 13 2 4" xfId="24941"/>
    <cellStyle name="Normal 2 5 2 13 3" xfId="24942"/>
    <cellStyle name="Normal 2 5 2 13 3 2" xfId="24943"/>
    <cellStyle name="Normal 2 5 2 13 3 3" xfId="24944"/>
    <cellStyle name="Normal 2 5 2 13 4" xfId="24945"/>
    <cellStyle name="Normal 2 5 2 14" xfId="2302"/>
    <cellStyle name="Normal 2 5 2 14 2" xfId="24946"/>
    <cellStyle name="Normal 2 5 2 14 2 2" xfId="24947"/>
    <cellStyle name="Normal 2 5 2 14 2 2 2" xfId="24948"/>
    <cellStyle name="Normal 2 5 2 14 2 2 3" xfId="24949"/>
    <cellStyle name="Normal 2 5 2 14 2 3" xfId="24950"/>
    <cellStyle name="Normal 2 5 2 14 2 4" xfId="24951"/>
    <cellStyle name="Normal 2 5 2 14 3" xfId="24952"/>
    <cellStyle name="Normal 2 5 2 14 3 2" xfId="24953"/>
    <cellStyle name="Normal 2 5 2 14 3 3" xfId="24954"/>
    <cellStyle name="Normal 2 5 2 14 4" xfId="24955"/>
    <cellStyle name="Normal 2 5 2 15" xfId="2303"/>
    <cellStyle name="Normal 2 5 2 15 2" xfId="24956"/>
    <cellStyle name="Normal 2 5 2 15 2 2" xfId="24957"/>
    <cellStyle name="Normal 2 5 2 15 2 2 2" xfId="24958"/>
    <cellStyle name="Normal 2 5 2 15 2 2 3" xfId="24959"/>
    <cellStyle name="Normal 2 5 2 15 2 3" xfId="24960"/>
    <cellStyle name="Normal 2 5 2 15 2 4" xfId="24961"/>
    <cellStyle name="Normal 2 5 2 15 3" xfId="24962"/>
    <cellStyle name="Normal 2 5 2 15 3 2" xfId="24963"/>
    <cellStyle name="Normal 2 5 2 15 3 3" xfId="24964"/>
    <cellStyle name="Normal 2 5 2 15 4" xfId="24965"/>
    <cellStyle name="Normal 2 5 2 16" xfId="2304"/>
    <cellStyle name="Normal 2 5 2 16 2" xfId="24966"/>
    <cellStyle name="Normal 2 5 2 16 2 2" xfId="24967"/>
    <cellStyle name="Normal 2 5 2 16 2 2 2" xfId="24968"/>
    <cellStyle name="Normal 2 5 2 16 2 2 3" xfId="24969"/>
    <cellStyle name="Normal 2 5 2 16 2 3" xfId="24970"/>
    <cellStyle name="Normal 2 5 2 16 2 4" xfId="24971"/>
    <cellStyle name="Normal 2 5 2 16 3" xfId="24972"/>
    <cellStyle name="Normal 2 5 2 16 3 2" xfId="24973"/>
    <cellStyle name="Normal 2 5 2 16 3 3" xfId="24974"/>
    <cellStyle name="Normal 2 5 2 16 4" xfId="24975"/>
    <cellStyle name="Normal 2 5 2 17" xfId="2305"/>
    <cellStyle name="Normal 2 5 2 17 2" xfId="24976"/>
    <cellStyle name="Normal 2 5 2 17 2 2" xfId="24977"/>
    <cellStyle name="Normal 2 5 2 17 2 2 2" xfId="24978"/>
    <cellStyle name="Normal 2 5 2 17 2 2 3" xfId="24979"/>
    <cellStyle name="Normal 2 5 2 17 2 3" xfId="24980"/>
    <cellStyle name="Normal 2 5 2 17 2 4" xfId="24981"/>
    <cellStyle name="Normal 2 5 2 17 3" xfId="24982"/>
    <cellStyle name="Normal 2 5 2 17 3 2" xfId="24983"/>
    <cellStyle name="Normal 2 5 2 17 3 3" xfId="24984"/>
    <cellStyle name="Normal 2 5 2 17 4" xfId="24985"/>
    <cellStyle name="Normal 2 5 2 18" xfId="2306"/>
    <cellStyle name="Normal 2 5 2 18 2" xfId="24986"/>
    <cellStyle name="Normal 2 5 2 18 2 2" xfId="24987"/>
    <cellStyle name="Normal 2 5 2 18 2 2 2" xfId="24988"/>
    <cellStyle name="Normal 2 5 2 18 2 2 3" xfId="24989"/>
    <cellStyle name="Normal 2 5 2 18 2 3" xfId="24990"/>
    <cellStyle name="Normal 2 5 2 18 2 4" xfId="24991"/>
    <cellStyle name="Normal 2 5 2 18 3" xfId="24992"/>
    <cellStyle name="Normal 2 5 2 18 3 2" xfId="24993"/>
    <cellStyle name="Normal 2 5 2 18 3 3" xfId="24994"/>
    <cellStyle name="Normal 2 5 2 18 4" xfId="24995"/>
    <cellStyle name="Normal 2 5 2 19" xfId="2307"/>
    <cellStyle name="Normal 2 5 2 19 2" xfId="24996"/>
    <cellStyle name="Normal 2 5 2 19 2 2" xfId="24997"/>
    <cellStyle name="Normal 2 5 2 19 2 2 2" xfId="24998"/>
    <cellStyle name="Normal 2 5 2 19 2 2 3" xfId="24999"/>
    <cellStyle name="Normal 2 5 2 19 2 3" xfId="25000"/>
    <cellStyle name="Normal 2 5 2 19 2 4" xfId="25001"/>
    <cellStyle name="Normal 2 5 2 19 3" xfId="25002"/>
    <cellStyle name="Normal 2 5 2 19 3 2" xfId="25003"/>
    <cellStyle name="Normal 2 5 2 19 3 3" xfId="25004"/>
    <cellStyle name="Normal 2 5 2 19 4" xfId="25005"/>
    <cellStyle name="Normal 2 5 2 2" xfId="2308"/>
    <cellStyle name="Normal 2 5 2 2 10" xfId="2309"/>
    <cellStyle name="Normal 2 5 2 2 10 2" xfId="25006"/>
    <cellStyle name="Normal 2 5 2 2 10 2 2" xfId="25007"/>
    <cellStyle name="Normal 2 5 2 2 10 2 2 2" xfId="25008"/>
    <cellStyle name="Normal 2 5 2 2 10 2 2 3" xfId="25009"/>
    <cellStyle name="Normal 2 5 2 2 10 2 3" xfId="25010"/>
    <cellStyle name="Normal 2 5 2 2 10 2 4" xfId="25011"/>
    <cellStyle name="Normal 2 5 2 2 10 3" xfId="25012"/>
    <cellStyle name="Normal 2 5 2 2 10 3 2" xfId="25013"/>
    <cellStyle name="Normal 2 5 2 2 10 3 3" xfId="25014"/>
    <cellStyle name="Normal 2 5 2 2 10 4" xfId="25015"/>
    <cellStyle name="Normal 2 5 2 2 11" xfId="2310"/>
    <cellStyle name="Normal 2 5 2 2 11 2" xfId="25016"/>
    <cellStyle name="Normal 2 5 2 2 11 2 2" xfId="25017"/>
    <cellStyle name="Normal 2 5 2 2 11 2 2 2" xfId="25018"/>
    <cellStyle name="Normal 2 5 2 2 11 2 2 3" xfId="25019"/>
    <cellStyle name="Normal 2 5 2 2 11 2 3" xfId="25020"/>
    <cellStyle name="Normal 2 5 2 2 11 2 4" xfId="25021"/>
    <cellStyle name="Normal 2 5 2 2 11 3" xfId="25022"/>
    <cellStyle name="Normal 2 5 2 2 11 3 2" xfId="25023"/>
    <cellStyle name="Normal 2 5 2 2 11 3 3" xfId="25024"/>
    <cellStyle name="Normal 2 5 2 2 11 4" xfId="25025"/>
    <cellStyle name="Normal 2 5 2 2 12" xfId="2311"/>
    <cellStyle name="Normal 2 5 2 2 12 2" xfId="25026"/>
    <cellStyle name="Normal 2 5 2 2 12 2 2" xfId="25027"/>
    <cellStyle name="Normal 2 5 2 2 12 2 2 2" xfId="25028"/>
    <cellStyle name="Normal 2 5 2 2 12 2 2 3" xfId="25029"/>
    <cellStyle name="Normal 2 5 2 2 12 2 3" xfId="25030"/>
    <cellStyle name="Normal 2 5 2 2 12 2 4" xfId="25031"/>
    <cellStyle name="Normal 2 5 2 2 12 3" xfId="25032"/>
    <cellStyle name="Normal 2 5 2 2 12 3 2" xfId="25033"/>
    <cellStyle name="Normal 2 5 2 2 12 3 3" xfId="25034"/>
    <cellStyle name="Normal 2 5 2 2 12 4" xfId="25035"/>
    <cellStyle name="Normal 2 5 2 2 13" xfId="2312"/>
    <cellStyle name="Normal 2 5 2 2 13 2" xfId="25036"/>
    <cellStyle name="Normal 2 5 2 2 13 2 2" xfId="25037"/>
    <cellStyle name="Normal 2 5 2 2 13 2 2 2" xfId="25038"/>
    <cellStyle name="Normal 2 5 2 2 13 2 2 3" xfId="25039"/>
    <cellStyle name="Normal 2 5 2 2 13 2 3" xfId="25040"/>
    <cellStyle name="Normal 2 5 2 2 13 2 4" xfId="25041"/>
    <cellStyle name="Normal 2 5 2 2 13 3" xfId="25042"/>
    <cellStyle name="Normal 2 5 2 2 13 3 2" xfId="25043"/>
    <cellStyle name="Normal 2 5 2 2 13 3 3" xfId="25044"/>
    <cellStyle name="Normal 2 5 2 2 13 4" xfId="25045"/>
    <cellStyle name="Normal 2 5 2 2 14" xfId="2313"/>
    <cellStyle name="Normal 2 5 2 2 14 2" xfId="25046"/>
    <cellStyle name="Normal 2 5 2 2 14 2 2" xfId="25047"/>
    <cellStyle name="Normal 2 5 2 2 14 2 2 2" xfId="25048"/>
    <cellStyle name="Normal 2 5 2 2 14 2 2 3" xfId="25049"/>
    <cellStyle name="Normal 2 5 2 2 14 2 3" xfId="25050"/>
    <cellStyle name="Normal 2 5 2 2 14 2 4" xfId="25051"/>
    <cellStyle name="Normal 2 5 2 2 14 3" xfId="25052"/>
    <cellStyle name="Normal 2 5 2 2 14 3 2" xfId="25053"/>
    <cellStyle name="Normal 2 5 2 2 14 3 3" xfId="25054"/>
    <cellStyle name="Normal 2 5 2 2 14 4" xfId="25055"/>
    <cellStyle name="Normal 2 5 2 2 15" xfId="2314"/>
    <cellStyle name="Normal 2 5 2 2 15 2" xfId="25056"/>
    <cellStyle name="Normal 2 5 2 2 15 2 2" xfId="25057"/>
    <cellStyle name="Normal 2 5 2 2 15 2 2 2" xfId="25058"/>
    <cellStyle name="Normal 2 5 2 2 15 2 2 3" xfId="25059"/>
    <cellStyle name="Normal 2 5 2 2 15 2 3" xfId="25060"/>
    <cellStyle name="Normal 2 5 2 2 15 2 4" xfId="25061"/>
    <cellStyle name="Normal 2 5 2 2 15 3" xfId="25062"/>
    <cellStyle name="Normal 2 5 2 2 15 3 2" xfId="25063"/>
    <cellStyle name="Normal 2 5 2 2 15 3 3" xfId="25064"/>
    <cellStyle name="Normal 2 5 2 2 15 4" xfId="25065"/>
    <cellStyle name="Normal 2 5 2 2 16" xfId="2315"/>
    <cellStyle name="Normal 2 5 2 2 16 2" xfId="25066"/>
    <cellStyle name="Normal 2 5 2 2 16 2 2" xfId="25067"/>
    <cellStyle name="Normal 2 5 2 2 16 2 2 2" xfId="25068"/>
    <cellStyle name="Normal 2 5 2 2 16 2 2 3" xfId="25069"/>
    <cellStyle name="Normal 2 5 2 2 16 2 3" xfId="25070"/>
    <cellStyle name="Normal 2 5 2 2 16 2 4" xfId="25071"/>
    <cellStyle name="Normal 2 5 2 2 16 3" xfId="25072"/>
    <cellStyle name="Normal 2 5 2 2 16 3 2" xfId="25073"/>
    <cellStyle name="Normal 2 5 2 2 16 3 3" xfId="25074"/>
    <cellStyle name="Normal 2 5 2 2 16 4" xfId="25075"/>
    <cellStyle name="Normal 2 5 2 2 17" xfId="2316"/>
    <cellStyle name="Normal 2 5 2 2 17 2" xfId="25076"/>
    <cellStyle name="Normal 2 5 2 2 17 2 2" xfId="25077"/>
    <cellStyle name="Normal 2 5 2 2 17 2 2 2" xfId="25078"/>
    <cellStyle name="Normal 2 5 2 2 17 2 2 3" xfId="25079"/>
    <cellStyle name="Normal 2 5 2 2 17 2 3" xfId="25080"/>
    <cellStyle name="Normal 2 5 2 2 17 2 4" xfId="25081"/>
    <cellStyle name="Normal 2 5 2 2 17 3" xfId="25082"/>
    <cellStyle name="Normal 2 5 2 2 17 3 2" xfId="25083"/>
    <cellStyle name="Normal 2 5 2 2 17 3 3" xfId="25084"/>
    <cellStyle name="Normal 2 5 2 2 17 4" xfId="25085"/>
    <cellStyle name="Normal 2 5 2 2 18" xfId="2317"/>
    <cellStyle name="Normal 2 5 2 2 18 2" xfId="25086"/>
    <cellStyle name="Normal 2 5 2 2 18 2 2" xfId="25087"/>
    <cellStyle name="Normal 2 5 2 2 18 2 2 2" xfId="25088"/>
    <cellStyle name="Normal 2 5 2 2 18 2 2 3" xfId="25089"/>
    <cellStyle name="Normal 2 5 2 2 18 2 3" xfId="25090"/>
    <cellStyle name="Normal 2 5 2 2 18 2 4" xfId="25091"/>
    <cellStyle name="Normal 2 5 2 2 18 3" xfId="25092"/>
    <cellStyle name="Normal 2 5 2 2 18 3 2" xfId="25093"/>
    <cellStyle name="Normal 2 5 2 2 18 3 3" xfId="25094"/>
    <cellStyle name="Normal 2 5 2 2 18 4" xfId="25095"/>
    <cellStyle name="Normal 2 5 2 2 19" xfId="2318"/>
    <cellStyle name="Normal 2 5 2 2 19 2" xfId="25096"/>
    <cellStyle name="Normal 2 5 2 2 19 2 2" xfId="25097"/>
    <cellStyle name="Normal 2 5 2 2 19 2 2 2" xfId="25098"/>
    <cellStyle name="Normal 2 5 2 2 19 2 2 3" xfId="25099"/>
    <cellStyle name="Normal 2 5 2 2 19 2 3" xfId="25100"/>
    <cellStyle name="Normal 2 5 2 2 19 2 4" xfId="25101"/>
    <cellStyle name="Normal 2 5 2 2 19 3" xfId="25102"/>
    <cellStyle name="Normal 2 5 2 2 19 3 2" xfId="25103"/>
    <cellStyle name="Normal 2 5 2 2 19 3 3" xfId="25104"/>
    <cellStyle name="Normal 2 5 2 2 19 4" xfId="25105"/>
    <cellStyle name="Normal 2 5 2 2 2" xfId="2319"/>
    <cellStyle name="Normal 2 5 2 2 2 2" xfId="25106"/>
    <cellStyle name="Normal 2 5 2 2 2 2 2" xfId="25107"/>
    <cellStyle name="Normal 2 5 2 2 2 2 2 2" xfId="25108"/>
    <cellStyle name="Normal 2 5 2 2 2 2 2 3" xfId="25109"/>
    <cellStyle name="Normal 2 5 2 2 2 2 3" xfId="25110"/>
    <cellStyle name="Normal 2 5 2 2 2 2 4" xfId="25111"/>
    <cellStyle name="Normal 2 5 2 2 2 3" xfId="25112"/>
    <cellStyle name="Normal 2 5 2 2 2 3 2" xfId="25113"/>
    <cellStyle name="Normal 2 5 2 2 2 3 3" xfId="25114"/>
    <cellStyle name="Normal 2 5 2 2 2 4" xfId="25115"/>
    <cellStyle name="Normal 2 5 2 2 20" xfId="2320"/>
    <cellStyle name="Normal 2 5 2 2 20 2" xfId="25116"/>
    <cellStyle name="Normal 2 5 2 2 20 2 2" xfId="25117"/>
    <cellStyle name="Normal 2 5 2 2 20 2 2 2" xfId="25118"/>
    <cellStyle name="Normal 2 5 2 2 20 2 2 3" xfId="25119"/>
    <cellStyle name="Normal 2 5 2 2 20 2 3" xfId="25120"/>
    <cellStyle name="Normal 2 5 2 2 20 2 4" xfId="25121"/>
    <cellStyle name="Normal 2 5 2 2 20 3" xfId="25122"/>
    <cellStyle name="Normal 2 5 2 2 20 3 2" xfId="25123"/>
    <cellStyle name="Normal 2 5 2 2 20 3 3" xfId="25124"/>
    <cellStyle name="Normal 2 5 2 2 20 4" xfId="25125"/>
    <cellStyle name="Normal 2 5 2 2 21" xfId="2321"/>
    <cellStyle name="Normal 2 5 2 2 21 2" xfId="25126"/>
    <cellStyle name="Normal 2 5 2 2 21 2 2" xfId="25127"/>
    <cellStyle name="Normal 2 5 2 2 21 2 2 2" xfId="25128"/>
    <cellStyle name="Normal 2 5 2 2 21 2 2 3" xfId="25129"/>
    <cellStyle name="Normal 2 5 2 2 21 2 3" xfId="25130"/>
    <cellStyle name="Normal 2 5 2 2 21 2 4" xfId="25131"/>
    <cellStyle name="Normal 2 5 2 2 21 3" xfId="25132"/>
    <cellStyle name="Normal 2 5 2 2 21 3 2" xfId="25133"/>
    <cellStyle name="Normal 2 5 2 2 21 3 3" xfId="25134"/>
    <cellStyle name="Normal 2 5 2 2 21 4" xfId="25135"/>
    <cellStyle name="Normal 2 5 2 2 22" xfId="2322"/>
    <cellStyle name="Normal 2 5 2 2 22 2" xfId="25136"/>
    <cellStyle name="Normal 2 5 2 2 22 2 2" xfId="25137"/>
    <cellStyle name="Normal 2 5 2 2 22 2 2 2" xfId="25138"/>
    <cellStyle name="Normal 2 5 2 2 22 2 2 3" xfId="25139"/>
    <cellStyle name="Normal 2 5 2 2 22 2 3" xfId="25140"/>
    <cellStyle name="Normal 2 5 2 2 22 2 4" xfId="25141"/>
    <cellStyle name="Normal 2 5 2 2 22 3" xfId="25142"/>
    <cellStyle name="Normal 2 5 2 2 22 3 2" xfId="25143"/>
    <cellStyle name="Normal 2 5 2 2 22 3 3" xfId="25144"/>
    <cellStyle name="Normal 2 5 2 2 22 4" xfId="25145"/>
    <cellStyle name="Normal 2 5 2 2 23" xfId="2323"/>
    <cellStyle name="Normal 2 5 2 2 23 2" xfId="25146"/>
    <cellStyle name="Normal 2 5 2 2 23 2 2" xfId="25147"/>
    <cellStyle name="Normal 2 5 2 2 23 2 2 2" xfId="25148"/>
    <cellStyle name="Normal 2 5 2 2 23 2 2 3" xfId="25149"/>
    <cellStyle name="Normal 2 5 2 2 23 2 3" xfId="25150"/>
    <cellStyle name="Normal 2 5 2 2 23 2 4" xfId="25151"/>
    <cellStyle name="Normal 2 5 2 2 23 3" xfId="25152"/>
    <cellStyle name="Normal 2 5 2 2 23 3 2" xfId="25153"/>
    <cellStyle name="Normal 2 5 2 2 23 3 3" xfId="25154"/>
    <cellStyle name="Normal 2 5 2 2 23 4" xfId="25155"/>
    <cellStyle name="Normal 2 5 2 2 24" xfId="2324"/>
    <cellStyle name="Normal 2 5 2 2 24 2" xfId="25156"/>
    <cellStyle name="Normal 2 5 2 2 24 2 2" xfId="25157"/>
    <cellStyle name="Normal 2 5 2 2 24 2 2 2" xfId="25158"/>
    <cellStyle name="Normal 2 5 2 2 24 2 2 3" xfId="25159"/>
    <cellStyle name="Normal 2 5 2 2 24 2 3" xfId="25160"/>
    <cellStyle name="Normal 2 5 2 2 24 2 4" xfId="25161"/>
    <cellStyle name="Normal 2 5 2 2 24 3" xfId="25162"/>
    <cellStyle name="Normal 2 5 2 2 24 3 2" xfId="25163"/>
    <cellStyle name="Normal 2 5 2 2 24 3 3" xfId="25164"/>
    <cellStyle name="Normal 2 5 2 2 24 4" xfId="25165"/>
    <cellStyle name="Normal 2 5 2 2 25" xfId="2325"/>
    <cellStyle name="Normal 2 5 2 2 25 2" xfId="25166"/>
    <cellStyle name="Normal 2 5 2 2 25 2 2" xfId="25167"/>
    <cellStyle name="Normal 2 5 2 2 25 2 2 2" xfId="25168"/>
    <cellStyle name="Normal 2 5 2 2 25 2 2 3" xfId="25169"/>
    <cellStyle name="Normal 2 5 2 2 25 2 3" xfId="25170"/>
    <cellStyle name="Normal 2 5 2 2 25 2 4" xfId="25171"/>
    <cellStyle name="Normal 2 5 2 2 25 3" xfId="25172"/>
    <cellStyle name="Normal 2 5 2 2 25 3 2" xfId="25173"/>
    <cellStyle name="Normal 2 5 2 2 25 3 3" xfId="25174"/>
    <cellStyle name="Normal 2 5 2 2 25 4" xfId="25175"/>
    <cellStyle name="Normal 2 5 2 2 26" xfId="2326"/>
    <cellStyle name="Normal 2 5 2 2 26 2" xfId="25176"/>
    <cellStyle name="Normal 2 5 2 2 26 2 2" xfId="25177"/>
    <cellStyle name="Normal 2 5 2 2 26 2 2 2" xfId="25178"/>
    <cellStyle name="Normal 2 5 2 2 26 2 2 3" xfId="25179"/>
    <cellStyle name="Normal 2 5 2 2 26 2 3" xfId="25180"/>
    <cellStyle name="Normal 2 5 2 2 26 2 4" xfId="25181"/>
    <cellStyle name="Normal 2 5 2 2 26 3" xfId="25182"/>
    <cellStyle name="Normal 2 5 2 2 26 3 2" xfId="25183"/>
    <cellStyle name="Normal 2 5 2 2 26 3 3" xfId="25184"/>
    <cellStyle name="Normal 2 5 2 2 26 4" xfId="25185"/>
    <cellStyle name="Normal 2 5 2 2 27" xfId="2327"/>
    <cellStyle name="Normal 2 5 2 2 27 2" xfId="25186"/>
    <cellStyle name="Normal 2 5 2 2 27 2 2" xfId="25187"/>
    <cellStyle name="Normal 2 5 2 2 27 2 2 2" xfId="25188"/>
    <cellStyle name="Normal 2 5 2 2 27 2 2 3" xfId="25189"/>
    <cellStyle name="Normal 2 5 2 2 27 2 3" xfId="25190"/>
    <cellStyle name="Normal 2 5 2 2 27 2 4" xfId="25191"/>
    <cellStyle name="Normal 2 5 2 2 27 3" xfId="25192"/>
    <cellStyle name="Normal 2 5 2 2 27 3 2" xfId="25193"/>
    <cellStyle name="Normal 2 5 2 2 27 3 3" xfId="25194"/>
    <cellStyle name="Normal 2 5 2 2 27 4" xfId="25195"/>
    <cellStyle name="Normal 2 5 2 2 28" xfId="2328"/>
    <cellStyle name="Normal 2 5 2 2 28 2" xfId="25196"/>
    <cellStyle name="Normal 2 5 2 2 28 2 2" xfId="25197"/>
    <cellStyle name="Normal 2 5 2 2 28 2 2 2" xfId="25198"/>
    <cellStyle name="Normal 2 5 2 2 28 2 2 3" xfId="25199"/>
    <cellStyle name="Normal 2 5 2 2 28 2 3" xfId="25200"/>
    <cellStyle name="Normal 2 5 2 2 28 2 4" xfId="25201"/>
    <cellStyle name="Normal 2 5 2 2 28 3" xfId="25202"/>
    <cellStyle name="Normal 2 5 2 2 28 3 2" xfId="25203"/>
    <cellStyle name="Normal 2 5 2 2 28 3 3" xfId="25204"/>
    <cellStyle name="Normal 2 5 2 2 28 4" xfId="25205"/>
    <cellStyle name="Normal 2 5 2 2 29" xfId="2329"/>
    <cellStyle name="Normal 2 5 2 2 29 2" xfId="25206"/>
    <cellStyle name="Normal 2 5 2 2 29 2 2" xfId="25207"/>
    <cellStyle name="Normal 2 5 2 2 29 2 2 2" xfId="25208"/>
    <cellStyle name="Normal 2 5 2 2 29 2 2 3" xfId="25209"/>
    <cellStyle name="Normal 2 5 2 2 29 2 3" xfId="25210"/>
    <cellStyle name="Normal 2 5 2 2 29 2 4" xfId="25211"/>
    <cellStyle name="Normal 2 5 2 2 29 3" xfId="25212"/>
    <cellStyle name="Normal 2 5 2 2 29 3 2" xfId="25213"/>
    <cellStyle name="Normal 2 5 2 2 29 3 3" xfId="25214"/>
    <cellStyle name="Normal 2 5 2 2 29 4" xfId="25215"/>
    <cellStyle name="Normal 2 5 2 2 3" xfId="2330"/>
    <cellStyle name="Normal 2 5 2 2 3 2" xfId="25216"/>
    <cellStyle name="Normal 2 5 2 2 3 2 2" xfId="25217"/>
    <cellStyle name="Normal 2 5 2 2 3 2 2 2" xfId="25218"/>
    <cellStyle name="Normal 2 5 2 2 3 2 2 3" xfId="25219"/>
    <cellStyle name="Normal 2 5 2 2 3 2 3" xfId="25220"/>
    <cellStyle name="Normal 2 5 2 2 3 2 4" xfId="25221"/>
    <cellStyle name="Normal 2 5 2 2 3 3" xfId="25222"/>
    <cellStyle name="Normal 2 5 2 2 3 3 2" xfId="25223"/>
    <cellStyle name="Normal 2 5 2 2 3 3 3" xfId="25224"/>
    <cellStyle name="Normal 2 5 2 2 3 4" xfId="25225"/>
    <cellStyle name="Normal 2 5 2 2 30" xfId="2331"/>
    <cellStyle name="Normal 2 5 2 2 30 2" xfId="25226"/>
    <cellStyle name="Normal 2 5 2 2 30 2 2" xfId="25227"/>
    <cellStyle name="Normal 2 5 2 2 30 2 2 2" xfId="25228"/>
    <cellStyle name="Normal 2 5 2 2 30 2 2 3" xfId="25229"/>
    <cellStyle name="Normal 2 5 2 2 30 2 3" xfId="25230"/>
    <cellStyle name="Normal 2 5 2 2 30 2 4" xfId="25231"/>
    <cellStyle name="Normal 2 5 2 2 30 3" xfId="25232"/>
    <cellStyle name="Normal 2 5 2 2 30 3 2" xfId="25233"/>
    <cellStyle name="Normal 2 5 2 2 30 3 3" xfId="25234"/>
    <cellStyle name="Normal 2 5 2 2 30 4" xfId="25235"/>
    <cellStyle name="Normal 2 5 2 2 31" xfId="2332"/>
    <cellStyle name="Normal 2 5 2 2 31 2" xfId="25236"/>
    <cellStyle name="Normal 2 5 2 2 31 2 2" xfId="25237"/>
    <cellStyle name="Normal 2 5 2 2 31 2 2 2" xfId="25238"/>
    <cellStyle name="Normal 2 5 2 2 31 2 2 3" xfId="25239"/>
    <cellStyle name="Normal 2 5 2 2 31 2 3" xfId="25240"/>
    <cellStyle name="Normal 2 5 2 2 31 2 4" xfId="25241"/>
    <cellStyle name="Normal 2 5 2 2 31 3" xfId="25242"/>
    <cellStyle name="Normal 2 5 2 2 31 3 2" xfId="25243"/>
    <cellStyle name="Normal 2 5 2 2 31 3 3" xfId="25244"/>
    <cellStyle name="Normal 2 5 2 2 31 4" xfId="25245"/>
    <cellStyle name="Normal 2 5 2 2 32" xfId="2333"/>
    <cellStyle name="Normal 2 5 2 2 32 2" xfId="25246"/>
    <cellStyle name="Normal 2 5 2 2 32 2 2" xfId="25247"/>
    <cellStyle name="Normal 2 5 2 2 32 2 2 2" xfId="25248"/>
    <cellStyle name="Normal 2 5 2 2 32 2 2 3" xfId="25249"/>
    <cellStyle name="Normal 2 5 2 2 32 2 3" xfId="25250"/>
    <cellStyle name="Normal 2 5 2 2 32 2 4" xfId="25251"/>
    <cellStyle name="Normal 2 5 2 2 32 3" xfId="25252"/>
    <cellStyle name="Normal 2 5 2 2 32 3 2" xfId="25253"/>
    <cellStyle name="Normal 2 5 2 2 32 3 3" xfId="25254"/>
    <cellStyle name="Normal 2 5 2 2 32 4" xfId="25255"/>
    <cellStyle name="Normal 2 5 2 2 33" xfId="2334"/>
    <cellStyle name="Normal 2 5 2 2 33 2" xfId="25256"/>
    <cellStyle name="Normal 2 5 2 2 33 2 2" xfId="25257"/>
    <cellStyle name="Normal 2 5 2 2 33 2 2 2" xfId="25258"/>
    <cellStyle name="Normal 2 5 2 2 33 2 2 3" xfId="25259"/>
    <cellStyle name="Normal 2 5 2 2 33 2 3" xfId="25260"/>
    <cellStyle name="Normal 2 5 2 2 33 2 4" xfId="25261"/>
    <cellStyle name="Normal 2 5 2 2 33 3" xfId="25262"/>
    <cellStyle name="Normal 2 5 2 2 33 3 2" xfId="25263"/>
    <cellStyle name="Normal 2 5 2 2 33 3 3" xfId="25264"/>
    <cellStyle name="Normal 2 5 2 2 33 4" xfId="25265"/>
    <cellStyle name="Normal 2 5 2 2 34" xfId="2335"/>
    <cellStyle name="Normal 2 5 2 2 34 2" xfId="25266"/>
    <cellStyle name="Normal 2 5 2 2 34 2 2" xfId="25267"/>
    <cellStyle name="Normal 2 5 2 2 34 2 2 2" xfId="25268"/>
    <cellStyle name="Normal 2 5 2 2 34 2 2 3" xfId="25269"/>
    <cellStyle name="Normal 2 5 2 2 34 2 3" xfId="25270"/>
    <cellStyle name="Normal 2 5 2 2 34 2 4" xfId="25271"/>
    <cellStyle name="Normal 2 5 2 2 34 3" xfId="25272"/>
    <cellStyle name="Normal 2 5 2 2 34 3 2" xfId="25273"/>
    <cellStyle name="Normal 2 5 2 2 34 3 3" xfId="25274"/>
    <cellStyle name="Normal 2 5 2 2 34 4" xfId="25275"/>
    <cellStyle name="Normal 2 5 2 2 35" xfId="2336"/>
    <cellStyle name="Normal 2 5 2 2 35 2" xfId="25276"/>
    <cellStyle name="Normal 2 5 2 2 35 2 2" xfId="25277"/>
    <cellStyle name="Normal 2 5 2 2 35 2 2 2" xfId="25278"/>
    <cellStyle name="Normal 2 5 2 2 35 2 2 3" xfId="25279"/>
    <cellStyle name="Normal 2 5 2 2 35 2 3" xfId="25280"/>
    <cellStyle name="Normal 2 5 2 2 35 2 4" xfId="25281"/>
    <cellStyle name="Normal 2 5 2 2 35 3" xfId="25282"/>
    <cellStyle name="Normal 2 5 2 2 35 3 2" xfId="25283"/>
    <cellStyle name="Normal 2 5 2 2 35 3 3" xfId="25284"/>
    <cellStyle name="Normal 2 5 2 2 35 4" xfId="25285"/>
    <cellStyle name="Normal 2 5 2 2 36" xfId="2337"/>
    <cellStyle name="Normal 2 5 2 2 36 2" xfId="25286"/>
    <cellStyle name="Normal 2 5 2 2 36 2 2" xfId="25287"/>
    <cellStyle name="Normal 2 5 2 2 36 2 2 2" xfId="25288"/>
    <cellStyle name="Normal 2 5 2 2 36 2 2 3" xfId="25289"/>
    <cellStyle name="Normal 2 5 2 2 36 2 3" xfId="25290"/>
    <cellStyle name="Normal 2 5 2 2 36 2 4" xfId="25291"/>
    <cellStyle name="Normal 2 5 2 2 36 3" xfId="25292"/>
    <cellStyle name="Normal 2 5 2 2 36 3 2" xfId="25293"/>
    <cellStyle name="Normal 2 5 2 2 36 3 3" xfId="25294"/>
    <cellStyle name="Normal 2 5 2 2 36 4" xfId="25295"/>
    <cellStyle name="Normal 2 5 2 2 37" xfId="2338"/>
    <cellStyle name="Normal 2 5 2 2 37 2" xfId="25296"/>
    <cellStyle name="Normal 2 5 2 2 37 2 2" xfId="25297"/>
    <cellStyle name="Normal 2 5 2 2 37 2 2 2" xfId="25298"/>
    <cellStyle name="Normal 2 5 2 2 37 2 2 3" xfId="25299"/>
    <cellStyle name="Normal 2 5 2 2 37 2 3" xfId="25300"/>
    <cellStyle name="Normal 2 5 2 2 37 2 4" xfId="25301"/>
    <cellStyle name="Normal 2 5 2 2 37 3" xfId="25302"/>
    <cellStyle name="Normal 2 5 2 2 37 3 2" xfId="25303"/>
    <cellStyle name="Normal 2 5 2 2 37 3 3" xfId="25304"/>
    <cellStyle name="Normal 2 5 2 2 37 4" xfId="25305"/>
    <cellStyle name="Normal 2 5 2 2 38" xfId="2339"/>
    <cellStyle name="Normal 2 5 2 2 38 2" xfId="25306"/>
    <cellStyle name="Normal 2 5 2 2 38 2 2" xfId="25307"/>
    <cellStyle name="Normal 2 5 2 2 38 2 2 2" xfId="25308"/>
    <cellStyle name="Normal 2 5 2 2 38 2 2 3" xfId="25309"/>
    <cellStyle name="Normal 2 5 2 2 38 2 3" xfId="25310"/>
    <cellStyle name="Normal 2 5 2 2 38 2 4" xfId="25311"/>
    <cellStyle name="Normal 2 5 2 2 38 3" xfId="25312"/>
    <cellStyle name="Normal 2 5 2 2 38 3 2" xfId="25313"/>
    <cellStyle name="Normal 2 5 2 2 38 3 3" xfId="25314"/>
    <cellStyle name="Normal 2 5 2 2 38 4" xfId="25315"/>
    <cellStyle name="Normal 2 5 2 2 39" xfId="2340"/>
    <cellStyle name="Normal 2 5 2 2 39 2" xfId="25316"/>
    <cellStyle name="Normal 2 5 2 2 39 2 2" xfId="25317"/>
    <cellStyle name="Normal 2 5 2 2 39 2 2 2" xfId="25318"/>
    <cellStyle name="Normal 2 5 2 2 39 2 2 3" xfId="25319"/>
    <cellStyle name="Normal 2 5 2 2 39 2 3" xfId="25320"/>
    <cellStyle name="Normal 2 5 2 2 39 2 4" xfId="25321"/>
    <cellStyle name="Normal 2 5 2 2 39 3" xfId="25322"/>
    <cellStyle name="Normal 2 5 2 2 39 3 2" xfId="25323"/>
    <cellStyle name="Normal 2 5 2 2 39 3 3" xfId="25324"/>
    <cellStyle name="Normal 2 5 2 2 39 4" xfId="25325"/>
    <cellStyle name="Normal 2 5 2 2 4" xfId="2341"/>
    <cellStyle name="Normal 2 5 2 2 4 2" xfId="25326"/>
    <cellStyle name="Normal 2 5 2 2 4 2 2" xfId="25327"/>
    <cellStyle name="Normal 2 5 2 2 4 2 2 2" xfId="25328"/>
    <cellStyle name="Normal 2 5 2 2 4 2 2 3" xfId="25329"/>
    <cellStyle name="Normal 2 5 2 2 4 2 3" xfId="25330"/>
    <cellStyle name="Normal 2 5 2 2 4 2 4" xfId="25331"/>
    <cellStyle name="Normal 2 5 2 2 4 3" xfId="25332"/>
    <cellStyle name="Normal 2 5 2 2 4 3 2" xfId="25333"/>
    <cellStyle name="Normal 2 5 2 2 4 3 3" xfId="25334"/>
    <cellStyle name="Normal 2 5 2 2 4 4" xfId="25335"/>
    <cellStyle name="Normal 2 5 2 2 40" xfId="2342"/>
    <cellStyle name="Normal 2 5 2 2 40 2" xfId="25336"/>
    <cellStyle name="Normal 2 5 2 2 40 2 2" xfId="25337"/>
    <cellStyle name="Normal 2 5 2 2 40 2 2 2" xfId="25338"/>
    <cellStyle name="Normal 2 5 2 2 40 2 2 3" xfId="25339"/>
    <cellStyle name="Normal 2 5 2 2 40 2 3" xfId="25340"/>
    <cellStyle name="Normal 2 5 2 2 40 2 4" xfId="25341"/>
    <cellStyle name="Normal 2 5 2 2 40 3" xfId="25342"/>
    <cellStyle name="Normal 2 5 2 2 40 3 2" xfId="25343"/>
    <cellStyle name="Normal 2 5 2 2 40 3 3" xfId="25344"/>
    <cellStyle name="Normal 2 5 2 2 40 4" xfId="25345"/>
    <cellStyle name="Normal 2 5 2 2 41" xfId="2343"/>
    <cellStyle name="Normal 2 5 2 2 41 2" xfId="25346"/>
    <cellStyle name="Normal 2 5 2 2 41 2 2" xfId="25347"/>
    <cellStyle name="Normal 2 5 2 2 41 2 2 2" xfId="25348"/>
    <cellStyle name="Normal 2 5 2 2 41 2 2 3" xfId="25349"/>
    <cellStyle name="Normal 2 5 2 2 41 2 3" xfId="25350"/>
    <cellStyle name="Normal 2 5 2 2 41 2 4" xfId="25351"/>
    <cellStyle name="Normal 2 5 2 2 41 3" xfId="25352"/>
    <cellStyle name="Normal 2 5 2 2 41 3 2" xfId="25353"/>
    <cellStyle name="Normal 2 5 2 2 41 3 3" xfId="25354"/>
    <cellStyle name="Normal 2 5 2 2 41 4" xfId="25355"/>
    <cellStyle name="Normal 2 5 2 2 42" xfId="2344"/>
    <cellStyle name="Normal 2 5 2 2 42 2" xfId="25356"/>
    <cellStyle name="Normal 2 5 2 2 42 2 2" xfId="25357"/>
    <cellStyle name="Normal 2 5 2 2 42 2 2 2" xfId="25358"/>
    <cellStyle name="Normal 2 5 2 2 42 2 2 3" xfId="25359"/>
    <cellStyle name="Normal 2 5 2 2 42 2 3" xfId="25360"/>
    <cellStyle name="Normal 2 5 2 2 42 2 4" xfId="25361"/>
    <cellStyle name="Normal 2 5 2 2 42 3" xfId="25362"/>
    <cellStyle name="Normal 2 5 2 2 42 3 2" xfId="25363"/>
    <cellStyle name="Normal 2 5 2 2 42 3 3" xfId="25364"/>
    <cellStyle name="Normal 2 5 2 2 42 4" xfId="25365"/>
    <cellStyle name="Normal 2 5 2 2 43" xfId="2345"/>
    <cellStyle name="Normal 2 5 2 2 43 2" xfId="25366"/>
    <cellStyle name="Normal 2 5 2 2 43 2 2" xfId="25367"/>
    <cellStyle name="Normal 2 5 2 2 43 2 2 2" xfId="25368"/>
    <cellStyle name="Normal 2 5 2 2 43 2 2 3" xfId="25369"/>
    <cellStyle name="Normal 2 5 2 2 43 2 3" xfId="25370"/>
    <cellStyle name="Normal 2 5 2 2 43 2 4" xfId="25371"/>
    <cellStyle name="Normal 2 5 2 2 43 3" xfId="25372"/>
    <cellStyle name="Normal 2 5 2 2 43 3 2" xfId="25373"/>
    <cellStyle name="Normal 2 5 2 2 43 3 3" xfId="25374"/>
    <cellStyle name="Normal 2 5 2 2 43 4" xfId="25375"/>
    <cellStyle name="Normal 2 5 2 2 44" xfId="2346"/>
    <cellStyle name="Normal 2 5 2 2 44 2" xfId="25376"/>
    <cellStyle name="Normal 2 5 2 2 44 2 2" xfId="25377"/>
    <cellStyle name="Normal 2 5 2 2 44 2 2 2" xfId="25378"/>
    <cellStyle name="Normal 2 5 2 2 44 2 2 3" xfId="25379"/>
    <cellStyle name="Normal 2 5 2 2 44 2 3" xfId="25380"/>
    <cellStyle name="Normal 2 5 2 2 44 2 4" xfId="25381"/>
    <cellStyle name="Normal 2 5 2 2 44 3" xfId="25382"/>
    <cellStyle name="Normal 2 5 2 2 44 3 2" xfId="25383"/>
    <cellStyle name="Normal 2 5 2 2 44 3 3" xfId="25384"/>
    <cellStyle name="Normal 2 5 2 2 44 4" xfId="25385"/>
    <cellStyle name="Normal 2 5 2 2 45" xfId="2347"/>
    <cellStyle name="Normal 2 5 2 2 45 2" xfId="25386"/>
    <cellStyle name="Normal 2 5 2 2 45 2 2" xfId="25387"/>
    <cellStyle name="Normal 2 5 2 2 45 2 2 2" xfId="25388"/>
    <cellStyle name="Normal 2 5 2 2 45 2 2 3" xfId="25389"/>
    <cellStyle name="Normal 2 5 2 2 45 2 3" xfId="25390"/>
    <cellStyle name="Normal 2 5 2 2 45 2 4" xfId="25391"/>
    <cellStyle name="Normal 2 5 2 2 45 3" xfId="25392"/>
    <cellStyle name="Normal 2 5 2 2 45 3 2" xfId="25393"/>
    <cellStyle name="Normal 2 5 2 2 45 3 3" xfId="25394"/>
    <cellStyle name="Normal 2 5 2 2 45 4" xfId="25395"/>
    <cellStyle name="Normal 2 5 2 2 46" xfId="2348"/>
    <cellStyle name="Normal 2 5 2 2 46 2" xfId="25396"/>
    <cellStyle name="Normal 2 5 2 2 46 2 2" xfId="25397"/>
    <cellStyle name="Normal 2 5 2 2 46 2 2 2" xfId="25398"/>
    <cellStyle name="Normal 2 5 2 2 46 2 2 3" xfId="25399"/>
    <cellStyle name="Normal 2 5 2 2 46 2 3" xfId="25400"/>
    <cellStyle name="Normal 2 5 2 2 46 2 4" xfId="25401"/>
    <cellStyle name="Normal 2 5 2 2 46 3" xfId="25402"/>
    <cellStyle name="Normal 2 5 2 2 46 3 2" xfId="25403"/>
    <cellStyle name="Normal 2 5 2 2 46 3 3" xfId="25404"/>
    <cellStyle name="Normal 2 5 2 2 46 4" xfId="25405"/>
    <cellStyle name="Normal 2 5 2 2 47" xfId="2349"/>
    <cellStyle name="Normal 2 5 2 2 47 2" xfId="25406"/>
    <cellStyle name="Normal 2 5 2 2 47 2 2" xfId="25407"/>
    <cellStyle name="Normal 2 5 2 2 47 2 2 2" xfId="25408"/>
    <cellStyle name="Normal 2 5 2 2 47 2 2 3" xfId="25409"/>
    <cellStyle name="Normal 2 5 2 2 47 2 3" xfId="25410"/>
    <cellStyle name="Normal 2 5 2 2 47 2 4" xfId="25411"/>
    <cellStyle name="Normal 2 5 2 2 47 3" xfId="25412"/>
    <cellStyle name="Normal 2 5 2 2 47 3 2" xfId="25413"/>
    <cellStyle name="Normal 2 5 2 2 47 3 3" xfId="25414"/>
    <cellStyle name="Normal 2 5 2 2 47 4" xfId="25415"/>
    <cellStyle name="Normal 2 5 2 2 48" xfId="2350"/>
    <cellStyle name="Normal 2 5 2 2 48 2" xfId="25416"/>
    <cellStyle name="Normal 2 5 2 2 48 2 2" xfId="25417"/>
    <cellStyle name="Normal 2 5 2 2 48 2 2 2" xfId="25418"/>
    <cellStyle name="Normal 2 5 2 2 48 2 2 3" xfId="25419"/>
    <cellStyle name="Normal 2 5 2 2 48 2 3" xfId="25420"/>
    <cellStyle name="Normal 2 5 2 2 48 2 4" xfId="25421"/>
    <cellStyle name="Normal 2 5 2 2 48 3" xfId="25422"/>
    <cellStyle name="Normal 2 5 2 2 48 3 2" xfId="25423"/>
    <cellStyle name="Normal 2 5 2 2 48 3 3" xfId="25424"/>
    <cellStyle name="Normal 2 5 2 2 48 4" xfId="25425"/>
    <cellStyle name="Normal 2 5 2 2 49" xfId="2351"/>
    <cellStyle name="Normal 2 5 2 2 49 2" xfId="25426"/>
    <cellStyle name="Normal 2 5 2 2 49 2 2" xfId="25427"/>
    <cellStyle name="Normal 2 5 2 2 49 2 2 2" xfId="25428"/>
    <cellStyle name="Normal 2 5 2 2 49 2 2 3" xfId="25429"/>
    <cellStyle name="Normal 2 5 2 2 49 2 3" xfId="25430"/>
    <cellStyle name="Normal 2 5 2 2 49 2 4" xfId="25431"/>
    <cellStyle name="Normal 2 5 2 2 49 3" xfId="25432"/>
    <cellStyle name="Normal 2 5 2 2 49 3 2" xfId="25433"/>
    <cellStyle name="Normal 2 5 2 2 49 3 3" xfId="25434"/>
    <cellStyle name="Normal 2 5 2 2 49 4" xfId="25435"/>
    <cellStyle name="Normal 2 5 2 2 5" xfId="2352"/>
    <cellStyle name="Normal 2 5 2 2 5 2" xfId="25436"/>
    <cellStyle name="Normal 2 5 2 2 5 2 2" xfId="25437"/>
    <cellStyle name="Normal 2 5 2 2 5 2 2 2" xfId="25438"/>
    <cellStyle name="Normal 2 5 2 2 5 2 2 3" xfId="25439"/>
    <cellStyle name="Normal 2 5 2 2 5 2 3" xfId="25440"/>
    <cellStyle name="Normal 2 5 2 2 5 2 4" xfId="25441"/>
    <cellStyle name="Normal 2 5 2 2 5 3" xfId="25442"/>
    <cellStyle name="Normal 2 5 2 2 5 3 2" xfId="25443"/>
    <cellStyle name="Normal 2 5 2 2 5 3 3" xfId="25444"/>
    <cellStyle name="Normal 2 5 2 2 5 4" xfId="25445"/>
    <cellStyle name="Normal 2 5 2 2 50" xfId="2353"/>
    <cellStyle name="Normal 2 5 2 2 50 2" xfId="25446"/>
    <cellStyle name="Normal 2 5 2 2 50 2 2" xfId="25447"/>
    <cellStyle name="Normal 2 5 2 2 50 2 2 2" xfId="25448"/>
    <cellStyle name="Normal 2 5 2 2 50 2 2 3" xfId="25449"/>
    <cellStyle name="Normal 2 5 2 2 50 2 3" xfId="25450"/>
    <cellStyle name="Normal 2 5 2 2 50 2 4" xfId="25451"/>
    <cellStyle name="Normal 2 5 2 2 50 3" xfId="25452"/>
    <cellStyle name="Normal 2 5 2 2 50 3 2" xfId="25453"/>
    <cellStyle name="Normal 2 5 2 2 50 3 3" xfId="25454"/>
    <cellStyle name="Normal 2 5 2 2 50 4" xfId="25455"/>
    <cellStyle name="Normal 2 5 2 2 51" xfId="2354"/>
    <cellStyle name="Normal 2 5 2 2 51 2" xfId="25456"/>
    <cellStyle name="Normal 2 5 2 2 51 2 2" xfId="25457"/>
    <cellStyle name="Normal 2 5 2 2 51 2 2 2" xfId="25458"/>
    <cellStyle name="Normal 2 5 2 2 51 2 2 3" xfId="25459"/>
    <cellStyle name="Normal 2 5 2 2 51 2 3" xfId="25460"/>
    <cellStyle name="Normal 2 5 2 2 51 2 4" xfId="25461"/>
    <cellStyle name="Normal 2 5 2 2 51 3" xfId="25462"/>
    <cellStyle name="Normal 2 5 2 2 51 3 2" xfId="25463"/>
    <cellStyle name="Normal 2 5 2 2 51 3 3" xfId="25464"/>
    <cellStyle name="Normal 2 5 2 2 51 4" xfId="25465"/>
    <cellStyle name="Normal 2 5 2 2 52" xfId="2355"/>
    <cellStyle name="Normal 2 5 2 2 52 2" xfId="25466"/>
    <cellStyle name="Normal 2 5 2 2 52 2 2" xfId="25467"/>
    <cellStyle name="Normal 2 5 2 2 52 2 2 2" xfId="25468"/>
    <cellStyle name="Normal 2 5 2 2 52 2 2 3" xfId="25469"/>
    <cellStyle name="Normal 2 5 2 2 52 2 3" xfId="25470"/>
    <cellStyle name="Normal 2 5 2 2 52 2 4" xfId="25471"/>
    <cellStyle name="Normal 2 5 2 2 52 3" xfId="25472"/>
    <cellStyle name="Normal 2 5 2 2 52 3 2" xfId="25473"/>
    <cellStyle name="Normal 2 5 2 2 52 3 3" xfId="25474"/>
    <cellStyle name="Normal 2 5 2 2 52 4" xfId="25475"/>
    <cellStyle name="Normal 2 5 2 2 53" xfId="2356"/>
    <cellStyle name="Normal 2 5 2 2 53 2" xfId="25476"/>
    <cellStyle name="Normal 2 5 2 2 53 2 2" xfId="25477"/>
    <cellStyle name="Normal 2 5 2 2 53 2 2 2" xfId="25478"/>
    <cellStyle name="Normal 2 5 2 2 53 2 2 3" xfId="25479"/>
    <cellStyle name="Normal 2 5 2 2 53 2 3" xfId="25480"/>
    <cellStyle name="Normal 2 5 2 2 53 2 4" xfId="25481"/>
    <cellStyle name="Normal 2 5 2 2 53 3" xfId="25482"/>
    <cellStyle name="Normal 2 5 2 2 53 3 2" xfId="25483"/>
    <cellStyle name="Normal 2 5 2 2 53 3 3" xfId="25484"/>
    <cellStyle name="Normal 2 5 2 2 53 4" xfId="25485"/>
    <cellStyle name="Normal 2 5 2 2 54" xfId="2357"/>
    <cellStyle name="Normal 2 5 2 2 54 2" xfId="25486"/>
    <cellStyle name="Normal 2 5 2 2 54 2 2" xfId="25487"/>
    <cellStyle name="Normal 2 5 2 2 54 2 2 2" xfId="25488"/>
    <cellStyle name="Normal 2 5 2 2 54 2 2 3" xfId="25489"/>
    <cellStyle name="Normal 2 5 2 2 54 2 3" xfId="25490"/>
    <cellStyle name="Normal 2 5 2 2 54 2 4" xfId="25491"/>
    <cellStyle name="Normal 2 5 2 2 54 3" xfId="25492"/>
    <cellStyle name="Normal 2 5 2 2 54 3 2" xfId="25493"/>
    <cellStyle name="Normal 2 5 2 2 54 3 3" xfId="25494"/>
    <cellStyle name="Normal 2 5 2 2 54 4" xfId="25495"/>
    <cellStyle name="Normal 2 5 2 2 55" xfId="2358"/>
    <cellStyle name="Normal 2 5 2 2 55 2" xfId="25496"/>
    <cellStyle name="Normal 2 5 2 2 55 2 2" xfId="25497"/>
    <cellStyle name="Normal 2 5 2 2 55 2 2 2" xfId="25498"/>
    <cellStyle name="Normal 2 5 2 2 55 2 2 3" xfId="25499"/>
    <cellStyle name="Normal 2 5 2 2 55 2 3" xfId="25500"/>
    <cellStyle name="Normal 2 5 2 2 55 2 4" xfId="25501"/>
    <cellStyle name="Normal 2 5 2 2 55 3" xfId="25502"/>
    <cellStyle name="Normal 2 5 2 2 55 3 2" xfId="25503"/>
    <cellStyle name="Normal 2 5 2 2 55 3 3" xfId="25504"/>
    <cellStyle name="Normal 2 5 2 2 55 4" xfId="25505"/>
    <cellStyle name="Normal 2 5 2 2 56" xfId="25506"/>
    <cellStyle name="Normal 2 5 2 2 56 2" xfId="25507"/>
    <cellStyle name="Normal 2 5 2 2 56 2 2" xfId="25508"/>
    <cellStyle name="Normal 2 5 2 2 56 2 3" xfId="25509"/>
    <cellStyle name="Normal 2 5 2 2 56 3" xfId="25510"/>
    <cellStyle name="Normal 2 5 2 2 56 4" xfId="25511"/>
    <cellStyle name="Normal 2 5 2 2 57" xfId="25512"/>
    <cellStyle name="Normal 2 5 2 2 57 2" xfId="25513"/>
    <cellStyle name="Normal 2 5 2 2 57 3" xfId="25514"/>
    <cellStyle name="Normal 2 5 2 2 58" xfId="25515"/>
    <cellStyle name="Normal 2 5 2 2 6" xfId="2359"/>
    <cellStyle name="Normal 2 5 2 2 6 2" xfId="25516"/>
    <cellStyle name="Normal 2 5 2 2 6 2 2" xfId="25517"/>
    <cellStyle name="Normal 2 5 2 2 6 2 2 2" xfId="25518"/>
    <cellStyle name="Normal 2 5 2 2 6 2 2 3" xfId="25519"/>
    <cellStyle name="Normal 2 5 2 2 6 2 3" xfId="25520"/>
    <cellStyle name="Normal 2 5 2 2 6 2 4" xfId="25521"/>
    <cellStyle name="Normal 2 5 2 2 6 3" xfId="25522"/>
    <cellStyle name="Normal 2 5 2 2 6 3 2" xfId="25523"/>
    <cellStyle name="Normal 2 5 2 2 6 3 3" xfId="25524"/>
    <cellStyle name="Normal 2 5 2 2 6 4" xfId="25525"/>
    <cellStyle name="Normal 2 5 2 2 7" xfId="2360"/>
    <cellStyle name="Normal 2 5 2 2 7 2" xfId="25526"/>
    <cellStyle name="Normal 2 5 2 2 7 2 2" xfId="25527"/>
    <cellStyle name="Normal 2 5 2 2 7 2 2 2" xfId="25528"/>
    <cellStyle name="Normal 2 5 2 2 7 2 2 3" xfId="25529"/>
    <cellStyle name="Normal 2 5 2 2 7 2 3" xfId="25530"/>
    <cellStyle name="Normal 2 5 2 2 7 2 4" xfId="25531"/>
    <cellStyle name="Normal 2 5 2 2 7 3" xfId="25532"/>
    <cellStyle name="Normal 2 5 2 2 7 3 2" xfId="25533"/>
    <cellStyle name="Normal 2 5 2 2 7 3 3" xfId="25534"/>
    <cellStyle name="Normal 2 5 2 2 7 4" xfId="25535"/>
    <cellStyle name="Normal 2 5 2 2 8" xfId="2361"/>
    <cellStyle name="Normal 2 5 2 2 8 2" xfId="25536"/>
    <cellStyle name="Normal 2 5 2 2 8 2 2" xfId="25537"/>
    <cellStyle name="Normal 2 5 2 2 8 2 2 2" xfId="25538"/>
    <cellStyle name="Normal 2 5 2 2 8 2 2 3" xfId="25539"/>
    <cellStyle name="Normal 2 5 2 2 8 2 3" xfId="25540"/>
    <cellStyle name="Normal 2 5 2 2 8 2 4" xfId="25541"/>
    <cellStyle name="Normal 2 5 2 2 8 3" xfId="25542"/>
    <cellStyle name="Normal 2 5 2 2 8 3 2" xfId="25543"/>
    <cellStyle name="Normal 2 5 2 2 8 3 3" xfId="25544"/>
    <cellStyle name="Normal 2 5 2 2 8 4" xfId="25545"/>
    <cellStyle name="Normal 2 5 2 2 9" xfId="2362"/>
    <cellStyle name="Normal 2 5 2 2 9 2" xfId="25546"/>
    <cellStyle name="Normal 2 5 2 2 9 2 2" xfId="25547"/>
    <cellStyle name="Normal 2 5 2 2 9 2 2 2" xfId="25548"/>
    <cellStyle name="Normal 2 5 2 2 9 2 2 3" xfId="25549"/>
    <cellStyle name="Normal 2 5 2 2 9 2 3" xfId="25550"/>
    <cellStyle name="Normal 2 5 2 2 9 2 4" xfId="25551"/>
    <cellStyle name="Normal 2 5 2 2 9 3" xfId="25552"/>
    <cellStyle name="Normal 2 5 2 2 9 3 2" xfId="25553"/>
    <cellStyle name="Normal 2 5 2 2 9 3 3" xfId="25554"/>
    <cellStyle name="Normal 2 5 2 2 9 4" xfId="25555"/>
    <cellStyle name="Normal 2 5 2 20" xfId="2363"/>
    <cellStyle name="Normal 2 5 2 20 2" xfId="25556"/>
    <cellStyle name="Normal 2 5 2 20 2 2" xfId="25557"/>
    <cellStyle name="Normal 2 5 2 20 2 2 2" xfId="25558"/>
    <cellStyle name="Normal 2 5 2 20 2 2 3" xfId="25559"/>
    <cellStyle name="Normal 2 5 2 20 2 3" xfId="25560"/>
    <cellStyle name="Normal 2 5 2 20 2 4" xfId="25561"/>
    <cellStyle name="Normal 2 5 2 20 3" xfId="25562"/>
    <cellStyle name="Normal 2 5 2 20 3 2" xfId="25563"/>
    <cellStyle name="Normal 2 5 2 20 3 3" xfId="25564"/>
    <cellStyle name="Normal 2 5 2 20 4" xfId="25565"/>
    <cellStyle name="Normal 2 5 2 21" xfId="2364"/>
    <cellStyle name="Normal 2 5 2 21 2" xfId="25566"/>
    <cellStyle name="Normal 2 5 2 21 2 2" xfId="25567"/>
    <cellStyle name="Normal 2 5 2 21 2 2 2" xfId="25568"/>
    <cellStyle name="Normal 2 5 2 21 2 2 3" xfId="25569"/>
    <cellStyle name="Normal 2 5 2 21 2 3" xfId="25570"/>
    <cellStyle name="Normal 2 5 2 21 2 4" xfId="25571"/>
    <cellStyle name="Normal 2 5 2 21 3" xfId="25572"/>
    <cellStyle name="Normal 2 5 2 21 3 2" xfId="25573"/>
    <cellStyle name="Normal 2 5 2 21 3 3" xfId="25574"/>
    <cellStyle name="Normal 2 5 2 21 4" xfId="25575"/>
    <cellStyle name="Normal 2 5 2 22" xfId="2365"/>
    <cellStyle name="Normal 2 5 2 22 2" xfId="25576"/>
    <cellStyle name="Normal 2 5 2 22 2 2" xfId="25577"/>
    <cellStyle name="Normal 2 5 2 22 2 2 2" xfId="25578"/>
    <cellStyle name="Normal 2 5 2 22 2 2 3" xfId="25579"/>
    <cellStyle name="Normal 2 5 2 22 2 3" xfId="25580"/>
    <cellStyle name="Normal 2 5 2 22 2 4" xfId="25581"/>
    <cellStyle name="Normal 2 5 2 22 3" xfId="25582"/>
    <cellStyle name="Normal 2 5 2 22 3 2" xfId="25583"/>
    <cellStyle name="Normal 2 5 2 22 3 3" xfId="25584"/>
    <cellStyle name="Normal 2 5 2 22 4" xfId="25585"/>
    <cellStyle name="Normal 2 5 2 23" xfId="2366"/>
    <cellStyle name="Normal 2 5 2 23 2" xfId="25586"/>
    <cellStyle name="Normal 2 5 2 23 2 2" xfId="25587"/>
    <cellStyle name="Normal 2 5 2 23 2 2 2" xfId="25588"/>
    <cellStyle name="Normal 2 5 2 23 2 2 3" xfId="25589"/>
    <cellStyle name="Normal 2 5 2 23 2 3" xfId="25590"/>
    <cellStyle name="Normal 2 5 2 23 2 4" xfId="25591"/>
    <cellStyle name="Normal 2 5 2 23 3" xfId="25592"/>
    <cellStyle name="Normal 2 5 2 23 3 2" xfId="25593"/>
    <cellStyle name="Normal 2 5 2 23 3 3" xfId="25594"/>
    <cellStyle name="Normal 2 5 2 23 4" xfId="25595"/>
    <cellStyle name="Normal 2 5 2 24" xfId="2367"/>
    <cellStyle name="Normal 2 5 2 24 2" xfId="25596"/>
    <cellStyle name="Normal 2 5 2 24 2 2" xfId="25597"/>
    <cellStyle name="Normal 2 5 2 24 2 2 2" xfId="25598"/>
    <cellStyle name="Normal 2 5 2 24 2 2 3" xfId="25599"/>
    <cellStyle name="Normal 2 5 2 24 2 3" xfId="25600"/>
    <cellStyle name="Normal 2 5 2 24 2 4" xfId="25601"/>
    <cellStyle name="Normal 2 5 2 24 3" xfId="25602"/>
    <cellStyle name="Normal 2 5 2 24 3 2" xfId="25603"/>
    <cellStyle name="Normal 2 5 2 24 3 3" xfId="25604"/>
    <cellStyle name="Normal 2 5 2 24 4" xfId="25605"/>
    <cellStyle name="Normal 2 5 2 25" xfId="2368"/>
    <cellStyle name="Normal 2 5 2 25 2" xfId="25606"/>
    <cellStyle name="Normal 2 5 2 25 2 2" xfId="25607"/>
    <cellStyle name="Normal 2 5 2 25 2 2 2" xfId="25608"/>
    <cellStyle name="Normal 2 5 2 25 2 2 3" xfId="25609"/>
    <cellStyle name="Normal 2 5 2 25 2 3" xfId="25610"/>
    <cellStyle name="Normal 2 5 2 25 2 4" xfId="25611"/>
    <cellStyle name="Normal 2 5 2 25 3" xfId="25612"/>
    <cellStyle name="Normal 2 5 2 25 3 2" xfId="25613"/>
    <cellStyle name="Normal 2 5 2 25 3 3" xfId="25614"/>
    <cellStyle name="Normal 2 5 2 25 4" xfId="25615"/>
    <cellStyle name="Normal 2 5 2 26" xfId="2369"/>
    <cellStyle name="Normal 2 5 2 26 2" xfId="25616"/>
    <cellStyle name="Normal 2 5 2 26 2 2" xfId="25617"/>
    <cellStyle name="Normal 2 5 2 26 2 2 2" xfId="25618"/>
    <cellStyle name="Normal 2 5 2 26 2 2 3" xfId="25619"/>
    <cellStyle name="Normal 2 5 2 26 2 3" xfId="25620"/>
    <cellStyle name="Normal 2 5 2 26 2 4" xfId="25621"/>
    <cellStyle name="Normal 2 5 2 26 3" xfId="25622"/>
    <cellStyle name="Normal 2 5 2 26 3 2" xfId="25623"/>
    <cellStyle name="Normal 2 5 2 26 3 3" xfId="25624"/>
    <cellStyle name="Normal 2 5 2 26 4" xfId="25625"/>
    <cellStyle name="Normal 2 5 2 27" xfId="2370"/>
    <cellStyle name="Normal 2 5 2 27 2" xfId="25626"/>
    <cellStyle name="Normal 2 5 2 27 2 2" xfId="25627"/>
    <cellStyle name="Normal 2 5 2 27 2 2 2" xfId="25628"/>
    <cellStyle name="Normal 2 5 2 27 2 2 3" xfId="25629"/>
    <cellStyle name="Normal 2 5 2 27 2 3" xfId="25630"/>
    <cellStyle name="Normal 2 5 2 27 2 4" xfId="25631"/>
    <cellStyle name="Normal 2 5 2 27 3" xfId="25632"/>
    <cellStyle name="Normal 2 5 2 27 3 2" xfId="25633"/>
    <cellStyle name="Normal 2 5 2 27 3 3" xfId="25634"/>
    <cellStyle name="Normal 2 5 2 27 4" xfId="25635"/>
    <cellStyle name="Normal 2 5 2 28" xfId="2371"/>
    <cellStyle name="Normal 2 5 2 28 2" xfId="25636"/>
    <cellStyle name="Normal 2 5 2 28 2 2" xfId="25637"/>
    <cellStyle name="Normal 2 5 2 28 2 2 2" xfId="25638"/>
    <cellStyle name="Normal 2 5 2 28 2 2 3" xfId="25639"/>
    <cellStyle name="Normal 2 5 2 28 2 3" xfId="25640"/>
    <cellStyle name="Normal 2 5 2 28 2 4" xfId="25641"/>
    <cellStyle name="Normal 2 5 2 28 3" xfId="25642"/>
    <cellStyle name="Normal 2 5 2 28 3 2" xfId="25643"/>
    <cellStyle name="Normal 2 5 2 28 3 3" xfId="25644"/>
    <cellStyle name="Normal 2 5 2 28 4" xfId="25645"/>
    <cellStyle name="Normal 2 5 2 29" xfId="2372"/>
    <cellStyle name="Normal 2 5 2 29 2" xfId="25646"/>
    <cellStyle name="Normal 2 5 2 29 2 2" xfId="25647"/>
    <cellStyle name="Normal 2 5 2 29 2 2 2" xfId="25648"/>
    <cellStyle name="Normal 2 5 2 29 2 2 3" xfId="25649"/>
    <cellStyle name="Normal 2 5 2 29 2 3" xfId="25650"/>
    <cellStyle name="Normal 2 5 2 29 2 4" xfId="25651"/>
    <cellStyle name="Normal 2 5 2 29 3" xfId="25652"/>
    <cellStyle name="Normal 2 5 2 29 3 2" xfId="25653"/>
    <cellStyle name="Normal 2 5 2 29 3 3" xfId="25654"/>
    <cellStyle name="Normal 2 5 2 29 4" xfId="25655"/>
    <cellStyle name="Normal 2 5 2 3" xfId="2373"/>
    <cellStyle name="Normal 2 5 2 3 2" xfId="25656"/>
    <cellStyle name="Normal 2 5 2 3 2 2" xfId="25657"/>
    <cellStyle name="Normal 2 5 2 3 2 2 2" xfId="25658"/>
    <cellStyle name="Normal 2 5 2 3 2 2 3" xfId="25659"/>
    <cellStyle name="Normal 2 5 2 3 2 3" xfId="25660"/>
    <cellStyle name="Normal 2 5 2 3 2 4" xfId="25661"/>
    <cellStyle name="Normal 2 5 2 3 3" xfId="25662"/>
    <cellStyle name="Normal 2 5 2 3 3 2" xfId="25663"/>
    <cellStyle name="Normal 2 5 2 3 3 3" xfId="25664"/>
    <cellStyle name="Normal 2 5 2 3 4" xfId="25665"/>
    <cellStyle name="Normal 2 5 2 30" xfId="2374"/>
    <cellStyle name="Normal 2 5 2 30 2" xfId="25666"/>
    <cellStyle name="Normal 2 5 2 30 2 2" xfId="25667"/>
    <cellStyle name="Normal 2 5 2 30 2 2 2" xfId="25668"/>
    <cellStyle name="Normal 2 5 2 30 2 2 3" xfId="25669"/>
    <cellStyle name="Normal 2 5 2 30 2 3" xfId="25670"/>
    <cellStyle name="Normal 2 5 2 30 2 4" xfId="25671"/>
    <cellStyle name="Normal 2 5 2 30 3" xfId="25672"/>
    <cellStyle name="Normal 2 5 2 30 3 2" xfId="25673"/>
    <cellStyle name="Normal 2 5 2 30 3 3" xfId="25674"/>
    <cellStyle name="Normal 2 5 2 30 4" xfId="25675"/>
    <cellStyle name="Normal 2 5 2 31" xfId="2375"/>
    <cellStyle name="Normal 2 5 2 31 2" xfId="25676"/>
    <cellStyle name="Normal 2 5 2 31 2 2" xfId="25677"/>
    <cellStyle name="Normal 2 5 2 31 2 2 2" xfId="25678"/>
    <cellStyle name="Normal 2 5 2 31 2 2 3" xfId="25679"/>
    <cellStyle name="Normal 2 5 2 31 2 3" xfId="25680"/>
    <cellStyle name="Normal 2 5 2 31 2 4" xfId="25681"/>
    <cellStyle name="Normal 2 5 2 31 3" xfId="25682"/>
    <cellStyle name="Normal 2 5 2 31 3 2" xfId="25683"/>
    <cellStyle name="Normal 2 5 2 31 3 3" xfId="25684"/>
    <cellStyle name="Normal 2 5 2 31 4" xfId="25685"/>
    <cellStyle name="Normal 2 5 2 32" xfId="2376"/>
    <cellStyle name="Normal 2 5 2 32 2" xfId="25686"/>
    <cellStyle name="Normal 2 5 2 32 2 2" xfId="25687"/>
    <cellStyle name="Normal 2 5 2 32 2 2 2" xfId="25688"/>
    <cellStyle name="Normal 2 5 2 32 2 2 3" xfId="25689"/>
    <cellStyle name="Normal 2 5 2 32 2 3" xfId="25690"/>
    <cellStyle name="Normal 2 5 2 32 2 4" xfId="25691"/>
    <cellStyle name="Normal 2 5 2 32 3" xfId="25692"/>
    <cellStyle name="Normal 2 5 2 32 3 2" xfId="25693"/>
    <cellStyle name="Normal 2 5 2 32 3 3" xfId="25694"/>
    <cellStyle name="Normal 2 5 2 32 4" xfId="25695"/>
    <cellStyle name="Normal 2 5 2 33" xfId="2377"/>
    <cellStyle name="Normal 2 5 2 33 2" xfId="25696"/>
    <cellStyle name="Normal 2 5 2 33 2 2" xfId="25697"/>
    <cellStyle name="Normal 2 5 2 33 2 2 2" xfId="25698"/>
    <cellStyle name="Normal 2 5 2 33 2 2 3" xfId="25699"/>
    <cellStyle name="Normal 2 5 2 33 2 3" xfId="25700"/>
    <cellStyle name="Normal 2 5 2 33 2 4" xfId="25701"/>
    <cellStyle name="Normal 2 5 2 33 3" xfId="25702"/>
    <cellStyle name="Normal 2 5 2 33 3 2" xfId="25703"/>
    <cellStyle name="Normal 2 5 2 33 3 3" xfId="25704"/>
    <cellStyle name="Normal 2 5 2 33 4" xfId="25705"/>
    <cellStyle name="Normal 2 5 2 34" xfId="25706"/>
    <cellStyle name="Normal 2 5 2 34 2" xfId="25707"/>
    <cellStyle name="Normal 2 5 2 34 2 2" xfId="25708"/>
    <cellStyle name="Normal 2 5 2 34 2 3" xfId="25709"/>
    <cellStyle name="Normal 2 5 2 34 3" xfId="25710"/>
    <cellStyle name="Normal 2 5 2 34 4" xfId="25711"/>
    <cellStyle name="Normal 2 5 2 35" xfId="25712"/>
    <cellStyle name="Normal 2 5 2 35 2" xfId="25713"/>
    <cellStyle name="Normal 2 5 2 35 3" xfId="25714"/>
    <cellStyle name="Normal 2 5 2 36" xfId="25715"/>
    <cellStyle name="Normal 2 5 2 37" xfId="25716"/>
    <cellStyle name="Normal 2 5 2 4" xfId="2378"/>
    <cellStyle name="Normal 2 5 2 4 2" xfId="25717"/>
    <cellStyle name="Normal 2 5 2 4 2 2" xfId="25718"/>
    <cellStyle name="Normal 2 5 2 4 2 2 2" xfId="25719"/>
    <cellStyle name="Normal 2 5 2 4 2 2 3" xfId="25720"/>
    <cellStyle name="Normal 2 5 2 4 2 3" xfId="25721"/>
    <cellStyle name="Normal 2 5 2 4 2 4" xfId="25722"/>
    <cellStyle name="Normal 2 5 2 4 3" xfId="25723"/>
    <cellStyle name="Normal 2 5 2 4 3 2" xfId="25724"/>
    <cellStyle name="Normal 2 5 2 4 3 3" xfId="25725"/>
    <cellStyle name="Normal 2 5 2 4 4" xfId="25726"/>
    <cellStyle name="Normal 2 5 2 5" xfId="2379"/>
    <cellStyle name="Normal 2 5 2 5 2" xfId="25727"/>
    <cellStyle name="Normal 2 5 2 5 2 2" xfId="25728"/>
    <cellStyle name="Normal 2 5 2 5 2 2 2" xfId="25729"/>
    <cellStyle name="Normal 2 5 2 5 2 2 3" xfId="25730"/>
    <cellStyle name="Normal 2 5 2 5 2 3" xfId="25731"/>
    <cellStyle name="Normal 2 5 2 5 2 4" xfId="25732"/>
    <cellStyle name="Normal 2 5 2 5 3" xfId="25733"/>
    <cellStyle name="Normal 2 5 2 5 3 2" xfId="25734"/>
    <cellStyle name="Normal 2 5 2 5 3 3" xfId="25735"/>
    <cellStyle name="Normal 2 5 2 5 4" xfId="25736"/>
    <cellStyle name="Normal 2 5 2 6" xfId="2380"/>
    <cellStyle name="Normal 2 5 2 6 2" xfId="25737"/>
    <cellStyle name="Normal 2 5 2 6 2 2" xfId="25738"/>
    <cellStyle name="Normal 2 5 2 6 2 2 2" xfId="25739"/>
    <cellStyle name="Normal 2 5 2 6 2 2 3" xfId="25740"/>
    <cellStyle name="Normal 2 5 2 6 2 3" xfId="25741"/>
    <cellStyle name="Normal 2 5 2 6 2 4" xfId="25742"/>
    <cellStyle name="Normal 2 5 2 6 3" xfId="25743"/>
    <cellStyle name="Normal 2 5 2 6 3 2" xfId="25744"/>
    <cellStyle name="Normal 2 5 2 6 3 3" xfId="25745"/>
    <cellStyle name="Normal 2 5 2 6 4" xfId="25746"/>
    <cellStyle name="Normal 2 5 2 7" xfId="2381"/>
    <cellStyle name="Normal 2 5 2 7 2" xfId="25747"/>
    <cellStyle name="Normal 2 5 2 7 2 2" xfId="25748"/>
    <cellStyle name="Normal 2 5 2 7 2 2 2" xfId="25749"/>
    <cellStyle name="Normal 2 5 2 7 2 2 3" xfId="25750"/>
    <cellStyle name="Normal 2 5 2 7 2 3" xfId="25751"/>
    <cellStyle name="Normal 2 5 2 7 2 4" xfId="25752"/>
    <cellStyle name="Normal 2 5 2 7 3" xfId="25753"/>
    <cellStyle name="Normal 2 5 2 7 3 2" xfId="25754"/>
    <cellStyle name="Normal 2 5 2 7 3 3" xfId="25755"/>
    <cellStyle name="Normal 2 5 2 7 4" xfId="25756"/>
    <cellStyle name="Normal 2 5 2 8" xfId="2382"/>
    <cellStyle name="Normal 2 5 2 8 2" xfId="25757"/>
    <cellStyle name="Normal 2 5 2 8 2 2" xfId="25758"/>
    <cellStyle name="Normal 2 5 2 8 2 2 2" xfId="25759"/>
    <cellStyle name="Normal 2 5 2 8 2 2 3" xfId="25760"/>
    <cellStyle name="Normal 2 5 2 8 2 3" xfId="25761"/>
    <cellStyle name="Normal 2 5 2 8 2 4" xfId="25762"/>
    <cellStyle name="Normal 2 5 2 8 3" xfId="25763"/>
    <cellStyle name="Normal 2 5 2 8 3 2" xfId="25764"/>
    <cellStyle name="Normal 2 5 2 8 3 3" xfId="25765"/>
    <cellStyle name="Normal 2 5 2 8 4" xfId="25766"/>
    <cellStyle name="Normal 2 5 2 9" xfId="2383"/>
    <cellStyle name="Normal 2 5 2 9 2" xfId="25767"/>
    <cellStyle name="Normal 2 5 2 9 2 2" xfId="25768"/>
    <cellStyle name="Normal 2 5 2 9 2 2 2" xfId="25769"/>
    <cellStyle name="Normal 2 5 2 9 2 2 3" xfId="25770"/>
    <cellStyle name="Normal 2 5 2 9 2 3" xfId="25771"/>
    <cellStyle name="Normal 2 5 2 9 2 4" xfId="25772"/>
    <cellStyle name="Normal 2 5 2 9 3" xfId="25773"/>
    <cellStyle name="Normal 2 5 2 9 3 2" xfId="25774"/>
    <cellStyle name="Normal 2 5 2 9 3 3" xfId="25775"/>
    <cellStyle name="Normal 2 5 2 9 4" xfId="25776"/>
    <cellStyle name="Normal 2 5 20" xfId="2384"/>
    <cellStyle name="Normal 2 5 20 2" xfId="25777"/>
    <cellStyle name="Normal 2 5 20 2 2" xfId="25778"/>
    <cellStyle name="Normal 2 5 20 2 2 2" xfId="25779"/>
    <cellStyle name="Normal 2 5 20 2 2 3" xfId="25780"/>
    <cellStyle name="Normal 2 5 20 2 3" xfId="25781"/>
    <cellStyle name="Normal 2 5 20 2 4" xfId="25782"/>
    <cellStyle name="Normal 2 5 20 3" xfId="25783"/>
    <cellStyle name="Normal 2 5 20 3 2" xfId="25784"/>
    <cellStyle name="Normal 2 5 20 3 3" xfId="25785"/>
    <cellStyle name="Normal 2 5 20 4" xfId="25786"/>
    <cellStyle name="Normal 2 5 21" xfId="2385"/>
    <cellStyle name="Normal 2 5 21 2" xfId="25787"/>
    <cellStyle name="Normal 2 5 21 2 2" xfId="25788"/>
    <cellStyle name="Normal 2 5 21 2 2 2" xfId="25789"/>
    <cellStyle name="Normal 2 5 21 2 2 3" xfId="25790"/>
    <cellStyle name="Normal 2 5 21 2 3" xfId="25791"/>
    <cellStyle name="Normal 2 5 21 2 4" xfId="25792"/>
    <cellStyle name="Normal 2 5 21 3" xfId="25793"/>
    <cellStyle name="Normal 2 5 21 3 2" xfId="25794"/>
    <cellStyle name="Normal 2 5 21 3 3" xfId="25795"/>
    <cellStyle name="Normal 2 5 21 4" xfId="25796"/>
    <cellStyle name="Normal 2 5 22" xfId="2386"/>
    <cellStyle name="Normal 2 5 22 2" xfId="25797"/>
    <cellStyle name="Normal 2 5 22 2 2" xfId="25798"/>
    <cellStyle name="Normal 2 5 22 2 2 2" xfId="25799"/>
    <cellStyle name="Normal 2 5 22 2 2 3" xfId="25800"/>
    <cellStyle name="Normal 2 5 22 2 3" xfId="25801"/>
    <cellStyle name="Normal 2 5 22 2 4" xfId="25802"/>
    <cellStyle name="Normal 2 5 22 3" xfId="25803"/>
    <cellStyle name="Normal 2 5 22 3 2" xfId="25804"/>
    <cellStyle name="Normal 2 5 22 3 3" xfId="25805"/>
    <cellStyle name="Normal 2 5 22 4" xfId="25806"/>
    <cellStyle name="Normal 2 5 23" xfId="2387"/>
    <cellStyle name="Normal 2 5 23 2" xfId="25807"/>
    <cellStyle name="Normal 2 5 23 2 2" xfId="25808"/>
    <cellStyle name="Normal 2 5 23 2 2 2" xfId="25809"/>
    <cellStyle name="Normal 2 5 23 2 2 3" xfId="25810"/>
    <cellStyle name="Normal 2 5 23 2 3" xfId="25811"/>
    <cellStyle name="Normal 2 5 23 2 4" xfId="25812"/>
    <cellStyle name="Normal 2 5 23 3" xfId="25813"/>
    <cellStyle name="Normal 2 5 23 3 2" xfId="25814"/>
    <cellStyle name="Normal 2 5 23 3 3" xfId="25815"/>
    <cellStyle name="Normal 2 5 23 4" xfId="25816"/>
    <cellStyle name="Normal 2 5 24" xfId="2388"/>
    <cellStyle name="Normal 2 5 24 2" xfId="25817"/>
    <cellStyle name="Normal 2 5 24 2 2" xfId="25818"/>
    <cellStyle name="Normal 2 5 24 2 2 2" xfId="25819"/>
    <cellStyle name="Normal 2 5 24 2 2 3" xfId="25820"/>
    <cellStyle name="Normal 2 5 24 2 3" xfId="25821"/>
    <cellStyle name="Normal 2 5 24 2 4" xfId="25822"/>
    <cellStyle name="Normal 2 5 24 3" xfId="25823"/>
    <cellStyle name="Normal 2 5 24 3 2" xfId="25824"/>
    <cellStyle name="Normal 2 5 24 3 3" xfId="25825"/>
    <cellStyle name="Normal 2 5 24 4" xfId="25826"/>
    <cellStyle name="Normal 2 5 25" xfId="2389"/>
    <cellStyle name="Normal 2 5 25 2" xfId="25827"/>
    <cellStyle name="Normal 2 5 25 2 2" xfId="25828"/>
    <cellStyle name="Normal 2 5 25 2 2 2" xfId="25829"/>
    <cellStyle name="Normal 2 5 25 2 2 3" xfId="25830"/>
    <cellStyle name="Normal 2 5 25 2 3" xfId="25831"/>
    <cellStyle name="Normal 2 5 25 2 4" xfId="25832"/>
    <cellStyle name="Normal 2 5 25 3" xfId="25833"/>
    <cellStyle name="Normal 2 5 25 3 2" xfId="25834"/>
    <cellStyle name="Normal 2 5 25 3 3" xfId="25835"/>
    <cellStyle name="Normal 2 5 25 4" xfId="25836"/>
    <cellStyle name="Normal 2 5 26" xfId="2390"/>
    <cellStyle name="Normal 2 5 26 2" xfId="25837"/>
    <cellStyle name="Normal 2 5 26 2 2" xfId="25838"/>
    <cellStyle name="Normal 2 5 26 2 2 2" xfId="25839"/>
    <cellStyle name="Normal 2 5 26 2 2 3" xfId="25840"/>
    <cellStyle name="Normal 2 5 26 2 3" xfId="25841"/>
    <cellStyle name="Normal 2 5 26 2 4" xfId="25842"/>
    <cellStyle name="Normal 2 5 26 3" xfId="25843"/>
    <cellStyle name="Normal 2 5 26 3 2" xfId="25844"/>
    <cellStyle name="Normal 2 5 26 3 3" xfId="25845"/>
    <cellStyle name="Normal 2 5 26 4" xfId="25846"/>
    <cellStyle name="Normal 2 5 27" xfId="2391"/>
    <cellStyle name="Normal 2 5 27 2" xfId="25847"/>
    <cellStyle name="Normal 2 5 27 2 2" xfId="25848"/>
    <cellStyle name="Normal 2 5 27 2 2 2" xfId="25849"/>
    <cellStyle name="Normal 2 5 27 2 2 3" xfId="25850"/>
    <cellStyle name="Normal 2 5 27 2 3" xfId="25851"/>
    <cellStyle name="Normal 2 5 27 2 4" xfId="25852"/>
    <cellStyle name="Normal 2 5 27 3" xfId="25853"/>
    <cellStyle name="Normal 2 5 27 3 2" xfId="25854"/>
    <cellStyle name="Normal 2 5 27 3 3" xfId="25855"/>
    <cellStyle name="Normal 2 5 27 4" xfId="25856"/>
    <cellStyle name="Normal 2 5 28" xfId="2392"/>
    <cellStyle name="Normal 2 5 28 2" xfId="25857"/>
    <cellStyle name="Normal 2 5 28 2 2" xfId="25858"/>
    <cellStyle name="Normal 2 5 28 2 2 2" xfId="25859"/>
    <cellStyle name="Normal 2 5 28 2 2 3" xfId="25860"/>
    <cellStyle name="Normal 2 5 28 2 3" xfId="25861"/>
    <cellStyle name="Normal 2 5 28 2 4" xfId="25862"/>
    <cellStyle name="Normal 2 5 28 3" xfId="25863"/>
    <cellStyle name="Normal 2 5 28 3 2" xfId="25864"/>
    <cellStyle name="Normal 2 5 28 3 3" xfId="25865"/>
    <cellStyle name="Normal 2 5 28 4" xfId="25866"/>
    <cellStyle name="Normal 2 5 29" xfId="2393"/>
    <cellStyle name="Normal 2 5 29 2" xfId="25867"/>
    <cellStyle name="Normal 2 5 29 2 2" xfId="25868"/>
    <cellStyle name="Normal 2 5 29 2 2 2" xfId="25869"/>
    <cellStyle name="Normal 2 5 29 2 2 3" xfId="25870"/>
    <cellStyle name="Normal 2 5 29 2 3" xfId="25871"/>
    <cellStyle name="Normal 2 5 29 2 4" xfId="25872"/>
    <cellStyle name="Normal 2 5 29 3" xfId="25873"/>
    <cellStyle name="Normal 2 5 29 3 2" xfId="25874"/>
    <cellStyle name="Normal 2 5 29 3 3" xfId="25875"/>
    <cellStyle name="Normal 2 5 29 4" xfId="25876"/>
    <cellStyle name="Normal 2 5 3" xfId="2394"/>
    <cellStyle name="Normal 2 5 3 2" xfId="25877"/>
    <cellStyle name="Normal 2 5 3 2 2" xfId="25878"/>
    <cellStyle name="Normal 2 5 3 2 2 2" xfId="25879"/>
    <cellStyle name="Normal 2 5 3 2 2 3" xfId="25880"/>
    <cellStyle name="Normal 2 5 3 2 3" xfId="25881"/>
    <cellStyle name="Normal 2 5 3 2 4" xfId="25882"/>
    <cellStyle name="Normal 2 5 3 3" xfId="25883"/>
    <cellStyle name="Normal 2 5 3 3 2" xfId="25884"/>
    <cellStyle name="Normal 2 5 3 3 3" xfId="25885"/>
    <cellStyle name="Normal 2 5 3 4" xfId="25886"/>
    <cellStyle name="Normal 2 5 30" xfId="2395"/>
    <cellStyle name="Normal 2 5 30 2" xfId="25887"/>
    <cellStyle name="Normal 2 5 30 2 2" xfId="25888"/>
    <cellStyle name="Normal 2 5 30 2 2 2" xfId="25889"/>
    <cellStyle name="Normal 2 5 30 2 2 3" xfId="25890"/>
    <cellStyle name="Normal 2 5 30 2 3" xfId="25891"/>
    <cellStyle name="Normal 2 5 30 2 4" xfId="25892"/>
    <cellStyle name="Normal 2 5 30 3" xfId="25893"/>
    <cellStyle name="Normal 2 5 30 3 2" xfId="25894"/>
    <cellStyle name="Normal 2 5 30 3 3" xfId="25895"/>
    <cellStyle name="Normal 2 5 30 4" xfId="25896"/>
    <cellStyle name="Normal 2 5 31" xfId="2396"/>
    <cellStyle name="Normal 2 5 31 2" xfId="25897"/>
    <cellStyle name="Normal 2 5 31 2 2" xfId="25898"/>
    <cellStyle name="Normal 2 5 31 2 2 2" xfId="25899"/>
    <cellStyle name="Normal 2 5 31 2 2 3" xfId="25900"/>
    <cellStyle name="Normal 2 5 31 2 3" xfId="25901"/>
    <cellStyle name="Normal 2 5 31 2 4" xfId="25902"/>
    <cellStyle name="Normal 2 5 31 3" xfId="25903"/>
    <cellStyle name="Normal 2 5 31 3 2" xfId="25904"/>
    <cellStyle name="Normal 2 5 31 3 3" xfId="25905"/>
    <cellStyle name="Normal 2 5 31 4" xfId="25906"/>
    <cellStyle name="Normal 2 5 32" xfId="2397"/>
    <cellStyle name="Normal 2 5 32 2" xfId="25907"/>
    <cellStyle name="Normal 2 5 32 2 2" xfId="25908"/>
    <cellStyle name="Normal 2 5 32 2 2 2" xfId="25909"/>
    <cellStyle name="Normal 2 5 32 2 2 3" xfId="25910"/>
    <cellStyle name="Normal 2 5 32 2 3" xfId="25911"/>
    <cellStyle name="Normal 2 5 32 2 4" xfId="25912"/>
    <cellStyle name="Normal 2 5 32 3" xfId="25913"/>
    <cellStyle name="Normal 2 5 32 3 2" xfId="25914"/>
    <cellStyle name="Normal 2 5 32 3 3" xfId="25915"/>
    <cellStyle name="Normal 2 5 32 4" xfId="25916"/>
    <cellStyle name="Normal 2 5 33" xfId="2398"/>
    <cellStyle name="Normal 2 5 33 2" xfId="25917"/>
    <cellStyle name="Normal 2 5 33 2 2" xfId="25918"/>
    <cellStyle name="Normal 2 5 33 2 2 2" xfId="25919"/>
    <cellStyle name="Normal 2 5 33 2 2 3" xfId="25920"/>
    <cellStyle name="Normal 2 5 33 2 3" xfId="25921"/>
    <cellStyle name="Normal 2 5 33 2 4" xfId="25922"/>
    <cellStyle name="Normal 2 5 33 3" xfId="25923"/>
    <cellStyle name="Normal 2 5 33 3 2" xfId="25924"/>
    <cellStyle name="Normal 2 5 33 3 3" xfId="25925"/>
    <cellStyle name="Normal 2 5 33 4" xfId="25926"/>
    <cellStyle name="Normal 2 5 34" xfId="2399"/>
    <cellStyle name="Normal 2 5 34 2" xfId="25927"/>
    <cellStyle name="Normal 2 5 34 2 2" xfId="25928"/>
    <cellStyle name="Normal 2 5 34 2 2 2" xfId="25929"/>
    <cellStyle name="Normal 2 5 34 2 2 3" xfId="25930"/>
    <cellStyle name="Normal 2 5 34 2 3" xfId="25931"/>
    <cellStyle name="Normal 2 5 34 2 4" xfId="25932"/>
    <cellStyle name="Normal 2 5 34 3" xfId="25933"/>
    <cellStyle name="Normal 2 5 34 3 2" xfId="25934"/>
    <cellStyle name="Normal 2 5 34 3 3" xfId="25935"/>
    <cellStyle name="Normal 2 5 34 4" xfId="25936"/>
    <cellStyle name="Normal 2 5 35" xfId="2400"/>
    <cellStyle name="Normal 2 5 35 2" xfId="25937"/>
    <cellStyle name="Normal 2 5 35 2 2" xfId="25938"/>
    <cellStyle name="Normal 2 5 35 2 2 2" xfId="25939"/>
    <cellStyle name="Normal 2 5 35 2 2 3" xfId="25940"/>
    <cellStyle name="Normal 2 5 35 2 3" xfId="25941"/>
    <cellStyle name="Normal 2 5 35 2 4" xfId="25942"/>
    <cellStyle name="Normal 2 5 35 3" xfId="25943"/>
    <cellStyle name="Normal 2 5 35 3 2" xfId="25944"/>
    <cellStyle name="Normal 2 5 35 3 3" xfId="25945"/>
    <cellStyle name="Normal 2 5 35 4" xfId="25946"/>
    <cellStyle name="Normal 2 5 36" xfId="2401"/>
    <cellStyle name="Normal 2 5 36 2" xfId="25947"/>
    <cellStyle name="Normal 2 5 36 2 2" xfId="25948"/>
    <cellStyle name="Normal 2 5 36 2 2 2" xfId="25949"/>
    <cellStyle name="Normal 2 5 36 2 2 3" xfId="25950"/>
    <cellStyle name="Normal 2 5 36 2 3" xfId="25951"/>
    <cellStyle name="Normal 2 5 36 2 4" xfId="25952"/>
    <cellStyle name="Normal 2 5 36 3" xfId="25953"/>
    <cellStyle name="Normal 2 5 36 3 2" xfId="25954"/>
    <cellStyle name="Normal 2 5 36 3 3" xfId="25955"/>
    <cellStyle name="Normal 2 5 36 4" xfId="25956"/>
    <cellStyle name="Normal 2 5 37" xfId="2402"/>
    <cellStyle name="Normal 2 5 37 2" xfId="25957"/>
    <cellStyle name="Normal 2 5 37 2 2" xfId="25958"/>
    <cellStyle name="Normal 2 5 37 2 2 2" xfId="25959"/>
    <cellStyle name="Normal 2 5 37 2 2 3" xfId="25960"/>
    <cellStyle name="Normal 2 5 37 2 3" xfId="25961"/>
    <cellStyle name="Normal 2 5 37 2 4" xfId="25962"/>
    <cellStyle name="Normal 2 5 37 3" xfId="25963"/>
    <cellStyle name="Normal 2 5 37 3 2" xfId="25964"/>
    <cellStyle name="Normal 2 5 37 3 3" xfId="25965"/>
    <cellStyle name="Normal 2 5 37 4" xfId="25966"/>
    <cellStyle name="Normal 2 5 38" xfId="2403"/>
    <cellStyle name="Normal 2 5 38 2" xfId="25967"/>
    <cellStyle name="Normal 2 5 38 2 2" xfId="25968"/>
    <cellStyle name="Normal 2 5 38 2 2 2" xfId="25969"/>
    <cellStyle name="Normal 2 5 38 2 2 3" xfId="25970"/>
    <cellStyle name="Normal 2 5 38 2 3" xfId="25971"/>
    <cellStyle name="Normal 2 5 38 2 4" xfId="25972"/>
    <cellStyle name="Normal 2 5 38 3" xfId="25973"/>
    <cellStyle name="Normal 2 5 38 3 2" xfId="25974"/>
    <cellStyle name="Normal 2 5 38 3 3" xfId="25975"/>
    <cellStyle name="Normal 2 5 38 4" xfId="25976"/>
    <cellStyle name="Normal 2 5 39" xfId="2404"/>
    <cellStyle name="Normal 2 5 39 2" xfId="25977"/>
    <cellStyle name="Normal 2 5 39 2 2" xfId="25978"/>
    <cellStyle name="Normal 2 5 39 2 2 2" xfId="25979"/>
    <cellStyle name="Normal 2 5 39 2 2 3" xfId="25980"/>
    <cellStyle name="Normal 2 5 39 2 3" xfId="25981"/>
    <cellStyle name="Normal 2 5 39 2 4" xfId="25982"/>
    <cellStyle name="Normal 2 5 39 3" xfId="25983"/>
    <cellStyle name="Normal 2 5 39 3 2" xfId="25984"/>
    <cellStyle name="Normal 2 5 39 3 3" xfId="25985"/>
    <cellStyle name="Normal 2 5 39 4" xfId="25986"/>
    <cellStyle name="Normal 2 5 4" xfId="2405"/>
    <cellStyle name="Normal 2 5 4 2" xfId="25987"/>
    <cellStyle name="Normal 2 5 4 2 2" xfId="25988"/>
    <cellStyle name="Normal 2 5 4 2 2 2" xfId="25989"/>
    <cellStyle name="Normal 2 5 4 2 2 3" xfId="25990"/>
    <cellStyle name="Normal 2 5 4 2 3" xfId="25991"/>
    <cellStyle name="Normal 2 5 4 2 4" xfId="25992"/>
    <cellStyle name="Normal 2 5 4 3" xfId="25993"/>
    <cellStyle name="Normal 2 5 4 3 2" xfId="25994"/>
    <cellStyle name="Normal 2 5 4 3 3" xfId="25995"/>
    <cellStyle name="Normal 2 5 4 4" xfId="25996"/>
    <cellStyle name="Normal 2 5 40" xfId="2406"/>
    <cellStyle name="Normal 2 5 40 2" xfId="25997"/>
    <cellStyle name="Normal 2 5 40 2 2" xfId="25998"/>
    <cellStyle name="Normal 2 5 40 2 2 2" xfId="25999"/>
    <cellStyle name="Normal 2 5 40 2 2 3" xfId="26000"/>
    <cellStyle name="Normal 2 5 40 2 3" xfId="26001"/>
    <cellStyle name="Normal 2 5 40 2 4" xfId="26002"/>
    <cellStyle name="Normal 2 5 40 3" xfId="26003"/>
    <cellStyle name="Normal 2 5 40 3 2" xfId="26004"/>
    <cellStyle name="Normal 2 5 40 3 3" xfId="26005"/>
    <cellStyle name="Normal 2 5 40 4" xfId="26006"/>
    <cellStyle name="Normal 2 5 41" xfId="2407"/>
    <cellStyle name="Normal 2 5 41 2" xfId="26007"/>
    <cellStyle name="Normal 2 5 41 2 2" xfId="26008"/>
    <cellStyle name="Normal 2 5 41 2 2 2" xfId="26009"/>
    <cellStyle name="Normal 2 5 41 2 2 3" xfId="26010"/>
    <cellStyle name="Normal 2 5 41 2 3" xfId="26011"/>
    <cellStyle name="Normal 2 5 41 2 4" xfId="26012"/>
    <cellStyle name="Normal 2 5 41 3" xfId="26013"/>
    <cellStyle name="Normal 2 5 41 3 2" xfId="26014"/>
    <cellStyle name="Normal 2 5 41 3 3" xfId="26015"/>
    <cellStyle name="Normal 2 5 41 4" xfId="26016"/>
    <cellStyle name="Normal 2 5 42" xfId="2408"/>
    <cellStyle name="Normal 2 5 42 2" xfId="26017"/>
    <cellStyle name="Normal 2 5 42 2 2" xfId="26018"/>
    <cellStyle name="Normal 2 5 42 2 2 2" xfId="26019"/>
    <cellStyle name="Normal 2 5 42 2 2 3" xfId="26020"/>
    <cellStyle name="Normal 2 5 42 2 3" xfId="26021"/>
    <cellStyle name="Normal 2 5 42 2 4" xfId="26022"/>
    <cellStyle name="Normal 2 5 42 3" xfId="26023"/>
    <cellStyle name="Normal 2 5 42 3 2" xfId="26024"/>
    <cellStyle name="Normal 2 5 42 3 3" xfId="26025"/>
    <cellStyle name="Normal 2 5 42 4" xfId="26026"/>
    <cellStyle name="Normal 2 5 43" xfId="2409"/>
    <cellStyle name="Normal 2 5 43 2" xfId="26027"/>
    <cellStyle name="Normal 2 5 43 2 2" xfId="26028"/>
    <cellStyle name="Normal 2 5 43 2 2 2" xfId="26029"/>
    <cellStyle name="Normal 2 5 43 2 2 3" xfId="26030"/>
    <cellStyle name="Normal 2 5 43 2 3" xfId="26031"/>
    <cellStyle name="Normal 2 5 43 2 4" xfId="26032"/>
    <cellStyle name="Normal 2 5 43 3" xfId="26033"/>
    <cellStyle name="Normal 2 5 43 3 2" xfId="26034"/>
    <cellStyle name="Normal 2 5 43 3 3" xfId="26035"/>
    <cellStyle name="Normal 2 5 43 4" xfId="26036"/>
    <cellStyle name="Normal 2 5 44" xfId="2410"/>
    <cellStyle name="Normal 2 5 44 2" xfId="26037"/>
    <cellStyle name="Normal 2 5 44 2 2" xfId="26038"/>
    <cellStyle name="Normal 2 5 44 2 2 2" xfId="26039"/>
    <cellStyle name="Normal 2 5 44 2 2 3" xfId="26040"/>
    <cellStyle name="Normal 2 5 44 2 3" xfId="26041"/>
    <cellStyle name="Normal 2 5 44 2 4" xfId="26042"/>
    <cellStyle name="Normal 2 5 44 3" xfId="26043"/>
    <cellStyle name="Normal 2 5 44 3 2" xfId="26044"/>
    <cellStyle name="Normal 2 5 44 3 3" xfId="26045"/>
    <cellStyle name="Normal 2 5 44 4" xfId="26046"/>
    <cellStyle name="Normal 2 5 45" xfId="2411"/>
    <cellStyle name="Normal 2 5 45 2" xfId="26047"/>
    <cellStyle name="Normal 2 5 45 2 2" xfId="26048"/>
    <cellStyle name="Normal 2 5 45 2 2 2" xfId="26049"/>
    <cellStyle name="Normal 2 5 45 2 2 3" xfId="26050"/>
    <cellStyle name="Normal 2 5 45 2 3" xfId="26051"/>
    <cellStyle name="Normal 2 5 45 2 4" xfId="26052"/>
    <cellStyle name="Normal 2 5 45 3" xfId="26053"/>
    <cellStyle name="Normal 2 5 45 3 2" xfId="26054"/>
    <cellStyle name="Normal 2 5 45 3 3" xfId="26055"/>
    <cellStyle name="Normal 2 5 45 4" xfId="26056"/>
    <cellStyle name="Normal 2 5 46" xfId="2412"/>
    <cellStyle name="Normal 2 5 46 2" xfId="26057"/>
    <cellStyle name="Normal 2 5 46 2 2" xfId="26058"/>
    <cellStyle name="Normal 2 5 46 2 2 2" xfId="26059"/>
    <cellStyle name="Normal 2 5 46 2 2 3" xfId="26060"/>
    <cellStyle name="Normal 2 5 46 2 3" xfId="26061"/>
    <cellStyle name="Normal 2 5 46 2 4" xfId="26062"/>
    <cellStyle name="Normal 2 5 46 3" xfId="26063"/>
    <cellStyle name="Normal 2 5 46 3 2" xfId="26064"/>
    <cellStyle name="Normal 2 5 46 3 3" xfId="26065"/>
    <cellStyle name="Normal 2 5 46 4" xfId="26066"/>
    <cellStyle name="Normal 2 5 47" xfId="2413"/>
    <cellStyle name="Normal 2 5 47 2" xfId="26067"/>
    <cellStyle name="Normal 2 5 47 2 2" xfId="26068"/>
    <cellStyle name="Normal 2 5 47 2 2 2" xfId="26069"/>
    <cellStyle name="Normal 2 5 47 2 2 3" xfId="26070"/>
    <cellStyle name="Normal 2 5 47 2 3" xfId="26071"/>
    <cellStyle name="Normal 2 5 47 2 4" xfId="26072"/>
    <cellStyle name="Normal 2 5 47 3" xfId="26073"/>
    <cellStyle name="Normal 2 5 47 3 2" xfId="26074"/>
    <cellStyle name="Normal 2 5 47 3 3" xfId="26075"/>
    <cellStyle name="Normal 2 5 47 4" xfId="26076"/>
    <cellStyle name="Normal 2 5 48" xfId="2414"/>
    <cellStyle name="Normal 2 5 48 2" xfId="26077"/>
    <cellStyle name="Normal 2 5 48 2 2" xfId="26078"/>
    <cellStyle name="Normal 2 5 48 2 2 2" xfId="26079"/>
    <cellStyle name="Normal 2 5 48 2 2 3" xfId="26080"/>
    <cellStyle name="Normal 2 5 48 2 3" xfId="26081"/>
    <cellStyle name="Normal 2 5 48 2 4" xfId="26082"/>
    <cellStyle name="Normal 2 5 48 3" xfId="26083"/>
    <cellStyle name="Normal 2 5 48 3 2" xfId="26084"/>
    <cellStyle name="Normal 2 5 48 3 3" xfId="26085"/>
    <cellStyle name="Normal 2 5 48 4" xfId="26086"/>
    <cellStyle name="Normal 2 5 49" xfId="2415"/>
    <cellStyle name="Normal 2 5 49 2" xfId="26087"/>
    <cellStyle name="Normal 2 5 49 2 2" xfId="26088"/>
    <cellStyle name="Normal 2 5 49 2 2 2" xfId="26089"/>
    <cellStyle name="Normal 2 5 49 2 2 3" xfId="26090"/>
    <cellStyle name="Normal 2 5 49 2 3" xfId="26091"/>
    <cellStyle name="Normal 2 5 49 2 4" xfId="26092"/>
    <cellStyle name="Normal 2 5 49 3" xfId="26093"/>
    <cellStyle name="Normal 2 5 49 3 2" xfId="26094"/>
    <cellStyle name="Normal 2 5 49 3 3" xfId="26095"/>
    <cellStyle name="Normal 2 5 49 4" xfId="26096"/>
    <cellStyle name="Normal 2 5 5" xfId="2416"/>
    <cellStyle name="Normal 2 5 5 2" xfId="26097"/>
    <cellStyle name="Normal 2 5 5 2 2" xfId="26098"/>
    <cellStyle name="Normal 2 5 5 2 2 2" xfId="26099"/>
    <cellStyle name="Normal 2 5 5 2 2 3" xfId="26100"/>
    <cellStyle name="Normal 2 5 5 2 3" xfId="26101"/>
    <cellStyle name="Normal 2 5 5 2 4" xfId="26102"/>
    <cellStyle name="Normal 2 5 5 3" xfId="26103"/>
    <cellStyle name="Normal 2 5 5 3 2" xfId="26104"/>
    <cellStyle name="Normal 2 5 5 3 3" xfId="26105"/>
    <cellStyle name="Normal 2 5 5 4" xfId="26106"/>
    <cellStyle name="Normal 2 5 50" xfId="2417"/>
    <cellStyle name="Normal 2 5 50 2" xfId="26107"/>
    <cellStyle name="Normal 2 5 50 2 2" xfId="26108"/>
    <cellStyle name="Normal 2 5 50 2 2 2" xfId="26109"/>
    <cellStyle name="Normal 2 5 50 2 2 3" xfId="26110"/>
    <cellStyle name="Normal 2 5 50 2 3" xfId="26111"/>
    <cellStyle name="Normal 2 5 50 2 4" xfId="26112"/>
    <cellStyle name="Normal 2 5 50 3" xfId="26113"/>
    <cellStyle name="Normal 2 5 50 3 2" xfId="26114"/>
    <cellStyle name="Normal 2 5 50 3 3" xfId="26115"/>
    <cellStyle name="Normal 2 5 50 4" xfId="26116"/>
    <cellStyle name="Normal 2 5 51" xfId="2418"/>
    <cellStyle name="Normal 2 5 51 2" xfId="26117"/>
    <cellStyle name="Normal 2 5 51 2 2" xfId="26118"/>
    <cellStyle name="Normal 2 5 51 2 2 2" xfId="26119"/>
    <cellStyle name="Normal 2 5 51 2 2 3" xfId="26120"/>
    <cellStyle name="Normal 2 5 51 2 3" xfId="26121"/>
    <cellStyle name="Normal 2 5 51 2 4" xfId="26122"/>
    <cellStyle name="Normal 2 5 51 3" xfId="26123"/>
    <cellStyle name="Normal 2 5 51 3 2" xfId="26124"/>
    <cellStyle name="Normal 2 5 51 3 3" xfId="26125"/>
    <cellStyle name="Normal 2 5 51 4" xfId="26126"/>
    <cellStyle name="Normal 2 5 52" xfId="2419"/>
    <cellStyle name="Normal 2 5 52 2" xfId="26127"/>
    <cellStyle name="Normal 2 5 52 2 2" xfId="26128"/>
    <cellStyle name="Normal 2 5 52 2 2 2" xfId="26129"/>
    <cellStyle name="Normal 2 5 52 2 2 3" xfId="26130"/>
    <cellStyle name="Normal 2 5 52 2 3" xfId="26131"/>
    <cellStyle name="Normal 2 5 52 2 4" xfId="26132"/>
    <cellStyle name="Normal 2 5 52 3" xfId="26133"/>
    <cellStyle name="Normal 2 5 52 3 2" xfId="26134"/>
    <cellStyle name="Normal 2 5 52 3 3" xfId="26135"/>
    <cellStyle name="Normal 2 5 52 4" xfId="26136"/>
    <cellStyle name="Normal 2 5 53" xfId="2420"/>
    <cellStyle name="Normal 2 5 53 2" xfId="26137"/>
    <cellStyle name="Normal 2 5 53 2 2" xfId="26138"/>
    <cellStyle name="Normal 2 5 53 2 2 2" xfId="26139"/>
    <cellStyle name="Normal 2 5 53 2 2 3" xfId="26140"/>
    <cellStyle name="Normal 2 5 53 2 3" xfId="26141"/>
    <cellStyle name="Normal 2 5 53 2 4" xfId="26142"/>
    <cellStyle name="Normal 2 5 53 3" xfId="26143"/>
    <cellStyle name="Normal 2 5 53 3 2" xfId="26144"/>
    <cellStyle name="Normal 2 5 53 3 3" xfId="26145"/>
    <cellStyle name="Normal 2 5 53 4" xfId="26146"/>
    <cellStyle name="Normal 2 5 54" xfId="2421"/>
    <cellStyle name="Normal 2 5 54 2" xfId="26147"/>
    <cellStyle name="Normal 2 5 54 2 2" xfId="26148"/>
    <cellStyle name="Normal 2 5 54 2 2 2" xfId="26149"/>
    <cellStyle name="Normal 2 5 54 2 2 3" xfId="26150"/>
    <cellStyle name="Normal 2 5 54 2 3" xfId="26151"/>
    <cellStyle name="Normal 2 5 54 2 4" xfId="26152"/>
    <cellStyle name="Normal 2 5 54 3" xfId="26153"/>
    <cellStyle name="Normal 2 5 54 3 2" xfId="26154"/>
    <cellStyle name="Normal 2 5 54 3 3" xfId="26155"/>
    <cellStyle name="Normal 2 5 54 4" xfId="26156"/>
    <cellStyle name="Normal 2 5 55" xfId="2422"/>
    <cellStyle name="Normal 2 5 55 2" xfId="26157"/>
    <cellStyle name="Normal 2 5 55 2 2" xfId="26158"/>
    <cellStyle name="Normal 2 5 55 2 2 2" xfId="26159"/>
    <cellStyle name="Normal 2 5 55 2 2 3" xfId="26160"/>
    <cellStyle name="Normal 2 5 55 2 3" xfId="26161"/>
    <cellStyle name="Normal 2 5 55 2 4" xfId="26162"/>
    <cellStyle name="Normal 2 5 55 3" xfId="26163"/>
    <cellStyle name="Normal 2 5 55 3 2" xfId="26164"/>
    <cellStyle name="Normal 2 5 55 3 3" xfId="26165"/>
    <cellStyle name="Normal 2 5 55 4" xfId="26166"/>
    <cellStyle name="Normal 2 5 56" xfId="2423"/>
    <cellStyle name="Normal 2 5 56 2" xfId="26167"/>
    <cellStyle name="Normal 2 5 56 2 2" xfId="26168"/>
    <cellStyle name="Normal 2 5 56 2 2 2" xfId="26169"/>
    <cellStyle name="Normal 2 5 56 2 2 3" xfId="26170"/>
    <cellStyle name="Normal 2 5 56 2 3" xfId="26171"/>
    <cellStyle name="Normal 2 5 56 2 4" xfId="26172"/>
    <cellStyle name="Normal 2 5 56 3" xfId="26173"/>
    <cellStyle name="Normal 2 5 56 3 2" xfId="26174"/>
    <cellStyle name="Normal 2 5 56 3 3" xfId="26175"/>
    <cellStyle name="Normal 2 5 56 4" xfId="26176"/>
    <cellStyle name="Normal 2 5 57" xfId="2424"/>
    <cellStyle name="Normal 2 5 57 2" xfId="26177"/>
    <cellStyle name="Normal 2 5 57 2 2" xfId="26178"/>
    <cellStyle name="Normal 2 5 57 2 2 2" xfId="26179"/>
    <cellStyle name="Normal 2 5 57 2 2 3" xfId="26180"/>
    <cellStyle name="Normal 2 5 57 2 3" xfId="26181"/>
    <cellStyle name="Normal 2 5 57 2 4" xfId="26182"/>
    <cellStyle name="Normal 2 5 57 3" xfId="26183"/>
    <cellStyle name="Normal 2 5 57 3 2" xfId="26184"/>
    <cellStyle name="Normal 2 5 57 3 3" xfId="26185"/>
    <cellStyle name="Normal 2 5 57 4" xfId="26186"/>
    <cellStyle name="Normal 2 5 58" xfId="2425"/>
    <cellStyle name="Normal 2 5 58 2" xfId="26187"/>
    <cellStyle name="Normal 2 5 58 2 2" xfId="26188"/>
    <cellStyle name="Normal 2 5 58 2 2 2" xfId="26189"/>
    <cellStyle name="Normal 2 5 58 2 2 3" xfId="26190"/>
    <cellStyle name="Normal 2 5 58 2 3" xfId="26191"/>
    <cellStyle name="Normal 2 5 58 2 4" xfId="26192"/>
    <cellStyle name="Normal 2 5 58 3" xfId="26193"/>
    <cellStyle name="Normal 2 5 58 3 2" xfId="26194"/>
    <cellStyle name="Normal 2 5 58 3 3" xfId="26195"/>
    <cellStyle name="Normal 2 5 58 4" xfId="26196"/>
    <cellStyle name="Normal 2 5 59" xfId="2426"/>
    <cellStyle name="Normal 2 5 59 2" xfId="26197"/>
    <cellStyle name="Normal 2 5 59 2 2" xfId="26198"/>
    <cellStyle name="Normal 2 5 59 2 2 2" xfId="26199"/>
    <cellStyle name="Normal 2 5 59 2 2 3" xfId="26200"/>
    <cellStyle name="Normal 2 5 59 2 3" xfId="26201"/>
    <cellStyle name="Normal 2 5 59 2 4" xfId="26202"/>
    <cellStyle name="Normal 2 5 59 3" xfId="26203"/>
    <cellStyle name="Normal 2 5 59 3 2" xfId="26204"/>
    <cellStyle name="Normal 2 5 59 3 3" xfId="26205"/>
    <cellStyle name="Normal 2 5 59 4" xfId="26206"/>
    <cellStyle name="Normal 2 5 6" xfId="2427"/>
    <cellStyle name="Normal 2 5 6 2" xfId="26207"/>
    <cellStyle name="Normal 2 5 6 2 2" xfId="26208"/>
    <cellStyle name="Normal 2 5 6 2 2 2" xfId="26209"/>
    <cellStyle name="Normal 2 5 6 2 2 3" xfId="26210"/>
    <cellStyle name="Normal 2 5 6 2 3" xfId="26211"/>
    <cellStyle name="Normal 2 5 6 2 4" xfId="26212"/>
    <cellStyle name="Normal 2 5 6 3" xfId="26213"/>
    <cellStyle name="Normal 2 5 6 3 2" xfId="26214"/>
    <cellStyle name="Normal 2 5 6 3 3" xfId="26215"/>
    <cellStyle name="Normal 2 5 6 4" xfId="26216"/>
    <cellStyle name="Normal 2 5 60" xfId="2428"/>
    <cellStyle name="Normal 2 5 60 2" xfId="26217"/>
    <cellStyle name="Normal 2 5 60 2 2" xfId="26218"/>
    <cellStyle name="Normal 2 5 60 2 2 2" xfId="26219"/>
    <cellStyle name="Normal 2 5 60 2 2 3" xfId="26220"/>
    <cellStyle name="Normal 2 5 60 2 3" xfId="26221"/>
    <cellStyle name="Normal 2 5 60 2 4" xfId="26222"/>
    <cellStyle name="Normal 2 5 60 3" xfId="26223"/>
    <cellStyle name="Normal 2 5 60 3 2" xfId="26224"/>
    <cellStyle name="Normal 2 5 60 3 3" xfId="26225"/>
    <cellStyle name="Normal 2 5 60 4" xfId="26226"/>
    <cellStyle name="Normal 2 5 61" xfId="2429"/>
    <cellStyle name="Normal 2 5 61 2" xfId="26227"/>
    <cellStyle name="Normal 2 5 61 2 2" xfId="26228"/>
    <cellStyle name="Normal 2 5 61 2 2 2" xfId="26229"/>
    <cellStyle name="Normal 2 5 61 2 2 3" xfId="26230"/>
    <cellStyle name="Normal 2 5 61 2 3" xfId="26231"/>
    <cellStyle name="Normal 2 5 61 2 4" xfId="26232"/>
    <cellStyle name="Normal 2 5 61 3" xfId="26233"/>
    <cellStyle name="Normal 2 5 61 3 2" xfId="26234"/>
    <cellStyle name="Normal 2 5 61 3 3" xfId="26235"/>
    <cellStyle name="Normal 2 5 61 4" xfId="26236"/>
    <cellStyle name="Normal 2 5 62" xfId="2430"/>
    <cellStyle name="Normal 2 5 62 2" xfId="26237"/>
    <cellStyle name="Normal 2 5 62 2 2" xfId="26238"/>
    <cellStyle name="Normal 2 5 62 2 2 2" xfId="26239"/>
    <cellStyle name="Normal 2 5 62 2 2 3" xfId="26240"/>
    <cellStyle name="Normal 2 5 62 2 3" xfId="26241"/>
    <cellStyle name="Normal 2 5 62 2 4" xfId="26242"/>
    <cellStyle name="Normal 2 5 62 3" xfId="26243"/>
    <cellStyle name="Normal 2 5 62 3 2" xfId="26244"/>
    <cellStyle name="Normal 2 5 62 3 3" xfId="26245"/>
    <cellStyle name="Normal 2 5 62 4" xfId="26246"/>
    <cellStyle name="Normal 2 5 63" xfId="2431"/>
    <cellStyle name="Normal 2 5 63 2" xfId="26247"/>
    <cellStyle name="Normal 2 5 63 2 2" xfId="26248"/>
    <cellStyle name="Normal 2 5 63 2 2 2" xfId="26249"/>
    <cellStyle name="Normal 2 5 63 2 2 3" xfId="26250"/>
    <cellStyle name="Normal 2 5 63 2 3" xfId="26251"/>
    <cellStyle name="Normal 2 5 63 2 4" xfId="26252"/>
    <cellStyle name="Normal 2 5 63 3" xfId="26253"/>
    <cellStyle name="Normal 2 5 63 3 2" xfId="26254"/>
    <cellStyle name="Normal 2 5 63 3 3" xfId="26255"/>
    <cellStyle name="Normal 2 5 63 4" xfId="26256"/>
    <cellStyle name="Normal 2 5 64" xfId="2432"/>
    <cellStyle name="Normal 2 5 64 2" xfId="26257"/>
    <cellStyle name="Normal 2 5 64 2 2" xfId="26258"/>
    <cellStyle name="Normal 2 5 64 2 2 2" xfId="26259"/>
    <cellStyle name="Normal 2 5 64 2 2 3" xfId="26260"/>
    <cellStyle name="Normal 2 5 64 2 3" xfId="26261"/>
    <cellStyle name="Normal 2 5 64 2 4" xfId="26262"/>
    <cellStyle name="Normal 2 5 64 3" xfId="26263"/>
    <cellStyle name="Normal 2 5 64 3 2" xfId="26264"/>
    <cellStyle name="Normal 2 5 64 3 3" xfId="26265"/>
    <cellStyle name="Normal 2 5 64 4" xfId="26266"/>
    <cellStyle name="Normal 2 5 65" xfId="2433"/>
    <cellStyle name="Normal 2 5 65 2" xfId="26267"/>
    <cellStyle name="Normal 2 5 65 2 2" xfId="26268"/>
    <cellStyle name="Normal 2 5 65 2 2 2" xfId="26269"/>
    <cellStyle name="Normal 2 5 65 2 2 3" xfId="26270"/>
    <cellStyle name="Normal 2 5 65 2 3" xfId="26271"/>
    <cellStyle name="Normal 2 5 65 2 4" xfId="26272"/>
    <cellStyle name="Normal 2 5 65 3" xfId="26273"/>
    <cellStyle name="Normal 2 5 65 3 2" xfId="26274"/>
    <cellStyle name="Normal 2 5 65 3 3" xfId="26275"/>
    <cellStyle name="Normal 2 5 65 4" xfId="26276"/>
    <cellStyle name="Normal 2 5 66" xfId="2434"/>
    <cellStyle name="Normal 2 5 66 2" xfId="26277"/>
    <cellStyle name="Normal 2 5 66 2 2" xfId="26278"/>
    <cellStyle name="Normal 2 5 66 2 2 2" xfId="26279"/>
    <cellStyle name="Normal 2 5 66 2 2 3" xfId="26280"/>
    <cellStyle name="Normal 2 5 66 2 3" xfId="26281"/>
    <cellStyle name="Normal 2 5 66 2 4" xfId="26282"/>
    <cellStyle name="Normal 2 5 66 3" xfId="26283"/>
    <cellStyle name="Normal 2 5 66 3 2" xfId="26284"/>
    <cellStyle name="Normal 2 5 66 3 3" xfId="26285"/>
    <cellStyle name="Normal 2 5 66 4" xfId="26286"/>
    <cellStyle name="Normal 2 5 67" xfId="2435"/>
    <cellStyle name="Normal 2 5 67 2" xfId="26287"/>
    <cellStyle name="Normal 2 5 67 2 2" xfId="26288"/>
    <cellStyle name="Normal 2 5 67 2 2 2" xfId="26289"/>
    <cellStyle name="Normal 2 5 67 2 2 3" xfId="26290"/>
    <cellStyle name="Normal 2 5 67 2 3" xfId="26291"/>
    <cellStyle name="Normal 2 5 67 2 4" xfId="26292"/>
    <cellStyle name="Normal 2 5 67 3" xfId="26293"/>
    <cellStyle name="Normal 2 5 67 3 2" xfId="26294"/>
    <cellStyle name="Normal 2 5 67 3 3" xfId="26295"/>
    <cellStyle name="Normal 2 5 67 4" xfId="26296"/>
    <cellStyle name="Normal 2 5 68" xfId="2436"/>
    <cellStyle name="Normal 2 5 68 2" xfId="26297"/>
    <cellStyle name="Normal 2 5 68 2 2" xfId="26298"/>
    <cellStyle name="Normal 2 5 68 2 2 2" xfId="26299"/>
    <cellStyle name="Normal 2 5 68 2 2 3" xfId="26300"/>
    <cellStyle name="Normal 2 5 68 2 3" xfId="26301"/>
    <cellStyle name="Normal 2 5 68 2 4" xfId="26302"/>
    <cellStyle name="Normal 2 5 68 3" xfId="26303"/>
    <cellStyle name="Normal 2 5 68 3 2" xfId="26304"/>
    <cellStyle name="Normal 2 5 68 3 3" xfId="26305"/>
    <cellStyle name="Normal 2 5 68 4" xfId="26306"/>
    <cellStyle name="Normal 2 5 69" xfId="2437"/>
    <cellStyle name="Normal 2 5 69 2" xfId="26307"/>
    <cellStyle name="Normal 2 5 69 2 2" xfId="26308"/>
    <cellStyle name="Normal 2 5 69 2 2 2" xfId="26309"/>
    <cellStyle name="Normal 2 5 69 2 2 3" xfId="26310"/>
    <cellStyle name="Normal 2 5 69 2 3" xfId="26311"/>
    <cellStyle name="Normal 2 5 69 2 4" xfId="26312"/>
    <cellStyle name="Normal 2 5 69 3" xfId="26313"/>
    <cellStyle name="Normal 2 5 69 3 2" xfId="26314"/>
    <cellStyle name="Normal 2 5 69 3 3" xfId="26315"/>
    <cellStyle name="Normal 2 5 69 4" xfId="26316"/>
    <cellStyle name="Normal 2 5 7" xfId="2438"/>
    <cellStyle name="Normal 2 5 7 2" xfId="26317"/>
    <cellStyle name="Normal 2 5 7 2 2" xfId="26318"/>
    <cellStyle name="Normal 2 5 7 2 2 2" xfId="26319"/>
    <cellStyle name="Normal 2 5 7 2 2 3" xfId="26320"/>
    <cellStyle name="Normal 2 5 7 2 3" xfId="26321"/>
    <cellStyle name="Normal 2 5 7 2 4" xfId="26322"/>
    <cellStyle name="Normal 2 5 7 3" xfId="26323"/>
    <cellStyle name="Normal 2 5 7 3 2" xfId="26324"/>
    <cellStyle name="Normal 2 5 7 3 3" xfId="26325"/>
    <cellStyle name="Normal 2 5 7 4" xfId="26326"/>
    <cellStyle name="Normal 2 5 70" xfId="2439"/>
    <cellStyle name="Normal 2 5 70 2" xfId="26327"/>
    <cellStyle name="Normal 2 5 70 2 2" xfId="26328"/>
    <cellStyle name="Normal 2 5 70 2 2 2" xfId="26329"/>
    <cellStyle name="Normal 2 5 70 2 2 3" xfId="26330"/>
    <cellStyle name="Normal 2 5 70 2 3" xfId="26331"/>
    <cellStyle name="Normal 2 5 70 2 4" xfId="26332"/>
    <cellStyle name="Normal 2 5 70 3" xfId="26333"/>
    <cellStyle name="Normal 2 5 70 3 2" xfId="26334"/>
    <cellStyle name="Normal 2 5 70 3 3" xfId="26335"/>
    <cellStyle name="Normal 2 5 70 4" xfId="26336"/>
    <cellStyle name="Normal 2 5 71" xfId="2440"/>
    <cellStyle name="Normal 2 5 71 2" xfId="26337"/>
    <cellStyle name="Normal 2 5 71 2 2" xfId="26338"/>
    <cellStyle name="Normal 2 5 71 2 2 2" xfId="26339"/>
    <cellStyle name="Normal 2 5 71 2 2 3" xfId="26340"/>
    <cellStyle name="Normal 2 5 71 2 3" xfId="26341"/>
    <cellStyle name="Normal 2 5 71 2 4" xfId="26342"/>
    <cellStyle name="Normal 2 5 71 3" xfId="26343"/>
    <cellStyle name="Normal 2 5 71 3 2" xfId="26344"/>
    <cellStyle name="Normal 2 5 71 3 3" xfId="26345"/>
    <cellStyle name="Normal 2 5 71 4" xfId="26346"/>
    <cellStyle name="Normal 2 5 72" xfId="2441"/>
    <cellStyle name="Normal 2 5 72 2" xfId="26347"/>
    <cellStyle name="Normal 2 5 72 2 2" xfId="26348"/>
    <cellStyle name="Normal 2 5 72 2 2 2" xfId="26349"/>
    <cellStyle name="Normal 2 5 72 2 2 3" xfId="26350"/>
    <cellStyle name="Normal 2 5 72 2 3" xfId="26351"/>
    <cellStyle name="Normal 2 5 72 2 4" xfId="26352"/>
    <cellStyle name="Normal 2 5 72 3" xfId="26353"/>
    <cellStyle name="Normal 2 5 72 3 2" xfId="26354"/>
    <cellStyle name="Normal 2 5 72 3 3" xfId="26355"/>
    <cellStyle name="Normal 2 5 72 4" xfId="26356"/>
    <cellStyle name="Normal 2 5 73" xfId="2442"/>
    <cellStyle name="Normal 2 5 73 2" xfId="26357"/>
    <cellStyle name="Normal 2 5 73 2 2" xfId="26358"/>
    <cellStyle name="Normal 2 5 73 2 2 2" xfId="26359"/>
    <cellStyle name="Normal 2 5 73 2 2 3" xfId="26360"/>
    <cellStyle name="Normal 2 5 73 2 3" xfId="26361"/>
    <cellStyle name="Normal 2 5 73 2 4" xfId="26362"/>
    <cellStyle name="Normal 2 5 73 3" xfId="26363"/>
    <cellStyle name="Normal 2 5 73 3 2" xfId="26364"/>
    <cellStyle name="Normal 2 5 73 3 3" xfId="26365"/>
    <cellStyle name="Normal 2 5 73 4" xfId="26366"/>
    <cellStyle name="Normal 2 5 74" xfId="2443"/>
    <cellStyle name="Normal 2 5 74 2" xfId="26367"/>
    <cellStyle name="Normal 2 5 74 2 2" xfId="26368"/>
    <cellStyle name="Normal 2 5 74 2 2 2" xfId="26369"/>
    <cellStyle name="Normal 2 5 74 2 2 3" xfId="26370"/>
    <cellStyle name="Normal 2 5 74 2 3" xfId="26371"/>
    <cellStyle name="Normal 2 5 74 2 4" xfId="26372"/>
    <cellStyle name="Normal 2 5 74 3" xfId="26373"/>
    <cellStyle name="Normal 2 5 74 3 2" xfId="26374"/>
    <cellStyle name="Normal 2 5 74 3 3" xfId="26375"/>
    <cellStyle name="Normal 2 5 74 4" xfId="26376"/>
    <cellStyle name="Normal 2 5 75" xfId="2444"/>
    <cellStyle name="Normal 2 5 75 2" xfId="26377"/>
    <cellStyle name="Normal 2 5 75 2 2" xfId="26378"/>
    <cellStyle name="Normal 2 5 75 2 2 2" xfId="26379"/>
    <cellStyle name="Normal 2 5 75 2 2 3" xfId="26380"/>
    <cellStyle name="Normal 2 5 75 2 3" xfId="26381"/>
    <cellStyle name="Normal 2 5 75 2 4" xfId="26382"/>
    <cellStyle name="Normal 2 5 75 3" xfId="26383"/>
    <cellStyle name="Normal 2 5 75 3 2" xfId="26384"/>
    <cellStyle name="Normal 2 5 75 3 3" xfId="26385"/>
    <cellStyle name="Normal 2 5 75 4" xfId="26386"/>
    <cellStyle name="Normal 2 5 76" xfId="2445"/>
    <cellStyle name="Normal 2 5 76 2" xfId="26387"/>
    <cellStyle name="Normal 2 5 76 2 2" xfId="26388"/>
    <cellStyle name="Normal 2 5 76 2 2 2" xfId="26389"/>
    <cellStyle name="Normal 2 5 76 2 2 3" xfId="26390"/>
    <cellStyle name="Normal 2 5 76 2 3" xfId="26391"/>
    <cellStyle name="Normal 2 5 76 2 4" xfId="26392"/>
    <cellStyle name="Normal 2 5 76 3" xfId="26393"/>
    <cellStyle name="Normal 2 5 76 3 2" xfId="26394"/>
    <cellStyle name="Normal 2 5 76 3 3" xfId="26395"/>
    <cellStyle name="Normal 2 5 76 4" xfId="26396"/>
    <cellStyle name="Normal 2 5 77" xfId="2446"/>
    <cellStyle name="Normal 2 5 77 2" xfId="26397"/>
    <cellStyle name="Normal 2 5 77 2 2" xfId="26398"/>
    <cellStyle name="Normal 2 5 77 2 2 2" xfId="26399"/>
    <cellStyle name="Normal 2 5 77 2 2 3" xfId="26400"/>
    <cellStyle name="Normal 2 5 77 2 3" xfId="26401"/>
    <cellStyle name="Normal 2 5 77 2 4" xfId="26402"/>
    <cellStyle name="Normal 2 5 77 3" xfId="26403"/>
    <cellStyle name="Normal 2 5 77 3 2" xfId="26404"/>
    <cellStyle name="Normal 2 5 77 3 3" xfId="26405"/>
    <cellStyle name="Normal 2 5 77 4" xfId="26406"/>
    <cellStyle name="Normal 2 5 78" xfId="2447"/>
    <cellStyle name="Normal 2 5 78 2" xfId="26407"/>
    <cellStyle name="Normal 2 5 78 2 2" xfId="26408"/>
    <cellStyle name="Normal 2 5 78 2 2 2" xfId="26409"/>
    <cellStyle name="Normal 2 5 78 2 2 3" xfId="26410"/>
    <cellStyle name="Normal 2 5 78 2 3" xfId="26411"/>
    <cellStyle name="Normal 2 5 78 2 4" xfId="26412"/>
    <cellStyle name="Normal 2 5 78 3" xfId="26413"/>
    <cellStyle name="Normal 2 5 78 3 2" xfId="26414"/>
    <cellStyle name="Normal 2 5 78 3 3" xfId="26415"/>
    <cellStyle name="Normal 2 5 78 4" xfId="26416"/>
    <cellStyle name="Normal 2 5 79" xfId="2448"/>
    <cellStyle name="Normal 2 5 79 2" xfId="26417"/>
    <cellStyle name="Normal 2 5 79 2 2" xfId="26418"/>
    <cellStyle name="Normal 2 5 79 2 2 2" xfId="26419"/>
    <cellStyle name="Normal 2 5 79 2 2 3" xfId="26420"/>
    <cellStyle name="Normal 2 5 79 2 3" xfId="26421"/>
    <cellStyle name="Normal 2 5 79 2 4" xfId="26422"/>
    <cellStyle name="Normal 2 5 79 3" xfId="26423"/>
    <cellStyle name="Normal 2 5 79 3 2" xfId="26424"/>
    <cellStyle name="Normal 2 5 79 3 3" xfId="26425"/>
    <cellStyle name="Normal 2 5 79 4" xfId="26426"/>
    <cellStyle name="Normal 2 5 8" xfId="2449"/>
    <cellStyle name="Normal 2 5 8 2" xfId="26427"/>
    <cellStyle name="Normal 2 5 8 2 2" xfId="26428"/>
    <cellStyle name="Normal 2 5 8 2 2 2" xfId="26429"/>
    <cellStyle name="Normal 2 5 8 2 2 3" xfId="26430"/>
    <cellStyle name="Normal 2 5 8 2 3" xfId="26431"/>
    <cellStyle name="Normal 2 5 8 2 4" xfId="26432"/>
    <cellStyle name="Normal 2 5 8 3" xfId="26433"/>
    <cellStyle name="Normal 2 5 8 3 2" xfId="26434"/>
    <cellStyle name="Normal 2 5 8 3 3" xfId="26435"/>
    <cellStyle name="Normal 2 5 8 4" xfId="26436"/>
    <cellStyle name="Normal 2 5 80" xfId="2450"/>
    <cellStyle name="Normal 2 5 80 2" xfId="26437"/>
    <cellStyle name="Normal 2 5 80 2 2" xfId="26438"/>
    <cellStyle name="Normal 2 5 80 2 2 2" xfId="26439"/>
    <cellStyle name="Normal 2 5 80 2 2 3" xfId="26440"/>
    <cellStyle name="Normal 2 5 80 2 3" xfId="26441"/>
    <cellStyle name="Normal 2 5 80 2 4" xfId="26442"/>
    <cellStyle name="Normal 2 5 80 3" xfId="26443"/>
    <cellStyle name="Normal 2 5 80 3 2" xfId="26444"/>
    <cellStyle name="Normal 2 5 80 3 3" xfId="26445"/>
    <cellStyle name="Normal 2 5 80 4" xfId="26446"/>
    <cellStyle name="Normal 2 5 81" xfId="2451"/>
    <cellStyle name="Normal 2 5 81 2" xfId="26447"/>
    <cellStyle name="Normal 2 5 81 2 2" xfId="26448"/>
    <cellStyle name="Normal 2 5 81 2 2 2" xfId="26449"/>
    <cellStyle name="Normal 2 5 81 2 2 3" xfId="26450"/>
    <cellStyle name="Normal 2 5 81 2 3" xfId="26451"/>
    <cellStyle name="Normal 2 5 81 2 4" xfId="26452"/>
    <cellStyle name="Normal 2 5 81 3" xfId="26453"/>
    <cellStyle name="Normal 2 5 81 3 2" xfId="26454"/>
    <cellStyle name="Normal 2 5 81 3 3" xfId="26455"/>
    <cellStyle name="Normal 2 5 81 4" xfId="26456"/>
    <cellStyle name="Normal 2 5 82" xfId="2452"/>
    <cellStyle name="Normal 2 5 82 2" xfId="26457"/>
    <cellStyle name="Normal 2 5 82 2 2" xfId="26458"/>
    <cellStyle name="Normal 2 5 82 2 2 2" xfId="26459"/>
    <cellStyle name="Normal 2 5 82 2 2 3" xfId="26460"/>
    <cellStyle name="Normal 2 5 82 2 3" xfId="26461"/>
    <cellStyle name="Normal 2 5 82 2 4" xfId="26462"/>
    <cellStyle name="Normal 2 5 82 3" xfId="26463"/>
    <cellStyle name="Normal 2 5 82 3 2" xfId="26464"/>
    <cellStyle name="Normal 2 5 82 3 3" xfId="26465"/>
    <cellStyle name="Normal 2 5 82 4" xfId="26466"/>
    <cellStyle name="Normal 2 5 83" xfId="2453"/>
    <cellStyle name="Normal 2 5 83 2" xfId="26467"/>
    <cellStyle name="Normal 2 5 83 2 2" xfId="26468"/>
    <cellStyle name="Normal 2 5 83 2 2 2" xfId="26469"/>
    <cellStyle name="Normal 2 5 83 2 2 3" xfId="26470"/>
    <cellStyle name="Normal 2 5 83 2 3" xfId="26471"/>
    <cellStyle name="Normal 2 5 83 2 4" xfId="26472"/>
    <cellStyle name="Normal 2 5 83 3" xfId="26473"/>
    <cellStyle name="Normal 2 5 83 3 2" xfId="26474"/>
    <cellStyle name="Normal 2 5 83 3 3" xfId="26475"/>
    <cellStyle name="Normal 2 5 83 4" xfId="26476"/>
    <cellStyle name="Normal 2 5 84" xfId="2454"/>
    <cellStyle name="Normal 2 5 84 2" xfId="26477"/>
    <cellStyle name="Normal 2 5 84 2 2" xfId="26478"/>
    <cellStyle name="Normal 2 5 84 2 2 2" xfId="26479"/>
    <cellStyle name="Normal 2 5 84 2 2 3" xfId="26480"/>
    <cellStyle name="Normal 2 5 84 2 3" xfId="26481"/>
    <cellStyle name="Normal 2 5 84 2 4" xfId="26482"/>
    <cellStyle name="Normal 2 5 84 3" xfId="26483"/>
    <cellStyle name="Normal 2 5 84 3 2" xfId="26484"/>
    <cellStyle name="Normal 2 5 84 3 3" xfId="26485"/>
    <cellStyle name="Normal 2 5 84 4" xfId="26486"/>
    <cellStyle name="Normal 2 5 85" xfId="2455"/>
    <cellStyle name="Normal 2 5 85 2" xfId="26487"/>
    <cellStyle name="Normal 2 5 85 2 2" xfId="26488"/>
    <cellStyle name="Normal 2 5 85 2 2 2" xfId="26489"/>
    <cellStyle name="Normal 2 5 85 2 2 3" xfId="26490"/>
    <cellStyle name="Normal 2 5 85 2 3" xfId="26491"/>
    <cellStyle name="Normal 2 5 85 2 4" xfId="26492"/>
    <cellStyle name="Normal 2 5 85 3" xfId="26493"/>
    <cellStyle name="Normal 2 5 85 3 2" xfId="26494"/>
    <cellStyle name="Normal 2 5 85 3 3" xfId="26495"/>
    <cellStyle name="Normal 2 5 85 4" xfId="26496"/>
    <cellStyle name="Normal 2 5 86" xfId="2456"/>
    <cellStyle name="Normal 2 5 86 2" xfId="26497"/>
    <cellStyle name="Normal 2 5 86 2 2" xfId="26498"/>
    <cellStyle name="Normal 2 5 86 2 2 2" xfId="26499"/>
    <cellStyle name="Normal 2 5 86 2 2 3" xfId="26500"/>
    <cellStyle name="Normal 2 5 86 2 3" xfId="26501"/>
    <cellStyle name="Normal 2 5 86 2 4" xfId="26502"/>
    <cellStyle name="Normal 2 5 86 3" xfId="26503"/>
    <cellStyle name="Normal 2 5 86 3 2" xfId="26504"/>
    <cellStyle name="Normal 2 5 86 3 3" xfId="26505"/>
    <cellStyle name="Normal 2 5 86 4" xfId="26506"/>
    <cellStyle name="Normal 2 5 87" xfId="2457"/>
    <cellStyle name="Normal 2 5 87 2" xfId="26507"/>
    <cellStyle name="Normal 2 5 87 2 2" xfId="26508"/>
    <cellStyle name="Normal 2 5 87 2 2 2" xfId="26509"/>
    <cellStyle name="Normal 2 5 87 2 2 3" xfId="26510"/>
    <cellStyle name="Normal 2 5 87 2 3" xfId="26511"/>
    <cellStyle name="Normal 2 5 87 2 4" xfId="26512"/>
    <cellStyle name="Normal 2 5 87 3" xfId="26513"/>
    <cellStyle name="Normal 2 5 87 3 2" xfId="26514"/>
    <cellStyle name="Normal 2 5 87 3 3" xfId="26515"/>
    <cellStyle name="Normal 2 5 87 4" xfId="26516"/>
    <cellStyle name="Normal 2 5 88" xfId="26517"/>
    <cellStyle name="Normal 2 5 88 2" xfId="26518"/>
    <cellStyle name="Normal 2 5 88 2 2" xfId="26519"/>
    <cellStyle name="Normal 2 5 88 2 3" xfId="26520"/>
    <cellStyle name="Normal 2 5 88 3" xfId="26521"/>
    <cellStyle name="Normal 2 5 88 4" xfId="26522"/>
    <cellStyle name="Normal 2 5 89" xfId="26523"/>
    <cellStyle name="Normal 2 5 89 2" xfId="26524"/>
    <cellStyle name="Normal 2 5 89 3" xfId="26525"/>
    <cellStyle name="Normal 2 5 9" xfId="2458"/>
    <cellStyle name="Normal 2 5 9 2" xfId="26526"/>
    <cellStyle name="Normal 2 5 9 2 2" xfId="26527"/>
    <cellStyle name="Normal 2 5 9 2 2 2" xfId="26528"/>
    <cellStyle name="Normal 2 5 9 2 2 3" xfId="26529"/>
    <cellStyle name="Normal 2 5 9 2 3" xfId="26530"/>
    <cellStyle name="Normal 2 5 9 2 4" xfId="26531"/>
    <cellStyle name="Normal 2 5 9 3" xfId="26532"/>
    <cellStyle name="Normal 2 5 9 3 2" xfId="26533"/>
    <cellStyle name="Normal 2 5 9 3 3" xfId="26534"/>
    <cellStyle name="Normal 2 5 9 4" xfId="26535"/>
    <cellStyle name="Normal 2 5 90" xfId="26536"/>
    <cellStyle name="Normal 2 5 91" xfId="26537"/>
    <cellStyle name="Normal 2 5_2015 Annual Rpt" xfId="4991"/>
    <cellStyle name="Normal 2 50" xfId="2459"/>
    <cellStyle name="Normal 2 50 2" xfId="26538"/>
    <cellStyle name="Normal 2 50 2 2" xfId="26539"/>
    <cellStyle name="Normal 2 50 2 2 2" xfId="26540"/>
    <cellStyle name="Normal 2 50 2 2 3" xfId="26541"/>
    <cellStyle name="Normal 2 50 2 3" xfId="26542"/>
    <cellStyle name="Normal 2 50 2 4" xfId="26543"/>
    <cellStyle name="Normal 2 50 3" xfId="26544"/>
    <cellStyle name="Normal 2 50 3 2" xfId="26545"/>
    <cellStyle name="Normal 2 50 3 3" xfId="26546"/>
    <cellStyle name="Normal 2 50 4" xfId="26547"/>
    <cellStyle name="Normal 2 51" xfId="2460"/>
    <cellStyle name="Normal 2 51 2" xfId="26548"/>
    <cellStyle name="Normal 2 51 2 2" xfId="26549"/>
    <cellStyle name="Normal 2 51 2 2 2" xfId="26550"/>
    <cellStyle name="Normal 2 51 2 2 3" xfId="26551"/>
    <cellStyle name="Normal 2 51 2 3" xfId="26552"/>
    <cellStyle name="Normal 2 51 2 4" xfId="26553"/>
    <cellStyle name="Normal 2 51 3" xfId="26554"/>
    <cellStyle name="Normal 2 51 3 2" xfId="26555"/>
    <cellStyle name="Normal 2 51 3 3" xfId="26556"/>
    <cellStyle name="Normal 2 51 4" xfId="26557"/>
    <cellStyle name="Normal 2 52" xfId="2461"/>
    <cellStyle name="Normal 2 52 2" xfId="26558"/>
    <cellStyle name="Normal 2 52 2 2" xfId="26559"/>
    <cellStyle name="Normal 2 52 2 2 2" xfId="26560"/>
    <cellStyle name="Normal 2 52 2 2 3" xfId="26561"/>
    <cellStyle name="Normal 2 52 2 3" xfId="26562"/>
    <cellStyle name="Normal 2 52 2 4" xfId="26563"/>
    <cellStyle name="Normal 2 52 3" xfId="26564"/>
    <cellStyle name="Normal 2 52 3 2" xfId="26565"/>
    <cellStyle name="Normal 2 52 3 3" xfId="26566"/>
    <cellStyle name="Normal 2 52 4" xfId="26567"/>
    <cellStyle name="Normal 2 53" xfId="2462"/>
    <cellStyle name="Normal 2 53 2" xfId="26568"/>
    <cellStyle name="Normal 2 53 2 2" xfId="26569"/>
    <cellStyle name="Normal 2 53 2 2 2" xfId="26570"/>
    <cellStyle name="Normal 2 53 2 2 3" xfId="26571"/>
    <cellStyle name="Normal 2 53 2 3" xfId="26572"/>
    <cellStyle name="Normal 2 53 2 4" xfId="26573"/>
    <cellStyle name="Normal 2 53 3" xfId="26574"/>
    <cellStyle name="Normal 2 53 3 2" xfId="26575"/>
    <cellStyle name="Normal 2 53 3 3" xfId="26576"/>
    <cellStyle name="Normal 2 53 4" xfId="26577"/>
    <cellStyle name="Normal 2 54" xfId="2463"/>
    <cellStyle name="Normal 2 54 2" xfId="26578"/>
    <cellStyle name="Normal 2 54 2 2" xfId="26579"/>
    <cellStyle name="Normal 2 54 2 2 2" xfId="26580"/>
    <cellStyle name="Normal 2 54 2 2 3" xfId="26581"/>
    <cellStyle name="Normal 2 54 2 3" xfId="26582"/>
    <cellStyle name="Normal 2 54 2 4" xfId="26583"/>
    <cellStyle name="Normal 2 54 3" xfId="26584"/>
    <cellStyle name="Normal 2 54 3 2" xfId="26585"/>
    <cellStyle name="Normal 2 54 3 3" xfId="26586"/>
    <cellStyle name="Normal 2 54 4" xfId="26587"/>
    <cellStyle name="Normal 2 55" xfId="2464"/>
    <cellStyle name="Normal 2 55 2" xfId="26588"/>
    <cellStyle name="Normal 2 55 2 2" xfId="26589"/>
    <cellStyle name="Normal 2 55 2 2 2" xfId="26590"/>
    <cellStyle name="Normal 2 55 2 2 3" xfId="26591"/>
    <cellStyle name="Normal 2 55 2 3" xfId="26592"/>
    <cellStyle name="Normal 2 55 2 4" xfId="26593"/>
    <cellStyle name="Normal 2 55 3" xfId="26594"/>
    <cellStyle name="Normal 2 55 3 2" xfId="26595"/>
    <cellStyle name="Normal 2 55 3 3" xfId="26596"/>
    <cellStyle name="Normal 2 55 4" xfId="26597"/>
    <cellStyle name="Normal 2 56" xfId="2465"/>
    <cellStyle name="Normal 2 56 2" xfId="26598"/>
    <cellStyle name="Normal 2 56 2 2" xfId="26599"/>
    <cellStyle name="Normal 2 56 2 2 2" xfId="26600"/>
    <cellStyle name="Normal 2 56 2 2 3" xfId="26601"/>
    <cellStyle name="Normal 2 56 2 3" xfId="26602"/>
    <cellStyle name="Normal 2 56 2 4" xfId="26603"/>
    <cellStyle name="Normal 2 56 3" xfId="26604"/>
    <cellStyle name="Normal 2 56 3 2" xfId="26605"/>
    <cellStyle name="Normal 2 56 3 3" xfId="26606"/>
    <cellStyle name="Normal 2 56 4" xfId="26607"/>
    <cellStyle name="Normal 2 57" xfId="2466"/>
    <cellStyle name="Normal 2 57 2" xfId="26608"/>
    <cellStyle name="Normal 2 57 2 2" xfId="26609"/>
    <cellStyle name="Normal 2 57 2 2 2" xfId="26610"/>
    <cellStyle name="Normal 2 57 2 2 3" xfId="26611"/>
    <cellStyle name="Normal 2 57 2 3" xfId="26612"/>
    <cellStyle name="Normal 2 57 2 4" xfId="26613"/>
    <cellStyle name="Normal 2 57 3" xfId="26614"/>
    <cellStyle name="Normal 2 57 3 2" xfId="26615"/>
    <cellStyle name="Normal 2 57 3 3" xfId="26616"/>
    <cellStyle name="Normal 2 57 4" xfId="26617"/>
    <cellStyle name="Normal 2 58" xfId="2467"/>
    <cellStyle name="Normal 2 58 2" xfId="26618"/>
    <cellStyle name="Normal 2 58 2 2" xfId="26619"/>
    <cellStyle name="Normal 2 58 2 2 2" xfId="26620"/>
    <cellStyle name="Normal 2 58 2 2 3" xfId="26621"/>
    <cellStyle name="Normal 2 58 2 3" xfId="26622"/>
    <cellStyle name="Normal 2 58 2 4" xfId="26623"/>
    <cellStyle name="Normal 2 58 3" xfId="26624"/>
    <cellStyle name="Normal 2 58 3 2" xfId="26625"/>
    <cellStyle name="Normal 2 58 3 3" xfId="26626"/>
    <cellStyle name="Normal 2 58 4" xfId="26627"/>
    <cellStyle name="Normal 2 59" xfId="2468"/>
    <cellStyle name="Normal 2 59 2" xfId="26628"/>
    <cellStyle name="Normal 2 59 2 2" xfId="26629"/>
    <cellStyle name="Normal 2 59 2 2 2" xfId="26630"/>
    <cellStyle name="Normal 2 59 2 2 3" xfId="26631"/>
    <cellStyle name="Normal 2 59 2 3" xfId="26632"/>
    <cellStyle name="Normal 2 59 2 4" xfId="26633"/>
    <cellStyle name="Normal 2 59 3" xfId="26634"/>
    <cellStyle name="Normal 2 59 3 2" xfId="26635"/>
    <cellStyle name="Normal 2 59 3 3" xfId="26636"/>
    <cellStyle name="Normal 2 59 4" xfId="26637"/>
    <cellStyle name="Normal 2 6" xfId="124"/>
    <cellStyle name="Normal 2 6 2" xfId="125"/>
    <cellStyle name="Normal 2 6 2 2" xfId="126"/>
    <cellStyle name="Normal 2 6 2 2 2" xfId="26638"/>
    <cellStyle name="Normal 2 6 2 2 3" xfId="26639"/>
    <cellStyle name="Normal 2 6 2 3" xfId="26640"/>
    <cellStyle name="Normal 2 6 2 4" xfId="26641"/>
    <cellStyle name="Normal 2 6 3" xfId="127"/>
    <cellStyle name="Normal 2 6 3 2" xfId="2469"/>
    <cellStyle name="Normal 2 6 3 3" xfId="26642"/>
    <cellStyle name="Normal 2 6 3 4" xfId="26643"/>
    <cellStyle name="Normal 2 6 4" xfId="26644"/>
    <cellStyle name="Normal 2 6 5" xfId="26645"/>
    <cellStyle name="Normal 2 6_App b.3 Unspent_" xfId="5106"/>
    <cellStyle name="Normal 2 60" xfId="2470"/>
    <cellStyle name="Normal 2 60 2" xfId="26646"/>
    <cellStyle name="Normal 2 60 2 2" xfId="26647"/>
    <cellStyle name="Normal 2 60 2 2 2" xfId="26648"/>
    <cellStyle name="Normal 2 60 2 2 3" xfId="26649"/>
    <cellStyle name="Normal 2 60 2 3" xfId="26650"/>
    <cellStyle name="Normal 2 60 2 4" xfId="26651"/>
    <cellStyle name="Normal 2 60 3" xfId="26652"/>
    <cellStyle name="Normal 2 60 3 2" xfId="26653"/>
    <cellStyle name="Normal 2 60 3 3" xfId="26654"/>
    <cellStyle name="Normal 2 60 4" xfId="26655"/>
    <cellStyle name="Normal 2 61" xfId="2471"/>
    <cellStyle name="Normal 2 61 2" xfId="26656"/>
    <cellStyle name="Normal 2 61 2 2" xfId="26657"/>
    <cellStyle name="Normal 2 61 2 2 2" xfId="26658"/>
    <cellStyle name="Normal 2 61 2 2 3" xfId="26659"/>
    <cellStyle name="Normal 2 61 2 3" xfId="26660"/>
    <cellStyle name="Normal 2 61 2 4" xfId="26661"/>
    <cellStyle name="Normal 2 61 3" xfId="26662"/>
    <cellStyle name="Normal 2 61 3 2" xfId="26663"/>
    <cellStyle name="Normal 2 61 3 3" xfId="26664"/>
    <cellStyle name="Normal 2 61 4" xfId="26665"/>
    <cellStyle name="Normal 2 62" xfId="2472"/>
    <cellStyle name="Normal 2 62 2" xfId="26666"/>
    <cellStyle name="Normal 2 62 2 2" xfId="26667"/>
    <cellStyle name="Normal 2 62 2 2 2" xfId="26668"/>
    <cellStyle name="Normal 2 62 2 2 3" xfId="26669"/>
    <cellStyle name="Normal 2 62 2 3" xfId="26670"/>
    <cellStyle name="Normal 2 62 2 4" xfId="26671"/>
    <cellStyle name="Normal 2 62 3" xfId="26672"/>
    <cellStyle name="Normal 2 62 3 2" xfId="26673"/>
    <cellStyle name="Normal 2 62 3 3" xfId="26674"/>
    <cellStyle name="Normal 2 62 4" xfId="26675"/>
    <cellStyle name="Normal 2 63" xfId="2473"/>
    <cellStyle name="Normal 2 63 2" xfId="26676"/>
    <cellStyle name="Normal 2 63 2 2" xfId="26677"/>
    <cellStyle name="Normal 2 63 2 2 2" xfId="26678"/>
    <cellStyle name="Normal 2 63 2 2 3" xfId="26679"/>
    <cellStyle name="Normal 2 63 2 3" xfId="26680"/>
    <cellStyle name="Normal 2 63 2 4" xfId="26681"/>
    <cellStyle name="Normal 2 63 3" xfId="26682"/>
    <cellStyle name="Normal 2 63 3 2" xfId="26683"/>
    <cellStyle name="Normal 2 63 3 3" xfId="26684"/>
    <cellStyle name="Normal 2 63 4" xfId="26685"/>
    <cellStyle name="Normal 2 64" xfId="2474"/>
    <cellStyle name="Normal 2 64 2" xfId="26686"/>
    <cellStyle name="Normal 2 64 2 2" xfId="26687"/>
    <cellStyle name="Normal 2 64 2 2 2" xfId="26688"/>
    <cellStyle name="Normal 2 64 2 2 3" xfId="26689"/>
    <cellStyle name="Normal 2 64 2 3" xfId="26690"/>
    <cellStyle name="Normal 2 64 2 4" xfId="26691"/>
    <cellStyle name="Normal 2 64 3" xfId="26692"/>
    <cellStyle name="Normal 2 64 3 2" xfId="26693"/>
    <cellStyle name="Normal 2 64 3 3" xfId="26694"/>
    <cellStyle name="Normal 2 64 4" xfId="26695"/>
    <cellStyle name="Normal 2 65" xfId="2475"/>
    <cellStyle name="Normal 2 65 2" xfId="26696"/>
    <cellStyle name="Normal 2 65 2 2" xfId="26697"/>
    <cellStyle name="Normal 2 65 2 2 2" xfId="26698"/>
    <cellStyle name="Normal 2 65 2 2 3" xfId="26699"/>
    <cellStyle name="Normal 2 65 2 3" xfId="26700"/>
    <cellStyle name="Normal 2 65 2 4" xfId="26701"/>
    <cellStyle name="Normal 2 65 3" xfId="26702"/>
    <cellStyle name="Normal 2 65 3 2" xfId="26703"/>
    <cellStyle name="Normal 2 65 3 3" xfId="26704"/>
    <cellStyle name="Normal 2 65 4" xfId="26705"/>
    <cellStyle name="Normal 2 66" xfId="2476"/>
    <cellStyle name="Normal 2 66 2" xfId="26706"/>
    <cellStyle name="Normal 2 66 2 2" xfId="26707"/>
    <cellStyle name="Normal 2 66 2 2 2" xfId="26708"/>
    <cellStyle name="Normal 2 66 2 2 3" xfId="26709"/>
    <cellStyle name="Normal 2 66 2 3" xfId="26710"/>
    <cellStyle name="Normal 2 66 2 4" xfId="26711"/>
    <cellStyle name="Normal 2 66 3" xfId="26712"/>
    <cellStyle name="Normal 2 66 3 2" xfId="26713"/>
    <cellStyle name="Normal 2 66 3 3" xfId="26714"/>
    <cellStyle name="Normal 2 66 4" xfId="26715"/>
    <cellStyle name="Normal 2 67" xfId="2477"/>
    <cellStyle name="Normal 2 67 2" xfId="26716"/>
    <cellStyle name="Normal 2 67 2 2" xfId="26717"/>
    <cellStyle name="Normal 2 67 2 2 2" xfId="26718"/>
    <cellStyle name="Normal 2 67 2 2 3" xfId="26719"/>
    <cellStyle name="Normal 2 67 2 3" xfId="26720"/>
    <cellStyle name="Normal 2 67 2 4" xfId="26721"/>
    <cellStyle name="Normal 2 67 3" xfId="26722"/>
    <cellStyle name="Normal 2 67 3 2" xfId="26723"/>
    <cellStyle name="Normal 2 67 3 3" xfId="26724"/>
    <cellStyle name="Normal 2 67 4" xfId="26725"/>
    <cellStyle name="Normal 2 68" xfId="2478"/>
    <cellStyle name="Normal 2 68 2" xfId="26726"/>
    <cellStyle name="Normal 2 68 2 2" xfId="26727"/>
    <cellStyle name="Normal 2 68 2 2 2" xfId="26728"/>
    <cellStyle name="Normal 2 68 2 2 3" xfId="26729"/>
    <cellStyle name="Normal 2 68 2 3" xfId="26730"/>
    <cellStyle name="Normal 2 68 2 4" xfId="26731"/>
    <cellStyle name="Normal 2 68 3" xfId="26732"/>
    <cellStyle name="Normal 2 68 3 2" xfId="26733"/>
    <cellStyle name="Normal 2 68 3 3" xfId="26734"/>
    <cellStyle name="Normal 2 68 4" xfId="26735"/>
    <cellStyle name="Normal 2 69" xfId="2479"/>
    <cellStyle name="Normal 2 69 2" xfId="26736"/>
    <cellStyle name="Normal 2 69 2 2" xfId="26737"/>
    <cellStyle name="Normal 2 69 2 2 2" xfId="26738"/>
    <cellStyle name="Normal 2 69 2 2 3" xfId="26739"/>
    <cellStyle name="Normal 2 69 2 3" xfId="26740"/>
    <cellStyle name="Normal 2 69 2 4" xfId="26741"/>
    <cellStyle name="Normal 2 69 3" xfId="26742"/>
    <cellStyle name="Normal 2 69 3 2" xfId="26743"/>
    <cellStyle name="Normal 2 69 3 3" xfId="26744"/>
    <cellStyle name="Normal 2 69 4" xfId="26745"/>
    <cellStyle name="Normal 2 7" xfId="128"/>
    <cellStyle name="Normal 2 7 2" xfId="129"/>
    <cellStyle name="Normal 2 7 2 2" xfId="130"/>
    <cellStyle name="Normal 2 7 2 2 2" xfId="26746"/>
    <cellStyle name="Normal 2 7 2 2 3" xfId="26747"/>
    <cellStyle name="Normal 2 7 2 3" xfId="26748"/>
    <cellStyle name="Normal 2 7 2 4" xfId="26749"/>
    <cellStyle name="Normal 2 7 2 5" xfId="26750"/>
    <cellStyle name="Normal 2 7 3" xfId="131"/>
    <cellStyle name="Normal 2 7 3 2" xfId="2480"/>
    <cellStyle name="Normal 2 7 3 3" xfId="26751"/>
    <cellStyle name="Normal 2 7 4" xfId="26752"/>
    <cellStyle name="Normal 2 7 5" xfId="26753"/>
    <cellStyle name="Normal 2 7_2015 Annual Rpt" xfId="4992"/>
    <cellStyle name="Normal 2 70" xfId="2481"/>
    <cellStyle name="Normal 2 70 2" xfId="26754"/>
    <cellStyle name="Normal 2 70 2 2" xfId="26755"/>
    <cellStyle name="Normal 2 70 2 2 2" xfId="26756"/>
    <cellStyle name="Normal 2 70 2 2 3" xfId="26757"/>
    <cellStyle name="Normal 2 70 2 3" xfId="26758"/>
    <cellStyle name="Normal 2 70 2 4" xfId="26759"/>
    <cellStyle name="Normal 2 70 3" xfId="26760"/>
    <cellStyle name="Normal 2 70 3 2" xfId="26761"/>
    <cellStyle name="Normal 2 70 3 3" xfId="26762"/>
    <cellStyle name="Normal 2 70 4" xfId="26763"/>
    <cellStyle name="Normal 2 71" xfId="2482"/>
    <cellStyle name="Normal 2 71 2" xfId="26764"/>
    <cellStyle name="Normal 2 71 2 2" xfId="26765"/>
    <cellStyle name="Normal 2 71 2 2 2" xfId="26766"/>
    <cellStyle name="Normal 2 71 2 2 3" xfId="26767"/>
    <cellStyle name="Normal 2 71 2 3" xfId="26768"/>
    <cellStyle name="Normal 2 71 2 4" xfId="26769"/>
    <cellStyle name="Normal 2 71 3" xfId="26770"/>
    <cellStyle name="Normal 2 71 3 2" xfId="26771"/>
    <cellStyle name="Normal 2 71 3 3" xfId="26772"/>
    <cellStyle name="Normal 2 71 4" xfId="26773"/>
    <cellStyle name="Normal 2 72" xfId="2483"/>
    <cellStyle name="Normal 2 72 2" xfId="26774"/>
    <cellStyle name="Normal 2 72 2 2" xfId="26775"/>
    <cellStyle name="Normal 2 72 2 2 2" xfId="26776"/>
    <cellStyle name="Normal 2 72 2 2 3" xfId="26777"/>
    <cellStyle name="Normal 2 72 2 3" xfId="26778"/>
    <cellStyle name="Normal 2 72 2 4" xfId="26779"/>
    <cellStyle name="Normal 2 72 3" xfId="26780"/>
    <cellStyle name="Normal 2 72 3 2" xfId="26781"/>
    <cellStyle name="Normal 2 72 3 3" xfId="26782"/>
    <cellStyle name="Normal 2 72 4" xfId="26783"/>
    <cellStyle name="Normal 2 73" xfId="2484"/>
    <cellStyle name="Normal 2 73 2" xfId="26784"/>
    <cellStyle name="Normal 2 73 2 2" xfId="26785"/>
    <cellStyle name="Normal 2 73 2 2 2" xfId="26786"/>
    <cellStyle name="Normal 2 73 2 2 3" xfId="26787"/>
    <cellStyle name="Normal 2 73 2 3" xfId="26788"/>
    <cellStyle name="Normal 2 73 2 4" xfId="26789"/>
    <cellStyle name="Normal 2 73 3" xfId="26790"/>
    <cellStyle name="Normal 2 73 3 2" xfId="26791"/>
    <cellStyle name="Normal 2 73 3 3" xfId="26792"/>
    <cellStyle name="Normal 2 73 4" xfId="26793"/>
    <cellStyle name="Normal 2 74" xfId="2485"/>
    <cellStyle name="Normal 2 74 2" xfId="26794"/>
    <cellStyle name="Normal 2 74 2 2" xfId="26795"/>
    <cellStyle name="Normal 2 74 2 2 2" xfId="26796"/>
    <cellStyle name="Normal 2 74 2 2 3" xfId="26797"/>
    <cellStyle name="Normal 2 74 2 3" xfId="26798"/>
    <cellStyle name="Normal 2 74 2 4" xfId="26799"/>
    <cellStyle name="Normal 2 74 3" xfId="26800"/>
    <cellStyle name="Normal 2 74 3 2" xfId="26801"/>
    <cellStyle name="Normal 2 74 3 3" xfId="26802"/>
    <cellStyle name="Normal 2 74 4" xfId="26803"/>
    <cellStyle name="Normal 2 75" xfId="2486"/>
    <cellStyle name="Normal 2 75 2" xfId="26804"/>
    <cellStyle name="Normal 2 75 2 2" xfId="26805"/>
    <cellStyle name="Normal 2 75 2 2 2" xfId="26806"/>
    <cellStyle name="Normal 2 75 2 2 3" xfId="26807"/>
    <cellStyle name="Normal 2 75 2 3" xfId="26808"/>
    <cellStyle name="Normal 2 75 2 4" xfId="26809"/>
    <cellStyle name="Normal 2 75 3" xfId="26810"/>
    <cellStyle name="Normal 2 75 3 2" xfId="26811"/>
    <cellStyle name="Normal 2 75 3 3" xfId="26812"/>
    <cellStyle name="Normal 2 75 4" xfId="26813"/>
    <cellStyle name="Normal 2 76" xfId="2487"/>
    <cellStyle name="Normal 2 76 2" xfId="26814"/>
    <cellStyle name="Normal 2 76 2 2" xfId="26815"/>
    <cellStyle name="Normal 2 76 2 2 2" xfId="26816"/>
    <cellStyle name="Normal 2 76 2 2 3" xfId="26817"/>
    <cellStyle name="Normal 2 76 2 3" xfId="26818"/>
    <cellStyle name="Normal 2 76 2 4" xfId="26819"/>
    <cellStyle name="Normal 2 76 3" xfId="26820"/>
    <cellStyle name="Normal 2 76 3 2" xfId="26821"/>
    <cellStyle name="Normal 2 76 3 3" xfId="26822"/>
    <cellStyle name="Normal 2 76 4" xfId="26823"/>
    <cellStyle name="Normal 2 77" xfId="2488"/>
    <cellStyle name="Normal 2 77 2" xfId="26824"/>
    <cellStyle name="Normal 2 77 2 2" xfId="26825"/>
    <cellStyle name="Normal 2 77 2 2 2" xfId="26826"/>
    <cellStyle name="Normal 2 77 2 2 3" xfId="26827"/>
    <cellStyle name="Normal 2 77 2 3" xfId="26828"/>
    <cellStyle name="Normal 2 77 2 4" xfId="26829"/>
    <cellStyle name="Normal 2 77 3" xfId="26830"/>
    <cellStyle name="Normal 2 77 3 2" xfId="26831"/>
    <cellStyle name="Normal 2 77 3 3" xfId="26832"/>
    <cellStyle name="Normal 2 77 4" xfId="26833"/>
    <cellStyle name="Normal 2 78" xfId="2489"/>
    <cellStyle name="Normal 2 78 2" xfId="26834"/>
    <cellStyle name="Normal 2 78 2 2" xfId="26835"/>
    <cellStyle name="Normal 2 78 2 2 2" xfId="26836"/>
    <cellStyle name="Normal 2 78 2 2 3" xfId="26837"/>
    <cellStyle name="Normal 2 78 2 3" xfId="26838"/>
    <cellStyle name="Normal 2 78 2 4" xfId="26839"/>
    <cellStyle name="Normal 2 78 3" xfId="26840"/>
    <cellStyle name="Normal 2 78 3 2" xfId="26841"/>
    <cellStyle name="Normal 2 78 3 3" xfId="26842"/>
    <cellStyle name="Normal 2 78 4" xfId="26843"/>
    <cellStyle name="Normal 2 79" xfId="2490"/>
    <cellStyle name="Normal 2 79 2" xfId="26844"/>
    <cellStyle name="Normal 2 79 2 2" xfId="26845"/>
    <cellStyle name="Normal 2 79 2 2 2" xfId="26846"/>
    <cellStyle name="Normal 2 79 2 2 3" xfId="26847"/>
    <cellStyle name="Normal 2 79 2 3" xfId="26848"/>
    <cellStyle name="Normal 2 79 2 4" xfId="26849"/>
    <cellStyle name="Normal 2 79 3" xfId="26850"/>
    <cellStyle name="Normal 2 79 3 2" xfId="26851"/>
    <cellStyle name="Normal 2 79 3 3" xfId="26852"/>
    <cellStyle name="Normal 2 79 4" xfId="26853"/>
    <cellStyle name="Normal 2 8" xfId="132"/>
    <cellStyle name="Normal 2 8 10" xfId="2491"/>
    <cellStyle name="Normal 2 8 10 2" xfId="26854"/>
    <cellStyle name="Normal 2 8 10 2 2" xfId="26855"/>
    <cellStyle name="Normal 2 8 10 2 2 2" xfId="26856"/>
    <cellStyle name="Normal 2 8 10 2 2 3" xfId="26857"/>
    <cellStyle name="Normal 2 8 10 2 3" xfId="26858"/>
    <cellStyle name="Normal 2 8 10 2 4" xfId="26859"/>
    <cellStyle name="Normal 2 8 10 3" xfId="26860"/>
    <cellStyle name="Normal 2 8 10 3 2" xfId="26861"/>
    <cellStyle name="Normal 2 8 10 3 3" xfId="26862"/>
    <cellStyle name="Normal 2 8 10 4" xfId="26863"/>
    <cellStyle name="Normal 2 8 11" xfId="2492"/>
    <cellStyle name="Normal 2 8 11 2" xfId="26864"/>
    <cellStyle name="Normal 2 8 11 2 2" xfId="26865"/>
    <cellStyle name="Normal 2 8 11 2 2 2" xfId="26866"/>
    <cellStyle name="Normal 2 8 11 2 2 3" xfId="26867"/>
    <cellStyle name="Normal 2 8 11 2 3" xfId="26868"/>
    <cellStyle name="Normal 2 8 11 2 4" xfId="26869"/>
    <cellStyle name="Normal 2 8 11 3" xfId="26870"/>
    <cellStyle name="Normal 2 8 11 3 2" xfId="26871"/>
    <cellStyle name="Normal 2 8 11 3 3" xfId="26872"/>
    <cellStyle name="Normal 2 8 11 4" xfId="26873"/>
    <cellStyle name="Normal 2 8 12" xfId="2493"/>
    <cellStyle name="Normal 2 8 12 2" xfId="26874"/>
    <cellStyle name="Normal 2 8 12 2 2" xfId="26875"/>
    <cellStyle name="Normal 2 8 12 2 2 2" xfId="26876"/>
    <cellStyle name="Normal 2 8 12 2 2 3" xfId="26877"/>
    <cellStyle name="Normal 2 8 12 2 3" xfId="26878"/>
    <cellStyle name="Normal 2 8 12 2 4" xfId="26879"/>
    <cellStyle name="Normal 2 8 12 3" xfId="26880"/>
    <cellStyle name="Normal 2 8 12 3 2" xfId="26881"/>
    <cellStyle name="Normal 2 8 12 3 3" xfId="26882"/>
    <cellStyle name="Normal 2 8 12 4" xfId="26883"/>
    <cellStyle name="Normal 2 8 13" xfId="2494"/>
    <cellStyle name="Normal 2 8 13 2" xfId="26884"/>
    <cellStyle name="Normal 2 8 13 2 2" xfId="26885"/>
    <cellStyle name="Normal 2 8 13 2 2 2" xfId="26886"/>
    <cellStyle name="Normal 2 8 13 2 2 3" xfId="26887"/>
    <cellStyle name="Normal 2 8 13 2 3" xfId="26888"/>
    <cellStyle name="Normal 2 8 13 2 4" xfId="26889"/>
    <cellStyle name="Normal 2 8 13 3" xfId="26890"/>
    <cellStyle name="Normal 2 8 13 3 2" xfId="26891"/>
    <cellStyle name="Normal 2 8 13 3 3" xfId="26892"/>
    <cellStyle name="Normal 2 8 13 4" xfId="26893"/>
    <cellStyle name="Normal 2 8 14" xfId="2495"/>
    <cellStyle name="Normal 2 8 14 2" xfId="26894"/>
    <cellStyle name="Normal 2 8 14 2 2" xfId="26895"/>
    <cellStyle name="Normal 2 8 14 2 2 2" xfId="26896"/>
    <cellStyle name="Normal 2 8 14 2 2 3" xfId="26897"/>
    <cellStyle name="Normal 2 8 14 2 3" xfId="26898"/>
    <cellStyle name="Normal 2 8 14 2 4" xfId="26899"/>
    <cellStyle name="Normal 2 8 14 3" xfId="26900"/>
    <cellStyle name="Normal 2 8 14 3 2" xfId="26901"/>
    <cellStyle name="Normal 2 8 14 3 3" xfId="26902"/>
    <cellStyle name="Normal 2 8 14 4" xfId="26903"/>
    <cellStyle name="Normal 2 8 15" xfId="2496"/>
    <cellStyle name="Normal 2 8 15 2" xfId="26904"/>
    <cellStyle name="Normal 2 8 15 2 2" xfId="26905"/>
    <cellStyle name="Normal 2 8 15 2 2 2" xfId="26906"/>
    <cellStyle name="Normal 2 8 15 2 2 3" xfId="26907"/>
    <cellStyle name="Normal 2 8 15 2 3" xfId="26908"/>
    <cellStyle name="Normal 2 8 15 2 4" xfId="26909"/>
    <cellStyle name="Normal 2 8 15 3" xfId="26910"/>
    <cellStyle name="Normal 2 8 15 3 2" xfId="26911"/>
    <cellStyle name="Normal 2 8 15 3 3" xfId="26912"/>
    <cellStyle name="Normal 2 8 15 4" xfId="26913"/>
    <cellStyle name="Normal 2 8 16" xfId="2497"/>
    <cellStyle name="Normal 2 8 16 2" xfId="26914"/>
    <cellStyle name="Normal 2 8 16 2 2" xfId="26915"/>
    <cellStyle name="Normal 2 8 16 2 2 2" xfId="26916"/>
    <cellStyle name="Normal 2 8 16 2 2 3" xfId="26917"/>
    <cellStyle name="Normal 2 8 16 2 3" xfId="26918"/>
    <cellStyle name="Normal 2 8 16 2 4" xfId="26919"/>
    <cellStyle name="Normal 2 8 16 3" xfId="26920"/>
    <cellStyle name="Normal 2 8 16 3 2" xfId="26921"/>
    <cellStyle name="Normal 2 8 16 3 3" xfId="26922"/>
    <cellStyle name="Normal 2 8 16 4" xfId="26923"/>
    <cellStyle name="Normal 2 8 17" xfId="2498"/>
    <cellStyle name="Normal 2 8 17 2" xfId="26924"/>
    <cellStyle name="Normal 2 8 17 2 2" xfId="26925"/>
    <cellStyle name="Normal 2 8 17 2 2 2" xfId="26926"/>
    <cellStyle name="Normal 2 8 17 2 2 3" xfId="26927"/>
    <cellStyle name="Normal 2 8 17 2 3" xfId="26928"/>
    <cellStyle name="Normal 2 8 17 2 4" xfId="26929"/>
    <cellStyle name="Normal 2 8 17 3" xfId="26930"/>
    <cellStyle name="Normal 2 8 17 3 2" xfId="26931"/>
    <cellStyle name="Normal 2 8 17 3 3" xfId="26932"/>
    <cellStyle name="Normal 2 8 17 4" xfId="26933"/>
    <cellStyle name="Normal 2 8 18" xfId="2499"/>
    <cellStyle name="Normal 2 8 18 2" xfId="26934"/>
    <cellStyle name="Normal 2 8 18 2 2" xfId="26935"/>
    <cellStyle name="Normal 2 8 18 2 2 2" xfId="26936"/>
    <cellStyle name="Normal 2 8 18 2 2 3" xfId="26937"/>
    <cellStyle name="Normal 2 8 18 2 3" xfId="26938"/>
    <cellStyle name="Normal 2 8 18 2 4" xfId="26939"/>
    <cellStyle name="Normal 2 8 18 3" xfId="26940"/>
    <cellStyle name="Normal 2 8 18 3 2" xfId="26941"/>
    <cellStyle name="Normal 2 8 18 3 3" xfId="26942"/>
    <cellStyle name="Normal 2 8 18 4" xfId="26943"/>
    <cellStyle name="Normal 2 8 19" xfId="2500"/>
    <cellStyle name="Normal 2 8 19 2" xfId="26944"/>
    <cellStyle name="Normal 2 8 19 2 2" xfId="26945"/>
    <cellStyle name="Normal 2 8 19 2 2 2" xfId="26946"/>
    <cellStyle name="Normal 2 8 19 2 2 3" xfId="26947"/>
    <cellStyle name="Normal 2 8 19 2 3" xfId="26948"/>
    <cellStyle name="Normal 2 8 19 2 4" xfId="26949"/>
    <cellStyle name="Normal 2 8 19 3" xfId="26950"/>
    <cellStyle name="Normal 2 8 19 3 2" xfId="26951"/>
    <cellStyle name="Normal 2 8 19 3 3" xfId="26952"/>
    <cellStyle name="Normal 2 8 19 4" xfId="26953"/>
    <cellStyle name="Normal 2 8 2" xfId="133"/>
    <cellStyle name="Normal 2 8 2 2" xfId="2501"/>
    <cellStyle name="Normal 2 8 2 2 2" xfId="26954"/>
    <cellStyle name="Normal 2 8 2 2 2 2" xfId="26955"/>
    <cellStyle name="Normal 2 8 2 2 2 3" xfId="26956"/>
    <cellStyle name="Normal 2 8 2 2 3" xfId="26957"/>
    <cellStyle name="Normal 2 8 2 2 4" xfId="26958"/>
    <cellStyle name="Normal 2 8 2 3" xfId="26959"/>
    <cellStyle name="Normal 2 8 2 3 2" xfId="26960"/>
    <cellStyle name="Normal 2 8 2 3 3" xfId="26961"/>
    <cellStyle name="Normal 2 8 2 4" xfId="26962"/>
    <cellStyle name="Normal 2 8 2 5" xfId="26963"/>
    <cellStyle name="Normal 2 8 20" xfId="2502"/>
    <cellStyle name="Normal 2 8 20 2" xfId="26964"/>
    <cellStyle name="Normal 2 8 20 2 2" xfId="26965"/>
    <cellStyle name="Normal 2 8 20 2 2 2" xfId="26966"/>
    <cellStyle name="Normal 2 8 20 2 2 3" xfId="26967"/>
    <cellStyle name="Normal 2 8 20 2 3" xfId="26968"/>
    <cellStyle name="Normal 2 8 20 2 4" xfId="26969"/>
    <cellStyle name="Normal 2 8 20 3" xfId="26970"/>
    <cellStyle name="Normal 2 8 20 3 2" xfId="26971"/>
    <cellStyle name="Normal 2 8 20 3 3" xfId="26972"/>
    <cellStyle name="Normal 2 8 20 4" xfId="26973"/>
    <cellStyle name="Normal 2 8 21" xfId="2503"/>
    <cellStyle name="Normal 2 8 21 2" xfId="26974"/>
    <cellStyle name="Normal 2 8 21 2 2" xfId="26975"/>
    <cellStyle name="Normal 2 8 21 2 2 2" xfId="26976"/>
    <cellStyle name="Normal 2 8 21 2 2 3" xfId="26977"/>
    <cellStyle name="Normal 2 8 21 2 3" xfId="26978"/>
    <cellStyle name="Normal 2 8 21 2 4" xfId="26979"/>
    <cellStyle name="Normal 2 8 21 3" xfId="26980"/>
    <cellStyle name="Normal 2 8 21 3 2" xfId="26981"/>
    <cellStyle name="Normal 2 8 21 3 3" xfId="26982"/>
    <cellStyle name="Normal 2 8 21 4" xfId="26983"/>
    <cellStyle name="Normal 2 8 22" xfId="2504"/>
    <cellStyle name="Normal 2 8 22 2" xfId="26984"/>
    <cellStyle name="Normal 2 8 22 2 2" xfId="26985"/>
    <cellStyle name="Normal 2 8 22 2 2 2" xfId="26986"/>
    <cellStyle name="Normal 2 8 22 2 2 3" xfId="26987"/>
    <cellStyle name="Normal 2 8 22 2 3" xfId="26988"/>
    <cellStyle name="Normal 2 8 22 2 4" xfId="26989"/>
    <cellStyle name="Normal 2 8 22 3" xfId="26990"/>
    <cellStyle name="Normal 2 8 22 3 2" xfId="26991"/>
    <cellStyle name="Normal 2 8 22 3 3" xfId="26992"/>
    <cellStyle name="Normal 2 8 22 4" xfId="26993"/>
    <cellStyle name="Normal 2 8 23" xfId="2505"/>
    <cellStyle name="Normal 2 8 23 2" xfId="26994"/>
    <cellStyle name="Normal 2 8 23 2 2" xfId="26995"/>
    <cellStyle name="Normal 2 8 23 2 2 2" xfId="26996"/>
    <cellStyle name="Normal 2 8 23 2 2 3" xfId="26997"/>
    <cellStyle name="Normal 2 8 23 2 3" xfId="26998"/>
    <cellStyle name="Normal 2 8 23 2 4" xfId="26999"/>
    <cellStyle name="Normal 2 8 23 3" xfId="27000"/>
    <cellStyle name="Normal 2 8 23 3 2" xfId="27001"/>
    <cellStyle name="Normal 2 8 23 3 3" xfId="27002"/>
    <cellStyle name="Normal 2 8 23 4" xfId="27003"/>
    <cellStyle name="Normal 2 8 24" xfId="2506"/>
    <cellStyle name="Normal 2 8 24 2" xfId="27004"/>
    <cellStyle name="Normal 2 8 24 2 2" xfId="27005"/>
    <cellStyle name="Normal 2 8 24 2 3" xfId="27006"/>
    <cellStyle name="Normal 2 8 24 3" xfId="27007"/>
    <cellStyle name="Normal 2 8 24 4" xfId="27008"/>
    <cellStyle name="Normal 2 8 25" xfId="27009"/>
    <cellStyle name="Normal 2 8 25 2" xfId="27010"/>
    <cellStyle name="Normal 2 8 25 3" xfId="27011"/>
    <cellStyle name="Normal 2 8 26" xfId="27012"/>
    <cellStyle name="Normal 2 8 27" xfId="27013"/>
    <cellStyle name="Normal 2 8 3" xfId="2507"/>
    <cellStyle name="Normal 2 8 3 2" xfId="27014"/>
    <cellStyle name="Normal 2 8 3 2 2" xfId="27015"/>
    <cellStyle name="Normal 2 8 3 2 2 2" xfId="27016"/>
    <cellStyle name="Normal 2 8 3 2 2 3" xfId="27017"/>
    <cellStyle name="Normal 2 8 3 2 3" xfId="27018"/>
    <cellStyle name="Normal 2 8 3 2 4" xfId="27019"/>
    <cellStyle name="Normal 2 8 3 3" xfId="27020"/>
    <cellStyle name="Normal 2 8 3 3 2" xfId="27021"/>
    <cellStyle name="Normal 2 8 3 3 3" xfId="27022"/>
    <cellStyle name="Normal 2 8 3 4" xfId="27023"/>
    <cellStyle name="Normal 2 8 3 5" xfId="27024"/>
    <cellStyle name="Normal 2 8 4" xfId="2508"/>
    <cellStyle name="Normal 2 8 4 2" xfId="27025"/>
    <cellStyle name="Normal 2 8 4 2 2" xfId="27026"/>
    <cellStyle name="Normal 2 8 4 2 2 2" xfId="27027"/>
    <cellStyle name="Normal 2 8 4 2 2 3" xfId="27028"/>
    <cellStyle name="Normal 2 8 4 2 3" xfId="27029"/>
    <cellStyle name="Normal 2 8 4 2 4" xfId="27030"/>
    <cellStyle name="Normal 2 8 4 3" xfId="27031"/>
    <cellStyle name="Normal 2 8 4 3 2" xfId="27032"/>
    <cellStyle name="Normal 2 8 4 3 3" xfId="27033"/>
    <cellStyle name="Normal 2 8 4 4" xfId="27034"/>
    <cellStyle name="Normal 2 8 5" xfId="2509"/>
    <cellStyle name="Normal 2 8 5 2" xfId="27035"/>
    <cellStyle name="Normal 2 8 5 2 2" xfId="27036"/>
    <cellStyle name="Normal 2 8 5 2 2 2" xfId="27037"/>
    <cellStyle name="Normal 2 8 5 2 2 3" xfId="27038"/>
    <cellStyle name="Normal 2 8 5 2 3" xfId="27039"/>
    <cellStyle name="Normal 2 8 5 2 4" xfId="27040"/>
    <cellStyle name="Normal 2 8 5 3" xfId="27041"/>
    <cellStyle name="Normal 2 8 5 3 2" xfId="27042"/>
    <cellStyle name="Normal 2 8 5 3 3" xfId="27043"/>
    <cellStyle name="Normal 2 8 5 4" xfId="27044"/>
    <cellStyle name="Normal 2 8 6" xfId="2510"/>
    <cellStyle name="Normal 2 8 6 2" xfId="27045"/>
    <cellStyle name="Normal 2 8 6 2 2" xfId="27046"/>
    <cellStyle name="Normal 2 8 6 2 2 2" xfId="27047"/>
    <cellStyle name="Normal 2 8 6 2 2 3" xfId="27048"/>
    <cellStyle name="Normal 2 8 6 2 3" xfId="27049"/>
    <cellStyle name="Normal 2 8 6 2 4" xfId="27050"/>
    <cellStyle name="Normal 2 8 6 3" xfId="27051"/>
    <cellStyle name="Normal 2 8 6 3 2" xfId="27052"/>
    <cellStyle name="Normal 2 8 6 3 3" xfId="27053"/>
    <cellStyle name="Normal 2 8 6 4" xfId="27054"/>
    <cellStyle name="Normal 2 8 7" xfId="2511"/>
    <cellStyle name="Normal 2 8 7 2" xfId="27055"/>
    <cellStyle name="Normal 2 8 7 2 2" xfId="27056"/>
    <cellStyle name="Normal 2 8 7 2 2 2" xfId="27057"/>
    <cellStyle name="Normal 2 8 7 2 2 3" xfId="27058"/>
    <cellStyle name="Normal 2 8 7 2 3" xfId="27059"/>
    <cellStyle name="Normal 2 8 7 2 4" xfId="27060"/>
    <cellStyle name="Normal 2 8 7 3" xfId="27061"/>
    <cellStyle name="Normal 2 8 7 3 2" xfId="27062"/>
    <cellStyle name="Normal 2 8 7 3 3" xfId="27063"/>
    <cellStyle name="Normal 2 8 7 4" xfId="27064"/>
    <cellStyle name="Normal 2 8 8" xfId="2512"/>
    <cellStyle name="Normal 2 8 8 2" xfId="27065"/>
    <cellStyle name="Normal 2 8 8 2 2" xfId="27066"/>
    <cellStyle name="Normal 2 8 8 2 2 2" xfId="27067"/>
    <cellStyle name="Normal 2 8 8 2 2 3" xfId="27068"/>
    <cellStyle name="Normal 2 8 8 2 3" xfId="27069"/>
    <cellStyle name="Normal 2 8 8 2 4" xfId="27070"/>
    <cellStyle name="Normal 2 8 8 3" xfId="27071"/>
    <cellStyle name="Normal 2 8 8 3 2" xfId="27072"/>
    <cellStyle name="Normal 2 8 8 3 3" xfId="27073"/>
    <cellStyle name="Normal 2 8 8 4" xfId="27074"/>
    <cellStyle name="Normal 2 8 9" xfId="2513"/>
    <cellStyle name="Normal 2 8 9 2" xfId="27075"/>
    <cellStyle name="Normal 2 8 9 2 2" xfId="27076"/>
    <cellStyle name="Normal 2 8 9 2 2 2" xfId="27077"/>
    <cellStyle name="Normal 2 8 9 2 2 3" xfId="27078"/>
    <cellStyle name="Normal 2 8 9 2 3" xfId="27079"/>
    <cellStyle name="Normal 2 8 9 2 4" xfId="27080"/>
    <cellStyle name="Normal 2 8 9 3" xfId="27081"/>
    <cellStyle name="Normal 2 8 9 3 2" xfId="27082"/>
    <cellStyle name="Normal 2 8 9 3 3" xfId="27083"/>
    <cellStyle name="Normal 2 8 9 4" xfId="27084"/>
    <cellStyle name="Normal 2 8_2015 Annual Rpt" xfId="4993"/>
    <cellStyle name="Normal 2 80" xfId="2514"/>
    <cellStyle name="Normal 2 80 2" xfId="27085"/>
    <cellStyle name="Normal 2 80 2 2" xfId="27086"/>
    <cellStyle name="Normal 2 80 2 2 2" xfId="27087"/>
    <cellStyle name="Normal 2 80 2 2 3" xfId="27088"/>
    <cellStyle name="Normal 2 80 2 3" xfId="27089"/>
    <cellStyle name="Normal 2 80 2 4" xfId="27090"/>
    <cellStyle name="Normal 2 80 3" xfId="27091"/>
    <cellStyle name="Normal 2 80 3 2" xfId="27092"/>
    <cellStyle name="Normal 2 80 3 3" xfId="27093"/>
    <cellStyle name="Normal 2 80 4" xfId="27094"/>
    <cellStyle name="Normal 2 81" xfId="2515"/>
    <cellStyle name="Normal 2 81 2" xfId="27095"/>
    <cellStyle name="Normal 2 81 2 2" xfId="27096"/>
    <cellStyle name="Normal 2 81 2 2 2" xfId="27097"/>
    <cellStyle name="Normal 2 81 2 2 3" xfId="27098"/>
    <cellStyle name="Normal 2 81 2 3" xfId="27099"/>
    <cellStyle name="Normal 2 81 2 4" xfId="27100"/>
    <cellStyle name="Normal 2 81 3" xfId="27101"/>
    <cellStyle name="Normal 2 81 3 2" xfId="27102"/>
    <cellStyle name="Normal 2 81 3 3" xfId="27103"/>
    <cellStyle name="Normal 2 81 4" xfId="27104"/>
    <cellStyle name="Normal 2 82" xfId="2516"/>
    <cellStyle name="Normal 2 82 2" xfId="27105"/>
    <cellStyle name="Normal 2 82 2 2" xfId="27106"/>
    <cellStyle name="Normal 2 82 2 2 2" xfId="27107"/>
    <cellStyle name="Normal 2 82 2 2 3" xfId="27108"/>
    <cellStyle name="Normal 2 82 2 3" xfId="27109"/>
    <cellStyle name="Normal 2 82 2 4" xfId="27110"/>
    <cellStyle name="Normal 2 82 3" xfId="27111"/>
    <cellStyle name="Normal 2 82 3 2" xfId="27112"/>
    <cellStyle name="Normal 2 82 3 3" xfId="27113"/>
    <cellStyle name="Normal 2 82 4" xfId="27114"/>
    <cellStyle name="Normal 2 83" xfId="2517"/>
    <cellStyle name="Normal 2 83 2" xfId="27115"/>
    <cellStyle name="Normal 2 83 2 2" xfId="27116"/>
    <cellStyle name="Normal 2 83 2 2 2" xfId="27117"/>
    <cellStyle name="Normal 2 83 2 2 3" xfId="27118"/>
    <cellStyle name="Normal 2 83 2 3" xfId="27119"/>
    <cellStyle name="Normal 2 83 2 4" xfId="27120"/>
    <cellStyle name="Normal 2 83 3" xfId="27121"/>
    <cellStyle name="Normal 2 83 3 2" xfId="27122"/>
    <cellStyle name="Normal 2 83 3 3" xfId="27123"/>
    <cellStyle name="Normal 2 83 4" xfId="27124"/>
    <cellStyle name="Normal 2 84" xfId="2518"/>
    <cellStyle name="Normal 2 84 2" xfId="27125"/>
    <cellStyle name="Normal 2 84 2 2" xfId="27126"/>
    <cellStyle name="Normal 2 84 2 2 2" xfId="27127"/>
    <cellStyle name="Normal 2 84 2 2 3" xfId="27128"/>
    <cellStyle name="Normal 2 84 2 3" xfId="27129"/>
    <cellStyle name="Normal 2 84 2 4" xfId="27130"/>
    <cellStyle name="Normal 2 84 3" xfId="27131"/>
    <cellStyle name="Normal 2 84 3 2" xfId="27132"/>
    <cellStyle name="Normal 2 84 3 3" xfId="27133"/>
    <cellStyle name="Normal 2 84 4" xfId="27134"/>
    <cellStyle name="Normal 2 85" xfId="2519"/>
    <cellStyle name="Normal 2 85 2" xfId="27135"/>
    <cellStyle name="Normal 2 85 2 2" xfId="27136"/>
    <cellStyle name="Normal 2 85 2 2 2" xfId="27137"/>
    <cellStyle name="Normal 2 85 2 2 3" xfId="27138"/>
    <cellStyle name="Normal 2 85 2 3" xfId="27139"/>
    <cellStyle name="Normal 2 85 2 4" xfId="27140"/>
    <cellStyle name="Normal 2 85 3" xfId="27141"/>
    <cellStyle name="Normal 2 85 3 2" xfId="27142"/>
    <cellStyle name="Normal 2 85 3 3" xfId="27143"/>
    <cellStyle name="Normal 2 85 4" xfId="27144"/>
    <cellStyle name="Normal 2 86" xfId="2520"/>
    <cellStyle name="Normal 2 86 2" xfId="27145"/>
    <cellStyle name="Normal 2 86 2 2" xfId="27146"/>
    <cellStyle name="Normal 2 86 2 2 2" xfId="27147"/>
    <cellStyle name="Normal 2 86 2 2 3" xfId="27148"/>
    <cellStyle name="Normal 2 86 2 3" xfId="27149"/>
    <cellStyle name="Normal 2 86 2 4" xfId="27150"/>
    <cellStyle name="Normal 2 86 3" xfId="27151"/>
    <cellStyle name="Normal 2 86 3 2" xfId="27152"/>
    <cellStyle name="Normal 2 86 3 3" xfId="27153"/>
    <cellStyle name="Normal 2 86 4" xfId="27154"/>
    <cellStyle name="Normal 2 87" xfId="2521"/>
    <cellStyle name="Normal 2 87 2" xfId="27155"/>
    <cellStyle name="Normal 2 87 2 2" xfId="27156"/>
    <cellStyle name="Normal 2 87 2 2 2" xfId="27157"/>
    <cellStyle name="Normal 2 87 2 2 3" xfId="27158"/>
    <cellStyle name="Normal 2 87 2 3" xfId="27159"/>
    <cellStyle name="Normal 2 87 2 4" xfId="27160"/>
    <cellStyle name="Normal 2 87 3" xfId="27161"/>
    <cellStyle name="Normal 2 87 3 2" xfId="27162"/>
    <cellStyle name="Normal 2 87 3 3" xfId="27163"/>
    <cellStyle name="Normal 2 87 4" xfId="27164"/>
    <cellStyle name="Normal 2 88" xfId="2522"/>
    <cellStyle name="Normal 2 88 2" xfId="27165"/>
    <cellStyle name="Normal 2 88 2 2" xfId="27166"/>
    <cellStyle name="Normal 2 88 2 2 2" xfId="27167"/>
    <cellStyle name="Normal 2 88 2 2 3" xfId="27168"/>
    <cellStyle name="Normal 2 88 2 3" xfId="27169"/>
    <cellStyle name="Normal 2 88 2 4" xfId="27170"/>
    <cellStyle name="Normal 2 88 3" xfId="27171"/>
    <cellStyle name="Normal 2 88 3 2" xfId="27172"/>
    <cellStyle name="Normal 2 88 3 3" xfId="27173"/>
    <cellStyle name="Normal 2 88 4" xfId="27174"/>
    <cellStyle name="Normal 2 89" xfId="2523"/>
    <cellStyle name="Normal 2 89 2" xfId="27175"/>
    <cellStyle name="Normal 2 89 2 2" xfId="27176"/>
    <cellStyle name="Normal 2 89 2 2 2" xfId="27177"/>
    <cellStyle name="Normal 2 89 2 2 3" xfId="27178"/>
    <cellStyle name="Normal 2 89 2 3" xfId="27179"/>
    <cellStyle name="Normal 2 89 2 4" xfId="27180"/>
    <cellStyle name="Normal 2 89 3" xfId="27181"/>
    <cellStyle name="Normal 2 89 3 2" xfId="27182"/>
    <cellStyle name="Normal 2 89 3 3" xfId="27183"/>
    <cellStyle name="Normal 2 89 4" xfId="27184"/>
    <cellStyle name="Normal 2 9" xfId="134"/>
    <cellStyle name="Normal 2 9 10" xfId="2524"/>
    <cellStyle name="Normal 2 9 10 2" xfId="27185"/>
    <cellStyle name="Normal 2 9 10 2 2" xfId="27186"/>
    <cellStyle name="Normal 2 9 10 2 2 2" xfId="27187"/>
    <cellStyle name="Normal 2 9 10 2 2 3" xfId="27188"/>
    <cellStyle name="Normal 2 9 10 2 3" xfId="27189"/>
    <cellStyle name="Normal 2 9 10 2 4" xfId="27190"/>
    <cellStyle name="Normal 2 9 10 3" xfId="27191"/>
    <cellStyle name="Normal 2 9 10 3 2" xfId="27192"/>
    <cellStyle name="Normal 2 9 10 3 3" xfId="27193"/>
    <cellStyle name="Normal 2 9 10 4" xfId="27194"/>
    <cellStyle name="Normal 2 9 11" xfId="2525"/>
    <cellStyle name="Normal 2 9 11 2" xfId="27195"/>
    <cellStyle name="Normal 2 9 11 2 2" xfId="27196"/>
    <cellStyle name="Normal 2 9 11 2 2 2" xfId="27197"/>
    <cellStyle name="Normal 2 9 11 2 2 3" xfId="27198"/>
    <cellStyle name="Normal 2 9 11 2 3" xfId="27199"/>
    <cellStyle name="Normal 2 9 11 2 4" xfId="27200"/>
    <cellStyle name="Normal 2 9 11 3" xfId="27201"/>
    <cellStyle name="Normal 2 9 11 3 2" xfId="27202"/>
    <cellStyle name="Normal 2 9 11 3 3" xfId="27203"/>
    <cellStyle name="Normal 2 9 11 4" xfId="27204"/>
    <cellStyle name="Normal 2 9 12" xfId="2526"/>
    <cellStyle name="Normal 2 9 12 2" xfId="27205"/>
    <cellStyle name="Normal 2 9 12 2 2" xfId="27206"/>
    <cellStyle name="Normal 2 9 12 2 2 2" xfId="27207"/>
    <cellStyle name="Normal 2 9 12 2 2 3" xfId="27208"/>
    <cellStyle name="Normal 2 9 12 2 3" xfId="27209"/>
    <cellStyle name="Normal 2 9 12 2 4" xfId="27210"/>
    <cellStyle name="Normal 2 9 12 3" xfId="27211"/>
    <cellStyle name="Normal 2 9 12 3 2" xfId="27212"/>
    <cellStyle name="Normal 2 9 12 3 3" xfId="27213"/>
    <cellStyle name="Normal 2 9 12 4" xfId="27214"/>
    <cellStyle name="Normal 2 9 13" xfId="2527"/>
    <cellStyle name="Normal 2 9 13 2" xfId="27215"/>
    <cellStyle name="Normal 2 9 13 2 2" xfId="27216"/>
    <cellStyle name="Normal 2 9 13 2 2 2" xfId="27217"/>
    <cellStyle name="Normal 2 9 13 2 2 3" xfId="27218"/>
    <cellStyle name="Normal 2 9 13 2 3" xfId="27219"/>
    <cellStyle name="Normal 2 9 13 2 4" xfId="27220"/>
    <cellStyle name="Normal 2 9 13 3" xfId="27221"/>
    <cellStyle name="Normal 2 9 13 3 2" xfId="27222"/>
    <cellStyle name="Normal 2 9 13 3 3" xfId="27223"/>
    <cellStyle name="Normal 2 9 13 4" xfId="27224"/>
    <cellStyle name="Normal 2 9 14" xfId="2528"/>
    <cellStyle name="Normal 2 9 14 2" xfId="27225"/>
    <cellStyle name="Normal 2 9 14 2 2" xfId="27226"/>
    <cellStyle name="Normal 2 9 14 2 2 2" xfId="27227"/>
    <cellStyle name="Normal 2 9 14 2 2 3" xfId="27228"/>
    <cellStyle name="Normal 2 9 14 2 3" xfId="27229"/>
    <cellStyle name="Normal 2 9 14 2 4" xfId="27230"/>
    <cellStyle name="Normal 2 9 14 3" xfId="27231"/>
    <cellStyle name="Normal 2 9 14 3 2" xfId="27232"/>
    <cellStyle name="Normal 2 9 14 3 3" xfId="27233"/>
    <cellStyle name="Normal 2 9 14 4" xfId="27234"/>
    <cellStyle name="Normal 2 9 15" xfId="2529"/>
    <cellStyle name="Normal 2 9 15 2" xfId="27235"/>
    <cellStyle name="Normal 2 9 15 2 2" xfId="27236"/>
    <cellStyle name="Normal 2 9 15 2 2 2" xfId="27237"/>
    <cellStyle name="Normal 2 9 15 2 2 3" xfId="27238"/>
    <cellStyle name="Normal 2 9 15 2 3" xfId="27239"/>
    <cellStyle name="Normal 2 9 15 2 4" xfId="27240"/>
    <cellStyle name="Normal 2 9 15 3" xfId="27241"/>
    <cellStyle name="Normal 2 9 15 3 2" xfId="27242"/>
    <cellStyle name="Normal 2 9 15 3 3" xfId="27243"/>
    <cellStyle name="Normal 2 9 15 4" xfId="27244"/>
    <cellStyle name="Normal 2 9 16" xfId="2530"/>
    <cellStyle name="Normal 2 9 16 2" xfId="27245"/>
    <cellStyle name="Normal 2 9 16 2 2" xfId="27246"/>
    <cellStyle name="Normal 2 9 16 2 2 2" xfId="27247"/>
    <cellStyle name="Normal 2 9 16 2 2 3" xfId="27248"/>
    <cellStyle name="Normal 2 9 16 2 3" xfId="27249"/>
    <cellStyle name="Normal 2 9 16 2 4" xfId="27250"/>
    <cellStyle name="Normal 2 9 16 3" xfId="27251"/>
    <cellStyle name="Normal 2 9 16 3 2" xfId="27252"/>
    <cellStyle name="Normal 2 9 16 3 3" xfId="27253"/>
    <cellStyle name="Normal 2 9 16 4" xfId="27254"/>
    <cellStyle name="Normal 2 9 17" xfId="2531"/>
    <cellStyle name="Normal 2 9 17 2" xfId="27255"/>
    <cellStyle name="Normal 2 9 17 2 2" xfId="27256"/>
    <cellStyle name="Normal 2 9 17 2 2 2" xfId="27257"/>
    <cellStyle name="Normal 2 9 17 2 2 3" xfId="27258"/>
    <cellStyle name="Normal 2 9 17 2 3" xfId="27259"/>
    <cellStyle name="Normal 2 9 17 2 4" xfId="27260"/>
    <cellStyle name="Normal 2 9 17 3" xfId="27261"/>
    <cellStyle name="Normal 2 9 17 3 2" xfId="27262"/>
    <cellStyle name="Normal 2 9 17 3 3" xfId="27263"/>
    <cellStyle name="Normal 2 9 17 4" xfId="27264"/>
    <cellStyle name="Normal 2 9 18" xfId="2532"/>
    <cellStyle name="Normal 2 9 18 2" xfId="27265"/>
    <cellStyle name="Normal 2 9 18 2 2" xfId="27266"/>
    <cellStyle name="Normal 2 9 18 2 2 2" xfId="27267"/>
    <cellStyle name="Normal 2 9 18 2 2 3" xfId="27268"/>
    <cellStyle name="Normal 2 9 18 2 3" xfId="27269"/>
    <cellStyle name="Normal 2 9 18 2 4" xfId="27270"/>
    <cellStyle name="Normal 2 9 18 3" xfId="27271"/>
    <cellStyle name="Normal 2 9 18 3 2" xfId="27272"/>
    <cellStyle name="Normal 2 9 18 3 3" xfId="27273"/>
    <cellStyle name="Normal 2 9 18 4" xfId="27274"/>
    <cellStyle name="Normal 2 9 19" xfId="2533"/>
    <cellStyle name="Normal 2 9 19 2" xfId="27275"/>
    <cellStyle name="Normal 2 9 19 2 2" xfId="27276"/>
    <cellStyle name="Normal 2 9 19 2 2 2" xfId="27277"/>
    <cellStyle name="Normal 2 9 19 2 2 3" xfId="27278"/>
    <cellStyle name="Normal 2 9 19 2 3" xfId="27279"/>
    <cellStyle name="Normal 2 9 19 2 4" xfId="27280"/>
    <cellStyle name="Normal 2 9 19 3" xfId="27281"/>
    <cellStyle name="Normal 2 9 19 3 2" xfId="27282"/>
    <cellStyle name="Normal 2 9 19 3 3" xfId="27283"/>
    <cellStyle name="Normal 2 9 19 4" xfId="27284"/>
    <cellStyle name="Normal 2 9 2" xfId="2534"/>
    <cellStyle name="Normal 2 9 2 2" xfId="27285"/>
    <cellStyle name="Normal 2 9 2 2 2" xfId="27286"/>
    <cellStyle name="Normal 2 9 2 2 2 2" xfId="27287"/>
    <cellStyle name="Normal 2 9 2 2 2 3" xfId="27288"/>
    <cellStyle name="Normal 2 9 2 2 3" xfId="27289"/>
    <cellStyle name="Normal 2 9 2 2 4" xfId="27290"/>
    <cellStyle name="Normal 2 9 2 3" xfId="27291"/>
    <cellStyle name="Normal 2 9 2 3 2" xfId="27292"/>
    <cellStyle name="Normal 2 9 2 3 3" xfId="27293"/>
    <cellStyle name="Normal 2 9 2 4" xfId="27294"/>
    <cellStyle name="Normal 2 9 2 5" xfId="27295"/>
    <cellStyle name="Normal 2 9 20" xfId="2535"/>
    <cellStyle name="Normal 2 9 20 2" xfId="27296"/>
    <cellStyle name="Normal 2 9 20 2 2" xfId="27297"/>
    <cellStyle name="Normal 2 9 20 2 2 2" xfId="27298"/>
    <cellStyle name="Normal 2 9 20 2 2 3" xfId="27299"/>
    <cellStyle name="Normal 2 9 20 2 3" xfId="27300"/>
    <cellStyle name="Normal 2 9 20 2 4" xfId="27301"/>
    <cellStyle name="Normal 2 9 20 3" xfId="27302"/>
    <cellStyle name="Normal 2 9 20 3 2" xfId="27303"/>
    <cellStyle name="Normal 2 9 20 3 3" xfId="27304"/>
    <cellStyle name="Normal 2 9 20 4" xfId="27305"/>
    <cellStyle name="Normal 2 9 21" xfId="2536"/>
    <cellStyle name="Normal 2 9 21 2" xfId="27306"/>
    <cellStyle name="Normal 2 9 21 2 2" xfId="27307"/>
    <cellStyle name="Normal 2 9 21 2 2 2" xfId="27308"/>
    <cellStyle name="Normal 2 9 21 2 2 3" xfId="27309"/>
    <cellStyle name="Normal 2 9 21 2 3" xfId="27310"/>
    <cellStyle name="Normal 2 9 21 2 4" xfId="27311"/>
    <cellStyle name="Normal 2 9 21 3" xfId="27312"/>
    <cellStyle name="Normal 2 9 21 3 2" xfId="27313"/>
    <cellStyle name="Normal 2 9 21 3 3" xfId="27314"/>
    <cellStyle name="Normal 2 9 21 4" xfId="27315"/>
    <cellStyle name="Normal 2 9 22" xfId="2537"/>
    <cellStyle name="Normal 2 9 22 2" xfId="27316"/>
    <cellStyle name="Normal 2 9 22 2 2" xfId="27317"/>
    <cellStyle name="Normal 2 9 22 2 2 2" xfId="27318"/>
    <cellStyle name="Normal 2 9 22 2 2 3" xfId="27319"/>
    <cellStyle name="Normal 2 9 22 2 3" xfId="27320"/>
    <cellStyle name="Normal 2 9 22 2 4" xfId="27321"/>
    <cellStyle name="Normal 2 9 22 3" xfId="27322"/>
    <cellStyle name="Normal 2 9 22 3 2" xfId="27323"/>
    <cellStyle name="Normal 2 9 22 3 3" xfId="27324"/>
    <cellStyle name="Normal 2 9 22 4" xfId="27325"/>
    <cellStyle name="Normal 2 9 23" xfId="2538"/>
    <cellStyle name="Normal 2 9 23 2" xfId="27326"/>
    <cellStyle name="Normal 2 9 23 2 2" xfId="27327"/>
    <cellStyle name="Normal 2 9 23 2 2 2" xfId="27328"/>
    <cellStyle name="Normal 2 9 23 2 2 3" xfId="27329"/>
    <cellStyle name="Normal 2 9 23 2 3" xfId="27330"/>
    <cellStyle name="Normal 2 9 23 2 4" xfId="27331"/>
    <cellStyle name="Normal 2 9 23 3" xfId="27332"/>
    <cellStyle name="Normal 2 9 23 3 2" xfId="27333"/>
    <cellStyle name="Normal 2 9 23 3 3" xfId="27334"/>
    <cellStyle name="Normal 2 9 23 4" xfId="27335"/>
    <cellStyle name="Normal 2 9 24" xfId="27336"/>
    <cellStyle name="Normal 2 9 24 2" xfId="27337"/>
    <cellStyle name="Normal 2 9 24 2 2" xfId="27338"/>
    <cellStyle name="Normal 2 9 24 2 3" xfId="27339"/>
    <cellStyle name="Normal 2 9 24 3" xfId="27340"/>
    <cellStyle name="Normal 2 9 24 4" xfId="27341"/>
    <cellStyle name="Normal 2 9 25" xfId="27342"/>
    <cellStyle name="Normal 2 9 25 2" xfId="27343"/>
    <cellStyle name="Normal 2 9 25 3" xfId="27344"/>
    <cellStyle name="Normal 2 9 26" xfId="27345"/>
    <cellStyle name="Normal 2 9 27" xfId="27346"/>
    <cellStyle name="Normal 2 9 3" xfId="2539"/>
    <cellStyle name="Normal 2 9 3 2" xfId="27347"/>
    <cellStyle name="Normal 2 9 3 2 2" xfId="27348"/>
    <cellStyle name="Normal 2 9 3 2 2 2" xfId="27349"/>
    <cellStyle name="Normal 2 9 3 2 2 3" xfId="27350"/>
    <cellStyle name="Normal 2 9 3 2 3" xfId="27351"/>
    <cellStyle name="Normal 2 9 3 2 4" xfId="27352"/>
    <cellStyle name="Normal 2 9 3 3" xfId="27353"/>
    <cellStyle name="Normal 2 9 3 3 2" xfId="27354"/>
    <cellStyle name="Normal 2 9 3 3 3" xfId="27355"/>
    <cellStyle name="Normal 2 9 3 4" xfId="27356"/>
    <cellStyle name="Normal 2 9 4" xfId="2540"/>
    <cellStyle name="Normal 2 9 4 2" xfId="27357"/>
    <cellStyle name="Normal 2 9 4 2 2" xfId="27358"/>
    <cellStyle name="Normal 2 9 4 2 2 2" xfId="27359"/>
    <cellStyle name="Normal 2 9 4 2 2 3" xfId="27360"/>
    <cellStyle name="Normal 2 9 4 2 3" xfId="27361"/>
    <cellStyle name="Normal 2 9 4 2 4" xfId="27362"/>
    <cellStyle name="Normal 2 9 4 3" xfId="27363"/>
    <cellStyle name="Normal 2 9 4 3 2" xfId="27364"/>
    <cellStyle name="Normal 2 9 4 3 3" xfId="27365"/>
    <cellStyle name="Normal 2 9 4 4" xfId="27366"/>
    <cellStyle name="Normal 2 9 5" xfId="2541"/>
    <cellStyle name="Normal 2 9 5 2" xfId="27367"/>
    <cellStyle name="Normal 2 9 5 2 2" xfId="27368"/>
    <cellStyle name="Normal 2 9 5 2 2 2" xfId="27369"/>
    <cellStyle name="Normal 2 9 5 2 2 3" xfId="27370"/>
    <cellStyle name="Normal 2 9 5 2 3" xfId="27371"/>
    <cellStyle name="Normal 2 9 5 2 4" xfId="27372"/>
    <cellStyle name="Normal 2 9 5 3" xfId="27373"/>
    <cellStyle name="Normal 2 9 5 3 2" xfId="27374"/>
    <cellStyle name="Normal 2 9 5 3 3" xfId="27375"/>
    <cellStyle name="Normal 2 9 5 4" xfId="27376"/>
    <cellStyle name="Normal 2 9 6" xfId="2542"/>
    <cellStyle name="Normal 2 9 6 2" xfId="27377"/>
    <cellStyle name="Normal 2 9 6 2 2" xfId="27378"/>
    <cellStyle name="Normal 2 9 6 2 2 2" xfId="27379"/>
    <cellStyle name="Normal 2 9 6 2 2 3" xfId="27380"/>
    <cellStyle name="Normal 2 9 6 2 3" xfId="27381"/>
    <cellStyle name="Normal 2 9 6 2 4" xfId="27382"/>
    <cellStyle name="Normal 2 9 6 3" xfId="27383"/>
    <cellStyle name="Normal 2 9 6 3 2" xfId="27384"/>
    <cellStyle name="Normal 2 9 6 3 3" xfId="27385"/>
    <cellStyle name="Normal 2 9 6 4" xfId="27386"/>
    <cellStyle name="Normal 2 9 7" xfId="2543"/>
    <cellStyle name="Normal 2 9 7 2" xfId="27387"/>
    <cellStyle name="Normal 2 9 7 2 2" xfId="27388"/>
    <cellStyle name="Normal 2 9 7 2 2 2" xfId="27389"/>
    <cellStyle name="Normal 2 9 7 2 2 3" xfId="27390"/>
    <cellStyle name="Normal 2 9 7 2 3" xfId="27391"/>
    <cellStyle name="Normal 2 9 7 2 4" xfId="27392"/>
    <cellStyle name="Normal 2 9 7 3" xfId="27393"/>
    <cellStyle name="Normal 2 9 7 3 2" xfId="27394"/>
    <cellStyle name="Normal 2 9 7 3 3" xfId="27395"/>
    <cellStyle name="Normal 2 9 7 4" xfId="27396"/>
    <cellStyle name="Normal 2 9 8" xfId="2544"/>
    <cellStyle name="Normal 2 9 8 2" xfId="27397"/>
    <cellStyle name="Normal 2 9 8 2 2" xfId="27398"/>
    <cellStyle name="Normal 2 9 8 2 2 2" xfId="27399"/>
    <cellStyle name="Normal 2 9 8 2 2 3" xfId="27400"/>
    <cellStyle name="Normal 2 9 8 2 3" xfId="27401"/>
    <cellStyle name="Normal 2 9 8 2 4" xfId="27402"/>
    <cellStyle name="Normal 2 9 8 3" xfId="27403"/>
    <cellStyle name="Normal 2 9 8 3 2" xfId="27404"/>
    <cellStyle name="Normal 2 9 8 3 3" xfId="27405"/>
    <cellStyle name="Normal 2 9 8 4" xfId="27406"/>
    <cellStyle name="Normal 2 9 9" xfId="2545"/>
    <cellStyle name="Normal 2 9 9 2" xfId="27407"/>
    <cellStyle name="Normal 2 9 9 2 2" xfId="27408"/>
    <cellStyle name="Normal 2 9 9 2 2 2" xfId="27409"/>
    <cellStyle name="Normal 2 9 9 2 2 3" xfId="27410"/>
    <cellStyle name="Normal 2 9 9 2 3" xfId="27411"/>
    <cellStyle name="Normal 2 9 9 2 4" xfId="27412"/>
    <cellStyle name="Normal 2 9 9 3" xfId="27413"/>
    <cellStyle name="Normal 2 9 9 3 2" xfId="27414"/>
    <cellStyle name="Normal 2 9 9 3 3" xfId="27415"/>
    <cellStyle name="Normal 2 9 9 4" xfId="27416"/>
    <cellStyle name="Normal 2 9_2015 Annual Rpt" xfId="4994"/>
    <cellStyle name="Normal 2 90" xfId="2546"/>
    <cellStyle name="Normal 2 90 2" xfId="27417"/>
    <cellStyle name="Normal 2 90 2 2" xfId="27418"/>
    <cellStyle name="Normal 2 90 2 2 2" xfId="27419"/>
    <cellStyle name="Normal 2 90 2 2 3" xfId="27420"/>
    <cellStyle name="Normal 2 90 2 3" xfId="27421"/>
    <cellStyle name="Normal 2 90 2 4" xfId="27422"/>
    <cellStyle name="Normal 2 90 3" xfId="27423"/>
    <cellStyle name="Normal 2 90 3 2" xfId="27424"/>
    <cellStyle name="Normal 2 90 3 3" xfId="27425"/>
    <cellStyle name="Normal 2 90 4" xfId="27426"/>
    <cellStyle name="Normal 2 91" xfId="2547"/>
    <cellStyle name="Normal 2 91 2" xfId="27427"/>
    <cellStyle name="Normal 2 91 2 2" xfId="27428"/>
    <cellStyle name="Normal 2 91 2 2 2" xfId="27429"/>
    <cellStyle name="Normal 2 91 2 2 3" xfId="27430"/>
    <cellStyle name="Normal 2 91 2 3" xfId="27431"/>
    <cellStyle name="Normal 2 91 2 4" xfId="27432"/>
    <cellStyle name="Normal 2 91 3" xfId="27433"/>
    <cellStyle name="Normal 2 91 3 2" xfId="27434"/>
    <cellStyle name="Normal 2 91 3 3" xfId="27435"/>
    <cellStyle name="Normal 2 91 4" xfId="27436"/>
    <cellStyle name="Normal 2 92" xfId="2548"/>
    <cellStyle name="Normal 2 92 2" xfId="27437"/>
    <cellStyle name="Normal 2 92 2 2" xfId="27438"/>
    <cellStyle name="Normal 2 92 2 2 2" xfId="27439"/>
    <cellStyle name="Normal 2 92 2 2 3" xfId="27440"/>
    <cellStyle name="Normal 2 92 2 3" xfId="27441"/>
    <cellStyle name="Normal 2 92 2 4" xfId="27442"/>
    <cellStyle name="Normal 2 92 3" xfId="27443"/>
    <cellStyle name="Normal 2 92 3 2" xfId="27444"/>
    <cellStyle name="Normal 2 92 3 3" xfId="27445"/>
    <cellStyle name="Normal 2 92 4" xfId="27446"/>
    <cellStyle name="Normal 2 93" xfId="2549"/>
    <cellStyle name="Normal 2 93 2" xfId="27447"/>
    <cellStyle name="Normal 2 93 2 2" xfId="27448"/>
    <cellStyle name="Normal 2 93 2 2 2" xfId="27449"/>
    <cellStyle name="Normal 2 93 2 2 3" xfId="27450"/>
    <cellStyle name="Normal 2 93 2 3" xfId="27451"/>
    <cellStyle name="Normal 2 93 2 4" xfId="27452"/>
    <cellStyle name="Normal 2 93 3" xfId="27453"/>
    <cellStyle name="Normal 2 93 3 2" xfId="27454"/>
    <cellStyle name="Normal 2 93 3 3" xfId="27455"/>
    <cellStyle name="Normal 2 93 4" xfId="27456"/>
    <cellStyle name="Normal 2 94" xfId="2550"/>
    <cellStyle name="Normal 2 94 10" xfId="27457"/>
    <cellStyle name="Normal 2 94 2" xfId="27458"/>
    <cellStyle name="Normal 2 94 2 2" xfId="27459"/>
    <cellStyle name="Normal 2 94 2 2 2" xfId="27460"/>
    <cellStyle name="Normal 2 94 2 2 3" xfId="27461"/>
    <cellStyle name="Normal 2 94 2 3" xfId="27462"/>
    <cellStyle name="Normal 2 94 2 4" xfId="27463"/>
    <cellStyle name="Normal 2 94 2 5" xfId="27464"/>
    <cellStyle name="Normal 2 94 2 6" xfId="27465"/>
    <cellStyle name="Normal 2 94 2 7" xfId="27466"/>
    <cellStyle name="Normal 2 94 3" xfId="27467"/>
    <cellStyle name="Normal 2 94 3 2" xfId="27468"/>
    <cellStyle name="Normal 2 94 3 3" xfId="27469"/>
    <cellStyle name="Normal 2 94 4" xfId="27470"/>
    <cellStyle name="Normal 2 94 4 2" xfId="27471"/>
    <cellStyle name="Normal 2 94 5" xfId="27472"/>
    <cellStyle name="Normal 2 94 5 2" xfId="27473"/>
    <cellStyle name="Normal 2 94 6" xfId="27474"/>
    <cellStyle name="Normal 2 94 6 2" xfId="27475"/>
    <cellStyle name="Normal 2 94 7" xfId="27476"/>
    <cellStyle name="Normal 2 94 8" xfId="27477"/>
    <cellStyle name="Normal 2 94 9" xfId="27478"/>
    <cellStyle name="Normal 2 95" xfId="2551"/>
    <cellStyle name="Normal 2 95 10" xfId="27479"/>
    <cellStyle name="Normal 2 95 2" xfId="4426"/>
    <cellStyle name="Normal 2 95 2 2" xfId="27480"/>
    <cellStyle name="Normal 2 95 2 2 2" xfId="27481"/>
    <cellStyle name="Normal 2 95 2 2 3" xfId="27482"/>
    <cellStyle name="Normal 2 95 2 3" xfId="27483"/>
    <cellStyle name="Normal 2 95 2 3 2" xfId="53087"/>
    <cellStyle name="Normal 2 95 2 3 3" xfId="53088"/>
    <cellStyle name="Normal 2 95 2 4" xfId="27484"/>
    <cellStyle name="Normal 2 95 2 5" xfId="27485"/>
    <cellStyle name="Normal 2 95 2 6" xfId="27486"/>
    <cellStyle name="Normal 2 95 2 7" xfId="27487"/>
    <cellStyle name="Normal 2 95 2 8" xfId="53089"/>
    <cellStyle name="Normal 2 95 3" xfId="27488"/>
    <cellStyle name="Normal 2 95 3 2" xfId="27489"/>
    <cellStyle name="Normal 2 95 3 3" xfId="27490"/>
    <cellStyle name="Normal 2 95 4" xfId="27491"/>
    <cellStyle name="Normal 2 95 4 2" xfId="53090"/>
    <cellStyle name="Normal 2 95 4 3" xfId="53091"/>
    <cellStyle name="Normal 2 95 5" xfId="27492"/>
    <cellStyle name="Normal 2 95 5 2" xfId="53092"/>
    <cellStyle name="Normal 2 95 5 3" xfId="53093"/>
    <cellStyle name="Normal 2 95 6" xfId="27493"/>
    <cellStyle name="Normal 2 95 7" xfId="27494"/>
    <cellStyle name="Normal 2 95 8" xfId="27495"/>
    <cellStyle name="Normal 2 95 9" xfId="27496"/>
    <cellStyle name="Normal 2 96" xfId="2552"/>
    <cellStyle name="Normal 2 96 2" xfId="4427"/>
    <cellStyle name="Normal 2 96 2 2" xfId="27497"/>
    <cellStyle name="Normal 2 96 2 2 2" xfId="27498"/>
    <cellStyle name="Normal 2 96 2 2 3" xfId="53094"/>
    <cellStyle name="Normal 2 96 2 3" xfId="27499"/>
    <cellStyle name="Normal 2 96 2 3 2" xfId="53095"/>
    <cellStyle name="Normal 2 96 2 3 3" xfId="53096"/>
    <cellStyle name="Normal 2 96 2 4" xfId="27500"/>
    <cellStyle name="Normal 2 96 2 5" xfId="27501"/>
    <cellStyle name="Normal 2 96 2 6" xfId="27502"/>
    <cellStyle name="Normal 2 96 2 7" xfId="53097"/>
    <cellStyle name="Normal 2 96 2 8" xfId="53098"/>
    <cellStyle name="Normal 2 96 3" xfId="27503"/>
    <cellStyle name="Normal 2 96 3 2" xfId="27504"/>
    <cellStyle name="Normal 2 96 3 3" xfId="27505"/>
    <cellStyle name="Normal 2 96 4" xfId="27506"/>
    <cellStyle name="Normal 2 96 4 2" xfId="27507"/>
    <cellStyle name="Normal 2 96 4 3" xfId="53099"/>
    <cellStyle name="Normal 2 96 5" xfId="27508"/>
    <cellStyle name="Normal 2 96 5 2" xfId="53100"/>
    <cellStyle name="Normal 2 96 5 3" xfId="53101"/>
    <cellStyle name="Normal 2 96 6" xfId="27509"/>
    <cellStyle name="Normal 2 96 7" xfId="27510"/>
    <cellStyle name="Normal 2 96 8" xfId="27511"/>
    <cellStyle name="Normal 2 96 9" xfId="27512"/>
    <cellStyle name="Normal 2 97" xfId="4942"/>
    <cellStyle name="Normal 2 97 2" xfId="27513"/>
    <cellStyle name="Normal 2 97 2 2" xfId="27514"/>
    <cellStyle name="Normal 2 97 2 2 2" xfId="27515"/>
    <cellStyle name="Normal 2 97 2 3" xfId="27516"/>
    <cellStyle name="Normal 2 97 2 4" xfId="27517"/>
    <cellStyle name="Normal 2 97 2 5" xfId="27518"/>
    <cellStyle name="Normal 2 97 2 6" xfId="27519"/>
    <cellStyle name="Normal 2 97 3" xfId="27520"/>
    <cellStyle name="Normal 2 97 3 2" xfId="27521"/>
    <cellStyle name="Normal 2 97 3 3" xfId="27522"/>
    <cellStyle name="Normal 2 97 4" xfId="27523"/>
    <cellStyle name="Normal 2 97 5" xfId="27524"/>
    <cellStyle name="Normal 2 97 6" xfId="27525"/>
    <cellStyle name="Normal 2 97 7" xfId="27526"/>
    <cellStyle name="Normal 2 97 8" xfId="27527"/>
    <cellStyle name="Normal 2 97 9" xfId="27528"/>
    <cellStyle name="Normal 2 98" xfId="4948"/>
    <cellStyle name="Normal 2 98 2" xfId="27529"/>
    <cellStyle name="Normal 2 98 2 2" xfId="27530"/>
    <cellStyle name="Normal 2 98 2 2 2" xfId="27531"/>
    <cellStyle name="Normal 2 98 2 3" xfId="27532"/>
    <cellStyle name="Normal 2 98 2 4" xfId="27533"/>
    <cellStyle name="Normal 2 98 2 5" xfId="27534"/>
    <cellStyle name="Normal 2 98 3" xfId="27535"/>
    <cellStyle name="Normal 2 98 3 2" xfId="27536"/>
    <cellStyle name="Normal 2 98 4" xfId="27537"/>
    <cellStyle name="Normal 2 98 5" xfId="27538"/>
    <cellStyle name="Normal 2 98 6" xfId="27539"/>
    <cellStyle name="Normal 2 98 7" xfId="27540"/>
    <cellStyle name="Normal 2 98 8" xfId="27541"/>
    <cellStyle name="Normal 2 98 9" xfId="27542"/>
    <cellStyle name="Normal 2 99" xfId="4947"/>
    <cellStyle name="Normal 2 99 2" xfId="5129"/>
    <cellStyle name="Normal 2 99 2 2" xfId="27543"/>
    <cellStyle name="Normal 2 99 2 2 2" xfId="27544"/>
    <cellStyle name="Normal 2 99 2 3" xfId="27545"/>
    <cellStyle name="Normal 2 99 2 4" xfId="27546"/>
    <cellStyle name="Normal 2 99 2 5" xfId="27547"/>
    <cellStyle name="Normal 2 99 3" xfId="27548"/>
    <cellStyle name="Normal 2 99 3 2" xfId="27549"/>
    <cellStyle name="Normal 2 99 4" xfId="27550"/>
    <cellStyle name="Normal 2 99 5" xfId="27551"/>
    <cellStyle name="Normal 2 99 6" xfId="27552"/>
    <cellStyle name="Normal 2 99 7" xfId="27553"/>
    <cellStyle name="Normal 2 99 8" xfId="27554"/>
    <cellStyle name="Normal 2 99 9" xfId="27555"/>
    <cellStyle name="Normal 2_12889 GP Contracts v3" xfId="2553"/>
    <cellStyle name="Normal 20" xfId="2554"/>
    <cellStyle name="Normal 20 10" xfId="27556"/>
    <cellStyle name="Normal 20 11" xfId="27557"/>
    <cellStyle name="Normal 20 12" xfId="27558"/>
    <cellStyle name="Normal 20 2" xfId="2555"/>
    <cellStyle name="Normal 20 2 10" xfId="53102"/>
    <cellStyle name="Normal 20 2 11" xfId="53103"/>
    <cellStyle name="Normal 20 2 2" xfId="4428"/>
    <cellStyle name="Normal 20 2 2 2" xfId="27559"/>
    <cellStyle name="Normal 20 2 2 2 2" xfId="27560"/>
    <cellStyle name="Normal 20 2 2 2 3" xfId="53104"/>
    <cellStyle name="Normal 20 2 2 3" xfId="27561"/>
    <cellStyle name="Normal 20 2 2 3 2" xfId="53105"/>
    <cellStyle name="Normal 20 2 2 3 3" xfId="53106"/>
    <cellStyle name="Normal 20 2 2 4" xfId="27562"/>
    <cellStyle name="Normal 20 2 2 5" xfId="27563"/>
    <cellStyle name="Normal 20 2 2 6" xfId="53107"/>
    <cellStyle name="Normal 20 2 2 7" xfId="53108"/>
    <cellStyle name="Normal 20 2 2 8" xfId="53109"/>
    <cellStyle name="Normal 20 2 3" xfId="27564"/>
    <cellStyle name="Normal 20 2 3 2" xfId="27565"/>
    <cellStyle name="Normal 20 2 3 3" xfId="27566"/>
    <cellStyle name="Normal 20 2 4" xfId="27567"/>
    <cellStyle name="Normal 20 2 4 2" xfId="27568"/>
    <cellStyle name="Normal 20 2 4 3" xfId="27569"/>
    <cellStyle name="Normal 20 2 5" xfId="27570"/>
    <cellStyle name="Normal 20 2 5 2" xfId="53110"/>
    <cellStyle name="Normal 20 2 5 3" xfId="53111"/>
    <cellStyle name="Normal 20 2 6" xfId="27571"/>
    <cellStyle name="Normal 20 2 6 2" xfId="53112"/>
    <cellStyle name="Normal 20 2 6 3" xfId="53113"/>
    <cellStyle name="Normal 20 2 7" xfId="27572"/>
    <cellStyle name="Normal 20 2 8" xfId="27573"/>
    <cellStyle name="Normal 20 2 9" xfId="27574"/>
    <cellStyle name="Normal 20 2_2015 Annual Rpt" xfId="4996"/>
    <cellStyle name="Normal 20 3" xfId="2556"/>
    <cellStyle name="Normal 20 3 2" xfId="27575"/>
    <cellStyle name="Normal 20 3 2 2" xfId="27576"/>
    <cellStyle name="Normal 20 3 2 2 2" xfId="27577"/>
    <cellStyle name="Normal 20 3 2 3" xfId="27578"/>
    <cellStyle name="Normal 20 3 3" xfId="27579"/>
    <cellStyle name="Normal 20 3 3 2" xfId="27580"/>
    <cellStyle name="Normal 20 3 3 3" xfId="27581"/>
    <cellStyle name="Normal 20 3 4" xfId="27582"/>
    <cellStyle name="Normal 20 3 4 2" xfId="27583"/>
    <cellStyle name="Normal 20 3 5" xfId="27584"/>
    <cellStyle name="Normal 20 3 6" xfId="27585"/>
    <cellStyle name="Normal 20 3 7" xfId="27586"/>
    <cellStyle name="Normal 20 3 8" xfId="27587"/>
    <cellStyle name="Normal 20 4" xfId="27588"/>
    <cellStyle name="Normal 20 4 2" xfId="27589"/>
    <cellStyle name="Normal 20 4 2 2" xfId="27590"/>
    <cellStyle name="Normal 20 4 2 2 2" xfId="27591"/>
    <cellStyle name="Normal 20 4 2 2 3" xfId="27592"/>
    <cellStyle name="Normal 20 4 2 3" xfId="27593"/>
    <cellStyle name="Normal 20 4 2 4" xfId="27594"/>
    <cellStyle name="Normal 20 4 3" xfId="27595"/>
    <cellStyle name="Normal 20 4 3 2" xfId="27596"/>
    <cellStyle name="Normal 20 4 3 2 2" xfId="27597"/>
    <cellStyle name="Normal 20 4 3 3" xfId="27598"/>
    <cellStyle name="Normal 20 4 4" xfId="27599"/>
    <cellStyle name="Normal 20 4 4 2" xfId="27600"/>
    <cellStyle name="Normal 20 4 5" xfId="27601"/>
    <cellStyle name="Normal 20 4 5 2" xfId="27602"/>
    <cellStyle name="Normal 20 4 6" xfId="27603"/>
    <cellStyle name="Normal 20 4 7" xfId="27604"/>
    <cellStyle name="Normal 20 4 8" xfId="27605"/>
    <cellStyle name="Normal 20 5" xfId="27606"/>
    <cellStyle name="Normal 20 5 2" xfId="27607"/>
    <cellStyle name="Normal 20 5 3" xfId="27608"/>
    <cellStyle name="Normal 20 5 4" xfId="27609"/>
    <cellStyle name="Normal 20 6" xfId="27610"/>
    <cellStyle name="Normal 20 6 2" xfId="27611"/>
    <cellStyle name="Normal 20 6 2 2" xfId="27612"/>
    <cellStyle name="Normal 20 6 2 3" xfId="27613"/>
    <cellStyle name="Normal 20 6 3" xfId="27614"/>
    <cellStyle name="Normal 20 6 3 2" xfId="27615"/>
    <cellStyle name="Normal 20 6 4" xfId="27616"/>
    <cellStyle name="Normal 20 6 5" xfId="27617"/>
    <cellStyle name="Normal 20 7" xfId="27618"/>
    <cellStyle name="Normal 20 8" xfId="27619"/>
    <cellStyle name="Normal 20 8 2" xfId="27620"/>
    <cellStyle name="Normal 20 9" xfId="27621"/>
    <cellStyle name="Normal 20_2015 Annual Rpt" xfId="4995"/>
    <cellStyle name="Normal 200" xfId="27622"/>
    <cellStyle name="Normal 200 2" xfId="27623"/>
    <cellStyle name="Normal 200 2 2" xfId="53114"/>
    <cellStyle name="Normal 200 2 3" xfId="53115"/>
    <cellStyle name="Normal 200 3" xfId="53116"/>
    <cellStyle name="Normal 200 4" xfId="53117"/>
    <cellStyle name="Normal 201" xfId="27624"/>
    <cellStyle name="Normal 201 2" xfId="27625"/>
    <cellStyle name="Normal 201 2 2" xfId="53118"/>
    <cellStyle name="Normal 201 2 3" xfId="53119"/>
    <cellStyle name="Normal 201 3" xfId="53120"/>
    <cellStyle name="Normal 201 4" xfId="53121"/>
    <cellStyle name="Normal 202" xfId="27626"/>
    <cellStyle name="Normal 202 2" xfId="27627"/>
    <cellStyle name="Normal 202 2 2" xfId="53122"/>
    <cellStyle name="Normal 202 2 3" xfId="53123"/>
    <cellStyle name="Normal 202 3" xfId="53124"/>
    <cellStyle name="Normal 202 4" xfId="53125"/>
    <cellStyle name="Normal 203" xfId="27628"/>
    <cellStyle name="Normal 203 2" xfId="27629"/>
    <cellStyle name="Normal 203 2 2" xfId="53126"/>
    <cellStyle name="Normal 203 2 3" xfId="53127"/>
    <cellStyle name="Normal 203 3" xfId="53128"/>
    <cellStyle name="Normal 203 4" xfId="53129"/>
    <cellStyle name="Normal 204" xfId="27630"/>
    <cellStyle name="Normal 204 2" xfId="27631"/>
    <cellStyle name="Normal 204 2 2" xfId="53130"/>
    <cellStyle name="Normal 204 2 3" xfId="53131"/>
    <cellStyle name="Normal 204 3" xfId="53132"/>
    <cellStyle name="Normal 204 4" xfId="53133"/>
    <cellStyle name="Normal 205" xfId="27632"/>
    <cellStyle name="Normal 205 2" xfId="27633"/>
    <cellStyle name="Normal 205 2 2" xfId="53134"/>
    <cellStyle name="Normal 205 2 3" xfId="53135"/>
    <cellStyle name="Normal 205 3" xfId="53136"/>
    <cellStyle name="Normal 205 4" xfId="53137"/>
    <cellStyle name="Normal 206" xfId="27634"/>
    <cellStyle name="Normal 206 2" xfId="27635"/>
    <cellStyle name="Normal 206 2 2" xfId="53138"/>
    <cellStyle name="Normal 206 2 3" xfId="53139"/>
    <cellStyle name="Normal 206 3" xfId="53140"/>
    <cellStyle name="Normal 206 4" xfId="53141"/>
    <cellStyle name="Normal 207" xfId="27636"/>
    <cellStyle name="Normal 207 2" xfId="27637"/>
    <cellStyle name="Normal 207 2 2" xfId="53142"/>
    <cellStyle name="Normal 207 2 3" xfId="53143"/>
    <cellStyle name="Normal 207 3" xfId="53144"/>
    <cellStyle name="Normal 207 4" xfId="53145"/>
    <cellStyle name="Normal 208" xfId="27638"/>
    <cellStyle name="Normal 208 2" xfId="27639"/>
    <cellStyle name="Normal 208 2 2" xfId="53146"/>
    <cellStyle name="Normal 208 2 3" xfId="53147"/>
    <cellStyle name="Normal 208 3" xfId="53148"/>
    <cellStyle name="Normal 208 4" xfId="53149"/>
    <cellStyle name="Normal 209" xfId="27640"/>
    <cellStyle name="Normal 209 2" xfId="27641"/>
    <cellStyle name="Normal 209 2 2" xfId="53150"/>
    <cellStyle name="Normal 209 2 3" xfId="53151"/>
    <cellStyle name="Normal 209 3" xfId="53152"/>
    <cellStyle name="Normal 209 4" xfId="53153"/>
    <cellStyle name="Normal 21" xfId="2557"/>
    <cellStyle name="Normal 21 10" xfId="27642"/>
    <cellStyle name="Normal 21 11" xfId="27643"/>
    <cellStyle name="Normal 21 12" xfId="27644"/>
    <cellStyle name="Normal 21 2" xfId="4429"/>
    <cellStyle name="Normal 21 2 2" xfId="27645"/>
    <cellStyle name="Normal 21 2 2 2" xfId="27646"/>
    <cellStyle name="Normal 21 2 2 2 2" xfId="27647"/>
    <cellStyle name="Normal 21 2 2 3" xfId="27648"/>
    <cellStyle name="Normal 21 2 2 4" xfId="27649"/>
    <cellStyle name="Normal 21 2 2 5" xfId="27650"/>
    <cellStyle name="Normal 21 2 3" xfId="27651"/>
    <cellStyle name="Normal 21 2 3 2" xfId="27652"/>
    <cellStyle name="Normal 21 2 3 2 2" xfId="27653"/>
    <cellStyle name="Normal 21 2 3 3" xfId="27654"/>
    <cellStyle name="Normal 21 2 3 4" xfId="27655"/>
    <cellStyle name="Normal 21 2 4" xfId="27656"/>
    <cellStyle name="Normal 21 2 4 2" xfId="27657"/>
    <cellStyle name="Normal 21 2 4 3" xfId="27658"/>
    <cellStyle name="Normal 21 2 5" xfId="27659"/>
    <cellStyle name="Normal 21 2 5 2" xfId="27660"/>
    <cellStyle name="Normal 21 2 6" xfId="27661"/>
    <cellStyle name="Normal 21 2 6 2" xfId="27662"/>
    <cellStyle name="Normal 21 2 7" xfId="27663"/>
    <cellStyle name="Normal 21 2 8" xfId="27664"/>
    <cellStyle name="Normal 21 2 9" xfId="27665"/>
    <cellStyle name="Normal 21 3" xfId="27666"/>
    <cellStyle name="Normal 21 3 2" xfId="27667"/>
    <cellStyle name="Normal 21 3 2 2" xfId="27668"/>
    <cellStyle name="Normal 21 3 2 2 2" xfId="27669"/>
    <cellStyle name="Normal 21 3 2 3" xfId="27670"/>
    <cellStyle name="Normal 21 3 3" xfId="27671"/>
    <cellStyle name="Normal 21 3 3 2" xfId="27672"/>
    <cellStyle name="Normal 21 3 3 3" xfId="27673"/>
    <cellStyle name="Normal 21 3 4" xfId="27674"/>
    <cellStyle name="Normal 21 3 4 2" xfId="27675"/>
    <cellStyle name="Normal 21 3 5" xfId="27676"/>
    <cellStyle name="Normal 21 3 6" xfId="27677"/>
    <cellStyle name="Normal 21 3 7" xfId="27678"/>
    <cellStyle name="Normal 21 3 8" xfId="27679"/>
    <cellStyle name="Normal 21 4" xfId="27680"/>
    <cellStyle name="Normal 21 4 2" xfId="27681"/>
    <cellStyle name="Normal 21 4 2 2" xfId="27682"/>
    <cellStyle name="Normal 21 4 2 2 2" xfId="27683"/>
    <cellStyle name="Normal 21 4 2 3" xfId="27684"/>
    <cellStyle name="Normal 21 4 3" xfId="27685"/>
    <cellStyle name="Normal 21 4 3 2" xfId="27686"/>
    <cellStyle name="Normal 21 4 3 3" xfId="27687"/>
    <cellStyle name="Normal 21 4 4" xfId="27688"/>
    <cellStyle name="Normal 21 4 5" xfId="27689"/>
    <cellStyle name="Normal 21 4 6" xfId="27690"/>
    <cellStyle name="Normal 21 4 7" xfId="27691"/>
    <cellStyle name="Normal 21 4 8" xfId="27692"/>
    <cellStyle name="Normal 21 5" xfId="27693"/>
    <cellStyle name="Normal 21 5 2" xfId="27694"/>
    <cellStyle name="Normal 21 5 3" xfId="27695"/>
    <cellStyle name="Normal 21 6" xfId="27696"/>
    <cellStyle name="Normal 21 6 2" xfId="27697"/>
    <cellStyle name="Normal 21 6 2 2" xfId="27698"/>
    <cellStyle name="Normal 21 6 3" xfId="27699"/>
    <cellStyle name="Normal 21 6 3 2" xfId="27700"/>
    <cellStyle name="Normal 21 6 4" xfId="27701"/>
    <cellStyle name="Normal 21 6 5" xfId="27702"/>
    <cellStyle name="Normal 21 7" xfId="27703"/>
    <cellStyle name="Normal 21 7 2" xfId="27704"/>
    <cellStyle name="Normal 21 7 3" xfId="53154"/>
    <cellStyle name="Normal 21 8" xfId="27705"/>
    <cellStyle name="Normal 21 8 2" xfId="27706"/>
    <cellStyle name="Normal 21 8 3" xfId="27707"/>
    <cellStyle name="Normal 21 9" xfId="27708"/>
    <cellStyle name="Normal 21 9 2" xfId="27709"/>
    <cellStyle name="Normal 21_2015 Annual Rpt" xfId="4997"/>
    <cellStyle name="Normal 210" xfId="27710"/>
    <cellStyle name="Normal 210 2" xfId="27711"/>
    <cellStyle name="Normal 210 2 2" xfId="53155"/>
    <cellStyle name="Normal 210 2 3" xfId="53156"/>
    <cellStyle name="Normal 210 3" xfId="53157"/>
    <cellStyle name="Normal 210 4" xfId="53158"/>
    <cellStyle name="Normal 211" xfId="27712"/>
    <cellStyle name="Normal 211 2" xfId="27713"/>
    <cellStyle name="Normal 211 2 2" xfId="53159"/>
    <cellStyle name="Normal 211 2 3" xfId="53160"/>
    <cellStyle name="Normal 211 3" xfId="53161"/>
    <cellStyle name="Normal 211 4" xfId="53162"/>
    <cellStyle name="Normal 212" xfId="27714"/>
    <cellStyle name="Normal 212 2" xfId="27715"/>
    <cellStyle name="Normal 212 2 2" xfId="53163"/>
    <cellStyle name="Normal 212 2 3" xfId="53164"/>
    <cellStyle name="Normal 212 3" xfId="53165"/>
    <cellStyle name="Normal 212 4" xfId="53166"/>
    <cellStyle name="Normal 213" xfId="27716"/>
    <cellStyle name="Normal 213 2" xfId="27717"/>
    <cellStyle name="Normal 213 2 2" xfId="53167"/>
    <cellStyle name="Normal 213 2 3" xfId="53168"/>
    <cellStyle name="Normal 213 3" xfId="53169"/>
    <cellStyle name="Normal 213 4" xfId="53170"/>
    <cellStyle name="Normal 214" xfId="27718"/>
    <cellStyle name="Normal 214 2" xfId="27719"/>
    <cellStyle name="Normal 214 2 2" xfId="53171"/>
    <cellStyle name="Normal 214 2 3" xfId="53172"/>
    <cellStyle name="Normal 214 3" xfId="53173"/>
    <cellStyle name="Normal 214 4" xfId="53174"/>
    <cellStyle name="Normal 215" xfId="27720"/>
    <cellStyle name="Normal 215 2" xfId="27721"/>
    <cellStyle name="Normal 215 2 2" xfId="53175"/>
    <cellStyle name="Normal 215 2 3" xfId="53176"/>
    <cellStyle name="Normal 215 3" xfId="53177"/>
    <cellStyle name="Normal 215 4" xfId="53178"/>
    <cellStyle name="Normal 216" xfId="27722"/>
    <cellStyle name="Normal 216 2" xfId="27723"/>
    <cellStyle name="Normal 216 2 2" xfId="27724"/>
    <cellStyle name="Normal 216 2 3" xfId="27725"/>
    <cellStyle name="Normal 216 3" xfId="27726"/>
    <cellStyle name="Normal 216 4" xfId="27727"/>
    <cellStyle name="Normal 216 5" xfId="27728"/>
    <cellStyle name="Normal 216 6" xfId="27729"/>
    <cellStyle name="Normal 216 7" xfId="27730"/>
    <cellStyle name="Normal 217" xfId="27731"/>
    <cellStyle name="Normal 217 2" xfId="53179"/>
    <cellStyle name="Normal 217 2 2" xfId="53180"/>
    <cellStyle name="Normal 217 2 3" xfId="53181"/>
    <cellStyle name="Normal 217 3" xfId="53182"/>
    <cellStyle name="Normal 217 4" xfId="53183"/>
    <cellStyle name="Normal 218" xfId="27732"/>
    <cellStyle name="Normal 218 2" xfId="53184"/>
    <cellStyle name="Normal 218 2 2" xfId="53185"/>
    <cellStyle name="Normal 218 2 3" xfId="53186"/>
    <cellStyle name="Normal 218 3" xfId="53187"/>
    <cellStyle name="Normal 218 4" xfId="53188"/>
    <cellStyle name="Normal 219" xfId="27733"/>
    <cellStyle name="Normal 219 2" xfId="53189"/>
    <cellStyle name="Normal 219 2 2" xfId="53190"/>
    <cellStyle name="Normal 219 2 3" xfId="53191"/>
    <cellStyle name="Normal 219 3" xfId="53192"/>
    <cellStyle name="Normal 219 4" xfId="53193"/>
    <cellStyle name="Normal 22" xfId="2558"/>
    <cellStyle name="Normal 22 10" xfId="27734"/>
    <cellStyle name="Normal 22 11" xfId="27735"/>
    <cellStyle name="Normal 22 12" xfId="27736"/>
    <cellStyle name="Normal 22 2" xfId="4430"/>
    <cellStyle name="Normal 22 2 2" xfId="27737"/>
    <cellStyle name="Normal 22 2 2 2" xfId="27738"/>
    <cellStyle name="Normal 22 2 2 2 2" xfId="27739"/>
    <cellStyle name="Normal 22 2 2 3" xfId="27740"/>
    <cellStyle name="Normal 22 2 2 4" xfId="27741"/>
    <cellStyle name="Normal 22 2 2 5" xfId="27742"/>
    <cellStyle name="Normal 22 2 3" xfId="27743"/>
    <cellStyle name="Normal 22 2 3 2" xfId="27744"/>
    <cellStyle name="Normal 22 2 3 2 2" xfId="27745"/>
    <cellStyle name="Normal 22 2 3 3" xfId="27746"/>
    <cellStyle name="Normal 22 2 3 4" xfId="27747"/>
    <cellStyle name="Normal 22 2 4" xfId="27748"/>
    <cellStyle name="Normal 22 2 4 2" xfId="27749"/>
    <cellStyle name="Normal 22 2 4 3" xfId="27750"/>
    <cellStyle name="Normal 22 2 5" xfId="27751"/>
    <cellStyle name="Normal 22 2 5 2" xfId="27752"/>
    <cellStyle name="Normal 22 2 6" xfId="27753"/>
    <cellStyle name="Normal 22 2 6 2" xfId="27754"/>
    <cellStyle name="Normal 22 2 7" xfId="27755"/>
    <cellStyle name="Normal 22 2 8" xfId="27756"/>
    <cellStyle name="Normal 22 2 9" xfId="27757"/>
    <cellStyle name="Normal 22 3" xfId="27758"/>
    <cellStyle name="Normal 22 3 2" xfId="27759"/>
    <cellStyle name="Normal 22 3 2 2" xfId="27760"/>
    <cellStyle name="Normal 22 3 2 2 2" xfId="27761"/>
    <cellStyle name="Normal 22 3 2 3" xfId="27762"/>
    <cellStyle name="Normal 22 3 3" xfId="27763"/>
    <cellStyle name="Normal 22 3 3 2" xfId="27764"/>
    <cellStyle name="Normal 22 3 3 3" xfId="27765"/>
    <cellStyle name="Normal 22 3 4" xfId="27766"/>
    <cellStyle name="Normal 22 3 4 2" xfId="27767"/>
    <cellStyle name="Normal 22 3 5" xfId="27768"/>
    <cellStyle name="Normal 22 3 6" xfId="27769"/>
    <cellStyle name="Normal 22 3 7" xfId="27770"/>
    <cellStyle name="Normal 22 3 8" xfId="27771"/>
    <cellStyle name="Normal 22 4" xfId="27772"/>
    <cellStyle name="Normal 22 4 2" xfId="27773"/>
    <cellStyle name="Normal 22 4 2 2" xfId="27774"/>
    <cellStyle name="Normal 22 4 2 2 2" xfId="27775"/>
    <cellStyle name="Normal 22 4 2 3" xfId="27776"/>
    <cellStyle name="Normal 22 4 3" xfId="27777"/>
    <cellStyle name="Normal 22 4 3 2" xfId="27778"/>
    <cellStyle name="Normal 22 4 3 3" xfId="27779"/>
    <cellStyle name="Normal 22 4 4" xfId="27780"/>
    <cellStyle name="Normal 22 4 4 2" xfId="27781"/>
    <cellStyle name="Normal 22 4 5" xfId="27782"/>
    <cellStyle name="Normal 22 4 6" xfId="27783"/>
    <cellStyle name="Normal 22 4 7" xfId="27784"/>
    <cellStyle name="Normal 22 4 8" xfId="27785"/>
    <cellStyle name="Normal 22 5" xfId="27786"/>
    <cellStyle name="Normal 22 5 2" xfId="27787"/>
    <cellStyle name="Normal 22 5 3" xfId="27788"/>
    <cellStyle name="Normal 22 6" xfId="27789"/>
    <cellStyle name="Normal 22 6 2" xfId="27790"/>
    <cellStyle name="Normal 22 6 2 2" xfId="27791"/>
    <cellStyle name="Normal 22 6 3" xfId="27792"/>
    <cellStyle name="Normal 22 6 3 2" xfId="27793"/>
    <cellStyle name="Normal 22 6 4" xfId="27794"/>
    <cellStyle name="Normal 22 6 5" xfId="27795"/>
    <cellStyle name="Normal 22 7" xfId="27796"/>
    <cellStyle name="Normal 22 7 2" xfId="27797"/>
    <cellStyle name="Normal 22 7 3" xfId="53194"/>
    <cellStyle name="Normal 22 8" xfId="27798"/>
    <cellStyle name="Normal 22 8 2" xfId="27799"/>
    <cellStyle name="Normal 22 8 3" xfId="27800"/>
    <cellStyle name="Normal 22 9" xfId="27801"/>
    <cellStyle name="Normal 22_2015 Annual Rpt" xfId="4998"/>
    <cellStyle name="Normal 220" xfId="27802"/>
    <cellStyle name="Normal 220 2" xfId="27803"/>
    <cellStyle name="Normal 220 2 2" xfId="53195"/>
    <cellStyle name="Normal 220 2 3" xfId="53196"/>
    <cellStyle name="Normal 220 3" xfId="53197"/>
    <cellStyle name="Normal 220 4" xfId="53198"/>
    <cellStyle name="Normal 221" xfId="27804"/>
    <cellStyle name="Normal 221 2" xfId="27805"/>
    <cellStyle name="Normal 221 2 2" xfId="53199"/>
    <cellStyle name="Normal 221 2 3" xfId="53200"/>
    <cellStyle name="Normal 221 3" xfId="53201"/>
    <cellStyle name="Normal 221 4" xfId="53202"/>
    <cellStyle name="Normal 222" xfId="27806"/>
    <cellStyle name="Normal 222 2" xfId="27807"/>
    <cellStyle name="Normal 222 2 2" xfId="53203"/>
    <cellStyle name="Normal 222 2 3" xfId="53204"/>
    <cellStyle name="Normal 222 3" xfId="53205"/>
    <cellStyle name="Normal 222 4" xfId="53206"/>
    <cellStyle name="Normal 223" xfId="27808"/>
    <cellStyle name="Normal 223 2" xfId="27809"/>
    <cellStyle name="Normal 223 2 2" xfId="53207"/>
    <cellStyle name="Normal 223 2 3" xfId="53208"/>
    <cellStyle name="Normal 223 3" xfId="53209"/>
    <cellStyle name="Normal 223 4" xfId="53210"/>
    <cellStyle name="Normal 224" xfId="27810"/>
    <cellStyle name="Normal 224 2" xfId="27811"/>
    <cellStyle name="Normal 224 2 2" xfId="53211"/>
    <cellStyle name="Normal 224 2 3" xfId="53212"/>
    <cellStyle name="Normal 224 3" xfId="53213"/>
    <cellStyle name="Normal 224 4" xfId="53214"/>
    <cellStyle name="Normal 225" xfId="27812"/>
    <cellStyle name="Normal 225 2" xfId="27813"/>
    <cellStyle name="Normal 225 2 2" xfId="53215"/>
    <cellStyle name="Normal 225 2 3" xfId="53216"/>
    <cellStyle name="Normal 225 3" xfId="53217"/>
    <cellStyle name="Normal 225 4" xfId="53218"/>
    <cellStyle name="Normal 226" xfId="27814"/>
    <cellStyle name="Normal 226 2" xfId="53219"/>
    <cellStyle name="Normal 226 2 2" xfId="53220"/>
    <cellStyle name="Normal 226 2 3" xfId="53221"/>
    <cellStyle name="Normal 226 3" xfId="53222"/>
    <cellStyle name="Normal 226 4" xfId="53223"/>
    <cellStyle name="Normal 227" xfId="27815"/>
    <cellStyle name="Normal 227 2" xfId="53224"/>
    <cellStyle name="Normal 227 2 2" xfId="53225"/>
    <cellStyle name="Normal 227 2 3" xfId="53226"/>
    <cellStyle name="Normal 227 3" xfId="53227"/>
    <cellStyle name="Normal 227 4" xfId="53228"/>
    <cellStyle name="Normal 228" xfId="27816"/>
    <cellStyle name="Normal 228 2" xfId="53229"/>
    <cellStyle name="Normal 228 2 2" xfId="53230"/>
    <cellStyle name="Normal 228 2 3" xfId="53231"/>
    <cellStyle name="Normal 228 3" xfId="53232"/>
    <cellStyle name="Normal 228 4" xfId="53233"/>
    <cellStyle name="Normal 229" xfId="27817"/>
    <cellStyle name="Normal 229 2" xfId="53234"/>
    <cellStyle name="Normal 229 2 2" xfId="53235"/>
    <cellStyle name="Normal 229 2 3" xfId="53236"/>
    <cellStyle name="Normal 229 3" xfId="53237"/>
    <cellStyle name="Normal 229 4" xfId="53238"/>
    <cellStyle name="Normal 23" xfId="2559"/>
    <cellStyle name="Normal 23 10" xfId="27818"/>
    <cellStyle name="Normal 23 11" xfId="27819"/>
    <cellStyle name="Normal 23 12" xfId="27820"/>
    <cellStyle name="Normal 23 13" xfId="27821"/>
    <cellStyle name="Normal 23 2" xfId="2560"/>
    <cellStyle name="Normal 23 2 10" xfId="27822"/>
    <cellStyle name="Normal 23 2 11" xfId="27823"/>
    <cellStyle name="Normal 23 2 12" xfId="27824"/>
    <cellStyle name="Normal 23 2 2" xfId="4431"/>
    <cellStyle name="Normal 23 2 2 2" xfId="27825"/>
    <cellStyle name="Normal 23 2 2 2 2" xfId="27826"/>
    <cellStyle name="Normal 23 2 2 2 3" xfId="27827"/>
    <cellStyle name="Normal 23 2 2 3" xfId="27828"/>
    <cellStyle name="Normal 23 2 2 3 2" xfId="53239"/>
    <cellStyle name="Normal 23 2 2 3 3" xfId="53240"/>
    <cellStyle name="Normal 23 2 2 4" xfId="27829"/>
    <cellStyle name="Normal 23 2 2 5" xfId="27830"/>
    <cellStyle name="Normal 23 2 2 6" xfId="53241"/>
    <cellStyle name="Normal 23 2 2 7" xfId="53242"/>
    <cellStyle name="Normal 23 2 2 8" xfId="53243"/>
    <cellStyle name="Normal 23 2 3" xfId="27831"/>
    <cellStyle name="Normal 23 2 3 2" xfId="27832"/>
    <cellStyle name="Normal 23 2 3 3" xfId="27833"/>
    <cellStyle name="Normal 23 2 4" xfId="27834"/>
    <cellStyle name="Normal 23 2 4 2" xfId="27835"/>
    <cellStyle name="Normal 23 2 4 2 2" xfId="27836"/>
    <cellStyle name="Normal 23 2 4 3" xfId="27837"/>
    <cellStyle name="Normal 23 2 4 3 2" xfId="27838"/>
    <cellStyle name="Normal 23 2 4 4" xfId="27839"/>
    <cellStyle name="Normal 23 2 4 5" xfId="27840"/>
    <cellStyle name="Normal 23 2 4 6" xfId="27841"/>
    <cellStyle name="Normal 23 2 4 7" xfId="27842"/>
    <cellStyle name="Normal 23 2 4 8" xfId="27843"/>
    <cellStyle name="Normal 23 2 5" xfId="27844"/>
    <cellStyle name="Normal 23 2 5 2" xfId="27845"/>
    <cellStyle name="Normal 23 2 6" xfId="27846"/>
    <cellStyle name="Normal 23 2 6 2" xfId="27847"/>
    <cellStyle name="Normal 23 2 6 3" xfId="27848"/>
    <cellStyle name="Normal 23 2 7" xfId="27849"/>
    <cellStyle name="Normal 23 2 7 2" xfId="27850"/>
    <cellStyle name="Normal 23 2 8" xfId="27851"/>
    <cellStyle name="Normal 23 2 8 2" xfId="27852"/>
    <cellStyle name="Normal 23 2 9" xfId="27853"/>
    <cellStyle name="Normal 23 2_2015 Annual Rpt" xfId="5000"/>
    <cellStyle name="Normal 23 3" xfId="27854"/>
    <cellStyle name="Normal 23 3 2" xfId="27855"/>
    <cellStyle name="Normal 23 3 2 2" xfId="27856"/>
    <cellStyle name="Normal 23 3 2 3" xfId="27857"/>
    <cellStyle name="Normal 23 3 3" xfId="27858"/>
    <cellStyle name="Normal 23 3 3 2" xfId="27859"/>
    <cellStyle name="Normal 23 3 3 3" xfId="27860"/>
    <cellStyle name="Normal 23 3 4" xfId="27861"/>
    <cellStyle name="Normal 23 3 4 2" xfId="27862"/>
    <cellStyle name="Normal 23 3 4 3" xfId="27863"/>
    <cellStyle name="Normal 23 3 5" xfId="27864"/>
    <cellStyle name="Normal 23 3 6" xfId="27865"/>
    <cellStyle name="Normal 23 3 7" xfId="27866"/>
    <cellStyle name="Normal 23 3 8" xfId="27867"/>
    <cellStyle name="Normal 23 3 9" xfId="27868"/>
    <cellStyle name="Normal 23 4" xfId="27869"/>
    <cellStyle name="Normal 23 4 2" xfId="27870"/>
    <cellStyle name="Normal 23 4 2 2" xfId="27871"/>
    <cellStyle name="Normal 23 4 3" xfId="27872"/>
    <cellStyle name="Normal 23 4 4" xfId="27873"/>
    <cellStyle name="Normal 23 5" xfId="27874"/>
    <cellStyle name="Normal 23 5 2" xfId="27875"/>
    <cellStyle name="Normal 23 5 2 2" xfId="27876"/>
    <cellStyle name="Normal 23 5 2 3" xfId="27877"/>
    <cellStyle name="Normal 23 5 3" xfId="27878"/>
    <cellStyle name="Normal 23 5 3 2" xfId="27879"/>
    <cellStyle name="Normal 23 5 4" xfId="27880"/>
    <cellStyle name="Normal 23 5 5" xfId="27881"/>
    <cellStyle name="Normal 23 5 6" xfId="27882"/>
    <cellStyle name="Normal 23 5 7" xfId="27883"/>
    <cellStyle name="Normal 23 5 8" xfId="27884"/>
    <cellStyle name="Normal 23 6" xfId="27885"/>
    <cellStyle name="Normal 23 6 2" xfId="27886"/>
    <cellStyle name="Normal 23 7" xfId="27887"/>
    <cellStyle name="Normal 23 7 2" xfId="27888"/>
    <cellStyle name="Normal 23 7 2 2" xfId="27889"/>
    <cellStyle name="Normal 23 7 3" xfId="27890"/>
    <cellStyle name="Normal 23 7 3 2" xfId="27891"/>
    <cellStyle name="Normal 23 7 4" xfId="27892"/>
    <cellStyle name="Normal 23 7 5" xfId="27893"/>
    <cellStyle name="Normal 23 8" xfId="27894"/>
    <cellStyle name="Normal 23 8 2" xfId="27895"/>
    <cellStyle name="Normal 23 9" xfId="27896"/>
    <cellStyle name="Normal 23 9 2" xfId="27897"/>
    <cellStyle name="Normal 23_2015 Annual Rpt" xfId="4999"/>
    <cellStyle name="Normal 230" xfId="27898"/>
    <cellStyle name="Normal 230 2" xfId="53244"/>
    <cellStyle name="Normal 230 2 2" xfId="53245"/>
    <cellStyle name="Normal 230 2 3" xfId="53246"/>
    <cellStyle name="Normal 230 3" xfId="53247"/>
    <cellStyle name="Normal 230 4" xfId="53248"/>
    <cellStyle name="Normal 231" xfId="27899"/>
    <cellStyle name="Normal 231 2" xfId="53249"/>
    <cellStyle name="Normal 231 2 2" xfId="53250"/>
    <cellStyle name="Normal 231 2 3" xfId="53251"/>
    <cellStyle name="Normal 231 3" xfId="53252"/>
    <cellStyle name="Normal 231 4" xfId="53253"/>
    <cellStyle name="Normal 232" xfId="27900"/>
    <cellStyle name="Normal 232 2" xfId="53254"/>
    <cellStyle name="Normal 232 2 2" xfId="53255"/>
    <cellStyle name="Normal 232 2 3" xfId="53256"/>
    <cellStyle name="Normal 232 3" xfId="53257"/>
    <cellStyle name="Normal 232 4" xfId="53258"/>
    <cellStyle name="Normal 233" xfId="27901"/>
    <cellStyle name="Normal 233 2" xfId="53259"/>
    <cellStyle name="Normal 233 2 2" xfId="53260"/>
    <cellStyle name="Normal 233 2 3" xfId="53261"/>
    <cellStyle name="Normal 233 3" xfId="53262"/>
    <cellStyle name="Normal 233 4" xfId="53263"/>
    <cellStyle name="Normal 234" xfId="27902"/>
    <cellStyle name="Normal 234 2" xfId="53264"/>
    <cellStyle name="Normal 234 2 2" xfId="53265"/>
    <cellStyle name="Normal 234 2 3" xfId="53266"/>
    <cellStyle name="Normal 234 3" xfId="53267"/>
    <cellStyle name="Normal 234 4" xfId="53268"/>
    <cellStyle name="Normal 235" xfId="27903"/>
    <cellStyle name="Normal 235 2" xfId="53269"/>
    <cellStyle name="Normal 235 2 2" xfId="53270"/>
    <cellStyle name="Normal 235 2 3" xfId="53271"/>
    <cellStyle name="Normal 235 3" xfId="53272"/>
    <cellStyle name="Normal 235 4" xfId="53273"/>
    <cellStyle name="Normal 236" xfId="27904"/>
    <cellStyle name="Normal 236 2" xfId="53274"/>
    <cellStyle name="Normal 236 2 2" xfId="53275"/>
    <cellStyle name="Normal 236 2 3" xfId="53276"/>
    <cellStyle name="Normal 236 3" xfId="53277"/>
    <cellStyle name="Normal 236 4" xfId="53278"/>
    <cellStyle name="Normal 237" xfId="27905"/>
    <cellStyle name="Normal 238" xfId="27906"/>
    <cellStyle name="Normal 239" xfId="27907"/>
    <cellStyle name="Normal 24" xfId="2561"/>
    <cellStyle name="Normal 24 10" xfId="27908"/>
    <cellStyle name="Normal 24 11" xfId="27909"/>
    <cellStyle name="Normal 24 12" xfId="27910"/>
    <cellStyle name="Normal 24 2" xfId="4432"/>
    <cellStyle name="Normal 24 2 2" xfId="27911"/>
    <cellStyle name="Normal 24 2 2 2" xfId="27912"/>
    <cellStyle name="Normal 24 2 2 2 2" xfId="27913"/>
    <cellStyle name="Normal 24 2 2 3" xfId="27914"/>
    <cellStyle name="Normal 24 2 2 4" xfId="27915"/>
    <cellStyle name="Normal 24 2 2 5" xfId="27916"/>
    <cellStyle name="Normal 24 2 3" xfId="27917"/>
    <cellStyle name="Normal 24 2 3 2" xfId="27918"/>
    <cellStyle name="Normal 24 2 3 2 2" xfId="27919"/>
    <cellStyle name="Normal 24 2 3 3" xfId="27920"/>
    <cellStyle name="Normal 24 2 4" xfId="27921"/>
    <cellStyle name="Normal 24 2 4 2" xfId="27922"/>
    <cellStyle name="Normal 24 2 4 3" xfId="27923"/>
    <cellStyle name="Normal 24 2 5" xfId="27924"/>
    <cellStyle name="Normal 24 2 5 2" xfId="27925"/>
    <cellStyle name="Normal 24 2 6" xfId="27926"/>
    <cellStyle name="Normal 24 2 6 2" xfId="27927"/>
    <cellStyle name="Normal 24 2 7" xfId="27928"/>
    <cellStyle name="Normal 24 2 8" xfId="27929"/>
    <cellStyle name="Normal 24 2 9" xfId="27930"/>
    <cellStyle name="Normal 24 3" xfId="27931"/>
    <cellStyle name="Normal 24 3 2" xfId="27932"/>
    <cellStyle name="Normal 24 3 2 2" xfId="27933"/>
    <cellStyle name="Normal 24 3 2 2 2" xfId="27934"/>
    <cellStyle name="Normal 24 3 2 3" xfId="27935"/>
    <cellStyle name="Normal 24 3 3" xfId="27936"/>
    <cellStyle name="Normal 24 3 3 2" xfId="27937"/>
    <cellStyle name="Normal 24 3 3 3" xfId="27938"/>
    <cellStyle name="Normal 24 3 4" xfId="27939"/>
    <cellStyle name="Normal 24 3 4 2" xfId="27940"/>
    <cellStyle name="Normal 24 3 5" xfId="27941"/>
    <cellStyle name="Normal 24 3 6" xfId="27942"/>
    <cellStyle name="Normal 24 3 7" xfId="27943"/>
    <cellStyle name="Normal 24 3 8" xfId="27944"/>
    <cellStyle name="Normal 24 4" xfId="27945"/>
    <cellStyle name="Normal 24 4 2" xfId="27946"/>
    <cellStyle name="Normal 24 4 2 2" xfId="27947"/>
    <cellStyle name="Normal 24 4 2 2 2" xfId="27948"/>
    <cellStyle name="Normal 24 4 2 3" xfId="27949"/>
    <cellStyle name="Normal 24 4 3" xfId="27950"/>
    <cellStyle name="Normal 24 4 3 2" xfId="27951"/>
    <cellStyle name="Normal 24 4 3 3" xfId="27952"/>
    <cellStyle name="Normal 24 4 4" xfId="27953"/>
    <cellStyle name="Normal 24 4 4 2" xfId="27954"/>
    <cellStyle name="Normal 24 4 5" xfId="27955"/>
    <cellStyle name="Normal 24 4 6" xfId="27956"/>
    <cellStyle name="Normal 24 4 7" xfId="27957"/>
    <cellStyle name="Normal 24 4 8" xfId="27958"/>
    <cellStyle name="Normal 24 5" xfId="27959"/>
    <cellStyle name="Normal 24 5 2" xfId="27960"/>
    <cellStyle name="Normal 24 5 3" xfId="27961"/>
    <cellStyle name="Normal 24 6" xfId="27962"/>
    <cellStyle name="Normal 24 6 2" xfId="27963"/>
    <cellStyle name="Normal 24 6 2 2" xfId="27964"/>
    <cellStyle name="Normal 24 6 3" xfId="27965"/>
    <cellStyle name="Normal 24 6 3 2" xfId="27966"/>
    <cellStyle name="Normal 24 6 4" xfId="27967"/>
    <cellStyle name="Normal 24 6 5" xfId="27968"/>
    <cellStyle name="Normal 24 7" xfId="27969"/>
    <cellStyle name="Normal 24 7 2" xfId="27970"/>
    <cellStyle name="Normal 24 7 3" xfId="53279"/>
    <cellStyle name="Normal 24 8" xfId="27971"/>
    <cellStyle name="Normal 24 8 2" xfId="27972"/>
    <cellStyle name="Normal 24 8 3" xfId="27973"/>
    <cellStyle name="Normal 24 9" xfId="27974"/>
    <cellStyle name="Normal 24_2015 Annual Rpt" xfId="5001"/>
    <cellStyle name="Normal 240" xfId="27975"/>
    <cellStyle name="Normal 241" xfId="27976"/>
    <cellStyle name="Normal 242" xfId="27977"/>
    <cellStyle name="Normal 243" xfId="27978"/>
    <cellStyle name="Normal 244" xfId="27979"/>
    <cellStyle name="Normal 245" xfId="27980"/>
    <cellStyle name="Normal 246" xfId="27981"/>
    <cellStyle name="Normal 247" xfId="27982"/>
    <cellStyle name="Normal 248" xfId="27983"/>
    <cellStyle name="Normal 249" xfId="27984"/>
    <cellStyle name="Normal 25" xfId="2562"/>
    <cellStyle name="Normal 25 10" xfId="27985"/>
    <cellStyle name="Normal 25 11" xfId="27986"/>
    <cellStyle name="Normal 25 12" xfId="27987"/>
    <cellStyle name="Normal 25 2" xfId="4433"/>
    <cellStyle name="Normal 25 2 2" xfId="27988"/>
    <cellStyle name="Normal 25 2 2 2" xfId="27989"/>
    <cellStyle name="Normal 25 2 2 3" xfId="27990"/>
    <cellStyle name="Normal 25 2 2 4" xfId="27991"/>
    <cellStyle name="Normal 25 2 3" xfId="27992"/>
    <cellStyle name="Normal 25 2 3 2" xfId="27993"/>
    <cellStyle name="Normal 25 2 3 3" xfId="27994"/>
    <cellStyle name="Normal 25 2 4" xfId="27995"/>
    <cellStyle name="Normal 25 2 4 2" xfId="27996"/>
    <cellStyle name="Normal 25 2 4 3" xfId="27997"/>
    <cellStyle name="Normal 25 2 5" xfId="27998"/>
    <cellStyle name="Normal 25 2 5 2" xfId="27999"/>
    <cellStyle name="Normal 25 2 6" xfId="28000"/>
    <cellStyle name="Normal 25 2 7" xfId="28001"/>
    <cellStyle name="Normal 25 2 8" xfId="28002"/>
    <cellStyle name="Normal 25 2 9" xfId="28003"/>
    <cellStyle name="Normal 25 3" xfId="28004"/>
    <cellStyle name="Normal 25 3 2" xfId="28005"/>
    <cellStyle name="Normal 25 3 2 2" xfId="28006"/>
    <cellStyle name="Normal 25 3 3" xfId="28007"/>
    <cellStyle name="Normal 25 3 3 2" xfId="28008"/>
    <cellStyle name="Normal 25 3 4" xfId="28009"/>
    <cellStyle name="Normal 25 3 5" xfId="28010"/>
    <cellStyle name="Normal 25 3 6" xfId="28011"/>
    <cellStyle name="Normal 25 3 7" xfId="28012"/>
    <cellStyle name="Normal 25 3 8" xfId="28013"/>
    <cellStyle name="Normal 25 4" xfId="28014"/>
    <cellStyle name="Normal 25 4 2" xfId="28015"/>
    <cellStyle name="Normal 25 4 2 2" xfId="28016"/>
    <cellStyle name="Normal 25 4 2 3" xfId="28017"/>
    <cellStyle name="Normal 25 4 3" xfId="28018"/>
    <cellStyle name="Normal 25 4 3 2" xfId="28019"/>
    <cellStyle name="Normal 25 4 3 3" xfId="28020"/>
    <cellStyle name="Normal 25 4 4" xfId="28021"/>
    <cellStyle name="Normal 25 4 5" xfId="28022"/>
    <cellStyle name="Normal 25 4 6" xfId="28023"/>
    <cellStyle name="Normal 25 4 7" xfId="28024"/>
    <cellStyle name="Normal 25 4 8" xfId="28025"/>
    <cellStyle name="Normal 25 5" xfId="28026"/>
    <cellStyle name="Normal 25 5 2" xfId="28027"/>
    <cellStyle name="Normal 25 5 3" xfId="53280"/>
    <cellStyle name="Normal 25 6" xfId="28028"/>
    <cellStyle name="Normal 25 6 2" xfId="28029"/>
    <cellStyle name="Normal 25 6 2 2" xfId="28030"/>
    <cellStyle name="Normal 25 6 2 3" xfId="28031"/>
    <cellStyle name="Normal 25 6 3" xfId="28032"/>
    <cellStyle name="Normal 25 6 3 2" xfId="28033"/>
    <cellStyle name="Normal 25 6 4" xfId="28034"/>
    <cellStyle name="Normal 25 6 5" xfId="28035"/>
    <cellStyle name="Normal 25 7" xfId="28036"/>
    <cellStyle name="Normal 25 7 2" xfId="28037"/>
    <cellStyle name="Normal 25 7 3" xfId="53281"/>
    <cellStyle name="Normal 25 8" xfId="28038"/>
    <cellStyle name="Normal 25 8 2" xfId="28039"/>
    <cellStyle name="Normal 25 9" xfId="28040"/>
    <cellStyle name="Normal 25_2015 Annual Rpt" xfId="5002"/>
    <cellStyle name="Normal 250" xfId="28041"/>
    <cellStyle name="Normal 251" xfId="28042"/>
    <cellStyle name="Normal 252" xfId="28043"/>
    <cellStyle name="Normal 253" xfId="28044"/>
    <cellStyle name="Normal 254" xfId="28045"/>
    <cellStyle name="Normal 255" xfId="28046"/>
    <cellStyle name="Normal 256" xfId="28047"/>
    <cellStyle name="Normal 257" xfId="28048"/>
    <cellStyle name="Normal 258" xfId="28049"/>
    <cellStyle name="Normal 259" xfId="28050"/>
    <cellStyle name="Normal 26" xfId="2563"/>
    <cellStyle name="Normal 26 10" xfId="28051"/>
    <cellStyle name="Normal 26 11" xfId="28052"/>
    <cellStyle name="Normal 26 12" xfId="28053"/>
    <cellStyle name="Normal 26 2" xfId="4434"/>
    <cellStyle name="Normal 26 2 2" xfId="28054"/>
    <cellStyle name="Normal 26 2 2 2" xfId="28055"/>
    <cellStyle name="Normal 26 2 2 3" xfId="53282"/>
    <cellStyle name="Normal 26 2 3" xfId="28056"/>
    <cellStyle name="Normal 26 2 3 2" xfId="28057"/>
    <cellStyle name="Normal 26 2 3 3" xfId="28058"/>
    <cellStyle name="Normal 26 2 4" xfId="28059"/>
    <cellStyle name="Normal 26 2 4 2" xfId="28060"/>
    <cellStyle name="Normal 26 2 4 3" xfId="53283"/>
    <cellStyle name="Normal 26 2 5" xfId="28061"/>
    <cellStyle name="Normal 26 2 6" xfId="28062"/>
    <cellStyle name="Normal 26 2 7" xfId="28063"/>
    <cellStyle name="Normal 26 2 8" xfId="28064"/>
    <cellStyle name="Normal 26 2 9" xfId="28065"/>
    <cellStyle name="Normal 26 3" xfId="28066"/>
    <cellStyle name="Normal 26 3 2" xfId="28067"/>
    <cellStyle name="Normal 26 3 2 2" xfId="28068"/>
    <cellStyle name="Normal 26 3 2 3" xfId="28069"/>
    <cellStyle name="Normal 26 3 3" xfId="28070"/>
    <cellStyle name="Normal 26 3 3 2" xfId="28071"/>
    <cellStyle name="Normal 26 3 4" xfId="28072"/>
    <cellStyle name="Normal 26 3 5" xfId="28073"/>
    <cellStyle name="Normal 26 3 6" xfId="28074"/>
    <cellStyle name="Normal 26 3 7" xfId="28075"/>
    <cellStyle name="Normal 26 3 8" xfId="28076"/>
    <cellStyle name="Normal 26 4" xfId="28077"/>
    <cellStyle name="Normal 26 4 2" xfId="28078"/>
    <cellStyle name="Normal 26 4 2 2" xfId="28079"/>
    <cellStyle name="Normal 26 4 3" xfId="28080"/>
    <cellStyle name="Normal 26 4 3 2" xfId="28081"/>
    <cellStyle name="Normal 26 4 4" xfId="28082"/>
    <cellStyle name="Normal 26 4 5" xfId="28083"/>
    <cellStyle name="Normal 26 4 6" xfId="28084"/>
    <cellStyle name="Normal 26 4 7" xfId="28085"/>
    <cellStyle name="Normal 26 4 8" xfId="28086"/>
    <cellStyle name="Normal 26 5" xfId="28087"/>
    <cellStyle name="Normal 26 5 2" xfId="53284"/>
    <cellStyle name="Normal 26 5 3" xfId="53285"/>
    <cellStyle name="Normal 26 6" xfId="28088"/>
    <cellStyle name="Normal 26 6 2" xfId="28089"/>
    <cellStyle name="Normal 26 6 2 2" xfId="28090"/>
    <cellStyle name="Normal 26 6 3" xfId="28091"/>
    <cellStyle name="Normal 26 6 3 2" xfId="28092"/>
    <cellStyle name="Normal 26 6 4" xfId="28093"/>
    <cellStyle name="Normal 26 7" xfId="28094"/>
    <cellStyle name="Normal 26 7 2" xfId="53286"/>
    <cellStyle name="Normal 26 7 3" xfId="53287"/>
    <cellStyle name="Normal 26 8" xfId="28095"/>
    <cellStyle name="Normal 26 8 2" xfId="28096"/>
    <cellStyle name="Normal 26 9" xfId="28097"/>
    <cellStyle name="Normal 26_2015 Annual Rpt" xfId="5003"/>
    <cellStyle name="Normal 260" xfId="28098"/>
    <cellStyle name="Normal 261" xfId="28099"/>
    <cellStyle name="Normal 262" xfId="28100"/>
    <cellStyle name="Normal 263" xfId="28101"/>
    <cellStyle name="Normal 264" xfId="28102"/>
    <cellStyle name="Normal 265" xfId="28103"/>
    <cellStyle name="Normal 266" xfId="28104"/>
    <cellStyle name="Normal 266 2" xfId="53288"/>
    <cellStyle name="Normal 266 3" xfId="53289"/>
    <cellStyle name="Normal 267" xfId="28105"/>
    <cellStyle name="Normal 267 2" xfId="53290"/>
    <cellStyle name="Normal 268" xfId="28106"/>
    <cellStyle name="Normal 268 2" xfId="53291"/>
    <cellStyle name="Normal 269" xfId="28107"/>
    <cellStyle name="Normal 269 2" xfId="53292"/>
    <cellStyle name="Normal 27" xfId="2564"/>
    <cellStyle name="Normal 27 10" xfId="28108"/>
    <cellStyle name="Normal 27 11" xfId="28109"/>
    <cellStyle name="Normal 27 12" xfId="28110"/>
    <cellStyle name="Normal 27 2" xfId="28111"/>
    <cellStyle name="Normal 27 2 2" xfId="28112"/>
    <cellStyle name="Normal 27 2 2 2" xfId="28113"/>
    <cellStyle name="Normal 27 2 2 3" xfId="28114"/>
    <cellStyle name="Normal 27 2 2 4" xfId="28115"/>
    <cellStyle name="Normal 27 2 3" xfId="28116"/>
    <cellStyle name="Normal 27 2 3 2" xfId="28117"/>
    <cellStyle name="Normal 27 2 3 3" xfId="28118"/>
    <cellStyle name="Normal 27 2 4" xfId="28119"/>
    <cellStyle name="Normal 27 2 4 2" xfId="28120"/>
    <cellStyle name="Normal 27 2 4 3" xfId="28121"/>
    <cellStyle name="Normal 27 2 5" xfId="28122"/>
    <cellStyle name="Normal 27 2 5 2" xfId="28123"/>
    <cellStyle name="Normal 27 2 6" xfId="28124"/>
    <cellStyle name="Normal 27 2 7" xfId="28125"/>
    <cellStyle name="Normal 27 2 8" xfId="28126"/>
    <cellStyle name="Normal 27 2 9" xfId="28127"/>
    <cellStyle name="Normal 27 3" xfId="28128"/>
    <cellStyle name="Normal 27 3 2" xfId="28129"/>
    <cellStyle name="Normal 27 3 2 2" xfId="28130"/>
    <cellStyle name="Normal 27 3 3" xfId="28131"/>
    <cellStyle name="Normal 27 3 3 2" xfId="28132"/>
    <cellStyle name="Normal 27 3 4" xfId="28133"/>
    <cellStyle name="Normal 27 3 5" xfId="28134"/>
    <cellStyle name="Normal 27 3 6" xfId="28135"/>
    <cellStyle name="Normal 27 3 7" xfId="28136"/>
    <cellStyle name="Normal 27 3 8" xfId="28137"/>
    <cellStyle name="Normal 27 4" xfId="28138"/>
    <cellStyle name="Normal 27 4 2" xfId="28139"/>
    <cellStyle name="Normal 27 4 2 2" xfId="28140"/>
    <cellStyle name="Normal 27 4 2 3" xfId="28141"/>
    <cellStyle name="Normal 27 4 3" xfId="28142"/>
    <cellStyle name="Normal 27 4 3 2" xfId="28143"/>
    <cellStyle name="Normal 27 4 4" xfId="28144"/>
    <cellStyle name="Normal 27 4 5" xfId="28145"/>
    <cellStyle name="Normal 27 4 6" xfId="28146"/>
    <cellStyle name="Normal 27 4 7" xfId="28147"/>
    <cellStyle name="Normal 27 4 8" xfId="28148"/>
    <cellStyle name="Normal 27 5" xfId="28149"/>
    <cellStyle name="Normal 27 5 2" xfId="28150"/>
    <cellStyle name="Normal 27 6" xfId="28151"/>
    <cellStyle name="Normal 27 6 2" xfId="28152"/>
    <cellStyle name="Normal 27 6 2 2" xfId="28153"/>
    <cellStyle name="Normal 27 6 3" xfId="28154"/>
    <cellStyle name="Normal 27 6 3 2" xfId="28155"/>
    <cellStyle name="Normal 27 6 4" xfId="28156"/>
    <cellStyle name="Normal 27 6 5" xfId="28157"/>
    <cellStyle name="Normal 27 7" xfId="28158"/>
    <cellStyle name="Normal 27 7 2" xfId="28159"/>
    <cellStyle name="Normal 27 8" xfId="28160"/>
    <cellStyle name="Normal 27 8 2" xfId="28161"/>
    <cellStyle name="Normal 27 9" xfId="28162"/>
    <cellStyle name="Normal 270" xfId="28163"/>
    <cellStyle name="Normal 270 2" xfId="53293"/>
    <cellStyle name="Normal 271" xfId="28164"/>
    <cellStyle name="Normal 271 2" xfId="53294"/>
    <cellStyle name="Normal 272" xfId="28165"/>
    <cellStyle name="Normal 272 2" xfId="53295"/>
    <cellStyle name="Normal 273" xfId="28166"/>
    <cellStyle name="Normal 273 2" xfId="53296"/>
    <cellStyle name="Normal 274" xfId="28167"/>
    <cellStyle name="Normal 274 2" xfId="53297"/>
    <cellStyle name="Normal 275" xfId="28168"/>
    <cellStyle name="Normal 275 2" xfId="53298"/>
    <cellStyle name="Normal 276" xfId="28169"/>
    <cellStyle name="Normal 276 2" xfId="53299"/>
    <cellStyle name="Normal 277" xfId="28170"/>
    <cellStyle name="Normal 277 2" xfId="53300"/>
    <cellStyle name="Normal 278" xfId="28171"/>
    <cellStyle name="Normal 278 2" xfId="53301"/>
    <cellStyle name="Normal 279" xfId="28172"/>
    <cellStyle name="Normal 279 2" xfId="53302"/>
    <cellStyle name="Normal 28" xfId="2565"/>
    <cellStyle name="Normal 28 10" xfId="28173"/>
    <cellStyle name="Normal 28 11" xfId="28174"/>
    <cellStyle name="Normal 28 12" xfId="28175"/>
    <cellStyle name="Normal 28 2" xfId="4435"/>
    <cellStyle name="Normal 28 2 2" xfId="28176"/>
    <cellStyle name="Normal 28 2 2 2" xfId="28177"/>
    <cellStyle name="Normal 28 2 2 3" xfId="28178"/>
    <cellStyle name="Normal 28 2 2 4" xfId="28179"/>
    <cellStyle name="Normal 28 2 3" xfId="28180"/>
    <cellStyle name="Normal 28 2 3 2" xfId="28181"/>
    <cellStyle name="Normal 28 2 3 3" xfId="28182"/>
    <cellStyle name="Normal 28 2 4" xfId="28183"/>
    <cellStyle name="Normal 28 2 4 2" xfId="28184"/>
    <cellStyle name="Normal 28 2 4 3" xfId="28185"/>
    <cellStyle name="Normal 28 2 5" xfId="28186"/>
    <cellStyle name="Normal 28 2 5 2" xfId="28187"/>
    <cellStyle name="Normal 28 2 6" xfId="28188"/>
    <cellStyle name="Normal 28 2 7" xfId="28189"/>
    <cellStyle name="Normal 28 2 8" xfId="28190"/>
    <cellStyle name="Normal 28 2 9" xfId="28191"/>
    <cellStyle name="Normal 28 3" xfId="28192"/>
    <cellStyle name="Normal 28 3 2" xfId="28193"/>
    <cellStyle name="Normal 28 3 2 2" xfId="28194"/>
    <cellStyle name="Normal 28 3 3" xfId="28195"/>
    <cellStyle name="Normal 28 3 3 2" xfId="28196"/>
    <cellStyle name="Normal 28 3 4" xfId="28197"/>
    <cellStyle name="Normal 28 3 5" xfId="28198"/>
    <cellStyle name="Normal 28 3 6" xfId="28199"/>
    <cellStyle name="Normal 28 3 7" xfId="28200"/>
    <cellStyle name="Normal 28 3 8" xfId="28201"/>
    <cellStyle name="Normal 28 4" xfId="28202"/>
    <cellStyle name="Normal 28 4 2" xfId="28203"/>
    <cellStyle name="Normal 28 4 2 2" xfId="28204"/>
    <cellStyle name="Normal 28 4 2 3" xfId="28205"/>
    <cellStyle name="Normal 28 4 3" xfId="28206"/>
    <cellStyle name="Normal 28 4 3 2" xfId="28207"/>
    <cellStyle name="Normal 28 4 4" xfId="28208"/>
    <cellStyle name="Normal 28 4 5" xfId="28209"/>
    <cellStyle name="Normal 28 4 6" xfId="28210"/>
    <cellStyle name="Normal 28 4 7" xfId="28211"/>
    <cellStyle name="Normal 28 4 8" xfId="28212"/>
    <cellStyle name="Normal 28 5" xfId="28213"/>
    <cellStyle name="Normal 28 5 2" xfId="28214"/>
    <cellStyle name="Normal 28 5 3" xfId="53303"/>
    <cellStyle name="Normal 28 6" xfId="28215"/>
    <cellStyle name="Normal 28 6 2" xfId="28216"/>
    <cellStyle name="Normal 28 6 2 2" xfId="28217"/>
    <cellStyle name="Normal 28 6 3" xfId="28218"/>
    <cellStyle name="Normal 28 6 3 2" xfId="28219"/>
    <cellStyle name="Normal 28 6 4" xfId="28220"/>
    <cellStyle name="Normal 28 6 5" xfId="28221"/>
    <cellStyle name="Normal 28 7" xfId="28222"/>
    <cellStyle name="Normal 28 7 2" xfId="28223"/>
    <cellStyle name="Normal 28 7 3" xfId="53304"/>
    <cellStyle name="Normal 28 8" xfId="28224"/>
    <cellStyle name="Normal 28 8 2" xfId="28225"/>
    <cellStyle name="Normal 28 9" xfId="28226"/>
    <cellStyle name="Normal 28_2015 Annual Rpt" xfId="5004"/>
    <cellStyle name="Normal 280" xfId="28227"/>
    <cellStyle name="Normal 280 2" xfId="53305"/>
    <cellStyle name="Normal 281" xfId="28228"/>
    <cellStyle name="Normal 281 2" xfId="53306"/>
    <cellStyle name="Normal 282" xfId="28229"/>
    <cellStyle name="Normal 282 2" xfId="53307"/>
    <cellStyle name="Normal 283" xfId="28230"/>
    <cellStyle name="Normal 283 2" xfId="53308"/>
    <cellStyle name="Normal 284" xfId="28231"/>
    <cellStyle name="Normal 284 2" xfId="53309"/>
    <cellStyle name="Normal 285" xfId="28232"/>
    <cellStyle name="Normal 285 2" xfId="53310"/>
    <cellStyle name="Normal 286" xfId="28233"/>
    <cellStyle name="Normal 286 2" xfId="53311"/>
    <cellStyle name="Normal 287" xfId="28234"/>
    <cellStyle name="Normal 287 2" xfId="53312"/>
    <cellStyle name="Normal 288" xfId="28235"/>
    <cellStyle name="Normal 288 2" xfId="53313"/>
    <cellStyle name="Normal 289" xfId="28236"/>
    <cellStyle name="Normal 289 2" xfId="53314"/>
    <cellStyle name="Normal 29" xfId="2566"/>
    <cellStyle name="Normal 29 10" xfId="28237"/>
    <cellStyle name="Normal 29 11" xfId="28238"/>
    <cellStyle name="Normal 29 12" xfId="28239"/>
    <cellStyle name="Normal 29 2" xfId="28240"/>
    <cellStyle name="Normal 29 2 2" xfId="28241"/>
    <cellStyle name="Normal 29 2 2 2" xfId="28242"/>
    <cellStyle name="Normal 29 2 2 3" xfId="28243"/>
    <cellStyle name="Normal 29 2 2 4" xfId="28244"/>
    <cellStyle name="Normal 29 2 3" xfId="28245"/>
    <cellStyle name="Normal 29 2 3 2" xfId="28246"/>
    <cellStyle name="Normal 29 2 3 3" xfId="28247"/>
    <cellStyle name="Normal 29 2 4" xfId="28248"/>
    <cellStyle name="Normal 29 2 4 2" xfId="28249"/>
    <cellStyle name="Normal 29 2 4 3" xfId="28250"/>
    <cellStyle name="Normal 29 2 5" xfId="28251"/>
    <cellStyle name="Normal 29 2 5 2" xfId="28252"/>
    <cellStyle name="Normal 29 2 6" xfId="28253"/>
    <cellStyle name="Normal 29 2 7" xfId="28254"/>
    <cellStyle name="Normal 29 2 8" xfId="28255"/>
    <cellStyle name="Normal 29 2 9" xfId="28256"/>
    <cellStyle name="Normal 29 3" xfId="28257"/>
    <cellStyle name="Normal 29 3 2" xfId="28258"/>
    <cellStyle name="Normal 29 3 2 2" xfId="28259"/>
    <cellStyle name="Normal 29 3 3" xfId="28260"/>
    <cellStyle name="Normal 29 3 3 2" xfId="28261"/>
    <cellStyle name="Normal 29 3 4" xfId="28262"/>
    <cellStyle name="Normal 29 3 5" xfId="28263"/>
    <cellStyle name="Normal 29 3 6" xfId="28264"/>
    <cellStyle name="Normal 29 3 7" xfId="28265"/>
    <cellStyle name="Normal 29 3 8" xfId="28266"/>
    <cellStyle name="Normal 29 4" xfId="28267"/>
    <cellStyle name="Normal 29 4 2" xfId="28268"/>
    <cellStyle name="Normal 29 4 2 2" xfId="28269"/>
    <cellStyle name="Normal 29 4 2 3" xfId="28270"/>
    <cellStyle name="Normal 29 4 3" xfId="28271"/>
    <cellStyle name="Normal 29 4 3 2" xfId="28272"/>
    <cellStyle name="Normal 29 4 4" xfId="28273"/>
    <cellStyle name="Normal 29 4 5" xfId="28274"/>
    <cellStyle name="Normal 29 4 6" xfId="28275"/>
    <cellStyle name="Normal 29 4 7" xfId="28276"/>
    <cellStyle name="Normal 29 4 8" xfId="28277"/>
    <cellStyle name="Normal 29 5" xfId="28278"/>
    <cellStyle name="Normal 29 5 2" xfId="28279"/>
    <cellStyle name="Normal 29 6" xfId="28280"/>
    <cellStyle name="Normal 29 6 2" xfId="28281"/>
    <cellStyle name="Normal 29 6 2 2" xfId="28282"/>
    <cellStyle name="Normal 29 6 3" xfId="28283"/>
    <cellStyle name="Normal 29 6 3 2" xfId="28284"/>
    <cellStyle name="Normal 29 6 4" xfId="28285"/>
    <cellStyle name="Normal 29 6 5" xfId="28286"/>
    <cellStyle name="Normal 29 7" xfId="28287"/>
    <cellStyle name="Normal 29 7 2" xfId="28288"/>
    <cellStyle name="Normal 29 8" xfId="28289"/>
    <cellStyle name="Normal 29 8 2" xfId="28290"/>
    <cellStyle name="Normal 29 9" xfId="28291"/>
    <cellStyle name="Normal 290" xfId="28292"/>
    <cellStyle name="Normal 290 2" xfId="53315"/>
    <cellStyle name="Normal 291" xfId="28293"/>
    <cellStyle name="Normal 291 2" xfId="53316"/>
    <cellStyle name="Normal 292" xfId="28294"/>
    <cellStyle name="Normal 292 2" xfId="53317"/>
    <cellStyle name="Normal 293" xfId="28295"/>
    <cellStyle name="Normal 293 2" xfId="53318"/>
    <cellStyle name="Normal 294" xfId="28296"/>
    <cellStyle name="Normal 294 2" xfId="53319"/>
    <cellStyle name="Normal 295" xfId="28297"/>
    <cellStyle name="Normal 295 2" xfId="53320"/>
    <cellStyle name="Normal 296" xfId="28298"/>
    <cellStyle name="Normal 296 2" xfId="53321"/>
    <cellStyle name="Normal 297" xfId="28299"/>
    <cellStyle name="Normal 297 2" xfId="53322"/>
    <cellStyle name="Normal 298" xfId="28300"/>
    <cellStyle name="Normal 298 2" xfId="53323"/>
    <cellStyle name="Normal 299" xfId="28301"/>
    <cellStyle name="Normal 299 2" xfId="53324"/>
    <cellStyle name="Normal 3" xfId="45"/>
    <cellStyle name="Normal 3 10" xfId="2567"/>
    <cellStyle name="Normal 3 10 10" xfId="2568"/>
    <cellStyle name="Normal 3 10 10 2" xfId="28302"/>
    <cellStyle name="Normal 3 10 10 2 2" xfId="28303"/>
    <cellStyle name="Normal 3 10 10 2 2 2" xfId="28304"/>
    <cellStyle name="Normal 3 10 10 2 2 3" xfId="28305"/>
    <cellStyle name="Normal 3 10 10 2 3" xfId="28306"/>
    <cellStyle name="Normal 3 10 10 2 4" xfId="28307"/>
    <cellStyle name="Normal 3 10 10 3" xfId="28308"/>
    <cellStyle name="Normal 3 10 10 3 2" xfId="28309"/>
    <cellStyle name="Normal 3 10 10 3 3" xfId="28310"/>
    <cellStyle name="Normal 3 10 10 4" xfId="28311"/>
    <cellStyle name="Normal 3 10 11" xfId="2569"/>
    <cellStyle name="Normal 3 10 11 2" xfId="28312"/>
    <cellStyle name="Normal 3 10 11 2 2" xfId="28313"/>
    <cellStyle name="Normal 3 10 11 2 2 2" xfId="28314"/>
    <cellStyle name="Normal 3 10 11 2 2 3" xfId="28315"/>
    <cellStyle name="Normal 3 10 11 2 3" xfId="28316"/>
    <cellStyle name="Normal 3 10 11 2 4" xfId="28317"/>
    <cellStyle name="Normal 3 10 11 3" xfId="28318"/>
    <cellStyle name="Normal 3 10 11 3 2" xfId="28319"/>
    <cellStyle name="Normal 3 10 11 3 3" xfId="28320"/>
    <cellStyle name="Normal 3 10 11 4" xfId="28321"/>
    <cellStyle name="Normal 3 10 12" xfId="2570"/>
    <cellStyle name="Normal 3 10 12 2" xfId="28322"/>
    <cellStyle name="Normal 3 10 12 2 2" xfId="28323"/>
    <cellStyle name="Normal 3 10 12 2 2 2" xfId="28324"/>
    <cellStyle name="Normal 3 10 12 2 2 3" xfId="28325"/>
    <cellStyle name="Normal 3 10 12 2 3" xfId="28326"/>
    <cellStyle name="Normal 3 10 12 2 4" xfId="28327"/>
    <cellStyle name="Normal 3 10 12 3" xfId="28328"/>
    <cellStyle name="Normal 3 10 12 3 2" xfId="28329"/>
    <cellStyle name="Normal 3 10 12 3 3" xfId="28330"/>
    <cellStyle name="Normal 3 10 12 4" xfId="28331"/>
    <cellStyle name="Normal 3 10 13" xfId="2571"/>
    <cellStyle name="Normal 3 10 13 2" xfId="28332"/>
    <cellStyle name="Normal 3 10 13 2 2" xfId="28333"/>
    <cellStyle name="Normal 3 10 13 2 2 2" xfId="28334"/>
    <cellStyle name="Normal 3 10 13 2 2 3" xfId="28335"/>
    <cellStyle name="Normal 3 10 13 2 3" xfId="28336"/>
    <cellStyle name="Normal 3 10 13 2 4" xfId="28337"/>
    <cellStyle name="Normal 3 10 13 3" xfId="28338"/>
    <cellStyle name="Normal 3 10 13 3 2" xfId="28339"/>
    <cellStyle name="Normal 3 10 13 3 3" xfId="28340"/>
    <cellStyle name="Normal 3 10 13 4" xfId="28341"/>
    <cellStyle name="Normal 3 10 14" xfId="2572"/>
    <cellStyle name="Normal 3 10 14 2" xfId="28342"/>
    <cellStyle name="Normal 3 10 14 2 2" xfId="28343"/>
    <cellStyle name="Normal 3 10 14 2 2 2" xfId="28344"/>
    <cellStyle name="Normal 3 10 14 2 2 3" xfId="28345"/>
    <cellStyle name="Normal 3 10 14 2 3" xfId="28346"/>
    <cellStyle name="Normal 3 10 14 2 4" xfId="28347"/>
    <cellStyle name="Normal 3 10 14 3" xfId="28348"/>
    <cellStyle name="Normal 3 10 14 3 2" xfId="28349"/>
    <cellStyle name="Normal 3 10 14 3 3" xfId="28350"/>
    <cellStyle name="Normal 3 10 14 4" xfId="28351"/>
    <cellStyle name="Normal 3 10 15" xfId="2573"/>
    <cellStyle name="Normal 3 10 15 2" xfId="28352"/>
    <cellStyle name="Normal 3 10 15 2 2" xfId="28353"/>
    <cellStyle name="Normal 3 10 15 2 2 2" xfId="28354"/>
    <cellStyle name="Normal 3 10 15 2 2 3" xfId="28355"/>
    <cellStyle name="Normal 3 10 15 2 3" xfId="28356"/>
    <cellStyle name="Normal 3 10 15 2 4" xfId="28357"/>
    <cellStyle name="Normal 3 10 15 3" xfId="28358"/>
    <cellStyle name="Normal 3 10 15 3 2" xfId="28359"/>
    <cellStyle name="Normal 3 10 15 3 3" xfId="28360"/>
    <cellStyle name="Normal 3 10 15 4" xfId="28361"/>
    <cellStyle name="Normal 3 10 16" xfId="2574"/>
    <cellStyle name="Normal 3 10 16 2" xfId="28362"/>
    <cellStyle name="Normal 3 10 16 2 2" xfId="28363"/>
    <cellStyle name="Normal 3 10 16 2 2 2" xfId="28364"/>
    <cellStyle name="Normal 3 10 16 2 2 3" xfId="28365"/>
    <cellStyle name="Normal 3 10 16 2 3" xfId="28366"/>
    <cellStyle name="Normal 3 10 16 2 4" xfId="28367"/>
    <cellStyle name="Normal 3 10 16 3" xfId="28368"/>
    <cellStyle name="Normal 3 10 16 3 2" xfId="28369"/>
    <cellStyle name="Normal 3 10 16 3 3" xfId="28370"/>
    <cellStyle name="Normal 3 10 16 4" xfId="28371"/>
    <cellStyle name="Normal 3 10 17" xfId="2575"/>
    <cellStyle name="Normal 3 10 17 2" xfId="28372"/>
    <cellStyle name="Normal 3 10 17 2 2" xfId="28373"/>
    <cellStyle name="Normal 3 10 17 2 2 2" xfId="28374"/>
    <cellStyle name="Normal 3 10 17 2 2 3" xfId="28375"/>
    <cellStyle name="Normal 3 10 17 2 3" xfId="28376"/>
    <cellStyle name="Normal 3 10 17 2 4" xfId="28377"/>
    <cellStyle name="Normal 3 10 17 3" xfId="28378"/>
    <cellStyle name="Normal 3 10 17 3 2" xfId="28379"/>
    <cellStyle name="Normal 3 10 17 3 3" xfId="28380"/>
    <cellStyle name="Normal 3 10 17 4" xfId="28381"/>
    <cellStyle name="Normal 3 10 18" xfId="2576"/>
    <cellStyle name="Normal 3 10 18 2" xfId="28382"/>
    <cellStyle name="Normal 3 10 18 2 2" xfId="28383"/>
    <cellStyle name="Normal 3 10 18 2 2 2" xfId="28384"/>
    <cellStyle name="Normal 3 10 18 2 2 3" xfId="28385"/>
    <cellStyle name="Normal 3 10 18 2 3" xfId="28386"/>
    <cellStyle name="Normal 3 10 18 2 4" xfId="28387"/>
    <cellStyle name="Normal 3 10 18 3" xfId="28388"/>
    <cellStyle name="Normal 3 10 18 3 2" xfId="28389"/>
    <cellStyle name="Normal 3 10 18 3 3" xfId="28390"/>
    <cellStyle name="Normal 3 10 18 4" xfId="28391"/>
    <cellStyle name="Normal 3 10 19" xfId="2577"/>
    <cellStyle name="Normal 3 10 19 2" xfId="28392"/>
    <cellStyle name="Normal 3 10 19 2 2" xfId="28393"/>
    <cellStyle name="Normal 3 10 19 2 2 2" xfId="28394"/>
    <cellStyle name="Normal 3 10 19 2 2 3" xfId="28395"/>
    <cellStyle name="Normal 3 10 19 2 3" xfId="28396"/>
    <cellStyle name="Normal 3 10 19 2 4" xfId="28397"/>
    <cellStyle name="Normal 3 10 19 3" xfId="28398"/>
    <cellStyle name="Normal 3 10 19 3 2" xfId="28399"/>
    <cellStyle name="Normal 3 10 19 3 3" xfId="28400"/>
    <cellStyle name="Normal 3 10 19 4" xfId="28401"/>
    <cellStyle name="Normal 3 10 2" xfId="2578"/>
    <cellStyle name="Normal 3 10 2 2" xfId="28402"/>
    <cellStyle name="Normal 3 10 2 2 2" xfId="28403"/>
    <cellStyle name="Normal 3 10 2 2 2 2" xfId="28404"/>
    <cellStyle name="Normal 3 10 2 2 2 3" xfId="28405"/>
    <cellStyle name="Normal 3 10 2 2 3" xfId="28406"/>
    <cellStyle name="Normal 3 10 2 2 4" xfId="28407"/>
    <cellStyle name="Normal 3 10 2 3" xfId="28408"/>
    <cellStyle name="Normal 3 10 2 3 2" xfId="28409"/>
    <cellStyle name="Normal 3 10 2 3 3" xfId="28410"/>
    <cellStyle name="Normal 3 10 2 4" xfId="28411"/>
    <cellStyle name="Normal 3 10 20" xfId="2579"/>
    <cellStyle name="Normal 3 10 20 2" xfId="28412"/>
    <cellStyle name="Normal 3 10 20 2 2" xfId="28413"/>
    <cellStyle name="Normal 3 10 20 2 2 2" xfId="28414"/>
    <cellStyle name="Normal 3 10 20 2 2 3" xfId="28415"/>
    <cellStyle name="Normal 3 10 20 2 3" xfId="28416"/>
    <cellStyle name="Normal 3 10 20 2 4" xfId="28417"/>
    <cellStyle name="Normal 3 10 20 3" xfId="28418"/>
    <cellStyle name="Normal 3 10 20 3 2" xfId="28419"/>
    <cellStyle name="Normal 3 10 20 3 3" xfId="28420"/>
    <cellStyle name="Normal 3 10 20 4" xfId="28421"/>
    <cellStyle name="Normal 3 10 21" xfId="2580"/>
    <cellStyle name="Normal 3 10 21 2" xfId="28422"/>
    <cellStyle name="Normal 3 10 21 2 2" xfId="28423"/>
    <cellStyle name="Normal 3 10 21 2 2 2" xfId="28424"/>
    <cellStyle name="Normal 3 10 21 2 2 3" xfId="28425"/>
    <cellStyle name="Normal 3 10 21 2 3" xfId="28426"/>
    <cellStyle name="Normal 3 10 21 2 4" xfId="28427"/>
    <cellStyle name="Normal 3 10 21 3" xfId="28428"/>
    <cellStyle name="Normal 3 10 21 3 2" xfId="28429"/>
    <cellStyle name="Normal 3 10 21 3 3" xfId="28430"/>
    <cellStyle name="Normal 3 10 21 4" xfId="28431"/>
    <cellStyle name="Normal 3 10 22" xfId="2581"/>
    <cellStyle name="Normal 3 10 22 2" xfId="28432"/>
    <cellStyle name="Normal 3 10 22 2 2" xfId="28433"/>
    <cellStyle name="Normal 3 10 22 2 2 2" xfId="28434"/>
    <cellStyle name="Normal 3 10 22 2 2 3" xfId="28435"/>
    <cellStyle name="Normal 3 10 22 2 3" xfId="28436"/>
    <cellStyle name="Normal 3 10 22 2 4" xfId="28437"/>
    <cellStyle name="Normal 3 10 22 3" xfId="28438"/>
    <cellStyle name="Normal 3 10 22 3 2" xfId="28439"/>
    <cellStyle name="Normal 3 10 22 3 3" xfId="28440"/>
    <cellStyle name="Normal 3 10 22 4" xfId="28441"/>
    <cellStyle name="Normal 3 10 23" xfId="2582"/>
    <cellStyle name="Normal 3 10 23 2" xfId="28442"/>
    <cellStyle name="Normal 3 10 23 2 2" xfId="28443"/>
    <cellStyle name="Normal 3 10 23 2 2 2" xfId="28444"/>
    <cellStyle name="Normal 3 10 23 2 2 3" xfId="28445"/>
    <cellStyle name="Normal 3 10 23 2 3" xfId="28446"/>
    <cellStyle name="Normal 3 10 23 2 4" xfId="28447"/>
    <cellStyle name="Normal 3 10 23 3" xfId="28448"/>
    <cellStyle name="Normal 3 10 23 3 2" xfId="28449"/>
    <cellStyle name="Normal 3 10 23 3 3" xfId="28450"/>
    <cellStyle name="Normal 3 10 23 4" xfId="28451"/>
    <cellStyle name="Normal 3 10 24" xfId="28452"/>
    <cellStyle name="Normal 3 10 24 2" xfId="28453"/>
    <cellStyle name="Normal 3 10 24 2 2" xfId="28454"/>
    <cellStyle name="Normal 3 10 24 3" xfId="28455"/>
    <cellStyle name="Normal 3 10 24 4" xfId="28456"/>
    <cellStyle name="Normal 3 10 25" xfId="28457"/>
    <cellStyle name="Normal 3 10 25 2" xfId="28458"/>
    <cellStyle name="Normal 3 10 25 3" xfId="28459"/>
    <cellStyle name="Normal 3 10 26" xfId="28460"/>
    <cellStyle name="Normal 3 10 27" xfId="28461"/>
    <cellStyle name="Normal 3 10 3" xfId="2583"/>
    <cellStyle name="Normal 3 10 3 2" xfId="28462"/>
    <cellStyle name="Normal 3 10 3 2 2" xfId="28463"/>
    <cellStyle name="Normal 3 10 3 2 2 2" xfId="28464"/>
    <cellStyle name="Normal 3 10 3 2 2 3" xfId="28465"/>
    <cellStyle name="Normal 3 10 3 2 3" xfId="28466"/>
    <cellStyle name="Normal 3 10 3 2 4" xfId="28467"/>
    <cellStyle name="Normal 3 10 3 3" xfId="28468"/>
    <cellStyle name="Normal 3 10 3 3 2" xfId="28469"/>
    <cellStyle name="Normal 3 10 3 3 3" xfId="28470"/>
    <cellStyle name="Normal 3 10 3 4" xfId="28471"/>
    <cellStyle name="Normal 3 10 4" xfId="2584"/>
    <cellStyle name="Normal 3 10 4 2" xfId="28472"/>
    <cellStyle name="Normal 3 10 4 2 2" xfId="28473"/>
    <cellStyle name="Normal 3 10 4 2 2 2" xfId="28474"/>
    <cellStyle name="Normal 3 10 4 2 2 3" xfId="28475"/>
    <cellStyle name="Normal 3 10 4 2 3" xfId="28476"/>
    <cellStyle name="Normal 3 10 4 2 4" xfId="28477"/>
    <cellStyle name="Normal 3 10 4 3" xfId="28478"/>
    <cellStyle name="Normal 3 10 4 3 2" xfId="28479"/>
    <cellStyle name="Normal 3 10 4 3 3" xfId="28480"/>
    <cellStyle name="Normal 3 10 4 4" xfId="28481"/>
    <cellStyle name="Normal 3 10 5" xfId="2585"/>
    <cellStyle name="Normal 3 10 5 2" xfId="28482"/>
    <cellStyle name="Normal 3 10 5 2 2" xfId="28483"/>
    <cellStyle name="Normal 3 10 5 2 2 2" xfId="28484"/>
    <cellStyle name="Normal 3 10 5 2 2 3" xfId="28485"/>
    <cellStyle name="Normal 3 10 5 2 3" xfId="28486"/>
    <cellStyle name="Normal 3 10 5 2 4" xfId="28487"/>
    <cellStyle name="Normal 3 10 5 3" xfId="28488"/>
    <cellStyle name="Normal 3 10 5 3 2" xfId="28489"/>
    <cellStyle name="Normal 3 10 5 3 3" xfId="28490"/>
    <cellStyle name="Normal 3 10 5 4" xfId="28491"/>
    <cellStyle name="Normal 3 10 6" xfId="2586"/>
    <cellStyle name="Normal 3 10 6 2" xfId="28492"/>
    <cellStyle name="Normal 3 10 6 2 2" xfId="28493"/>
    <cellStyle name="Normal 3 10 6 2 2 2" xfId="28494"/>
    <cellStyle name="Normal 3 10 6 2 2 3" xfId="28495"/>
    <cellStyle name="Normal 3 10 6 2 3" xfId="28496"/>
    <cellStyle name="Normal 3 10 6 2 4" xfId="28497"/>
    <cellStyle name="Normal 3 10 6 3" xfId="28498"/>
    <cellStyle name="Normal 3 10 6 3 2" xfId="28499"/>
    <cellStyle name="Normal 3 10 6 3 3" xfId="28500"/>
    <cellStyle name="Normal 3 10 6 4" xfId="28501"/>
    <cellStyle name="Normal 3 10 7" xfId="2587"/>
    <cellStyle name="Normal 3 10 7 2" xfId="28502"/>
    <cellStyle name="Normal 3 10 7 2 2" xfId="28503"/>
    <cellStyle name="Normal 3 10 7 2 2 2" xfId="28504"/>
    <cellStyle name="Normal 3 10 7 2 2 3" xfId="28505"/>
    <cellStyle name="Normal 3 10 7 2 3" xfId="28506"/>
    <cellStyle name="Normal 3 10 7 2 4" xfId="28507"/>
    <cellStyle name="Normal 3 10 7 3" xfId="28508"/>
    <cellStyle name="Normal 3 10 7 3 2" xfId="28509"/>
    <cellStyle name="Normal 3 10 7 3 3" xfId="28510"/>
    <cellStyle name="Normal 3 10 7 4" xfId="28511"/>
    <cellStyle name="Normal 3 10 8" xfId="2588"/>
    <cellStyle name="Normal 3 10 8 2" xfId="28512"/>
    <cellStyle name="Normal 3 10 8 2 2" xfId="28513"/>
    <cellStyle name="Normal 3 10 8 2 2 2" xfId="28514"/>
    <cellStyle name="Normal 3 10 8 2 2 3" xfId="28515"/>
    <cellStyle name="Normal 3 10 8 2 3" xfId="28516"/>
    <cellStyle name="Normal 3 10 8 2 4" xfId="28517"/>
    <cellStyle name="Normal 3 10 8 3" xfId="28518"/>
    <cellStyle name="Normal 3 10 8 3 2" xfId="28519"/>
    <cellStyle name="Normal 3 10 8 3 3" xfId="28520"/>
    <cellStyle name="Normal 3 10 8 4" xfId="28521"/>
    <cellStyle name="Normal 3 10 9" xfId="2589"/>
    <cellStyle name="Normal 3 10 9 2" xfId="28522"/>
    <cellStyle name="Normal 3 10 9 2 2" xfId="28523"/>
    <cellStyle name="Normal 3 10 9 2 2 2" xfId="28524"/>
    <cellStyle name="Normal 3 10 9 2 2 3" xfId="28525"/>
    <cellStyle name="Normal 3 10 9 2 3" xfId="28526"/>
    <cellStyle name="Normal 3 10 9 2 4" xfId="28527"/>
    <cellStyle name="Normal 3 10 9 3" xfId="28528"/>
    <cellStyle name="Normal 3 10 9 3 2" xfId="28529"/>
    <cellStyle name="Normal 3 10 9 3 3" xfId="28530"/>
    <cellStyle name="Normal 3 10 9 4" xfId="28531"/>
    <cellStyle name="Normal 3 100" xfId="53325"/>
    <cellStyle name="Normal 3 100 2" xfId="53326"/>
    <cellStyle name="Normal 3 100 2 2" xfId="53327"/>
    <cellStyle name="Normal 3 100 2 3" xfId="53328"/>
    <cellStyle name="Normal 3 100 3" xfId="53329"/>
    <cellStyle name="Normal 3 100 4" xfId="53330"/>
    <cellStyle name="Normal 3 101" xfId="53331"/>
    <cellStyle name="Normal 3 101 2" xfId="53332"/>
    <cellStyle name="Normal 3 101 3" xfId="53333"/>
    <cellStyle name="Normal 3 102" xfId="53334"/>
    <cellStyle name="Normal 3 102 2" xfId="53335"/>
    <cellStyle name="Normal 3 102 3" xfId="53336"/>
    <cellStyle name="Normal 3 103" xfId="57917"/>
    <cellStyle name="Normal 3 11" xfId="2590"/>
    <cellStyle name="Normal 3 11 10" xfId="2591"/>
    <cellStyle name="Normal 3 11 10 2" xfId="28532"/>
    <cellStyle name="Normal 3 11 10 2 2" xfId="28533"/>
    <cellStyle name="Normal 3 11 10 2 2 2" xfId="28534"/>
    <cellStyle name="Normal 3 11 10 2 2 3" xfId="28535"/>
    <cellStyle name="Normal 3 11 10 2 3" xfId="28536"/>
    <cellStyle name="Normal 3 11 10 2 4" xfId="28537"/>
    <cellStyle name="Normal 3 11 10 3" xfId="28538"/>
    <cellStyle name="Normal 3 11 10 3 2" xfId="28539"/>
    <cellStyle name="Normal 3 11 10 3 3" xfId="28540"/>
    <cellStyle name="Normal 3 11 10 4" xfId="28541"/>
    <cellStyle name="Normal 3 11 11" xfId="2592"/>
    <cellStyle name="Normal 3 11 11 2" xfId="28542"/>
    <cellStyle name="Normal 3 11 11 2 2" xfId="28543"/>
    <cellStyle name="Normal 3 11 11 2 2 2" xfId="28544"/>
    <cellStyle name="Normal 3 11 11 2 2 3" xfId="28545"/>
    <cellStyle name="Normal 3 11 11 2 3" xfId="28546"/>
    <cellStyle name="Normal 3 11 11 2 4" xfId="28547"/>
    <cellStyle name="Normal 3 11 11 3" xfId="28548"/>
    <cellStyle name="Normal 3 11 11 3 2" xfId="28549"/>
    <cellStyle name="Normal 3 11 11 3 3" xfId="28550"/>
    <cellStyle name="Normal 3 11 11 4" xfId="28551"/>
    <cellStyle name="Normal 3 11 12" xfId="2593"/>
    <cellStyle name="Normal 3 11 12 2" xfId="28552"/>
    <cellStyle name="Normal 3 11 12 2 2" xfId="28553"/>
    <cellStyle name="Normal 3 11 12 2 2 2" xfId="28554"/>
    <cellStyle name="Normal 3 11 12 2 2 3" xfId="28555"/>
    <cellStyle name="Normal 3 11 12 2 3" xfId="28556"/>
    <cellStyle name="Normal 3 11 12 2 4" xfId="28557"/>
    <cellStyle name="Normal 3 11 12 3" xfId="28558"/>
    <cellStyle name="Normal 3 11 12 3 2" xfId="28559"/>
    <cellStyle name="Normal 3 11 12 3 3" xfId="28560"/>
    <cellStyle name="Normal 3 11 12 4" xfId="28561"/>
    <cellStyle name="Normal 3 11 13" xfId="2594"/>
    <cellStyle name="Normal 3 11 13 2" xfId="28562"/>
    <cellStyle name="Normal 3 11 13 2 2" xfId="28563"/>
    <cellStyle name="Normal 3 11 13 2 2 2" xfId="28564"/>
    <cellStyle name="Normal 3 11 13 2 2 3" xfId="28565"/>
    <cellStyle name="Normal 3 11 13 2 3" xfId="28566"/>
    <cellStyle name="Normal 3 11 13 2 4" xfId="28567"/>
    <cellStyle name="Normal 3 11 13 3" xfId="28568"/>
    <cellStyle name="Normal 3 11 13 3 2" xfId="28569"/>
    <cellStyle name="Normal 3 11 13 3 3" xfId="28570"/>
    <cellStyle name="Normal 3 11 13 4" xfId="28571"/>
    <cellStyle name="Normal 3 11 14" xfId="2595"/>
    <cellStyle name="Normal 3 11 14 2" xfId="28572"/>
    <cellStyle name="Normal 3 11 14 2 2" xfId="28573"/>
    <cellStyle name="Normal 3 11 14 2 2 2" xfId="28574"/>
    <cellStyle name="Normal 3 11 14 2 2 3" xfId="28575"/>
    <cellStyle name="Normal 3 11 14 2 3" xfId="28576"/>
    <cellStyle name="Normal 3 11 14 2 4" xfId="28577"/>
    <cellStyle name="Normal 3 11 14 3" xfId="28578"/>
    <cellStyle name="Normal 3 11 14 3 2" xfId="28579"/>
    <cellStyle name="Normal 3 11 14 3 3" xfId="28580"/>
    <cellStyle name="Normal 3 11 14 4" xfId="28581"/>
    <cellStyle name="Normal 3 11 15" xfId="2596"/>
    <cellStyle name="Normal 3 11 15 2" xfId="28582"/>
    <cellStyle name="Normal 3 11 15 2 2" xfId="28583"/>
    <cellStyle name="Normal 3 11 15 2 2 2" xfId="28584"/>
    <cellStyle name="Normal 3 11 15 2 2 3" xfId="28585"/>
    <cellStyle name="Normal 3 11 15 2 3" xfId="28586"/>
    <cellStyle name="Normal 3 11 15 2 4" xfId="28587"/>
    <cellStyle name="Normal 3 11 15 3" xfId="28588"/>
    <cellStyle name="Normal 3 11 15 3 2" xfId="28589"/>
    <cellStyle name="Normal 3 11 15 3 3" xfId="28590"/>
    <cellStyle name="Normal 3 11 15 4" xfId="28591"/>
    <cellStyle name="Normal 3 11 16" xfId="2597"/>
    <cellStyle name="Normal 3 11 16 2" xfId="28592"/>
    <cellStyle name="Normal 3 11 16 2 2" xfId="28593"/>
    <cellStyle name="Normal 3 11 16 2 2 2" xfId="28594"/>
    <cellStyle name="Normal 3 11 16 2 2 3" xfId="28595"/>
    <cellStyle name="Normal 3 11 16 2 3" xfId="28596"/>
    <cellStyle name="Normal 3 11 16 2 4" xfId="28597"/>
    <cellStyle name="Normal 3 11 16 3" xfId="28598"/>
    <cellStyle name="Normal 3 11 16 3 2" xfId="28599"/>
    <cellStyle name="Normal 3 11 16 3 3" xfId="28600"/>
    <cellStyle name="Normal 3 11 16 4" xfId="28601"/>
    <cellStyle name="Normal 3 11 17" xfId="2598"/>
    <cellStyle name="Normal 3 11 17 2" xfId="28602"/>
    <cellStyle name="Normal 3 11 17 2 2" xfId="28603"/>
    <cellStyle name="Normal 3 11 17 2 2 2" xfId="28604"/>
    <cellStyle name="Normal 3 11 17 2 2 3" xfId="28605"/>
    <cellStyle name="Normal 3 11 17 2 3" xfId="28606"/>
    <cellStyle name="Normal 3 11 17 2 4" xfId="28607"/>
    <cellStyle name="Normal 3 11 17 3" xfId="28608"/>
    <cellStyle name="Normal 3 11 17 3 2" xfId="28609"/>
    <cellStyle name="Normal 3 11 17 3 3" xfId="28610"/>
    <cellStyle name="Normal 3 11 17 4" xfId="28611"/>
    <cellStyle name="Normal 3 11 18" xfId="2599"/>
    <cellStyle name="Normal 3 11 18 2" xfId="28612"/>
    <cellStyle name="Normal 3 11 18 2 2" xfId="28613"/>
    <cellStyle name="Normal 3 11 18 2 2 2" xfId="28614"/>
    <cellStyle name="Normal 3 11 18 2 2 3" xfId="28615"/>
    <cellStyle name="Normal 3 11 18 2 3" xfId="28616"/>
    <cellStyle name="Normal 3 11 18 2 4" xfId="28617"/>
    <cellStyle name="Normal 3 11 18 3" xfId="28618"/>
    <cellStyle name="Normal 3 11 18 3 2" xfId="28619"/>
    <cellStyle name="Normal 3 11 18 3 3" xfId="28620"/>
    <cellStyle name="Normal 3 11 18 4" xfId="28621"/>
    <cellStyle name="Normal 3 11 19" xfId="2600"/>
    <cellStyle name="Normal 3 11 19 2" xfId="28622"/>
    <cellStyle name="Normal 3 11 19 2 2" xfId="28623"/>
    <cellStyle name="Normal 3 11 19 2 2 2" xfId="28624"/>
    <cellStyle name="Normal 3 11 19 2 2 3" xfId="28625"/>
    <cellStyle name="Normal 3 11 19 2 3" xfId="28626"/>
    <cellStyle name="Normal 3 11 19 2 4" xfId="28627"/>
    <cellStyle name="Normal 3 11 19 3" xfId="28628"/>
    <cellStyle name="Normal 3 11 19 3 2" xfId="28629"/>
    <cellStyle name="Normal 3 11 19 3 3" xfId="28630"/>
    <cellStyle name="Normal 3 11 19 4" xfId="28631"/>
    <cellStyle name="Normal 3 11 2" xfId="2601"/>
    <cellStyle name="Normal 3 11 2 2" xfId="28632"/>
    <cellStyle name="Normal 3 11 2 2 2" xfId="28633"/>
    <cellStyle name="Normal 3 11 2 2 2 2" xfId="28634"/>
    <cellStyle name="Normal 3 11 2 2 2 3" xfId="28635"/>
    <cellStyle name="Normal 3 11 2 2 3" xfId="28636"/>
    <cellStyle name="Normal 3 11 2 2 4" xfId="28637"/>
    <cellStyle name="Normal 3 11 2 3" xfId="28638"/>
    <cellStyle name="Normal 3 11 2 3 2" xfId="28639"/>
    <cellStyle name="Normal 3 11 2 3 3" xfId="28640"/>
    <cellStyle name="Normal 3 11 2 4" xfId="28641"/>
    <cellStyle name="Normal 3 11 20" xfId="2602"/>
    <cellStyle name="Normal 3 11 20 2" xfId="28642"/>
    <cellStyle name="Normal 3 11 20 2 2" xfId="28643"/>
    <cellStyle name="Normal 3 11 20 2 2 2" xfId="28644"/>
    <cellStyle name="Normal 3 11 20 2 2 3" xfId="28645"/>
    <cellStyle name="Normal 3 11 20 2 3" xfId="28646"/>
    <cellStyle name="Normal 3 11 20 2 4" xfId="28647"/>
    <cellStyle name="Normal 3 11 20 3" xfId="28648"/>
    <cellStyle name="Normal 3 11 20 3 2" xfId="28649"/>
    <cellStyle name="Normal 3 11 20 3 3" xfId="28650"/>
    <cellStyle name="Normal 3 11 20 4" xfId="28651"/>
    <cellStyle name="Normal 3 11 21" xfId="2603"/>
    <cellStyle name="Normal 3 11 21 2" xfId="28652"/>
    <cellStyle name="Normal 3 11 21 2 2" xfId="28653"/>
    <cellStyle name="Normal 3 11 21 2 2 2" xfId="28654"/>
    <cellStyle name="Normal 3 11 21 2 2 3" xfId="28655"/>
    <cellStyle name="Normal 3 11 21 2 3" xfId="28656"/>
    <cellStyle name="Normal 3 11 21 2 4" xfId="28657"/>
    <cellStyle name="Normal 3 11 21 3" xfId="28658"/>
    <cellStyle name="Normal 3 11 21 3 2" xfId="28659"/>
    <cellStyle name="Normal 3 11 21 3 3" xfId="28660"/>
    <cellStyle name="Normal 3 11 21 4" xfId="28661"/>
    <cellStyle name="Normal 3 11 22" xfId="2604"/>
    <cellStyle name="Normal 3 11 22 2" xfId="28662"/>
    <cellStyle name="Normal 3 11 22 2 2" xfId="28663"/>
    <cellStyle name="Normal 3 11 22 2 2 2" xfId="28664"/>
    <cellStyle name="Normal 3 11 22 2 2 3" xfId="28665"/>
    <cellStyle name="Normal 3 11 22 2 3" xfId="28666"/>
    <cellStyle name="Normal 3 11 22 2 4" xfId="28667"/>
    <cellStyle name="Normal 3 11 22 3" xfId="28668"/>
    <cellStyle name="Normal 3 11 22 3 2" xfId="28669"/>
    <cellStyle name="Normal 3 11 22 3 3" xfId="28670"/>
    <cellStyle name="Normal 3 11 22 4" xfId="28671"/>
    <cellStyle name="Normal 3 11 23" xfId="2605"/>
    <cellStyle name="Normal 3 11 23 2" xfId="28672"/>
    <cellStyle name="Normal 3 11 23 2 2" xfId="28673"/>
    <cellStyle name="Normal 3 11 23 2 2 2" xfId="28674"/>
    <cellStyle name="Normal 3 11 23 2 2 3" xfId="28675"/>
    <cellStyle name="Normal 3 11 23 2 3" xfId="28676"/>
    <cellStyle name="Normal 3 11 23 2 4" xfId="28677"/>
    <cellStyle name="Normal 3 11 23 3" xfId="28678"/>
    <cellStyle name="Normal 3 11 23 3 2" xfId="28679"/>
    <cellStyle name="Normal 3 11 23 3 3" xfId="28680"/>
    <cellStyle name="Normal 3 11 23 4" xfId="28681"/>
    <cellStyle name="Normal 3 11 24" xfId="28682"/>
    <cellStyle name="Normal 3 11 24 2" xfId="28683"/>
    <cellStyle name="Normal 3 11 24 2 2" xfId="28684"/>
    <cellStyle name="Normal 3 11 24 2 3" xfId="28685"/>
    <cellStyle name="Normal 3 11 24 3" xfId="28686"/>
    <cellStyle name="Normal 3 11 24 4" xfId="28687"/>
    <cellStyle name="Normal 3 11 25" xfId="28688"/>
    <cellStyle name="Normal 3 11 25 2" xfId="28689"/>
    <cellStyle name="Normal 3 11 25 3" xfId="28690"/>
    <cellStyle name="Normal 3 11 26" xfId="28691"/>
    <cellStyle name="Normal 3 11 3" xfId="2606"/>
    <cellStyle name="Normal 3 11 3 2" xfId="28692"/>
    <cellStyle name="Normal 3 11 3 2 2" xfId="28693"/>
    <cellStyle name="Normal 3 11 3 2 2 2" xfId="28694"/>
    <cellStyle name="Normal 3 11 3 2 2 3" xfId="28695"/>
    <cellStyle name="Normal 3 11 3 2 3" xfId="28696"/>
    <cellStyle name="Normal 3 11 3 2 4" xfId="28697"/>
    <cellStyle name="Normal 3 11 3 3" xfId="28698"/>
    <cellStyle name="Normal 3 11 3 3 2" xfId="28699"/>
    <cellStyle name="Normal 3 11 3 3 3" xfId="28700"/>
    <cellStyle name="Normal 3 11 3 4" xfId="28701"/>
    <cellStyle name="Normal 3 11 4" xfId="2607"/>
    <cellStyle name="Normal 3 11 4 2" xfId="28702"/>
    <cellStyle name="Normal 3 11 4 2 2" xfId="28703"/>
    <cellStyle name="Normal 3 11 4 2 2 2" xfId="28704"/>
    <cellStyle name="Normal 3 11 4 2 2 3" xfId="28705"/>
    <cellStyle name="Normal 3 11 4 2 3" xfId="28706"/>
    <cellStyle name="Normal 3 11 4 2 4" xfId="28707"/>
    <cellStyle name="Normal 3 11 4 3" xfId="28708"/>
    <cellStyle name="Normal 3 11 4 3 2" xfId="28709"/>
    <cellStyle name="Normal 3 11 4 3 3" xfId="28710"/>
    <cellStyle name="Normal 3 11 4 4" xfId="28711"/>
    <cellStyle name="Normal 3 11 5" xfId="2608"/>
    <cellStyle name="Normal 3 11 5 2" xfId="28712"/>
    <cellStyle name="Normal 3 11 5 2 2" xfId="28713"/>
    <cellStyle name="Normal 3 11 5 2 2 2" xfId="28714"/>
    <cellStyle name="Normal 3 11 5 2 2 3" xfId="28715"/>
    <cellStyle name="Normal 3 11 5 2 3" xfId="28716"/>
    <cellStyle name="Normal 3 11 5 2 4" xfId="28717"/>
    <cellStyle name="Normal 3 11 5 3" xfId="28718"/>
    <cellStyle name="Normal 3 11 5 3 2" xfId="28719"/>
    <cellStyle name="Normal 3 11 5 3 3" xfId="28720"/>
    <cellStyle name="Normal 3 11 5 4" xfId="28721"/>
    <cellStyle name="Normal 3 11 6" xfId="2609"/>
    <cellStyle name="Normal 3 11 6 2" xfId="28722"/>
    <cellStyle name="Normal 3 11 6 2 2" xfId="28723"/>
    <cellStyle name="Normal 3 11 6 2 2 2" xfId="28724"/>
    <cellStyle name="Normal 3 11 6 2 2 3" xfId="28725"/>
    <cellStyle name="Normal 3 11 6 2 3" xfId="28726"/>
    <cellStyle name="Normal 3 11 6 2 4" xfId="28727"/>
    <cellStyle name="Normal 3 11 6 3" xfId="28728"/>
    <cellStyle name="Normal 3 11 6 3 2" xfId="28729"/>
    <cellStyle name="Normal 3 11 6 3 3" xfId="28730"/>
    <cellStyle name="Normal 3 11 6 4" xfId="28731"/>
    <cellStyle name="Normal 3 11 7" xfId="2610"/>
    <cellStyle name="Normal 3 11 7 2" xfId="28732"/>
    <cellStyle name="Normal 3 11 7 2 2" xfId="28733"/>
    <cellStyle name="Normal 3 11 7 2 2 2" xfId="28734"/>
    <cellStyle name="Normal 3 11 7 2 2 3" xfId="28735"/>
    <cellStyle name="Normal 3 11 7 2 3" xfId="28736"/>
    <cellStyle name="Normal 3 11 7 2 4" xfId="28737"/>
    <cellStyle name="Normal 3 11 7 3" xfId="28738"/>
    <cellStyle name="Normal 3 11 7 3 2" xfId="28739"/>
    <cellStyle name="Normal 3 11 7 3 3" xfId="28740"/>
    <cellStyle name="Normal 3 11 7 4" xfId="28741"/>
    <cellStyle name="Normal 3 11 8" xfId="2611"/>
    <cellStyle name="Normal 3 11 8 2" xfId="28742"/>
    <cellStyle name="Normal 3 11 8 2 2" xfId="28743"/>
    <cellStyle name="Normal 3 11 8 2 2 2" xfId="28744"/>
    <cellStyle name="Normal 3 11 8 2 2 3" xfId="28745"/>
    <cellStyle name="Normal 3 11 8 2 3" xfId="28746"/>
    <cellStyle name="Normal 3 11 8 2 4" xfId="28747"/>
    <cellStyle name="Normal 3 11 8 3" xfId="28748"/>
    <cellStyle name="Normal 3 11 8 3 2" xfId="28749"/>
    <cellStyle name="Normal 3 11 8 3 3" xfId="28750"/>
    <cellStyle name="Normal 3 11 8 4" xfId="28751"/>
    <cellStyle name="Normal 3 11 9" xfId="2612"/>
    <cellStyle name="Normal 3 11 9 2" xfId="28752"/>
    <cellStyle name="Normal 3 11 9 2 2" xfId="28753"/>
    <cellStyle name="Normal 3 11 9 2 2 2" xfId="28754"/>
    <cellStyle name="Normal 3 11 9 2 2 3" xfId="28755"/>
    <cellStyle name="Normal 3 11 9 2 3" xfId="28756"/>
    <cellStyle name="Normal 3 11 9 2 4" xfId="28757"/>
    <cellStyle name="Normal 3 11 9 3" xfId="28758"/>
    <cellStyle name="Normal 3 11 9 3 2" xfId="28759"/>
    <cellStyle name="Normal 3 11 9 3 3" xfId="28760"/>
    <cellStyle name="Normal 3 11 9 4" xfId="28761"/>
    <cellStyle name="Normal 3 12" xfId="2613"/>
    <cellStyle name="Normal 3 12 10" xfId="2614"/>
    <cellStyle name="Normal 3 12 10 2" xfId="28762"/>
    <cellStyle name="Normal 3 12 10 2 2" xfId="28763"/>
    <cellStyle name="Normal 3 12 10 2 2 2" xfId="28764"/>
    <cellStyle name="Normal 3 12 10 2 2 3" xfId="28765"/>
    <cellStyle name="Normal 3 12 10 2 3" xfId="28766"/>
    <cellStyle name="Normal 3 12 10 2 4" xfId="28767"/>
    <cellStyle name="Normal 3 12 10 3" xfId="28768"/>
    <cellStyle name="Normal 3 12 10 3 2" xfId="28769"/>
    <cellStyle name="Normal 3 12 10 3 3" xfId="28770"/>
    <cellStyle name="Normal 3 12 10 4" xfId="28771"/>
    <cellStyle name="Normal 3 12 11" xfId="2615"/>
    <cellStyle name="Normal 3 12 11 2" xfId="28772"/>
    <cellStyle name="Normal 3 12 11 2 2" xfId="28773"/>
    <cellStyle name="Normal 3 12 11 2 2 2" xfId="28774"/>
    <cellStyle name="Normal 3 12 11 2 2 3" xfId="28775"/>
    <cellStyle name="Normal 3 12 11 2 3" xfId="28776"/>
    <cellStyle name="Normal 3 12 11 2 4" xfId="28777"/>
    <cellStyle name="Normal 3 12 11 3" xfId="28778"/>
    <cellStyle name="Normal 3 12 11 3 2" xfId="28779"/>
    <cellStyle name="Normal 3 12 11 3 3" xfId="28780"/>
    <cellStyle name="Normal 3 12 11 4" xfId="28781"/>
    <cellStyle name="Normal 3 12 12" xfId="2616"/>
    <cellStyle name="Normal 3 12 12 2" xfId="28782"/>
    <cellStyle name="Normal 3 12 12 2 2" xfId="28783"/>
    <cellStyle name="Normal 3 12 12 2 2 2" xfId="28784"/>
    <cellStyle name="Normal 3 12 12 2 2 3" xfId="28785"/>
    <cellStyle name="Normal 3 12 12 2 3" xfId="28786"/>
    <cellStyle name="Normal 3 12 12 2 4" xfId="28787"/>
    <cellStyle name="Normal 3 12 12 3" xfId="28788"/>
    <cellStyle name="Normal 3 12 12 3 2" xfId="28789"/>
    <cellStyle name="Normal 3 12 12 3 3" xfId="28790"/>
    <cellStyle name="Normal 3 12 12 4" xfId="28791"/>
    <cellStyle name="Normal 3 12 13" xfId="2617"/>
    <cellStyle name="Normal 3 12 13 2" xfId="28792"/>
    <cellStyle name="Normal 3 12 13 2 2" xfId="28793"/>
    <cellStyle name="Normal 3 12 13 2 2 2" xfId="28794"/>
    <cellStyle name="Normal 3 12 13 2 2 3" xfId="28795"/>
    <cellStyle name="Normal 3 12 13 2 3" xfId="28796"/>
    <cellStyle name="Normal 3 12 13 2 4" xfId="28797"/>
    <cellStyle name="Normal 3 12 13 3" xfId="28798"/>
    <cellStyle name="Normal 3 12 13 3 2" xfId="28799"/>
    <cellStyle name="Normal 3 12 13 3 3" xfId="28800"/>
    <cellStyle name="Normal 3 12 13 4" xfId="28801"/>
    <cellStyle name="Normal 3 12 14" xfId="2618"/>
    <cellStyle name="Normal 3 12 14 2" xfId="28802"/>
    <cellStyle name="Normal 3 12 14 2 2" xfId="28803"/>
    <cellStyle name="Normal 3 12 14 2 2 2" xfId="28804"/>
    <cellStyle name="Normal 3 12 14 2 2 3" xfId="28805"/>
    <cellStyle name="Normal 3 12 14 2 3" xfId="28806"/>
    <cellStyle name="Normal 3 12 14 2 4" xfId="28807"/>
    <cellStyle name="Normal 3 12 14 3" xfId="28808"/>
    <cellStyle name="Normal 3 12 14 3 2" xfId="28809"/>
    <cellStyle name="Normal 3 12 14 3 3" xfId="28810"/>
    <cellStyle name="Normal 3 12 14 4" xfId="28811"/>
    <cellStyle name="Normal 3 12 15" xfId="2619"/>
    <cellStyle name="Normal 3 12 15 2" xfId="28812"/>
    <cellStyle name="Normal 3 12 15 2 2" xfId="28813"/>
    <cellStyle name="Normal 3 12 15 2 2 2" xfId="28814"/>
    <cellStyle name="Normal 3 12 15 2 2 3" xfId="28815"/>
    <cellStyle name="Normal 3 12 15 2 3" xfId="28816"/>
    <cellStyle name="Normal 3 12 15 2 4" xfId="28817"/>
    <cellStyle name="Normal 3 12 15 3" xfId="28818"/>
    <cellStyle name="Normal 3 12 15 3 2" xfId="28819"/>
    <cellStyle name="Normal 3 12 15 3 3" xfId="28820"/>
    <cellStyle name="Normal 3 12 15 4" xfId="28821"/>
    <cellStyle name="Normal 3 12 16" xfId="2620"/>
    <cellStyle name="Normal 3 12 16 2" xfId="28822"/>
    <cellStyle name="Normal 3 12 16 2 2" xfId="28823"/>
    <cellStyle name="Normal 3 12 16 2 2 2" xfId="28824"/>
    <cellStyle name="Normal 3 12 16 2 2 3" xfId="28825"/>
    <cellStyle name="Normal 3 12 16 2 3" xfId="28826"/>
    <cellStyle name="Normal 3 12 16 2 4" xfId="28827"/>
    <cellStyle name="Normal 3 12 16 3" xfId="28828"/>
    <cellStyle name="Normal 3 12 16 3 2" xfId="28829"/>
    <cellStyle name="Normal 3 12 16 3 3" xfId="28830"/>
    <cellStyle name="Normal 3 12 16 4" xfId="28831"/>
    <cellStyle name="Normal 3 12 17" xfId="2621"/>
    <cellStyle name="Normal 3 12 17 2" xfId="28832"/>
    <cellStyle name="Normal 3 12 17 2 2" xfId="28833"/>
    <cellStyle name="Normal 3 12 17 2 2 2" xfId="28834"/>
    <cellStyle name="Normal 3 12 17 2 2 3" xfId="28835"/>
    <cellStyle name="Normal 3 12 17 2 3" xfId="28836"/>
    <cellStyle name="Normal 3 12 17 2 4" xfId="28837"/>
    <cellStyle name="Normal 3 12 17 3" xfId="28838"/>
    <cellStyle name="Normal 3 12 17 3 2" xfId="28839"/>
    <cellStyle name="Normal 3 12 17 3 3" xfId="28840"/>
    <cellStyle name="Normal 3 12 17 4" xfId="28841"/>
    <cellStyle name="Normal 3 12 18" xfId="2622"/>
    <cellStyle name="Normal 3 12 18 2" xfId="28842"/>
    <cellStyle name="Normal 3 12 18 2 2" xfId="28843"/>
    <cellStyle name="Normal 3 12 18 2 2 2" xfId="28844"/>
    <cellStyle name="Normal 3 12 18 2 2 3" xfId="28845"/>
    <cellStyle name="Normal 3 12 18 2 3" xfId="28846"/>
    <cellStyle name="Normal 3 12 18 2 4" xfId="28847"/>
    <cellStyle name="Normal 3 12 18 3" xfId="28848"/>
    <cellStyle name="Normal 3 12 18 3 2" xfId="28849"/>
    <cellStyle name="Normal 3 12 18 3 3" xfId="28850"/>
    <cellStyle name="Normal 3 12 18 4" xfId="28851"/>
    <cellStyle name="Normal 3 12 19" xfId="2623"/>
    <cellStyle name="Normal 3 12 19 2" xfId="28852"/>
    <cellStyle name="Normal 3 12 19 2 2" xfId="28853"/>
    <cellStyle name="Normal 3 12 19 2 2 2" xfId="28854"/>
    <cellStyle name="Normal 3 12 19 2 2 3" xfId="28855"/>
    <cellStyle name="Normal 3 12 19 2 3" xfId="28856"/>
    <cellStyle name="Normal 3 12 19 2 4" xfId="28857"/>
    <cellStyle name="Normal 3 12 19 3" xfId="28858"/>
    <cellStyle name="Normal 3 12 19 3 2" xfId="28859"/>
    <cellStyle name="Normal 3 12 19 3 3" xfId="28860"/>
    <cellStyle name="Normal 3 12 19 4" xfId="28861"/>
    <cellStyle name="Normal 3 12 2" xfId="2624"/>
    <cellStyle name="Normal 3 12 2 2" xfId="28862"/>
    <cellStyle name="Normal 3 12 2 2 2" xfId="28863"/>
    <cellStyle name="Normal 3 12 2 2 2 2" xfId="28864"/>
    <cellStyle name="Normal 3 12 2 2 2 3" xfId="28865"/>
    <cellStyle name="Normal 3 12 2 2 3" xfId="28866"/>
    <cellStyle name="Normal 3 12 2 2 4" xfId="28867"/>
    <cellStyle name="Normal 3 12 2 3" xfId="28868"/>
    <cellStyle name="Normal 3 12 2 3 2" xfId="28869"/>
    <cellStyle name="Normal 3 12 2 3 3" xfId="28870"/>
    <cellStyle name="Normal 3 12 2 4" xfId="28871"/>
    <cellStyle name="Normal 3 12 20" xfId="2625"/>
    <cellStyle name="Normal 3 12 20 2" xfId="28872"/>
    <cellStyle name="Normal 3 12 20 2 2" xfId="28873"/>
    <cellStyle name="Normal 3 12 20 2 2 2" xfId="28874"/>
    <cellStyle name="Normal 3 12 20 2 2 3" xfId="28875"/>
    <cellStyle name="Normal 3 12 20 2 3" xfId="28876"/>
    <cellStyle name="Normal 3 12 20 2 4" xfId="28877"/>
    <cellStyle name="Normal 3 12 20 3" xfId="28878"/>
    <cellStyle name="Normal 3 12 20 3 2" xfId="28879"/>
    <cellStyle name="Normal 3 12 20 3 3" xfId="28880"/>
    <cellStyle name="Normal 3 12 20 4" xfId="28881"/>
    <cellStyle name="Normal 3 12 21" xfId="2626"/>
    <cellStyle name="Normal 3 12 21 2" xfId="28882"/>
    <cellStyle name="Normal 3 12 21 2 2" xfId="28883"/>
    <cellStyle name="Normal 3 12 21 2 2 2" xfId="28884"/>
    <cellStyle name="Normal 3 12 21 2 2 3" xfId="28885"/>
    <cellStyle name="Normal 3 12 21 2 3" xfId="28886"/>
    <cellStyle name="Normal 3 12 21 2 4" xfId="28887"/>
    <cellStyle name="Normal 3 12 21 3" xfId="28888"/>
    <cellStyle name="Normal 3 12 21 3 2" xfId="28889"/>
    <cellStyle name="Normal 3 12 21 3 3" xfId="28890"/>
    <cellStyle name="Normal 3 12 21 4" xfId="28891"/>
    <cellStyle name="Normal 3 12 22" xfId="2627"/>
    <cellStyle name="Normal 3 12 22 2" xfId="28892"/>
    <cellStyle name="Normal 3 12 22 2 2" xfId="28893"/>
    <cellStyle name="Normal 3 12 22 2 2 2" xfId="28894"/>
    <cellStyle name="Normal 3 12 22 2 2 3" xfId="28895"/>
    <cellStyle name="Normal 3 12 22 2 3" xfId="28896"/>
    <cellStyle name="Normal 3 12 22 2 4" xfId="28897"/>
    <cellStyle name="Normal 3 12 22 3" xfId="28898"/>
    <cellStyle name="Normal 3 12 22 3 2" xfId="28899"/>
    <cellStyle name="Normal 3 12 22 3 3" xfId="28900"/>
    <cellStyle name="Normal 3 12 22 4" xfId="28901"/>
    <cellStyle name="Normal 3 12 23" xfId="2628"/>
    <cellStyle name="Normal 3 12 23 2" xfId="28902"/>
    <cellStyle name="Normal 3 12 23 2 2" xfId="28903"/>
    <cellStyle name="Normal 3 12 23 2 2 2" xfId="28904"/>
    <cellStyle name="Normal 3 12 23 2 2 3" xfId="28905"/>
    <cellStyle name="Normal 3 12 23 2 3" xfId="28906"/>
    <cellStyle name="Normal 3 12 23 2 4" xfId="28907"/>
    <cellStyle name="Normal 3 12 23 3" xfId="28908"/>
    <cellStyle name="Normal 3 12 23 3 2" xfId="28909"/>
    <cellStyle name="Normal 3 12 23 3 3" xfId="28910"/>
    <cellStyle name="Normal 3 12 23 4" xfId="28911"/>
    <cellStyle name="Normal 3 12 24" xfId="28912"/>
    <cellStyle name="Normal 3 12 24 2" xfId="28913"/>
    <cellStyle name="Normal 3 12 24 2 2" xfId="28914"/>
    <cellStyle name="Normal 3 12 24 2 3" xfId="28915"/>
    <cellStyle name="Normal 3 12 24 3" xfId="28916"/>
    <cellStyle name="Normal 3 12 24 4" xfId="28917"/>
    <cellStyle name="Normal 3 12 25" xfId="28918"/>
    <cellStyle name="Normal 3 12 25 2" xfId="28919"/>
    <cellStyle name="Normal 3 12 25 3" xfId="28920"/>
    <cellStyle name="Normal 3 12 26" xfId="28921"/>
    <cellStyle name="Normal 3 12 3" xfId="2629"/>
    <cellStyle name="Normal 3 12 3 2" xfId="28922"/>
    <cellStyle name="Normal 3 12 3 2 2" xfId="28923"/>
    <cellStyle name="Normal 3 12 3 2 2 2" xfId="28924"/>
    <cellStyle name="Normal 3 12 3 2 2 3" xfId="28925"/>
    <cellStyle name="Normal 3 12 3 2 3" xfId="28926"/>
    <cellStyle name="Normal 3 12 3 2 4" xfId="28927"/>
    <cellStyle name="Normal 3 12 3 3" xfId="28928"/>
    <cellStyle name="Normal 3 12 3 3 2" xfId="28929"/>
    <cellStyle name="Normal 3 12 3 3 3" xfId="28930"/>
    <cellStyle name="Normal 3 12 3 4" xfId="28931"/>
    <cellStyle name="Normal 3 12 4" xfId="2630"/>
    <cellStyle name="Normal 3 12 4 2" xfId="28932"/>
    <cellStyle name="Normal 3 12 4 2 2" xfId="28933"/>
    <cellStyle name="Normal 3 12 4 2 2 2" xfId="28934"/>
    <cellStyle name="Normal 3 12 4 2 2 3" xfId="28935"/>
    <cellStyle name="Normal 3 12 4 2 3" xfId="28936"/>
    <cellStyle name="Normal 3 12 4 2 4" xfId="28937"/>
    <cellStyle name="Normal 3 12 4 3" xfId="28938"/>
    <cellStyle name="Normal 3 12 4 3 2" xfId="28939"/>
    <cellStyle name="Normal 3 12 4 3 3" xfId="28940"/>
    <cellStyle name="Normal 3 12 4 4" xfId="28941"/>
    <cellStyle name="Normal 3 12 5" xfId="2631"/>
    <cellStyle name="Normal 3 12 5 2" xfId="28942"/>
    <cellStyle name="Normal 3 12 5 2 2" xfId="28943"/>
    <cellStyle name="Normal 3 12 5 2 2 2" xfId="28944"/>
    <cellStyle name="Normal 3 12 5 2 2 3" xfId="28945"/>
    <cellStyle name="Normal 3 12 5 2 3" xfId="28946"/>
    <cellStyle name="Normal 3 12 5 2 4" xfId="28947"/>
    <cellStyle name="Normal 3 12 5 3" xfId="28948"/>
    <cellStyle name="Normal 3 12 5 3 2" xfId="28949"/>
    <cellStyle name="Normal 3 12 5 3 3" xfId="28950"/>
    <cellStyle name="Normal 3 12 5 4" xfId="28951"/>
    <cellStyle name="Normal 3 12 6" xfId="2632"/>
    <cellStyle name="Normal 3 12 6 2" xfId="28952"/>
    <cellStyle name="Normal 3 12 6 2 2" xfId="28953"/>
    <cellStyle name="Normal 3 12 6 2 2 2" xfId="28954"/>
    <cellStyle name="Normal 3 12 6 2 2 3" xfId="28955"/>
    <cellStyle name="Normal 3 12 6 2 3" xfId="28956"/>
    <cellStyle name="Normal 3 12 6 2 4" xfId="28957"/>
    <cellStyle name="Normal 3 12 6 3" xfId="28958"/>
    <cellStyle name="Normal 3 12 6 3 2" xfId="28959"/>
    <cellStyle name="Normal 3 12 6 3 3" xfId="28960"/>
    <cellStyle name="Normal 3 12 6 4" xfId="28961"/>
    <cellStyle name="Normal 3 12 7" xfId="2633"/>
    <cellStyle name="Normal 3 12 7 2" xfId="28962"/>
    <cellStyle name="Normal 3 12 7 2 2" xfId="28963"/>
    <cellStyle name="Normal 3 12 7 2 2 2" xfId="28964"/>
    <cellStyle name="Normal 3 12 7 2 2 3" xfId="28965"/>
    <cellStyle name="Normal 3 12 7 2 3" xfId="28966"/>
    <cellStyle name="Normal 3 12 7 2 4" xfId="28967"/>
    <cellStyle name="Normal 3 12 7 3" xfId="28968"/>
    <cellStyle name="Normal 3 12 7 3 2" xfId="28969"/>
    <cellStyle name="Normal 3 12 7 3 3" xfId="28970"/>
    <cellStyle name="Normal 3 12 7 4" xfId="28971"/>
    <cellStyle name="Normal 3 12 8" xfId="2634"/>
    <cellStyle name="Normal 3 12 8 2" xfId="28972"/>
    <cellStyle name="Normal 3 12 8 2 2" xfId="28973"/>
    <cellStyle name="Normal 3 12 8 2 2 2" xfId="28974"/>
    <cellStyle name="Normal 3 12 8 2 2 3" xfId="28975"/>
    <cellStyle name="Normal 3 12 8 2 3" xfId="28976"/>
    <cellStyle name="Normal 3 12 8 2 4" xfId="28977"/>
    <cellStyle name="Normal 3 12 8 3" xfId="28978"/>
    <cellStyle name="Normal 3 12 8 3 2" xfId="28979"/>
    <cellStyle name="Normal 3 12 8 3 3" xfId="28980"/>
    <cellStyle name="Normal 3 12 8 4" xfId="28981"/>
    <cellStyle name="Normal 3 12 9" xfId="2635"/>
    <cellStyle name="Normal 3 12 9 2" xfId="28982"/>
    <cellStyle name="Normal 3 12 9 2 2" xfId="28983"/>
    <cellStyle name="Normal 3 12 9 2 2 2" xfId="28984"/>
    <cellStyle name="Normal 3 12 9 2 2 3" xfId="28985"/>
    <cellStyle name="Normal 3 12 9 2 3" xfId="28986"/>
    <cellStyle name="Normal 3 12 9 2 4" xfId="28987"/>
    <cellStyle name="Normal 3 12 9 3" xfId="28988"/>
    <cellStyle name="Normal 3 12 9 3 2" xfId="28989"/>
    <cellStyle name="Normal 3 12 9 3 3" xfId="28990"/>
    <cellStyle name="Normal 3 12 9 4" xfId="28991"/>
    <cellStyle name="Normal 3 13" xfId="2636"/>
    <cellStyle name="Normal 3 13 10" xfId="2637"/>
    <cellStyle name="Normal 3 13 10 2" xfId="28992"/>
    <cellStyle name="Normal 3 13 10 2 2" xfId="28993"/>
    <cellStyle name="Normal 3 13 10 2 2 2" xfId="28994"/>
    <cellStyle name="Normal 3 13 10 2 2 3" xfId="28995"/>
    <cellStyle name="Normal 3 13 10 2 3" xfId="28996"/>
    <cellStyle name="Normal 3 13 10 2 4" xfId="28997"/>
    <cellStyle name="Normal 3 13 10 3" xfId="28998"/>
    <cellStyle name="Normal 3 13 10 3 2" xfId="28999"/>
    <cellStyle name="Normal 3 13 10 3 3" xfId="29000"/>
    <cellStyle name="Normal 3 13 10 4" xfId="29001"/>
    <cellStyle name="Normal 3 13 11" xfId="2638"/>
    <cellStyle name="Normal 3 13 11 2" xfId="29002"/>
    <cellStyle name="Normal 3 13 11 2 2" xfId="29003"/>
    <cellStyle name="Normal 3 13 11 2 2 2" xfId="29004"/>
    <cellStyle name="Normal 3 13 11 2 2 3" xfId="29005"/>
    <cellStyle name="Normal 3 13 11 2 3" xfId="29006"/>
    <cellStyle name="Normal 3 13 11 2 4" xfId="29007"/>
    <cellStyle name="Normal 3 13 11 3" xfId="29008"/>
    <cellStyle name="Normal 3 13 11 3 2" xfId="29009"/>
    <cellStyle name="Normal 3 13 11 3 3" xfId="29010"/>
    <cellStyle name="Normal 3 13 11 4" xfId="29011"/>
    <cellStyle name="Normal 3 13 12" xfId="2639"/>
    <cellStyle name="Normal 3 13 12 2" xfId="29012"/>
    <cellStyle name="Normal 3 13 12 2 2" xfId="29013"/>
    <cellStyle name="Normal 3 13 12 2 2 2" xfId="29014"/>
    <cellStyle name="Normal 3 13 12 2 2 3" xfId="29015"/>
    <cellStyle name="Normal 3 13 12 2 3" xfId="29016"/>
    <cellStyle name="Normal 3 13 12 2 4" xfId="29017"/>
    <cellStyle name="Normal 3 13 12 3" xfId="29018"/>
    <cellStyle name="Normal 3 13 12 3 2" xfId="29019"/>
    <cellStyle name="Normal 3 13 12 3 3" xfId="29020"/>
    <cellStyle name="Normal 3 13 12 4" xfId="29021"/>
    <cellStyle name="Normal 3 13 13" xfId="2640"/>
    <cellStyle name="Normal 3 13 13 2" xfId="29022"/>
    <cellStyle name="Normal 3 13 13 2 2" xfId="29023"/>
    <cellStyle name="Normal 3 13 13 2 2 2" xfId="29024"/>
    <cellStyle name="Normal 3 13 13 2 2 3" xfId="29025"/>
    <cellStyle name="Normal 3 13 13 2 3" xfId="29026"/>
    <cellStyle name="Normal 3 13 13 2 4" xfId="29027"/>
    <cellStyle name="Normal 3 13 13 3" xfId="29028"/>
    <cellStyle name="Normal 3 13 13 3 2" xfId="29029"/>
    <cellStyle name="Normal 3 13 13 3 3" xfId="29030"/>
    <cellStyle name="Normal 3 13 13 4" xfId="29031"/>
    <cellStyle name="Normal 3 13 14" xfId="2641"/>
    <cellStyle name="Normal 3 13 14 2" xfId="29032"/>
    <cellStyle name="Normal 3 13 14 2 2" xfId="29033"/>
    <cellStyle name="Normal 3 13 14 2 2 2" xfId="29034"/>
    <cellStyle name="Normal 3 13 14 2 2 3" xfId="29035"/>
    <cellStyle name="Normal 3 13 14 2 3" xfId="29036"/>
    <cellStyle name="Normal 3 13 14 2 4" xfId="29037"/>
    <cellStyle name="Normal 3 13 14 3" xfId="29038"/>
    <cellStyle name="Normal 3 13 14 3 2" xfId="29039"/>
    <cellStyle name="Normal 3 13 14 3 3" xfId="29040"/>
    <cellStyle name="Normal 3 13 14 4" xfId="29041"/>
    <cellStyle name="Normal 3 13 15" xfId="2642"/>
    <cellStyle name="Normal 3 13 15 2" xfId="29042"/>
    <cellStyle name="Normal 3 13 15 2 2" xfId="29043"/>
    <cellStyle name="Normal 3 13 15 2 2 2" xfId="29044"/>
    <cellStyle name="Normal 3 13 15 2 2 3" xfId="29045"/>
    <cellStyle name="Normal 3 13 15 2 3" xfId="29046"/>
    <cellStyle name="Normal 3 13 15 2 4" xfId="29047"/>
    <cellStyle name="Normal 3 13 15 3" xfId="29048"/>
    <cellStyle name="Normal 3 13 15 3 2" xfId="29049"/>
    <cellStyle name="Normal 3 13 15 3 3" xfId="29050"/>
    <cellStyle name="Normal 3 13 15 4" xfId="29051"/>
    <cellStyle name="Normal 3 13 16" xfId="2643"/>
    <cellStyle name="Normal 3 13 16 2" xfId="29052"/>
    <cellStyle name="Normal 3 13 16 2 2" xfId="29053"/>
    <cellStyle name="Normal 3 13 16 2 2 2" xfId="29054"/>
    <cellStyle name="Normal 3 13 16 2 2 3" xfId="29055"/>
    <cellStyle name="Normal 3 13 16 2 3" xfId="29056"/>
    <cellStyle name="Normal 3 13 16 2 4" xfId="29057"/>
    <cellStyle name="Normal 3 13 16 3" xfId="29058"/>
    <cellStyle name="Normal 3 13 16 3 2" xfId="29059"/>
    <cellStyle name="Normal 3 13 16 3 3" xfId="29060"/>
    <cellStyle name="Normal 3 13 16 4" xfId="29061"/>
    <cellStyle name="Normal 3 13 17" xfId="2644"/>
    <cellStyle name="Normal 3 13 17 2" xfId="29062"/>
    <cellStyle name="Normal 3 13 17 2 2" xfId="29063"/>
    <cellStyle name="Normal 3 13 17 2 2 2" xfId="29064"/>
    <cellStyle name="Normal 3 13 17 2 2 3" xfId="29065"/>
    <cellStyle name="Normal 3 13 17 2 3" xfId="29066"/>
    <cellStyle name="Normal 3 13 17 2 4" xfId="29067"/>
    <cellStyle name="Normal 3 13 17 3" xfId="29068"/>
    <cellStyle name="Normal 3 13 17 3 2" xfId="29069"/>
    <cellStyle name="Normal 3 13 17 3 3" xfId="29070"/>
    <cellStyle name="Normal 3 13 17 4" xfId="29071"/>
    <cellStyle name="Normal 3 13 18" xfId="2645"/>
    <cellStyle name="Normal 3 13 18 2" xfId="29072"/>
    <cellStyle name="Normal 3 13 18 2 2" xfId="29073"/>
    <cellStyle name="Normal 3 13 18 2 2 2" xfId="29074"/>
    <cellStyle name="Normal 3 13 18 2 2 3" xfId="29075"/>
    <cellStyle name="Normal 3 13 18 2 3" xfId="29076"/>
    <cellStyle name="Normal 3 13 18 2 4" xfId="29077"/>
    <cellStyle name="Normal 3 13 18 3" xfId="29078"/>
    <cellStyle name="Normal 3 13 18 3 2" xfId="29079"/>
    <cellStyle name="Normal 3 13 18 3 3" xfId="29080"/>
    <cellStyle name="Normal 3 13 18 4" xfId="29081"/>
    <cellStyle name="Normal 3 13 19" xfId="2646"/>
    <cellStyle name="Normal 3 13 19 2" xfId="29082"/>
    <cellStyle name="Normal 3 13 19 2 2" xfId="29083"/>
    <cellStyle name="Normal 3 13 19 2 2 2" xfId="29084"/>
    <cellStyle name="Normal 3 13 19 2 2 3" xfId="29085"/>
    <cellStyle name="Normal 3 13 19 2 3" xfId="29086"/>
    <cellStyle name="Normal 3 13 19 2 4" xfId="29087"/>
    <cellStyle name="Normal 3 13 19 3" xfId="29088"/>
    <cellStyle name="Normal 3 13 19 3 2" xfId="29089"/>
    <cellStyle name="Normal 3 13 19 3 3" xfId="29090"/>
    <cellStyle name="Normal 3 13 19 4" xfId="29091"/>
    <cellStyle name="Normal 3 13 2" xfId="2647"/>
    <cellStyle name="Normal 3 13 2 2" xfId="29092"/>
    <cellStyle name="Normal 3 13 2 2 2" xfId="29093"/>
    <cellStyle name="Normal 3 13 2 2 2 2" xfId="29094"/>
    <cellStyle name="Normal 3 13 2 2 2 3" xfId="29095"/>
    <cellStyle name="Normal 3 13 2 2 3" xfId="29096"/>
    <cellStyle name="Normal 3 13 2 2 4" xfId="29097"/>
    <cellStyle name="Normal 3 13 2 3" xfId="29098"/>
    <cellStyle name="Normal 3 13 2 3 2" xfId="29099"/>
    <cellStyle name="Normal 3 13 2 3 3" xfId="29100"/>
    <cellStyle name="Normal 3 13 2 4" xfId="29101"/>
    <cellStyle name="Normal 3 13 20" xfId="2648"/>
    <cellStyle name="Normal 3 13 20 2" xfId="29102"/>
    <cellStyle name="Normal 3 13 20 2 2" xfId="29103"/>
    <cellStyle name="Normal 3 13 20 2 2 2" xfId="29104"/>
    <cellStyle name="Normal 3 13 20 2 2 3" xfId="29105"/>
    <cellStyle name="Normal 3 13 20 2 3" xfId="29106"/>
    <cellStyle name="Normal 3 13 20 2 4" xfId="29107"/>
    <cellStyle name="Normal 3 13 20 3" xfId="29108"/>
    <cellStyle name="Normal 3 13 20 3 2" xfId="29109"/>
    <cellStyle name="Normal 3 13 20 3 3" xfId="29110"/>
    <cellStyle name="Normal 3 13 20 4" xfId="29111"/>
    <cellStyle name="Normal 3 13 21" xfId="2649"/>
    <cellStyle name="Normal 3 13 21 2" xfId="29112"/>
    <cellStyle name="Normal 3 13 21 2 2" xfId="29113"/>
    <cellStyle name="Normal 3 13 21 2 2 2" xfId="29114"/>
    <cellStyle name="Normal 3 13 21 2 2 3" xfId="29115"/>
    <cellStyle name="Normal 3 13 21 2 3" xfId="29116"/>
    <cellStyle name="Normal 3 13 21 2 4" xfId="29117"/>
    <cellStyle name="Normal 3 13 21 3" xfId="29118"/>
    <cellStyle name="Normal 3 13 21 3 2" xfId="29119"/>
    <cellStyle name="Normal 3 13 21 3 3" xfId="29120"/>
    <cellStyle name="Normal 3 13 21 4" xfId="29121"/>
    <cellStyle name="Normal 3 13 22" xfId="2650"/>
    <cellStyle name="Normal 3 13 22 2" xfId="29122"/>
    <cellStyle name="Normal 3 13 22 2 2" xfId="29123"/>
    <cellStyle name="Normal 3 13 22 2 2 2" xfId="29124"/>
    <cellStyle name="Normal 3 13 22 2 2 3" xfId="29125"/>
    <cellStyle name="Normal 3 13 22 2 3" xfId="29126"/>
    <cellStyle name="Normal 3 13 22 2 4" xfId="29127"/>
    <cellStyle name="Normal 3 13 22 3" xfId="29128"/>
    <cellStyle name="Normal 3 13 22 3 2" xfId="29129"/>
    <cellStyle name="Normal 3 13 22 3 3" xfId="29130"/>
    <cellStyle name="Normal 3 13 22 4" xfId="29131"/>
    <cellStyle name="Normal 3 13 23" xfId="2651"/>
    <cellStyle name="Normal 3 13 23 2" xfId="29132"/>
    <cellStyle name="Normal 3 13 23 2 2" xfId="29133"/>
    <cellStyle name="Normal 3 13 23 2 2 2" xfId="29134"/>
    <cellStyle name="Normal 3 13 23 2 2 3" xfId="29135"/>
    <cellStyle name="Normal 3 13 23 2 3" xfId="29136"/>
    <cellStyle name="Normal 3 13 23 2 4" xfId="29137"/>
    <cellStyle name="Normal 3 13 23 3" xfId="29138"/>
    <cellStyle name="Normal 3 13 23 3 2" xfId="29139"/>
    <cellStyle name="Normal 3 13 23 3 3" xfId="29140"/>
    <cellStyle name="Normal 3 13 23 4" xfId="29141"/>
    <cellStyle name="Normal 3 13 24" xfId="29142"/>
    <cellStyle name="Normal 3 13 24 2" xfId="29143"/>
    <cellStyle name="Normal 3 13 24 2 2" xfId="29144"/>
    <cellStyle name="Normal 3 13 24 2 3" xfId="29145"/>
    <cellStyle name="Normal 3 13 24 3" xfId="29146"/>
    <cellStyle name="Normal 3 13 24 4" xfId="29147"/>
    <cellStyle name="Normal 3 13 25" xfId="29148"/>
    <cellStyle name="Normal 3 13 25 2" xfId="29149"/>
    <cellStyle name="Normal 3 13 25 3" xfId="29150"/>
    <cellStyle name="Normal 3 13 26" xfId="29151"/>
    <cellStyle name="Normal 3 13 3" xfId="2652"/>
    <cellStyle name="Normal 3 13 3 2" xfId="29152"/>
    <cellStyle name="Normal 3 13 3 2 2" xfId="29153"/>
    <cellStyle name="Normal 3 13 3 2 2 2" xfId="29154"/>
    <cellStyle name="Normal 3 13 3 2 2 3" xfId="29155"/>
    <cellStyle name="Normal 3 13 3 2 3" xfId="29156"/>
    <cellStyle name="Normal 3 13 3 2 4" xfId="29157"/>
    <cellStyle name="Normal 3 13 3 3" xfId="29158"/>
    <cellStyle name="Normal 3 13 3 3 2" xfId="29159"/>
    <cellStyle name="Normal 3 13 3 3 3" xfId="29160"/>
    <cellStyle name="Normal 3 13 3 4" xfId="29161"/>
    <cellStyle name="Normal 3 13 4" xfId="2653"/>
    <cellStyle name="Normal 3 13 4 2" xfId="29162"/>
    <cellStyle name="Normal 3 13 4 2 2" xfId="29163"/>
    <cellStyle name="Normal 3 13 4 2 2 2" xfId="29164"/>
    <cellStyle name="Normal 3 13 4 2 2 3" xfId="29165"/>
    <cellStyle name="Normal 3 13 4 2 3" xfId="29166"/>
    <cellStyle name="Normal 3 13 4 2 4" xfId="29167"/>
    <cellStyle name="Normal 3 13 4 3" xfId="29168"/>
    <cellStyle name="Normal 3 13 4 3 2" xfId="29169"/>
    <cellStyle name="Normal 3 13 4 3 3" xfId="29170"/>
    <cellStyle name="Normal 3 13 4 4" xfId="29171"/>
    <cellStyle name="Normal 3 13 5" xfId="2654"/>
    <cellStyle name="Normal 3 13 5 2" xfId="29172"/>
    <cellStyle name="Normal 3 13 5 2 2" xfId="29173"/>
    <cellStyle name="Normal 3 13 5 2 2 2" xfId="29174"/>
    <cellStyle name="Normal 3 13 5 2 2 3" xfId="29175"/>
    <cellStyle name="Normal 3 13 5 2 3" xfId="29176"/>
    <cellStyle name="Normal 3 13 5 2 4" xfId="29177"/>
    <cellStyle name="Normal 3 13 5 3" xfId="29178"/>
    <cellStyle name="Normal 3 13 5 3 2" xfId="29179"/>
    <cellStyle name="Normal 3 13 5 3 3" xfId="29180"/>
    <cellStyle name="Normal 3 13 5 4" xfId="29181"/>
    <cellStyle name="Normal 3 13 6" xfId="2655"/>
    <cellStyle name="Normal 3 13 6 2" xfId="29182"/>
    <cellStyle name="Normal 3 13 6 2 2" xfId="29183"/>
    <cellStyle name="Normal 3 13 6 2 2 2" xfId="29184"/>
    <cellStyle name="Normal 3 13 6 2 2 3" xfId="29185"/>
    <cellStyle name="Normal 3 13 6 2 3" xfId="29186"/>
    <cellStyle name="Normal 3 13 6 2 4" xfId="29187"/>
    <cellStyle name="Normal 3 13 6 3" xfId="29188"/>
    <cellStyle name="Normal 3 13 6 3 2" xfId="29189"/>
    <cellStyle name="Normal 3 13 6 3 3" xfId="29190"/>
    <cellStyle name="Normal 3 13 6 4" xfId="29191"/>
    <cellStyle name="Normal 3 13 7" xfId="2656"/>
    <cellStyle name="Normal 3 13 7 2" xfId="29192"/>
    <cellStyle name="Normal 3 13 7 2 2" xfId="29193"/>
    <cellStyle name="Normal 3 13 7 2 2 2" xfId="29194"/>
    <cellStyle name="Normal 3 13 7 2 2 3" xfId="29195"/>
    <cellStyle name="Normal 3 13 7 2 3" xfId="29196"/>
    <cellStyle name="Normal 3 13 7 2 4" xfId="29197"/>
    <cellStyle name="Normal 3 13 7 3" xfId="29198"/>
    <cellStyle name="Normal 3 13 7 3 2" xfId="29199"/>
    <cellStyle name="Normal 3 13 7 3 3" xfId="29200"/>
    <cellStyle name="Normal 3 13 7 4" xfId="29201"/>
    <cellStyle name="Normal 3 13 8" xfId="2657"/>
    <cellStyle name="Normal 3 13 8 2" xfId="29202"/>
    <cellStyle name="Normal 3 13 8 2 2" xfId="29203"/>
    <cellStyle name="Normal 3 13 8 2 2 2" xfId="29204"/>
    <cellStyle name="Normal 3 13 8 2 2 3" xfId="29205"/>
    <cellStyle name="Normal 3 13 8 2 3" xfId="29206"/>
    <cellStyle name="Normal 3 13 8 2 4" xfId="29207"/>
    <cellStyle name="Normal 3 13 8 3" xfId="29208"/>
    <cellStyle name="Normal 3 13 8 3 2" xfId="29209"/>
    <cellStyle name="Normal 3 13 8 3 3" xfId="29210"/>
    <cellStyle name="Normal 3 13 8 4" xfId="29211"/>
    <cellStyle name="Normal 3 13 9" xfId="2658"/>
    <cellStyle name="Normal 3 13 9 2" xfId="29212"/>
    <cellStyle name="Normal 3 13 9 2 2" xfId="29213"/>
    <cellStyle name="Normal 3 13 9 2 2 2" xfId="29214"/>
    <cellStyle name="Normal 3 13 9 2 2 3" xfId="29215"/>
    <cellStyle name="Normal 3 13 9 2 3" xfId="29216"/>
    <cellStyle name="Normal 3 13 9 2 4" xfId="29217"/>
    <cellStyle name="Normal 3 13 9 3" xfId="29218"/>
    <cellStyle name="Normal 3 13 9 3 2" xfId="29219"/>
    <cellStyle name="Normal 3 13 9 3 3" xfId="29220"/>
    <cellStyle name="Normal 3 13 9 4" xfId="29221"/>
    <cellStyle name="Normal 3 14" xfId="2659"/>
    <cellStyle name="Normal 3 14 10" xfId="2660"/>
    <cellStyle name="Normal 3 14 10 2" xfId="29222"/>
    <cellStyle name="Normal 3 14 10 2 2" xfId="29223"/>
    <cellStyle name="Normal 3 14 10 2 2 2" xfId="29224"/>
    <cellStyle name="Normal 3 14 10 2 2 3" xfId="29225"/>
    <cellStyle name="Normal 3 14 10 2 3" xfId="29226"/>
    <cellStyle name="Normal 3 14 10 2 4" xfId="29227"/>
    <cellStyle name="Normal 3 14 10 3" xfId="29228"/>
    <cellStyle name="Normal 3 14 10 3 2" xfId="29229"/>
    <cellStyle name="Normal 3 14 10 3 3" xfId="29230"/>
    <cellStyle name="Normal 3 14 10 4" xfId="29231"/>
    <cellStyle name="Normal 3 14 11" xfId="2661"/>
    <cellStyle name="Normal 3 14 11 2" xfId="29232"/>
    <cellStyle name="Normal 3 14 11 2 2" xfId="29233"/>
    <cellStyle name="Normal 3 14 11 2 2 2" xfId="29234"/>
    <cellStyle name="Normal 3 14 11 2 2 3" xfId="29235"/>
    <cellStyle name="Normal 3 14 11 2 3" xfId="29236"/>
    <cellStyle name="Normal 3 14 11 2 4" xfId="29237"/>
    <cellStyle name="Normal 3 14 11 3" xfId="29238"/>
    <cellStyle name="Normal 3 14 11 3 2" xfId="29239"/>
    <cellStyle name="Normal 3 14 11 3 3" xfId="29240"/>
    <cellStyle name="Normal 3 14 11 4" xfId="29241"/>
    <cellStyle name="Normal 3 14 12" xfId="2662"/>
    <cellStyle name="Normal 3 14 12 2" xfId="29242"/>
    <cellStyle name="Normal 3 14 12 2 2" xfId="29243"/>
    <cellStyle name="Normal 3 14 12 2 2 2" xfId="29244"/>
    <cellStyle name="Normal 3 14 12 2 2 3" xfId="29245"/>
    <cellStyle name="Normal 3 14 12 2 3" xfId="29246"/>
    <cellStyle name="Normal 3 14 12 2 4" xfId="29247"/>
    <cellStyle name="Normal 3 14 12 3" xfId="29248"/>
    <cellStyle name="Normal 3 14 12 3 2" xfId="29249"/>
    <cellStyle name="Normal 3 14 12 3 3" xfId="29250"/>
    <cellStyle name="Normal 3 14 12 4" xfId="29251"/>
    <cellStyle name="Normal 3 14 13" xfId="2663"/>
    <cellStyle name="Normal 3 14 13 2" xfId="29252"/>
    <cellStyle name="Normal 3 14 13 2 2" xfId="29253"/>
    <cellStyle name="Normal 3 14 13 2 2 2" xfId="29254"/>
    <cellStyle name="Normal 3 14 13 2 2 3" xfId="29255"/>
    <cellStyle name="Normal 3 14 13 2 3" xfId="29256"/>
    <cellStyle name="Normal 3 14 13 2 4" xfId="29257"/>
    <cellStyle name="Normal 3 14 13 3" xfId="29258"/>
    <cellStyle name="Normal 3 14 13 3 2" xfId="29259"/>
    <cellStyle name="Normal 3 14 13 3 3" xfId="29260"/>
    <cellStyle name="Normal 3 14 13 4" xfId="29261"/>
    <cellStyle name="Normal 3 14 14" xfId="2664"/>
    <cellStyle name="Normal 3 14 14 2" xfId="29262"/>
    <cellStyle name="Normal 3 14 14 2 2" xfId="29263"/>
    <cellStyle name="Normal 3 14 14 2 2 2" xfId="29264"/>
    <cellStyle name="Normal 3 14 14 2 2 3" xfId="29265"/>
    <cellStyle name="Normal 3 14 14 2 3" xfId="29266"/>
    <cellStyle name="Normal 3 14 14 2 4" xfId="29267"/>
    <cellStyle name="Normal 3 14 14 3" xfId="29268"/>
    <cellStyle name="Normal 3 14 14 3 2" xfId="29269"/>
    <cellStyle name="Normal 3 14 14 3 3" xfId="29270"/>
    <cellStyle name="Normal 3 14 14 4" xfId="29271"/>
    <cellStyle name="Normal 3 14 15" xfId="2665"/>
    <cellStyle name="Normal 3 14 15 2" xfId="29272"/>
    <cellStyle name="Normal 3 14 15 2 2" xfId="29273"/>
    <cellStyle name="Normal 3 14 15 2 2 2" xfId="29274"/>
    <cellStyle name="Normal 3 14 15 2 2 3" xfId="29275"/>
    <cellStyle name="Normal 3 14 15 2 3" xfId="29276"/>
    <cellStyle name="Normal 3 14 15 2 4" xfId="29277"/>
    <cellStyle name="Normal 3 14 15 3" xfId="29278"/>
    <cellStyle name="Normal 3 14 15 3 2" xfId="29279"/>
    <cellStyle name="Normal 3 14 15 3 3" xfId="29280"/>
    <cellStyle name="Normal 3 14 15 4" xfId="29281"/>
    <cellStyle name="Normal 3 14 16" xfId="2666"/>
    <cellStyle name="Normal 3 14 16 2" xfId="29282"/>
    <cellStyle name="Normal 3 14 16 2 2" xfId="29283"/>
    <cellStyle name="Normal 3 14 16 2 2 2" xfId="29284"/>
    <cellStyle name="Normal 3 14 16 2 2 3" xfId="29285"/>
    <cellStyle name="Normal 3 14 16 2 3" xfId="29286"/>
    <cellStyle name="Normal 3 14 16 2 4" xfId="29287"/>
    <cellStyle name="Normal 3 14 16 3" xfId="29288"/>
    <cellStyle name="Normal 3 14 16 3 2" xfId="29289"/>
    <cellStyle name="Normal 3 14 16 3 3" xfId="29290"/>
    <cellStyle name="Normal 3 14 16 4" xfId="29291"/>
    <cellStyle name="Normal 3 14 17" xfId="2667"/>
    <cellStyle name="Normal 3 14 17 2" xfId="29292"/>
    <cellStyle name="Normal 3 14 17 2 2" xfId="29293"/>
    <cellStyle name="Normal 3 14 17 2 2 2" xfId="29294"/>
    <cellStyle name="Normal 3 14 17 2 2 3" xfId="29295"/>
    <cellStyle name="Normal 3 14 17 2 3" xfId="29296"/>
    <cellStyle name="Normal 3 14 17 2 4" xfId="29297"/>
    <cellStyle name="Normal 3 14 17 3" xfId="29298"/>
    <cellStyle name="Normal 3 14 17 3 2" xfId="29299"/>
    <cellStyle name="Normal 3 14 17 3 3" xfId="29300"/>
    <cellStyle name="Normal 3 14 17 4" xfId="29301"/>
    <cellStyle name="Normal 3 14 18" xfId="2668"/>
    <cellStyle name="Normal 3 14 18 2" xfId="29302"/>
    <cellStyle name="Normal 3 14 18 2 2" xfId="29303"/>
    <cellStyle name="Normal 3 14 18 2 2 2" xfId="29304"/>
    <cellStyle name="Normal 3 14 18 2 2 3" xfId="29305"/>
    <cellStyle name="Normal 3 14 18 2 3" xfId="29306"/>
    <cellStyle name="Normal 3 14 18 2 4" xfId="29307"/>
    <cellStyle name="Normal 3 14 18 3" xfId="29308"/>
    <cellStyle name="Normal 3 14 18 3 2" xfId="29309"/>
    <cellStyle name="Normal 3 14 18 3 3" xfId="29310"/>
    <cellStyle name="Normal 3 14 18 4" xfId="29311"/>
    <cellStyle name="Normal 3 14 19" xfId="2669"/>
    <cellStyle name="Normal 3 14 19 2" xfId="29312"/>
    <cellStyle name="Normal 3 14 19 2 2" xfId="29313"/>
    <cellStyle name="Normal 3 14 19 2 2 2" xfId="29314"/>
    <cellStyle name="Normal 3 14 19 2 2 3" xfId="29315"/>
    <cellStyle name="Normal 3 14 19 2 3" xfId="29316"/>
    <cellStyle name="Normal 3 14 19 2 4" xfId="29317"/>
    <cellStyle name="Normal 3 14 19 3" xfId="29318"/>
    <cellStyle name="Normal 3 14 19 3 2" xfId="29319"/>
    <cellStyle name="Normal 3 14 19 3 3" xfId="29320"/>
    <cellStyle name="Normal 3 14 19 4" xfId="29321"/>
    <cellStyle name="Normal 3 14 2" xfId="2670"/>
    <cellStyle name="Normal 3 14 2 2" xfId="29322"/>
    <cellStyle name="Normal 3 14 2 2 2" xfId="29323"/>
    <cellStyle name="Normal 3 14 2 2 2 2" xfId="29324"/>
    <cellStyle name="Normal 3 14 2 2 2 3" xfId="29325"/>
    <cellStyle name="Normal 3 14 2 2 3" xfId="29326"/>
    <cellStyle name="Normal 3 14 2 2 4" xfId="29327"/>
    <cellStyle name="Normal 3 14 2 3" xfId="29328"/>
    <cellStyle name="Normal 3 14 2 3 2" xfId="29329"/>
    <cellStyle name="Normal 3 14 2 3 3" xfId="29330"/>
    <cellStyle name="Normal 3 14 2 4" xfId="29331"/>
    <cellStyle name="Normal 3 14 20" xfId="2671"/>
    <cellStyle name="Normal 3 14 20 2" xfId="29332"/>
    <cellStyle name="Normal 3 14 20 2 2" xfId="29333"/>
    <cellStyle name="Normal 3 14 20 2 2 2" xfId="29334"/>
    <cellStyle name="Normal 3 14 20 2 2 3" xfId="29335"/>
    <cellStyle name="Normal 3 14 20 2 3" xfId="29336"/>
    <cellStyle name="Normal 3 14 20 2 4" xfId="29337"/>
    <cellStyle name="Normal 3 14 20 3" xfId="29338"/>
    <cellStyle name="Normal 3 14 20 3 2" xfId="29339"/>
    <cellStyle name="Normal 3 14 20 3 3" xfId="29340"/>
    <cellStyle name="Normal 3 14 20 4" xfId="29341"/>
    <cellStyle name="Normal 3 14 21" xfId="2672"/>
    <cellStyle name="Normal 3 14 21 2" xfId="29342"/>
    <cellStyle name="Normal 3 14 21 2 2" xfId="29343"/>
    <cellStyle name="Normal 3 14 21 2 2 2" xfId="29344"/>
    <cellStyle name="Normal 3 14 21 2 2 3" xfId="29345"/>
    <cellStyle name="Normal 3 14 21 2 3" xfId="29346"/>
    <cellStyle name="Normal 3 14 21 2 4" xfId="29347"/>
    <cellStyle name="Normal 3 14 21 3" xfId="29348"/>
    <cellStyle name="Normal 3 14 21 3 2" xfId="29349"/>
    <cellStyle name="Normal 3 14 21 3 3" xfId="29350"/>
    <cellStyle name="Normal 3 14 21 4" xfId="29351"/>
    <cellStyle name="Normal 3 14 22" xfId="2673"/>
    <cellStyle name="Normal 3 14 22 2" xfId="29352"/>
    <cellStyle name="Normal 3 14 22 2 2" xfId="29353"/>
    <cellStyle name="Normal 3 14 22 2 2 2" xfId="29354"/>
    <cellStyle name="Normal 3 14 22 2 2 3" xfId="29355"/>
    <cellStyle name="Normal 3 14 22 2 3" xfId="29356"/>
    <cellStyle name="Normal 3 14 22 2 4" xfId="29357"/>
    <cellStyle name="Normal 3 14 22 3" xfId="29358"/>
    <cellStyle name="Normal 3 14 22 3 2" xfId="29359"/>
    <cellStyle name="Normal 3 14 22 3 3" xfId="29360"/>
    <cellStyle name="Normal 3 14 22 4" xfId="29361"/>
    <cellStyle name="Normal 3 14 23" xfId="2674"/>
    <cellStyle name="Normal 3 14 23 2" xfId="29362"/>
    <cellStyle name="Normal 3 14 23 2 2" xfId="29363"/>
    <cellStyle name="Normal 3 14 23 2 2 2" xfId="29364"/>
    <cellStyle name="Normal 3 14 23 2 2 3" xfId="29365"/>
    <cellStyle name="Normal 3 14 23 2 3" xfId="29366"/>
    <cellStyle name="Normal 3 14 23 2 4" xfId="29367"/>
    <cellStyle name="Normal 3 14 23 3" xfId="29368"/>
    <cellStyle name="Normal 3 14 23 3 2" xfId="29369"/>
    <cellStyle name="Normal 3 14 23 3 3" xfId="29370"/>
    <cellStyle name="Normal 3 14 23 4" xfId="29371"/>
    <cellStyle name="Normal 3 14 24" xfId="29372"/>
    <cellStyle name="Normal 3 14 24 2" xfId="29373"/>
    <cellStyle name="Normal 3 14 24 2 2" xfId="29374"/>
    <cellStyle name="Normal 3 14 24 2 3" xfId="29375"/>
    <cellStyle name="Normal 3 14 24 3" xfId="29376"/>
    <cellStyle name="Normal 3 14 24 4" xfId="29377"/>
    <cellStyle name="Normal 3 14 25" xfId="29378"/>
    <cellStyle name="Normal 3 14 25 2" xfId="29379"/>
    <cellStyle name="Normal 3 14 25 3" xfId="29380"/>
    <cellStyle name="Normal 3 14 26" xfId="29381"/>
    <cellStyle name="Normal 3 14 3" xfId="2675"/>
    <cellStyle name="Normal 3 14 3 2" xfId="29382"/>
    <cellStyle name="Normal 3 14 3 2 2" xfId="29383"/>
    <cellStyle name="Normal 3 14 3 2 2 2" xfId="29384"/>
    <cellStyle name="Normal 3 14 3 2 2 3" xfId="29385"/>
    <cellStyle name="Normal 3 14 3 2 3" xfId="29386"/>
    <cellStyle name="Normal 3 14 3 2 4" xfId="29387"/>
    <cellStyle name="Normal 3 14 3 3" xfId="29388"/>
    <cellStyle name="Normal 3 14 3 3 2" xfId="29389"/>
    <cellStyle name="Normal 3 14 3 3 3" xfId="29390"/>
    <cellStyle name="Normal 3 14 3 4" xfId="29391"/>
    <cellStyle name="Normal 3 14 4" xfId="2676"/>
    <cellStyle name="Normal 3 14 4 2" xfId="29392"/>
    <cellStyle name="Normal 3 14 4 2 2" xfId="29393"/>
    <cellStyle name="Normal 3 14 4 2 2 2" xfId="29394"/>
    <cellStyle name="Normal 3 14 4 2 2 3" xfId="29395"/>
    <cellStyle name="Normal 3 14 4 2 3" xfId="29396"/>
    <cellStyle name="Normal 3 14 4 2 4" xfId="29397"/>
    <cellStyle name="Normal 3 14 4 3" xfId="29398"/>
    <cellStyle name="Normal 3 14 4 3 2" xfId="29399"/>
    <cellStyle name="Normal 3 14 4 3 3" xfId="29400"/>
    <cellStyle name="Normal 3 14 4 4" xfId="29401"/>
    <cellStyle name="Normal 3 14 5" xfId="2677"/>
    <cellStyle name="Normal 3 14 5 2" xfId="29402"/>
    <cellStyle name="Normal 3 14 5 2 2" xfId="29403"/>
    <cellStyle name="Normal 3 14 5 2 2 2" xfId="29404"/>
    <cellStyle name="Normal 3 14 5 2 2 3" xfId="29405"/>
    <cellStyle name="Normal 3 14 5 2 3" xfId="29406"/>
    <cellStyle name="Normal 3 14 5 2 4" xfId="29407"/>
    <cellStyle name="Normal 3 14 5 3" xfId="29408"/>
    <cellStyle name="Normal 3 14 5 3 2" xfId="29409"/>
    <cellStyle name="Normal 3 14 5 3 3" xfId="29410"/>
    <cellStyle name="Normal 3 14 5 4" xfId="29411"/>
    <cellStyle name="Normal 3 14 6" xfId="2678"/>
    <cellStyle name="Normal 3 14 6 2" xfId="29412"/>
    <cellStyle name="Normal 3 14 6 2 2" xfId="29413"/>
    <cellStyle name="Normal 3 14 6 2 2 2" xfId="29414"/>
    <cellStyle name="Normal 3 14 6 2 2 3" xfId="29415"/>
    <cellStyle name="Normal 3 14 6 2 3" xfId="29416"/>
    <cellStyle name="Normal 3 14 6 2 4" xfId="29417"/>
    <cellStyle name="Normal 3 14 6 3" xfId="29418"/>
    <cellStyle name="Normal 3 14 6 3 2" xfId="29419"/>
    <cellStyle name="Normal 3 14 6 3 3" xfId="29420"/>
    <cellStyle name="Normal 3 14 6 4" xfId="29421"/>
    <cellStyle name="Normal 3 14 7" xfId="2679"/>
    <cellStyle name="Normal 3 14 7 2" xfId="29422"/>
    <cellStyle name="Normal 3 14 7 2 2" xfId="29423"/>
    <cellStyle name="Normal 3 14 7 2 2 2" xfId="29424"/>
    <cellStyle name="Normal 3 14 7 2 2 3" xfId="29425"/>
    <cellStyle name="Normal 3 14 7 2 3" xfId="29426"/>
    <cellStyle name="Normal 3 14 7 2 4" xfId="29427"/>
    <cellStyle name="Normal 3 14 7 3" xfId="29428"/>
    <cellStyle name="Normal 3 14 7 3 2" xfId="29429"/>
    <cellStyle name="Normal 3 14 7 3 3" xfId="29430"/>
    <cellStyle name="Normal 3 14 7 4" xfId="29431"/>
    <cellStyle name="Normal 3 14 8" xfId="2680"/>
    <cellStyle name="Normal 3 14 8 2" xfId="29432"/>
    <cellStyle name="Normal 3 14 8 2 2" xfId="29433"/>
    <cellStyle name="Normal 3 14 8 2 2 2" xfId="29434"/>
    <cellStyle name="Normal 3 14 8 2 2 3" xfId="29435"/>
    <cellStyle name="Normal 3 14 8 2 3" xfId="29436"/>
    <cellStyle name="Normal 3 14 8 2 4" xfId="29437"/>
    <cellStyle name="Normal 3 14 8 3" xfId="29438"/>
    <cellStyle name="Normal 3 14 8 3 2" xfId="29439"/>
    <cellStyle name="Normal 3 14 8 3 3" xfId="29440"/>
    <cellStyle name="Normal 3 14 8 4" xfId="29441"/>
    <cellStyle name="Normal 3 14 9" xfId="2681"/>
    <cellStyle name="Normal 3 14 9 2" xfId="29442"/>
    <cellStyle name="Normal 3 14 9 2 2" xfId="29443"/>
    <cellStyle name="Normal 3 14 9 2 2 2" xfId="29444"/>
    <cellStyle name="Normal 3 14 9 2 2 3" xfId="29445"/>
    <cellStyle name="Normal 3 14 9 2 3" xfId="29446"/>
    <cellStyle name="Normal 3 14 9 2 4" xfId="29447"/>
    <cellStyle name="Normal 3 14 9 3" xfId="29448"/>
    <cellStyle name="Normal 3 14 9 3 2" xfId="29449"/>
    <cellStyle name="Normal 3 14 9 3 3" xfId="29450"/>
    <cellStyle name="Normal 3 14 9 4" xfId="29451"/>
    <cellStyle name="Normal 3 15" xfId="2682"/>
    <cellStyle name="Normal 3 15 10" xfId="2683"/>
    <cellStyle name="Normal 3 15 10 2" xfId="29452"/>
    <cellStyle name="Normal 3 15 10 2 2" xfId="29453"/>
    <cellStyle name="Normal 3 15 10 2 2 2" xfId="29454"/>
    <cellStyle name="Normal 3 15 10 2 2 3" xfId="29455"/>
    <cellStyle name="Normal 3 15 10 2 3" xfId="29456"/>
    <cellStyle name="Normal 3 15 10 2 4" xfId="29457"/>
    <cellStyle name="Normal 3 15 10 3" xfId="29458"/>
    <cellStyle name="Normal 3 15 10 3 2" xfId="29459"/>
    <cellStyle name="Normal 3 15 10 3 3" xfId="29460"/>
    <cellStyle name="Normal 3 15 10 4" xfId="29461"/>
    <cellStyle name="Normal 3 15 11" xfId="2684"/>
    <cellStyle name="Normal 3 15 11 2" xfId="29462"/>
    <cellStyle name="Normal 3 15 11 2 2" xfId="29463"/>
    <cellStyle name="Normal 3 15 11 2 2 2" xfId="29464"/>
    <cellStyle name="Normal 3 15 11 2 2 3" xfId="29465"/>
    <cellStyle name="Normal 3 15 11 2 3" xfId="29466"/>
    <cellStyle name="Normal 3 15 11 2 4" xfId="29467"/>
    <cellStyle name="Normal 3 15 11 3" xfId="29468"/>
    <cellStyle name="Normal 3 15 11 3 2" xfId="29469"/>
    <cellStyle name="Normal 3 15 11 3 3" xfId="29470"/>
    <cellStyle name="Normal 3 15 11 4" xfId="29471"/>
    <cellStyle name="Normal 3 15 12" xfId="2685"/>
    <cellStyle name="Normal 3 15 12 2" xfId="29472"/>
    <cellStyle name="Normal 3 15 12 2 2" xfId="29473"/>
    <cellStyle name="Normal 3 15 12 2 2 2" xfId="29474"/>
    <cellStyle name="Normal 3 15 12 2 2 3" xfId="29475"/>
    <cellStyle name="Normal 3 15 12 2 3" xfId="29476"/>
    <cellStyle name="Normal 3 15 12 2 4" xfId="29477"/>
    <cellStyle name="Normal 3 15 12 3" xfId="29478"/>
    <cellStyle name="Normal 3 15 12 3 2" xfId="29479"/>
    <cellStyle name="Normal 3 15 12 3 3" xfId="29480"/>
    <cellStyle name="Normal 3 15 12 4" xfId="29481"/>
    <cellStyle name="Normal 3 15 13" xfId="2686"/>
    <cellStyle name="Normal 3 15 13 2" xfId="29482"/>
    <cellStyle name="Normal 3 15 13 2 2" xfId="29483"/>
    <cellStyle name="Normal 3 15 13 2 2 2" xfId="29484"/>
    <cellStyle name="Normal 3 15 13 2 2 3" xfId="29485"/>
    <cellStyle name="Normal 3 15 13 2 3" xfId="29486"/>
    <cellStyle name="Normal 3 15 13 2 4" xfId="29487"/>
    <cellStyle name="Normal 3 15 13 3" xfId="29488"/>
    <cellStyle name="Normal 3 15 13 3 2" xfId="29489"/>
    <cellStyle name="Normal 3 15 13 3 3" xfId="29490"/>
    <cellStyle name="Normal 3 15 13 4" xfId="29491"/>
    <cellStyle name="Normal 3 15 14" xfId="2687"/>
    <cellStyle name="Normal 3 15 14 2" xfId="29492"/>
    <cellStyle name="Normal 3 15 14 2 2" xfId="29493"/>
    <cellStyle name="Normal 3 15 14 2 2 2" xfId="29494"/>
    <cellStyle name="Normal 3 15 14 2 2 3" xfId="29495"/>
    <cellStyle name="Normal 3 15 14 2 3" xfId="29496"/>
    <cellStyle name="Normal 3 15 14 2 4" xfId="29497"/>
    <cellStyle name="Normal 3 15 14 3" xfId="29498"/>
    <cellStyle name="Normal 3 15 14 3 2" xfId="29499"/>
    <cellStyle name="Normal 3 15 14 3 3" xfId="29500"/>
    <cellStyle name="Normal 3 15 14 4" xfId="29501"/>
    <cellStyle name="Normal 3 15 15" xfId="2688"/>
    <cellStyle name="Normal 3 15 15 2" xfId="29502"/>
    <cellStyle name="Normal 3 15 15 2 2" xfId="29503"/>
    <cellStyle name="Normal 3 15 15 2 2 2" xfId="29504"/>
    <cellStyle name="Normal 3 15 15 2 2 3" xfId="29505"/>
    <cellStyle name="Normal 3 15 15 2 3" xfId="29506"/>
    <cellStyle name="Normal 3 15 15 2 4" xfId="29507"/>
    <cellStyle name="Normal 3 15 15 3" xfId="29508"/>
    <cellStyle name="Normal 3 15 15 3 2" xfId="29509"/>
    <cellStyle name="Normal 3 15 15 3 3" xfId="29510"/>
    <cellStyle name="Normal 3 15 15 4" xfId="29511"/>
    <cellStyle name="Normal 3 15 16" xfId="2689"/>
    <cellStyle name="Normal 3 15 16 2" xfId="29512"/>
    <cellStyle name="Normal 3 15 16 2 2" xfId="29513"/>
    <cellStyle name="Normal 3 15 16 2 2 2" xfId="29514"/>
    <cellStyle name="Normal 3 15 16 2 2 3" xfId="29515"/>
    <cellStyle name="Normal 3 15 16 2 3" xfId="29516"/>
    <cellStyle name="Normal 3 15 16 2 4" xfId="29517"/>
    <cellStyle name="Normal 3 15 16 3" xfId="29518"/>
    <cellStyle name="Normal 3 15 16 3 2" xfId="29519"/>
    <cellStyle name="Normal 3 15 16 3 3" xfId="29520"/>
    <cellStyle name="Normal 3 15 16 4" xfId="29521"/>
    <cellStyle name="Normal 3 15 17" xfId="2690"/>
    <cellStyle name="Normal 3 15 17 2" xfId="29522"/>
    <cellStyle name="Normal 3 15 17 2 2" xfId="29523"/>
    <cellStyle name="Normal 3 15 17 2 2 2" xfId="29524"/>
    <cellStyle name="Normal 3 15 17 2 2 3" xfId="29525"/>
    <cellStyle name="Normal 3 15 17 2 3" xfId="29526"/>
    <cellStyle name="Normal 3 15 17 2 4" xfId="29527"/>
    <cellStyle name="Normal 3 15 17 3" xfId="29528"/>
    <cellStyle name="Normal 3 15 17 3 2" xfId="29529"/>
    <cellStyle name="Normal 3 15 17 3 3" xfId="29530"/>
    <cellStyle name="Normal 3 15 17 4" xfId="29531"/>
    <cellStyle name="Normal 3 15 18" xfId="2691"/>
    <cellStyle name="Normal 3 15 18 2" xfId="29532"/>
    <cellStyle name="Normal 3 15 18 2 2" xfId="29533"/>
    <cellStyle name="Normal 3 15 18 2 2 2" xfId="29534"/>
    <cellStyle name="Normal 3 15 18 2 2 3" xfId="29535"/>
    <cellStyle name="Normal 3 15 18 2 3" xfId="29536"/>
    <cellStyle name="Normal 3 15 18 2 4" xfId="29537"/>
    <cellStyle name="Normal 3 15 18 3" xfId="29538"/>
    <cellStyle name="Normal 3 15 18 3 2" xfId="29539"/>
    <cellStyle name="Normal 3 15 18 3 3" xfId="29540"/>
    <cellStyle name="Normal 3 15 18 4" xfId="29541"/>
    <cellStyle name="Normal 3 15 19" xfId="2692"/>
    <cellStyle name="Normal 3 15 19 2" xfId="29542"/>
    <cellStyle name="Normal 3 15 19 2 2" xfId="29543"/>
    <cellStyle name="Normal 3 15 19 2 2 2" xfId="29544"/>
    <cellStyle name="Normal 3 15 19 2 2 3" xfId="29545"/>
    <cellStyle name="Normal 3 15 19 2 3" xfId="29546"/>
    <cellStyle name="Normal 3 15 19 2 4" xfId="29547"/>
    <cellStyle name="Normal 3 15 19 3" xfId="29548"/>
    <cellStyle name="Normal 3 15 19 3 2" xfId="29549"/>
    <cellStyle name="Normal 3 15 19 3 3" xfId="29550"/>
    <cellStyle name="Normal 3 15 19 4" xfId="29551"/>
    <cellStyle name="Normal 3 15 2" xfId="2693"/>
    <cellStyle name="Normal 3 15 2 2" xfId="29552"/>
    <cellStyle name="Normal 3 15 2 2 2" xfId="29553"/>
    <cellStyle name="Normal 3 15 2 2 2 2" xfId="29554"/>
    <cellStyle name="Normal 3 15 2 2 2 3" xfId="29555"/>
    <cellStyle name="Normal 3 15 2 2 3" xfId="29556"/>
    <cellStyle name="Normal 3 15 2 2 4" xfId="29557"/>
    <cellStyle name="Normal 3 15 2 3" xfId="29558"/>
    <cellStyle name="Normal 3 15 2 3 2" xfId="29559"/>
    <cellStyle name="Normal 3 15 2 3 3" xfId="29560"/>
    <cellStyle name="Normal 3 15 2 4" xfId="29561"/>
    <cellStyle name="Normal 3 15 20" xfId="2694"/>
    <cellStyle name="Normal 3 15 20 2" xfId="29562"/>
    <cellStyle name="Normal 3 15 20 2 2" xfId="29563"/>
    <cellStyle name="Normal 3 15 20 2 2 2" xfId="29564"/>
    <cellStyle name="Normal 3 15 20 2 2 3" xfId="29565"/>
    <cellStyle name="Normal 3 15 20 2 3" xfId="29566"/>
    <cellStyle name="Normal 3 15 20 2 4" xfId="29567"/>
    <cellStyle name="Normal 3 15 20 3" xfId="29568"/>
    <cellStyle name="Normal 3 15 20 3 2" xfId="29569"/>
    <cellStyle name="Normal 3 15 20 3 3" xfId="29570"/>
    <cellStyle name="Normal 3 15 20 4" xfId="29571"/>
    <cellStyle name="Normal 3 15 21" xfId="2695"/>
    <cellStyle name="Normal 3 15 21 2" xfId="29572"/>
    <cellStyle name="Normal 3 15 21 2 2" xfId="29573"/>
    <cellStyle name="Normal 3 15 21 2 2 2" xfId="29574"/>
    <cellStyle name="Normal 3 15 21 2 2 3" xfId="29575"/>
    <cellStyle name="Normal 3 15 21 2 3" xfId="29576"/>
    <cellStyle name="Normal 3 15 21 2 4" xfId="29577"/>
    <cellStyle name="Normal 3 15 21 3" xfId="29578"/>
    <cellStyle name="Normal 3 15 21 3 2" xfId="29579"/>
    <cellStyle name="Normal 3 15 21 3 3" xfId="29580"/>
    <cellStyle name="Normal 3 15 21 4" xfId="29581"/>
    <cellStyle name="Normal 3 15 22" xfId="2696"/>
    <cellStyle name="Normal 3 15 22 2" xfId="29582"/>
    <cellStyle name="Normal 3 15 22 2 2" xfId="29583"/>
    <cellStyle name="Normal 3 15 22 2 2 2" xfId="29584"/>
    <cellStyle name="Normal 3 15 22 2 2 3" xfId="29585"/>
    <cellStyle name="Normal 3 15 22 2 3" xfId="29586"/>
    <cellStyle name="Normal 3 15 22 2 4" xfId="29587"/>
    <cellStyle name="Normal 3 15 22 3" xfId="29588"/>
    <cellStyle name="Normal 3 15 22 3 2" xfId="29589"/>
    <cellStyle name="Normal 3 15 22 3 3" xfId="29590"/>
    <cellStyle name="Normal 3 15 22 4" xfId="29591"/>
    <cellStyle name="Normal 3 15 23" xfId="2697"/>
    <cellStyle name="Normal 3 15 23 2" xfId="29592"/>
    <cellStyle name="Normal 3 15 23 2 2" xfId="29593"/>
    <cellStyle name="Normal 3 15 23 2 2 2" xfId="29594"/>
    <cellStyle name="Normal 3 15 23 2 2 3" xfId="29595"/>
    <cellStyle name="Normal 3 15 23 2 3" xfId="29596"/>
    <cellStyle name="Normal 3 15 23 2 4" xfId="29597"/>
    <cellStyle name="Normal 3 15 23 3" xfId="29598"/>
    <cellStyle name="Normal 3 15 23 3 2" xfId="29599"/>
    <cellStyle name="Normal 3 15 23 3 3" xfId="29600"/>
    <cellStyle name="Normal 3 15 23 4" xfId="29601"/>
    <cellStyle name="Normal 3 15 24" xfId="29602"/>
    <cellStyle name="Normal 3 15 24 2" xfId="29603"/>
    <cellStyle name="Normal 3 15 24 2 2" xfId="29604"/>
    <cellStyle name="Normal 3 15 24 2 3" xfId="29605"/>
    <cellStyle name="Normal 3 15 24 3" xfId="29606"/>
    <cellStyle name="Normal 3 15 24 4" xfId="29607"/>
    <cellStyle name="Normal 3 15 25" xfId="29608"/>
    <cellStyle name="Normal 3 15 25 2" xfId="29609"/>
    <cellStyle name="Normal 3 15 25 3" xfId="29610"/>
    <cellStyle name="Normal 3 15 26" xfId="29611"/>
    <cellStyle name="Normal 3 15 3" xfId="2698"/>
    <cellStyle name="Normal 3 15 3 2" xfId="29612"/>
    <cellStyle name="Normal 3 15 3 2 2" xfId="29613"/>
    <cellStyle name="Normal 3 15 3 2 2 2" xfId="29614"/>
    <cellStyle name="Normal 3 15 3 2 2 3" xfId="29615"/>
    <cellStyle name="Normal 3 15 3 2 3" xfId="29616"/>
    <cellStyle name="Normal 3 15 3 2 4" xfId="29617"/>
    <cellStyle name="Normal 3 15 3 3" xfId="29618"/>
    <cellStyle name="Normal 3 15 3 3 2" xfId="29619"/>
    <cellStyle name="Normal 3 15 3 3 3" xfId="29620"/>
    <cellStyle name="Normal 3 15 3 4" xfId="29621"/>
    <cellStyle name="Normal 3 15 4" xfId="2699"/>
    <cellStyle name="Normal 3 15 4 2" xfId="29622"/>
    <cellStyle name="Normal 3 15 4 2 2" xfId="29623"/>
    <cellStyle name="Normal 3 15 4 2 2 2" xfId="29624"/>
    <cellStyle name="Normal 3 15 4 2 2 3" xfId="29625"/>
    <cellStyle name="Normal 3 15 4 2 3" xfId="29626"/>
    <cellStyle name="Normal 3 15 4 2 4" xfId="29627"/>
    <cellStyle name="Normal 3 15 4 3" xfId="29628"/>
    <cellStyle name="Normal 3 15 4 3 2" xfId="29629"/>
    <cellStyle name="Normal 3 15 4 3 3" xfId="29630"/>
    <cellStyle name="Normal 3 15 4 4" xfId="29631"/>
    <cellStyle name="Normal 3 15 5" xfId="2700"/>
    <cellStyle name="Normal 3 15 5 2" xfId="29632"/>
    <cellStyle name="Normal 3 15 5 2 2" xfId="29633"/>
    <cellStyle name="Normal 3 15 5 2 2 2" xfId="29634"/>
    <cellStyle name="Normal 3 15 5 2 2 3" xfId="29635"/>
    <cellStyle name="Normal 3 15 5 2 3" xfId="29636"/>
    <cellStyle name="Normal 3 15 5 2 4" xfId="29637"/>
    <cellStyle name="Normal 3 15 5 3" xfId="29638"/>
    <cellStyle name="Normal 3 15 5 3 2" xfId="29639"/>
    <cellStyle name="Normal 3 15 5 3 3" xfId="29640"/>
    <cellStyle name="Normal 3 15 5 4" xfId="29641"/>
    <cellStyle name="Normal 3 15 6" xfId="2701"/>
    <cellStyle name="Normal 3 15 6 2" xfId="29642"/>
    <cellStyle name="Normal 3 15 6 2 2" xfId="29643"/>
    <cellStyle name="Normal 3 15 6 2 2 2" xfId="29644"/>
    <cellStyle name="Normal 3 15 6 2 2 3" xfId="29645"/>
    <cellStyle name="Normal 3 15 6 2 3" xfId="29646"/>
    <cellStyle name="Normal 3 15 6 2 4" xfId="29647"/>
    <cellStyle name="Normal 3 15 6 3" xfId="29648"/>
    <cellStyle name="Normal 3 15 6 3 2" xfId="29649"/>
    <cellStyle name="Normal 3 15 6 3 3" xfId="29650"/>
    <cellStyle name="Normal 3 15 6 4" xfId="29651"/>
    <cellStyle name="Normal 3 15 7" xfId="2702"/>
    <cellStyle name="Normal 3 15 7 2" xfId="29652"/>
    <cellStyle name="Normal 3 15 7 2 2" xfId="29653"/>
    <cellStyle name="Normal 3 15 7 2 2 2" xfId="29654"/>
    <cellStyle name="Normal 3 15 7 2 2 3" xfId="29655"/>
    <cellStyle name="Normal 3 15 7 2 3" xfId="29656"/>
    <cellStyle name="Normal 3 15 7 2 4" xfId="29657"/>
    <cellStyle name="Normal 3 15 7 3" xfId="29658"/>
    <cellStyle name="Normal 3 15 7 3 2" xfId="29659"/>
    <cellStyle name="Normal 3 15 7 3 3" xfId="29660"/>
    <cellStyle name="Normal 3 15 7 4" xfId="29661"/>
    <cellStyle name="Normal 3 15 8" xfId="2703"/>
    <cellStyle name="Normal 3 15 8 2" xfId="29662"/>
    <cellStyle name="Normal 3 15 8 2 2" xfId="29663"/>
    <cellStyle name="Normal 3 15 8 2 2 2" xfId="29664"/>
    <cellStyle name="Normal 3 15 8 2 2 3" xfId="29665"/>
    <cellStyle name="Normal 3 15 8 2 3" xfId="29666"/>
    <cellStyle name="Normal 3 15 8 2 4" xfId="29667"/>
    <cellStyle name="Normal 3 15 8 3" xfId="29668"/>
    <cellStyle name="Normal 3 15 8 3 2" xfId="29669"/>
    <cellStyle name="Normal 3 15 8 3 3" xfId="29670"/>
    <cellStyle name="Normal 3 15 8 4" xfId="29671"/>
    <cellStyle name="Normal 3 15 9" xfId="2704"/>
    <cellStyle name="Normal 3 15 9 2" xfId="29672"/>
    <cellStyle name="Normal 3 15 9 2 2" xfId="29673"/>
    <cellStyle name="Normal 3 15 9 2 2 2" xfId="29674"/>
    <cellStyle name="Normal 3 15 9 2 2 3" xfId="29675"/>
    <cellStyle name="Normal 3 15 9 2 3" xfId="29676"/>
    <cellStyle name="Normal 3 15 9 2 4" xfId="29677"/>
    <cellStyle name="Normal 3 15 9 3" xfId="29678"/>
    <cellStyle name="Normal 3 15 9 3 2" xfId="29679"/>
    <cellStyle name="Normal 3 15 9 3 3" xfId="29680"/>
    <cellStyle name="Normal 3 15 9 4" xfId="29681"/>
    <cellStyle name="Normal 3 16" xfId="2705"/>
    <cellStyle name="Normal 3 16 10" xfId="2706"/>
    <cellStyle name="Normal 3 16 10 2" xfId="29682"/>
    <cellStyle name="Normal 3 16 10 2 2" xfId="29683"/>
    <cellStyle name="Normal 3 16 10 2 2 2" xfId="29684"/>
    <cellStyle name="Normal 3 16 10 2 2 3" xfId="29685"/>
    <cellStyle name="Normal 3 16 10 2 3" xfId="29686"/>
    <cellStyle name="Normal 3 16 10 2 4" xfId="29687"/>
    <cellStyle name="Normal 3 16 10 3" xfId="29688"/>
    <cellStyle name="Normal 3 16 10 3 2" xfId="29689"/>
    <cellStyle name="Normal 3 16 10 3 3" xfId="29690"/>
    <cellStyle name="Normal 3 16 10 4" xfId="29691"/>
    <cellStyle name="Normal 3 16 11" xfId="2707"/>
    <cellStyle name="Normal 3 16 11 2" xfId="29692"/>
    <cellStyle name="Normal 3 16 11 2 2" xfId="29693"/>
    <cellStyle name="Normal 3 16 11 2 2 2" xfId="29694"/>
    <cellStyle name="Normal 3 16 11 2 2 3" xfId="29695"/>
    <cellStyle name="Normal 3 16 11 2 3" xfId="29696"/>
    <cellStyle name="Normal 3 16 11 2 4" xfId="29697"/>
    <cellStyle name="Normal 3 16 11 3" xfId="29698"/>
    <cellStyle name="Normal 3 16 11 3 2" xfId="29699"/>
    <cellStyle name="Normal 3 16 11 3 3" xfId="29700"/>
    <cellStyle name="Normal 3 16 11 4" xfId="29701"/>
    <cellStyle name="Normal 3 16 12" xfId="2708"/>
    <cellStyle name="Normal 3 16 12 2" xfId="29702"/>
    <cellStyle name="Normal 3 16 12 2 2" xfId="29703"/>
    <cellStyle name="Normal 3 16 12 2 2 2" xfId="29704"/>
    <cellStyle name="Normal 3 16 12 2 2 3" xfId="29705"/>
    <cellStyle name="Normal 3 16 12 2 3" xfId="29706"/>
    <cellStyle name="Normal 3 16 12 2 4" xfId="29707"/>
    <cellStyle name="Normal 3 16 12 3" xfId="29708"/>
    <cellStyle name="Normal 3 16 12 3 2" xfId="29709"/>
    <cellStyle name="Normal 3 16 12 3 3" xfId="29710"/>
    <cellStyle name="Normal 3 16 12 4" xfId="29711"/>
    <cellStyle name="Normal 3 16 13" xfId="2709"/>
    <cellStyle name="Normal 3 16 13 2" xfId="29712"/>
    <cellStyle name="Normal 3 16 13 2 2" xfId="29713"/>
    <cellStyle name="Normal 3 16 13 2 2 2" xfId="29714"/>
    <cellStyle name="Normal 3 16 13 2 2 3" xfId="29715"/>
    <cellStyle name="Normal 3 16 13 2 3" xfId="29716"/>
    <cellStyle name="Normal 3 16 13 2 4" xfId="29717"/>
    <cellStyle name="Normal 3 16 13 3" xfId="29718"/>
    <cellStyle name="Normal 3 16 13 3 2" xfId="29719"/>
    <cellStyle name="Normal 3 16 13 3 3" xfId="29720"/>
    <cellStyle name="Normal 3 16 13 4" xfId="29721"/>
    <cellStyle name="Normal 3 16 14" xfId="2710"/>
    <cellStyle name="Normal 3 16 14 2" xfId="29722"/>
    <cellStyle name="Normal 3 16 14 2 2" xfId="29723"/>
    <cellStyle name="Normal 3 16 14 2 2 2" xfId="29724"/>
    <cellStyle name="Normal 3 16 14 2 2 3" xfId="29725"/>
    <cellStyle name="Normal 3 16 14 2 3" xfId="29726"/>
    <cellStyle name="Normal 3 16 14 2 4" xfId="29727"/>
    <cellStyle name="Normal 3 16 14 3" xfId="29728"/>
    <cellStyle name="Normal 3 16 14 3 2" xfId="29729"/>
    <cellStyle name="Normal 3 16 14 3 3" xfId="29730"/>
    <cellStyle name="Normal 3 16 14 4" xfId="29731"/>
    <cellStyle name="Normal 3 16 15" xfId="2711"/>
    <cellStyle name="Normal 3 16 15 2" xfId="29732"/>
    <cellStyle name="Normal 3 16 15 2 2" xfId="29733"/>
    <cellStyle name="Normal 3 16 15 2 2 2" xfId="29734"/>
    <cellStyle name="Normal 3 16 15 2 2 3" xfId="29735"/>
    <cellStyle name="Normal 3 16 15 2 3" xfId="29736"/>
    <cellStyle name="Normal 3 16 15 2 4" xfId="29737"/>
    <cellStyle name="Normal 3 16 15 3" xfId="29738"/>
    <cellStyle name="Normal 3 16 15 3 2" xfId="29739"/>
    <cellStyle name="Normal 3 16 15 3 3" xfId="29740"/>
    <cellStyle name="Normal 3 16 15 4" xfId="29741"/>
    <cellStyle name="Normal 3 16 16" xfId="2712"/>
    <cellStyle name="Normal 3 16 16 2" xfId="29742"/>
    <cellStyle name="Normal 3 16 16 2 2" xfId="29743"/>
    <cellStyle name="Normal 3 16 16 2 2 2" xfId="29744"/>
    <cellStyle name="Normal 3 16 16 2 2 3" xfId="29745"/>
    <cellStyle name="Normal 3 16 16 2 3" xfId="29746"/>
    <cellStyle name="Normal 3 16 16 2 4" xfId="29747"/>
    <cellStyle name="Normal 3 16 16 3" xfId="29748"/>
    <cellStyle name="Normal 3 16 16 3 2" xfId="29749"/>
    <cellStyle name="Normal 3 16 16 3 3" xfId="29750"/>
    <cellStyle name="Normal 3 16 16 4" xfId="29751"/>
    <cellStyle name="Normal 3 16 17" xfId="2713"/>
    <cellStyle name="Normal 3 16 17 2" xfId="29752"/>
    <cellStyle name="Normal 3 16 17 2 2" xfId="29753"/>
    <cellStyle name="Normal 3 16 17 2 2 2" xfId="29754"/>
    <cellStyle name="Normal 3 16 17 2 2 3" xfId="29755"/>
    <cellStyle name="Normal 3 16 17 2 3" xfId="29756"/>
    <cellStyle name="Normal 3 16 17 2 4" xfId="29757"/>
    <cellStyle name="Normal 3 16 17 3" xfId="29758"/>
    <cellStyle name="Normal 3 16 17 3 2" xfId="29759"/>
    <cellStyle name="Normal 3 16 17 3 3" xfId="29760"/>
    <cellStyle name="Normal 3 16 17 4" xfId="29761"/>
    <cellStyle name="Normal 3 16 18" xfId="2714"/>
    <cellStyle name="Normal 3 16 18 2" xfId="29762"/>
    <cellStyle name="Normal 3 16 18 2 2" xfId="29763"/>
    <cellStyle name="Normal 3 16 18 2 2 2" xfId="29764"/>
    <cellStyle name="Normal 3 16 18 2 2 3" xfId="29765"/>
    <cellStyle name="Normal 3 16 18 2 3" xfId="29766"/>
    <cellStyle name="Normal 3 16 18 2 4" xfId="29767"/>
    <cellStyle name="Normal 3 16 18 3" xfId="29768"/>
    <cellStyle name="Normal 3 16 18 3 2" xfId="29769"/>
    <cellStyle name="Normal 3 16 18 3 3" xfId="29770"/>
    <cellStyle name="Normal 3 16 18 4" xfId="29771"/>
    <cellStyle name="Normal 3 16 19" xfId="2715"/>
    <cellStyle name="Normal 3 16 19 2" xfId="29772"/>
    <cellStyle name="Normal 3 16 19 2 2" xfId="29773"/>
    <cellStyle name="Normal 3 16 19 2 2 2" xfId="29774"/>
    <cellStyle name="Normal 3 16 19 2 2 3" xfId="29775"/>
    <cellStyle name="Normal 3 16 19 2 3" xfId="29776"/>
    <cellStyle name="Normal 3 16 19 2 4" xfId="29777"/>
    <cellStyle name="Normal 3 16 19 3" xfId="29778"/>
    <cellStyle name="Normal 3 16 19 3 2" xfId="29779"/>
    <cellStyle name="Normal 3 16 19 3 3" xfId="29780"/>
    <cellStyle name="Normal 3 16 19 4" xfId="29781"/>
    <cellStyle name="Normal 3 16 2" xfId="2716"/>
    <cellStyle name="Normal 3 16 2 2" xfId="29782"/>
    <cellStyle name="Normal 3 16 2 2 2" xfId="29783"/>
    <cellStyle name="Normal 3 16 2 2 2 2" xfId="29784"/>
    <cellStyle name="Normal 3 16 2 2 2 3" xfId="29785"/>
    <cellStyle name="Normal 3 16 2 2 3" xfId="29786"/>
    <cellStyle name="Normal 3 16 2 2 4" xfId="29787"/>
    <cellStyle name="Normal 3 16 2 3" xfId="29788"/>
    <cellStyle name="Normal 3 16 2 3 2" xfId="29789"/>
    <cellStyle name="Normal 3 16 2 3 3" xfId="29790"/>
    <cellStyle name="Normal 3 16 2 4" xfId="29791"/>
    <cellStyle name="Normal 3 16 20" xfId="2717"/>
    <cellStyle name="Normal 3 16 20 2" xfId="29792"/>
    <cellStyle name="Normal 3 16 20 2 2" xfId="29793"/>
    <cellStyle name="Normal 3 16 20 2 2 2" xfId="29794"/>
    <cellStyle name="Normal 3 16 20 2 2 3" xfId="29795"/>
    <cellStyle name="Normal 3 16 20 2 3" xfId="29796"/>
    <cellStyle name="Normal 3 16 20 2 4" xfId="29797"/>
    <cellStyle name="Normal 3 16 20 3" xfId="29798"/>
    <cellStyle name="Normal 3 16 20 3 2" xfId="29799"/>
    <cellStyle name="Normal 3 16 20 3 3" xfId="29800"/>
    <cellStyle name="Normal 3 16 20 4" xfId="29801"/>
    <cellStyle name="Normal 3 16 21" xfId="2718"/>
    <cellStyle name="Normal 3 16 21 2" xfId="29802"/>
    <cellStyle name="Normal 3 16 21 2 2" xfId="29803"/>
    <cellStyle name="Normal 3 16 21 2 2 2" xfId="29804"/>
    <cellStyle name="Normal 3 16 21 2 2 3" xfId="29805"/>
    <cellStyle name="Normal 3 16 21 2 3" xfId="29806"/>
    <cellStyle name="Normal 3 16 21 2 4" xfId="29807"/>
    <cellStyle name="Normal 3 16 21 3" xfId="29808"/>
    <cellStyle name="Normal 3 16 21 3 2" xfId="29809"/>
    <cellStyle name="Normal 3 16 21 3 3" xfId="29810"/>
    <cellStyle name="Normal 3 16 21 4" xfId="29811"/>
    <cellStyle name="Normal 3 16 22" xfId="2719"/>
    <cellStyle name="Normal 3 16 22 2" xfId="29812"/>
    <cellStyle name="Normal 3 16 22 2 2" xfId="29813"/>
    <cellStyle name="Normal 3 16 22 2 2 2" xfId="29814"/>
    <cellStyle name="Normal 3 16 22 2 2 3" xfId="29815"/>
    <cellStyle name="Normal 3 16 22 2 3" xfId="29816"/>
    <cellStyle name="Normal 3 16 22 2 4" xfId="29817"/>
    <cellStyle name="Normal 3 16 22 3" xfId="29818"/>
    <cellStyle name="Normal 3 16 22 3 2" xfId="29819"/>
    <cellStyle name="Normal 3 16 22 3 3" xfId="29820"/>
    <cellStyle name="Normal 3 16 22 4" xfId="29821"/>
    <cellStyle name="Normal 3 16 23" xfId="2720"/>
    <cellStyle name="Normal 3 16 23 2" xfId="29822"/>
    <cellStyle name="Normal 3 16 23 2 2" xfId="29823"/>
    <cellStyle name="Normal 3 16 23 2 2 2" xfId="29824"/>
    <cellStyle name="Normal 3 16 23 2 2 3" xfId="29825"/>
    <cellStyle name="Normal 3 16 23 2 3" xfId="29826"/>
    <cellStyle name="Normal 3 16 23 2 4" xfId="29827"/>
    <cellStyle name="Normal 3 16 23 3" xfId="29828"/>
    <cellStyle name="Normal 3 16 23 3 2" xfId="29829"/>
    <cellStyle name="Normal 3 16 23 3 3" xfId="29830"/>
    <cellStyle name="Normal 3 16 23 4" xfId="29831"/>
    <cellStyle name="Normal 3 16 24" xfId="29832"/>
    <cellStyle name="Normal 3 16 24 2" xfId="29833"/>
    <cellStyle name="Normal 3 16 24 2 2" xfId="29834"/>
    <cellStyle name="Normal 3 16 24 2 3" xfId="29835"/>
    <cellStyle name="Normal 3 16 24 3" xfId="29836"/>
    <cellStyle name="Normal 3 16 24 4" xfId="29837"/>
    <cellStyle name="Normal 3 16 25" xfId="29838"/>
    <cellStyle name="Normal 3 16 25 2" xfId="29839"/>
    <cellStyle name="Normal 3 16 25 3" xfId="29840"/>
    <cellStyle name="Normal 3 16 26" xfId="29841"/>
    <cellStyle name="Normal 3 16 3" xfId="2721"/>
    <cellStyle name="Normal 3 16 3 2" xfId="29842"/>
    <cellStyle name="Normal 3 16 3 2 2" xfId="29843"/>
    <cellStyle name="Normal 3 16 3 2 2 2" xfId="29844"/>
    <cellStyle name="Normal 3 16 3 2 2 3" xfId="29845"/>
    <cellStyle name="Normal 3 16 3 2 3" xfId="29846"/>
    <cellStyle name="Normal 3 16 3 2 4" xfId="29847"/>
    <cellStyle name="Normal 3 16 3 3" xfId="29848"/>
    <cellStyle name="Normal 3 16 3 3 2" xfId="29849"/>
    <cellStyle name="Normal 3 16 3 3 3" xfId="29850"/>
    <cellStyle name="Normal 3 16 3 4" xfId="29851"/>
    <cellStyle name="Normal 3 16 4" xfId="2722"/>
    <cellStyle name="Normal 3 16 4 2" xfId="29852"/>
    <cellStyle name="Normal 3 16 4 2 2" xfId="29853"/>
    <cellStyle name="Normal 3 16 4 2 2 2" xfId="29854"/>
    <cellStyle name="Normal 3 16 4 2 2 3" xfId="29855"/>
    <cellStyle name="Normal 3 16 4 2 3" xfId="29856"/>
    <cellStyle name="Normal 3 16 4 2 4" xfId="29857"/>
    <cellStyle name="Normal 3 16 4 3" xfId="29858"/>
    <cellStyle name="Normal 3 16 4 3 2" xfId="29859"/>
    <cellStyle name="Normal 3 16 4 3 3" xfId="29860"/>
    <cellStyle name="Normal 3 16 4 4" xfId="29861"/>
    <cellStyle name="Normal 3 16 5" xfId="2723"/>
    <cellStyle name="Normal 3 16 5 2" xfId="29862"/>
    <cellStyle name="Normal 3 16 5 2 2" xfId="29863"/>
    <cellStyle name="Normal 3 16 5 2 2 2" xfId="29864"/>
    <cellStyle name="Normal 3 16 5 2 2 3" xfId="29865"/>
    <cellStyle name="Normal 3 16 5 2 3" xfId="29866"/>
    <cellStyle name="Normal 3 16 5 2 4" xfId="29867"/>
    <cellStyle name="Normal 3 16 5 3" xfId="29868"/>
    <cellStyle name="Normal 3 16 5 3 2" xfId="29869"/>
    <cellStyle name="Normal 3 16 5 3 3" xfId="29870"/>
    <cellStyle name="Normal 3 16 5 4" xfId="29871"/>
    <cellStyle name="Normal 3 16 6" xfId="2724"/>
    <cellStyle name="Normal 3 16 6 2" xfId="29872"/>
    <cellStyle name="Normal 3 16 6 2 2" xfId="29873"/>
    <cellStyle name="Normal 3 16 6 2 2 2" xfId="29874"/>
    <cellStyle name="Normal 3 16 6 2 2 3" xfId="29875"/>
    <cellStyle name="Normal 3 16 6 2 3" xfId="29876"/>
    <cellStyle name="Normal 3 16 6 2 4" xfId="29877"/>
    <cellStyle name="Normal 3 16 6 3" xfId="29878"/>
    <cellStyle name="Normal 3 16 6 3 2" xfId="29879"/>
    <cellStyle name="Normal 3 16 6 3 3" xfId="29880"/>
    <cellStyle name="Normal 3 16 6 4" xfId="29881"/>
    <cellStyle name="Normal 3 16 7" xfId="2725"/>
    <cellStyle name="Normal 3 16 7 2" xfId="29882"/>
    <cellStyle name="Normal 3 16 7 2 2" xfId="29883"/>
    <cellStyle name="Normal 3 16 7 2 2 2" xfId="29884"/>
    <cellStyle name="Normal 3 16 7 2 2 3" xfId="29885"/>
    <cellStyle name="Normal 3 16 7 2 3" xfId="29886"/>
    <cellStyle name="Normal 3 16 7 2 4" xfId="29887"/>
    <cellStyle name="Normal 3 16 7 3" xfId="29888"/>
    <cellStyle name="Normal 3 16 7 3 2" xfId="29889"/>
    <cellStyle name="Normal 3 16 7 3 3" xfId="29890"/>
    <cellStyle name="Normal 3 16 7 4" xfId="29891"/>
    <cellStyle name="Normal 3 16 8" xfId="2726"/>
    <cellStyle name="Normal 3 16 8 2" xfId="29892"/>
    <cellStyle name="Normal 3 16 8 2 2" xfId="29893"/>
    <cellStyle name="Normal 3 16 8 2 2 2" xfId="29894"/>
    <cellStyle name="Normal 3 16 8 2 2 3" xfId="29895"/>
    <cellStyle name="Normal 3 16 8 2 3" xfId="29896"/>
    <cellStyle name="Normal 3 16 8 2 4" xfId="29897"/>
    <cellStyle name="Normal 3 16 8 3" xfId="29898"/>
    <cellStyle name="Normal 3 16 8 3 2" xfId="29899"/>
    <cellStyle name="Normal 3 16 8 3 3" xfId="29900"/>
    <cellStyle name="Normal 3 16 8 4" xfId="29901"/>
    <cellStyle name="Normal 3 16 9" xfId="2727"/>
    <cellStyle name="Normal 3 16 9 2" xfId="29902"/>
    <cellStyle name="Normal 3 16 9 2 2" xfId="29903"/>
    <cellStyle name="Normal 3 16 9 2 2 2" xfId="29904"/>
    <cellStyle name="Normal 3 16 9 2 2 3" xfId="29905"/>
    <cellStyle name="Normal 3 16 9 2 3" xfId="29906"/>
    <cellStyle name="Normal 3 16 9 2 4" xfId="29907"/>
    <cellStyle name="Normal 3 16 9 3" xfId="29908"/>
    <cellStyle name="Normal 3 16 9 3 2" xfId="29909"/>
    <cellStyle name="Normal 3 16 9 3 3" xfId="29910"/>
    <cellStyle name="Normal 3 16 9 4" xfId="29911"/>
    <cellStyle name="Normal 3 17" xfId="2728"/>
    <cellStyle name="Normal 3 17 10" xfId="2729"/>
    <cellStyle name="Normal 3 17 10 2" xfId="29912"/>
    <cellStyle name="Normal 3 17 10 2 2" xfId="29913"/>
    <cellStyle name="Normal 3 17 10 2 2 2" xfId="29914"/>
    <cellStyle name="Normal 3 17 10 2 2 3" xfId="29915"/>
    <cellStyle name="Normal 3 17 10 2 3" xfId="29916"/>
    <cellStyle name="Normal 3 17 10 2 4" xfId="29917"/>
    <cellStyle name="Normal 3 17 10 3" xfId="29918"/>
    <cellStyle name="Normal 3 17 10 3 2" xfId="29919"/>
    <cellStyle name="Normal 3 17 10 3 3" xfId="29920"/>
    <cellStyle name="Normal 3 17 10 4" xfId="29921"/>
    <cellStyle name="Normal 3 17 11" xfId="2730"/>
    <cellStyle name="Normal 3 17 11 2" xfId="29922"/>
    <cellStyle name="Normal 3 17 11 2 2" xfId="29923"/>
    <cellStyle name="Normal 3 17 11 2 2 2" xfId="29924"/>
    <cellStyle name="Normal 3 17 11 2 2 3" xfId="29925"/>
    <cellStyle name="Normal 3 17 11 2 3" xfId="29926"/>
    <cellStyle name="Normal 3 17 11 2 4" xfId="29927"/>
    <cellStyle name="Normal 3 17 11 3" xfId="29928"/>
    <cellStyle name="Normal 3 17 11 3 2" xfId="29929"/>
    <cellStyle name="Normal 3 17 11 3 3" xfId="29930"/>
    <cellStyle name="Normal 3 17 11 4" xfId="29931"/>
    <cellStyle name="Normal 3 17 12" xfId="2731"/>
    <cellStyle name="Normal 3 17 12 2" xfId="29932"/>
    <cellStyle name="Normal 3 17 12 2 2" xfId="29933"/>
    <cellStyle name="Normal 3 17 12 2 2 2" xfId="29934"/>
    <cellStyle name="Normal 3 17 12 2 2 3" xfId="29935"/>
    <cellStyle name="Normal 3 17 12 2 3" xfId="29936"/>
    <cellStyle name="Normal 3 17 12 2 4" xfId="29937"/>
    <cellStyle name="Normal 3 17 12 3" xfId="29938"/>
    <cellStyle name="Normal 3 17 12 3 2" xfId="29939"/>
    <cellStyle name="Normal 3 17 12 3 3" xfId="29940"/>
    <cellStyle name="Normal 3 17 12 4" xfId="29941"/>
    <cellStyle name="Normal 3 17 13" xfId="2732"/>
    <cellStyle name="Normal 3 17 13 2" xfId="29942"/>
    <cellStyle name="Normal 3 17 13 2 2" xfId="29943"/>
    <cellStyle name="Normal 3 17 13 2 2 2" xfId="29944"/>
    <cellStyle name="Normal 3 17 13 2 2 3" xfId="29945"/>
    <cellStyle name="Normal 3 17 13 2 3" xfId="29946"/>
    <cellStyle name="Normal 3 17 13 2 4" xfId="29947"/>
    <cellStyle name="Normal 3 17 13 3" xfId="29948"/>
    <cellStyle name="Normal 3 17 13 3 2" xfId="29949"/>
    <cellStyle name="Normal 3 17 13 3 3" xfId="29950"/>
    <cellStyle name="Normal 3 17 13 4" xfId="29951"/>
    <cellStyle name="Normal 3 17 14" xfId="2733"/>
    <cellStyle name="Normal 3 17 14 2" xfId="29952"/>
    <cellStyle name="Normal 3 17 14 2 2" xfId="29953"/>
    <cellStyle name="Normal 3 17 14 2 2 2" xfId="29954"/>
    <cellStyle name="Normal 3 17 14 2 2 3" xfId="29955"/>
    <cellStyle name="Normal 3 17 14 2 3" xfId="29956"/>
    <cellStyle name="Normal 3 17 14 2 4" xfId="29957"/>
    <cellStyle name="Normal 3 17 14 3" xfId="29958"/>
    <cellStyle name="Normal 3 17 14 3 2" xfId="29959"/>
    <cellStyle name="Normal 3 17 14 3 3" xfId="29960"/>
    <cellStyle name="Normal 3 17 14 4" xfId="29961"/>
    <cellStyle name="Normal 3 17 15" xfId="2734"/>
    <cellStyle name="Normal 3 17 15 2" xfId="29962"/>
    <cellStyle name="Normal 3 17 15 2 2" xfId="29963"/>
    <cellStyle name="Normal 3 17 15 2 2 2" xfId="29964"/>
    <cellStyle name="Normal 3 17 15 2 2 3" xfId="29965"/>
    <cellStyle name="Normal 3 17 15 2 3" xfId="29966"/>
    <cellStyle name="Normal 3 17 15 2 4" xfId="29967"/>
    <cellStyle name="Normal 3 17 15 3" xfId="29968"/>
    <cellStyle name="Normal 3 17 15 3 2" xfId="29969"/>
    <cellStyle name="Normal 3 17 15 3 3" xfId="29970"/>
    <cellStyle name="Normal 3 17 15 4" xfId="29971"/>
    <cellStyle name="Normal 3 17 16" xfId="2735"/>
    <cellStyle name="Normal 3 17 16 2" xfId="29972"/>
    <cellStyle name="Normal 3 17 16 2 2" xfId="29973"/>
    <cellStyle name="Normal 3 17 16 2 2 2" xfId="29974"/>
    <cellStyle name="Normal 3 17 16 2 2 3" xfId="29975"/>
    <cellStyle name="Normal 3 17 16 2 3" xfId="29976"/>
    <cellStyle name="Normal 3 17 16 2 4" xfId="29977"/>
    <cellStyle name="Normal 3 17 16 3" xfId="29978"/>
    <cellStyle name="Normal 3 17 16 3 2" xfId="29979"/>
    <cellStyle name="Normal 3 17 16 3 3" xfId="29980"/>
    <cellStyle name="Normal 3 17 16 4" xfId="29981"/>
    <cellStyle name="Normal 3 17 17" xfId="2736"/>
    <cellStyle name="Normal 3 17 17 2" xfId="29982"/>
    <cellStyle name="Normal 3 17 17 2 2" xfId="29983"/>
    <cellStyle name="Normal 3 17 17 2 2 2" xfId="29984"/>
    <cellStyle name="Normal 3 17 17 2 2 3" xfId="29985"/>
    <cellStyle name="Normal 3 17 17 2 3" xfId="29986"/>
    <cellStyle name="Normal 3 17 17 2 4" xfId="29987"/>
    <cellStyle name="Normal 3 17 17 3" xfId="29988"/>
    <cellStyle name="Normal 3 17 17 3 2" xfId="29989"/>
    <cellStyle name="Normal 3 17 17 3 3" xfId="29990"/>
    <cellStyle name="Normal 3 17 17 4" xfId="29991"/>
    <cellStyle name="Normal 3 17 18" xfId="2737"/>
    <cellStyle name="Normal 3 17 18 2" xfId="29992"/>
    <cellStyle name="Normal 3 17 18 2 2" xfId="29993"/>
    <cellStyle name="Normal 3 17 18 2 2 2" xfId="29994"/>
    <cellStyle name="Normal 3 17 18 2 2 3" xfId="29995"/>
    <cellStyle name="Normal 3 17 18 2 3" xfId="29996"/>
    <cellStyle name="Normal 3 17 18 2 4" xfId="29997"/>
    <cellStyle name="Normal 3 17 18 3" xfId="29998"/>
    <cellStyle name="Normal 3 17 18 3 2" xfId="29999"/>
    <cellStyle name="Normal 3 17 18 3 3" xfId="30000"/>
    <cellStyle name="Normal 3 17 18 4" xfId="30001"/>
    <cellStyle name="Normal 3 17 19" xfId="2738"/>
    <cellStyle name="Normal 3 17 19 2" xfId="30002"/>
    <cellStyle name="Normal 3 17 19 2 2" xfId="30003"/>
    <cellStyle name="Normal 3 17 19 2 2 2" xfId="30004"/>
    <cellStyle name="Normal 3 17 19 2 2 3" xfId="30005"/>
    <cellStyle name="Normal 3 17 19 2 3" xfId="30006"/>
    <cellStyle name="Normal 3 17 19 2 4" xfId="30007"/>
    <cellStyle name="Normal 3 17 19 3" xfId="30008"/>
    <cellStyle name="Normal 3 17 19 3 2" xfId="30009"/>
    <cellStyle name="Normal 3 17 19 3 3" xfId="30010"/>
    <cellStyle name="Normal 3 17 19 4" xfId="30011"/>
    <cellStyle name="Normal 3 17 2" xfId="2739"/>
    <cellStyle name="Normal 3 17 2 2" xfId="30012"/>
    <cellStyle name="Normal 3 17 2 2 2" xfId="30013"/>
    <cellStyle name="Normal 3 17 2 2 2 2" xfId="30014"/>
    <cellStyle name="Normal 3 17 2 2 2 3" xfId="30015"/>
    <cellStyle name="Normal 3 17 2 2 3" xfId="30016"/>
    <cellStyle name="Normal 3 17 2 2 4" xfId="30017"/>
    <cellStyle name="Normal 3 17 2 3" xfId="30018"/>
    <cellStyle name="Normal 3 17 2 3 2" xfId="30019"/>
    <cellStyle name="Normal 3 17 2 3 3" xfId="30020"/>
    <cellStyle name="Normal 3 17 2 4" xfId="30021"/>
    <cellStyle name="Normal 3 17 20" xfId="2740"/>
    <cellStyle name="Normal 3 17 20 2" xfId="30022"/>
    <cellStyle name="Normal 3 17 20 2 2" xfId="30023"/>
    <cellStyle name="Normal 3 17 20 2 2 2" xfId="30024"/>
    <cellStyle name="Normal 3 17 20 2 2 3" xfId="30025"/>
    <cellStyle name="Normal 3 17 20 2 3" xfId="30026"/>
    <cellStyle name="Normal 3 17 20 2 4" xfId="30027"/>
    <cellStyle name="Normal 3 17 20 3" xfId="30028"/>
    <cellStyle name="Normal 3 17 20 3 2" xfId="30029"/>
    <cellStyle name="Normal 3 17 20 3 3" xfId="30030"/>
    <cellStyle name="Normal 3 17 20 4" xfId="30031"/>
    <cellStyle name="Normal 3 17 21" xfId="2741"/>
    <cellStyle name="Normal 3 17 21 2" xfId="30032"/>
    <cellStyle name="Normal 3 17 21 2 2" xfId="30033"/>
    <cellStyle name="Normal 3 17 21 2 2 2" xfId="30034"/>
    <cellStyle name="Normal 3 17 21 2 2 3" xfId="30035"/>
    <cellStyle name="Normal 3 17 21 2 3" xfId="30036"/>
    <cellStyle name="Normal 3 17 21 2 4" xfId="30037"/>
    <cellStyle name="Normal 3 17 21 3" xfId="30038"/>
    <cellStyle name="Normal 3 17 21 3 2" xfId="30039"/>
    <cellStyle name="Normal 3 17 21 3 3" xfId="30040"/>
    <cellStyle name="Normal 3 17 21 4" xfId="30041"/>
    <cellStyle name="Normal 3 17 22" xfId="2742"/>
    <cellStyle name="Normal 3 17 22 2" xfId="30042"/>
    <cellStyle name="Normal 3 17 22 2 2" xfId="30043"/>
    <cellStyle name="Normal 3 17 22 2 2 2" xfId="30044"/>
    <cellStyle name="Normal 3 17 22 2 2 3" xfId="30045"/>
    <cellStyle name="Normal 3 17 22 2 3" xfId="30046"/>
    <cellStyle name="Normal 3 17 22 2 4" xfId="30047"/>
    <cellStyle name="Normal 3 17 22 3" xfId="30048"/>
    <cellStyle name="Normal 3 17 22 3 2" xfId="30049"/>
    <cellStyle name="Normal 3 17 22 3 3" xfId="30050"/>
    <cellStyle name="Normal 3 17 22 4" xfId="30051"/>
    <cellStyle name="Normal 3 17 23" xfId="2743"/>
    <cellStyle name="Normal 3 17 23 2" xfId="30052"/>
    <cellStyle name="Normal 3 17 23 2 2" xfId="30053"/>
    <cellStyle name="Normal 3 17 23 2 2 2" xfId="30054"/>
    <cellStyle name="Normal 3 17 23 2 2 3" xfId="30055"/>
    <cellStyle name="Normal 3 17 23 2 3" xfId="30056"/>
    <cellStyle name="Normal 3 17 23 2 4" xfId="30057"/>
    <cellStyle name="Normal 3 17 23 3" xfId="30058"/>
    <cellStyle name="Normal 3 17 23 3 2" xfId="30059"/>
    <cellStyle name="Normal 3 17 23 3 3" xfId="30060"/>
    <cellStyle name="Normal 3 17 23 4" xfId="30061"/>
    <cellStyle name="Normal 3 17 24" xfId="30062"/>
    <cellStyle name="Normal 3 17 24 2" xfId="30063"/>
    <cellStyle name="Normal 3 17 24 2 2" xfId="30064"/>
    <cellStyle name="Normal 3 17 24 2 3" xfId="30065"/>
    <cellStyle name="Normal 3 17 24 3" xfId="30066"/>
    <cellStyle name="Normal 3 17 24 4" xfId="30067"/>
    <cellStyle name="Normal 3 17 25" xfId="30068"/>
    <cellStyle name="Normal 3 17 25 2" xfId="30069"/>
    <cellStyle name="Normal 3 17 25 3" xfId="30070"/>
    <cellStyle name="Normal 3 17 26" xfId="30071"/>
    <cellStyle name="Normal 3 17 3" xfId="2744"/>
    <cellStyle name="Normal 3 17 3 2" xfId="30072"/>
    <cellStyle name="Normal 3 17 3 2 2" xfId="30073"/>
    <cellStyle name="Normal 3 17 3 2 2 2" xfId="30074"/>
    <cellStyle name="Normal 3 17 3 2 2 3" xfId="30075"/>
    <cellStyle name="Normal 3 17 3 2 3" xfId="30076"/>
    <cellStyle name="Normal 3 17 3 2 4" xfId="30077"/>
    <cellStyle name="Normal 3 17 3 3" xfId="30078"/>
    <cellStyle name="Normal 3 17 3 3 2" xfId="30079"/>
    <cellStyle name="Normal 3 17 3 3 3" xfId="30080"/>
    <cellStyle name="Normal 3 17 3 4" xfId="30081"/>
    <cellStyle name="Normal 3 17 4" xfId="2745"/>
    <cellStyle name="Normal 3 17 4 2" xfId="30082"/>
    <cellStyle name="Normal 3 17 4 2 2" xfId="30083"/>
    <cellStyle name="Normal 3 17 4 2 2 2" xfId="30084"/>
    <cellStyle name="Normal 3 17 4 2 2 3" xfId="30085"/>
    <cellStyle name="Normal 3 17 4 2 3" xfId="30086"/>
    <cellStyle name="Normal 3 17 4 2 4" xfId="30087"/>
    <cellStyle name="Normal 3 17 4 3" xfId="30088"/>
    <cellStyle name="Normal 3 17 4 3 2" xfId="30089"/>
    <cellStyle name="Normal 3 17 4 3 3" xfId="30090"/>
    <cellStyle name="Normal 3 17 4 4" xfId="30091"/>
    <cellStyle name="Normal 3 17 5" xfId="2746"/>
    <cellStyle name="Normal 3 17 5 2" xfId="30092"/>
    <cellStyle name="Normal 3 17 5 2 2" xfId="30093"/>
    <cellStyle name="Normal 3 17 5 2 2 2" xfId="30094"/>
    <cellStyle name="Normal 3 17 5 2 2 3" xfId="30095"/>
    <cellStyle name="Normal 3 17 5 2 3" xfId="30096"/>
    <cellStyle name="Normal 3 17 5 2 4" xfId="30097"/>
    <cellStyle name="Normal 3 17 5 3" xfId="30098"/>
    <cellStyle name="Normal 3 17 5 3 2" xfId="30099"/>
    <cellStyle name="Normal 3 17 5 3 3" xfId="30100"/>
    <cellStyle name="Normal 3 17 5 4" xfId="30101"/>
    <cellStyle name="Normal 3 17 6" xfId="2747"/>
    <cellStyle name="Normal 3 17 6 2" xfId="30102"/>
    <cellStyle name="Normal 3 17 6 2 2" xfId="30103"/>
    <cellStyle name="Normal 3 17 6 2 2 2" xfId="30104"/>
    <cellStyle name="Normal 3 17 6 2 2 3" xfId="30105"/>
    <cellStyle name="Normal 3 17 6 2 3" xfId="30106"/>
    <cellStyle name="Normal 3 17 6 2 4" xfId="30107"/>
    <cellStyle name="Normal 3 17 6 3" xfId="30108"/>
    <cellStyle name="Normal 3 17 6 3 2" xfId="30109"/>
    <cellStyle name="Normal 3 17 6 3 3" xfId="30110"/>
    <cellStyle name="Normal 3 17 6 4" xfId="30111"/>
    <cellStyle name="Normal 3 17 7" xfId="2748"/>
    <cellStyle name="Normal 3 17 7 2" xfId="30112"/>
    <cellStyle name="Normal 3 17 7 2 2" xfId="30113"/>
    <cellStyle name="Normal 3 17 7 2 2 2" xfId="30114"/>
    <cellStyle name="Normal 3 17 7 2 2 3" xfId="30115"/>
    <cellStyle name="Normal 3 17 7 2 3" xfId="30116"/>
    <cellStyle name="Normal 3 17 7 2 4" xfId="30117"/>
    <cellStyle name="Normal 3 17 7 3" xfId="30118"/>
    <cellStyle name="Normal 3 17 7 3 2" xfId="30119"/>
    <cellStyle name="Normal 3 17 7 3 3" xfId="30120"/>
    <cellStyle name="Normal 3 17 7 4" xfId="30121"/>
    <cellStyle name="Normal 3 17 8" xfId="2749"/>
    <cellStyle name="Normal 3 17 8 2" xfId="30122"/>
    <cellStyle name="Normal 3 17 8 2 2" xfId="30123"/>
    <cellStyle name="Normal 3 17 8 2 2 2" xfId="30124"/>
    <cellStyle name="Normal 3 17 8 2 2 3" xfId="30125"/>
    <cellStyle name="Normal 3 17 8 2 3" xfId="30126"/>
    <cellStyle name="Normal 3 17 8 2 4" xfId="30127"/>
    <cellStyle name="Normal 3 17 8 3" xfId="30128"/>
    <cellStyle name="Normal 3 17 8 3 2" xfId="30129"/>
    <cellStyle name="Normal 3 17 8 3 3" xfId="30130"/>
    <cellStyle name="Normal 3 17 8 4" xfId="30131"/>
    <cellStyle name="Normal 3 17 9" xfId="2750"/>
    <cellStyle name="Normal 3 17 9 2" xfId="30132"/>
    <cellStyle name="Normal 3 17 9 2 2" xfId="30133"/>
    <cellStyle name="Normal 3 17 9 2 2 2" xfId="30134"/>
    <cellStyle name="Normal 3 17 9 2 2 3" xfId="30135"/>
    <cellStyle name="Normal 3 17 9 2 3" xfId="30136"/>
    <cellStyle name="Normal 3 17 9 2 4" xfId="30137"/>
    <cellStyle name="Normal 3 17 9 3" xfId="30138"/>
    <cellStyle name="Normal 3 17 9 3 2" xfId="30139"/>
    <cellStyle name="Normal 3 17 9 3 3" xfId="30140"/>
    <cellStyle name="Normal 3 17 9 4" xfId="30141"/>
    <cellStyle name="Normal 3 18" xfId="2751"/>
    <cellStyle name="Normal 3 18 10" xfId="2752"/>
    <cellStyle name="Normal 3 18 10 2" xfId="30142"/>
    <cellStyle name="Normal 3 18 10 2 2" xfId="30143"/>
    <cellStyle name="Normal 3 18 10 2 2 2" xfId="30144"/>
    <cellStyle name="Normal 3 18 10 2 2 3" xfId="30145"/>
    <cellStyle name="Normal 3 18 10 2 3" xfId="30146"/>
    <cellStyle name="Normal 3 18 10 2 4" xfId="30147"/>
    <cellStyle name="Normal 3 18 10 3" xfId="30148"/>
    <cellStyle name="Normal 3 18 10 3 2" xfId="30149"/>
    <cellStyle name="Normal 3 18 10 3 3" xfId="30150"/>
    <cellStyle name="Normal 3 18 10 4" xfId="30151"/>
    <cellStyle name="Normal 3 18 11" xfId="2753"/>
    <cellStyle name="Normal 3 18 11 2" xfId="30152"/>
    <cellStyle name="Normal 3 18 11 2 2" xfId="30153"/>
    <cellStyle name="Normal 3 18 11 2 2 2" xfId="30154"/>
    <cellStyle name="Normal 3 18 11 2 2 3" xfId="30155"/>
    <cellStyle name="Normal 3 18 11 2 3" xfId="30156"/>
    <cellStyle name="Normal 3 18 11 2 4" xfId="30157"/>
    <cellStyle name="Normal 3 18 11 3" xfId="30158"/>
    <cellStyle name="Normal 3 18 11 3 2" xfId="30159"/>
    <cellStyle name="Normal 3 18 11 3 3" xfId="30160"/>
    <cellStyle name="Normal 3 18 11 4" xfId="30161"/>
    <cellStyle name="Normal 3 18 12" xfId="2754"/>
    <cellStyle name="Normal 3 18 12 2" xfId="30162"/>
    <cellStyle name="Normal 3 18 12 2 2" xfId="30163"/>
    <cellStyle name="Normal 3 18 12 2 2 2" xfId="30164"/>
    <cellStyle name="Normal 3 18 12 2 2 3" xfId="30165"/>
    <cellStyle name="Normal 3 18 12 2 3" xfId="30166"/>
    <cellStyle name="Normal 3 18 12 2 4" xfId="30167"/>
    <cellStyle name="Normal 3 18 12 3" xfId="30168"/>
    <cellStyle name="Normal 3 18 12 3 2" xfId="30169"/>
    <cellStyle name="Normal 3 18 12 3 3" xfId="30170"/>
    <cellStyle name="Normal 3 18 12 4" xfId="30171"/>
    <cellStyle name="Normal 3 18 13" xfId="2755"/>
    <cellStyle name="Normal 3 18 13 2" xfId="30172"/>
    <cellStyle name="Normal 3 18 13 2 2" xfId="30173"/>
    <cellStyle name="Normal 3 18 13 2 2 2" xfId="30174"/>
    <cellStyle name="Normal 3 18 13 2 2 3" xfId="30175"/>
    <cellStyle name="Normal 3 18 13 2 3" xfId="30176"/>
    <cellStyle name="Normal 3 18 13 2 4" xfId="30177"/>
    <cellStyle name="Normal 3 18 13 3" xfId="30178"/>
    <cellStyle name="Normal 3 18 13 3 2" xfId="30179"/>
    <cellStyle name="Normal 3 18 13 3 3" xfId="30180"/>
    <cellStyle name="Normal 3 18 13 4" xfId="30181"/>
    <cellStyle name="Normal 3 18 14" xfId="2756"/>
    <cellStyle name="Normal 3 18 14 2" xfId="30182"/>
    <cellStyle name="Normal 3 18 14 2 2" xfId="30183"/>
    <cellStyle name="Normal 3 18 14 2 2 2" xfId="30184"/>
    <cellStyle name="Normal 3 18 14 2 2 3" xfId="30185"/>
    <cellStyle name="Normal 3 18 14 2 3" xfId="30186"/>
    <cellStyle name="Normal 3 18 14 2 4" xfId="30187"/>
    <cellStyle name="Normal 3 18 14 3" xfId="30188"/>
    <cellStyle name="Normal 3 18 14 3 2" xfId="30189"/>
    <cellStyle name="Normal 3 18 14 3 3" xfId="30190"/>
    <cellStyle name="Normal 3 18 14 4" xfId="30191"/>
    <cellStyle name="Normal 3 18 15" xfId="2757"/>
    <cellStyle name="Normal 3 18 15 2" xfId="30192"/>
    <cellStyle name="Normal 3 18 15 2 2" xfId="30193"/>
    <cellStyle name="Normal 3 18 15 2 2 2" xfId="30194"/>
    <cellStyle name="Normal 3 18 15 2 2 3" xfId="30195"/>
    <cellStyle name="Normal 3 18 15 2 3" xfId="30196"/>
    <cellStyle name="Normal 3 18 15 2 4" xfId="30197"/>
    <cellStyle name="Normal 3 18 15 3" xfId="30198"/>
    <cellStyle name="Normal 3 18 15 3 2" xfId="30199"/>
    <cellStyle name="Normal 3 18 15 3 3" xfId="30200"/>
    <cellStyle name="Normal 3 18 15 4" xfId="30201"/>
    <cellStyle name="Normal 3 18 16" xfId="2758"/>
    <cellStyle name="Normal 3 18 16 2" xfId="30202"/>
    <cellStyle name="Normal 3 18 16 2 2" xfId="30203"/>
    <cellStyle name="Normal 3 18 16 2 2 2" xfId="30204"/>
    <cellStyle name="Normal 3 18 16 2 2 3" xfId="30205"/>
    <cellStyle name="Normal 3 18 16 2 3" xfId="30206"/>
    <cellStyle name="Normal 3 18 16 2 4" xfId="30207"/>
    <cellStyle name="Normal 3 18 16 3" xfId="30208"/>
    <cellStyle name="Normal 3 18 16 3 2" xfId="30209"/>
    <cellStyle name="Normal 3 18 16 3 3" xfId="30210"/>
    <cellStyle name="Normal 3 18 16 4" xfId="30211"/>
    <cellStyle name="Normal 3 18 17" xfId="2759"/>
    <cellStyle name="Normal 3 18 17 2" xfId="30212"/>
    <cellStyle name="Normal 3 18 17 2 2" xfId="30213"/>
    <cellStyle name="Normal 3 18 17 2 2 2" xfId="30214"/>
    <cellStyle name="Normal 3 18 17 2 2 3" xfId="30215"/>
    <cellStyle name="Normal 3 18 17 2 3" xfId="30216"/>
    <cellStyle name="Normal 3 18 17 2 4" xfId="30217"/>
    <cellStyle name="Normal 3 18 17 3" xfId="30218"/>
    <cellStyle name="Normal 3 18 17 3 2" xfId="30219"/>
    <cellStyle name="Normal 3 18 17 3 3" xfId="30220"/>
    <cellStyle name="Normal 3 18 17 4" xfId="30221"/>
    <cellStyle name="Normal 3 18 18" xfId="2760"/>
    <cellStyle name="Normal 3 18 18 2" xfId="30222"/>
    <cellStyle name="Normal 3 18 18 2 2" xfId="30223"/>
    <cellStyle name="Normal 3 18 18 2 2 2" xfId="30224"/>
    <cellStyle name="Normal 3 18 18 2 2 3" xfId="30225"/>
    <cellStyle name="Normal 3 18 18 2 3" xfId="30226"/>
    <cellStyle name="Normal 3 18 18 2 4" xfId="30227"/>
    <cellStyle name="Normal 3 18 18 3" xfId="30228"/>
    <cellStyle name="Normal 3 18 18 3 2" xfId="30229"/>
    <cellStyle name="Normal 3 18 18 3 3" xfId="30230"/>
    <cellStyle name="Normal 3 18 18 4" xfId="30231"/>
    <cellStyle name="Normal 3 18 19" xfId="2761"/>
    <cellStyle name="Normal 3 18 19 2" xfId="30232"/>
    <cellStyle name="Normal 3 18 19 2 2" xfId="30233"/>
    <cellStyle name="Normal 3 18 19 2 2 2" xfId="30234"/>
    <cellStyle name="Normal 3 18 19 2 2 3" xfId="30235"/>
    <cellStyle name="Normal 3 18 19 2 3" xfId="30236"/>
    <cellStyle name="Normal 3 18 19 2 4" xfId="30237"/>
    <cellStyle name="Normal 3 18 19 3" xfId="30238"/>
    <cellStyle name="Normal 3 18 19 3 2" xfId="30239"/>
    <cellStyle name="Normal 3 18 19 3 3" xfId="30240"/>
    <cellStyle name="Normal 3 18 19 4" xfId="30241"/>
    <cellStyle name="Normal 3 18 2" xfId="2762"/>
    <cellStyle name="Normal 3 18 2 2" xfId="30242"/>
    <cellStyle name="Normal 3 18 2 2 2" xfId="30243"/>
    <cellStyle name="Normal 3 18 2 2 2 2" xfId="30244"/>
    <cellStyle name="Normal 3 18 2 2 2 3" xfId="30245"/>
    <cellStyle name="Normal 3 18 2 2 3" xfId="30246"/>
    <cellStyle name="Normal 3 18 2 2 4" xfId="30247"/>
    <cellStyle name="Normal 3 18 2 3" xfId="30248"/>
    <cellStyle name="Normal 3 18 2 3 2" xfId="30249"/>
    <cellStyle name="Normal 3 18 2 3 3" xfId="30250"/>
    <cellStyle name="Normal 3 18 2 4" xfId="30251"/>
    <cellStyle name="Normal 3 18 20" xfId="2763"/>
    <cellStyle name="Normal 3 18 20 2" xfId="30252"/>
    <cellStyle name="Normal 3 18 20 2 2" xfId="30253"/>
    <cellStyle name="Normal 3 18 20 2 2 2" xfId="30254"/>
    <cellStyle name="Normal 3 18 20 2 2 3" xfId="30255"/>
    <cellStyle name="Normal 3 18 20 2 3" xfId="30256"/>
    <cellStyle name="Normal 3 18 20 2 4" xfId="30257"/>
    <cellStyle name="Normal 3 18 20 3" xfId="30258"/>
    <cellStyle name="Normal 3 18 20 3 2" xfId="30259"/>
    <cellStyle name="Normal 3 18 20 3 3" xfId="30260"/>
    <cellStyle name="Normal 3 18 20 4" xfId="30261"/>
    <cellStyle name="Normal 3 18 21" xfId="2764"/>
    <cellStyle name="Normal 3 18 21 2" xfId="30262"/>
    <cellStyle name="Normal 3 18 21 2 2" xfId="30263"/>
    <cellStyle name="Normal 3 18 21 2 2 2" xfId="30264"/>
    <cellStyle name="Normal 3 18 21 2 2 3" xfId="30265"/>
    <cellStyle name="Normal 3 18 21 2 3" xfId="30266"/>
    <cellStyle name="Normal 3 18 21 2 4" xfId="30267"/>
    <cellStyle name="Normal 3 18 21 3" xfId="30268"/>
    <cellStyle name="Normal 3 18 21 3 2" xfId="30269"/>
    <cellStyle name="Normal 3 18 21 3 3" xfId="30270"/>
    <cellStyle name="Normal 3 18 21 4" xfId="30271"/>
    <cellStyle name="Normal 3 18 22" xfId="2765"/>
    <cellStyle name="Normal 3 18 22 2" xfId="30272"/>
    <cellStyle name="Normal 3 18 22 2 2" xfId="30273"/>
    <cellStyle name="Normal 3 18 22 2 2 2" xfId="30274"/>
    <cellStyle name="Normal 3 18 22 2 2 3" xfId="30275"/>
    <cellStyle name="Normal 3 18 22 2 3" xfId="30276"/>
    <cellStyle name="Normal 3 18 22 2 4" xfId="30277"/>
    <cellStyle name="Normal 3 18 22 3" xfId="30278"/>
    <cellStyle name="Normal 3 18 22 3 2" xfId="30279"/>
    <cellStyle name="Normal 3 18 22 3 3" xfId="30280"/>
    <cellStyle name="Normal 3 18 22 4" xfId="30281"/>
    <cellStyle name="Normal 3 18 23" xfId="2766"/>
    <cellStyle name="Normal 3 18 23 2" xfId="30282"/>
    <cellStyle name="Normal 3 18 23 2 2" xfId="30283"/>
    <cellStyle name="Normal 3 18 23 2 2 2" xfId="30284"/>
    <cellStyle name="Normal 3 18 23 2 2 3" xfId="30285"/>
    <cellStyle name="Normal 3 18 23 2 3" xfId="30286"/>
    <cellStyle name="Normal 3 18 23 2 4" xfId="30287"/>
    <cellStyle name="Normal 3 18 23 3" xfId="30288"/>
    <cellStyle name="Normal 3 18 23 3 2" xfId="30289"/>
    <cellStyle name="Normal 3 18 23 3 3" xfId="30290"/>
    <cellStyle name="Normal 3 18 23 4" xfId="30291"/>
    <cellStyle name="Normal 3 18 24" xfId="30292"/>
    <cellStyle name="Normal 3 18 24 2" xfId="30293"/>
    <cellStyle name="Normal 3 18 24 2 2" xfId="30294"/>
    <cellStyle name="Normal 3 18 24 2 3" xfId="30295"/>
    <cellStyle name="Normal 3 18 24 3" xfId="30296"/>
    <cellStyle name="Normal 3 18 24 4" xfId="30297"/>
    <cellStyle name="Normal 3 18 25" xfId="30298"/>
    <cellStyle name="Normal 3 18 25 2" xfId="30299"/>
    <cellStyle name="Normal 3 18 25 3" xfId="30300"/>
    <cellStyle name="Normal 3 18 26" xfId="30301"/>
    <cellStyle name="Normal 3 18 3" xfId="2767"/>
    <cellStyle name="Normal 3 18 3 2" xfId="30302"/>
    <cellStyle name="Normal 3 18 3 2 2" xfId="30303"/>
    <cellStyle name="Normal 3 18 3 2 2 2" xfId="30304"/>
    <cellStyle name="Normal 3 18 3 2 2 3" xfId="30305"/>
    <cellStyle name="Normal 3 18 3 2 3" xfId="30306"/>
    <cellStyle name="Normal 3 18 3 2 4" xfId="30307"/>
    <cellStyle name="Normal 3 18 3 3" xfId="30308"/>
    <cellStyle name="Normal 3 18 3 3 2" xfId="30309"/>
    <cellStyle name="Normal 3 18 3 3 3" xfId="30310"/>
    <cellStyle name="Normal 3 18 3 4" xfId="30311"/>
    <cellStyle name="Normal 3 18 4" xfId="2768"/>
    <cellStyle name="Normal 3 18 4 2" xfId="30312"/>
    <cellStyle name="Normal 3 18 4 2 2" xfId="30313"/>
    <cellStyle name="Normal 3 18 4 2 2 2" xfId="30314"/>
    <cellStyle name="Normal 3 18 4 2 2 3" xfId="30315"/>
    <cellStyle name="Normal 3 18 4 2 3" xfId="30316"/>
    <cellStyle name="Normal 3 18 4 2 4" xfId="30317"/>
    <cellStyle name="Normal 3 18 4 3" xfId="30318"/>
    <cellStyle name="Normal 3 18 4 3 2" xfId="30319"/>
    <cellStyle name="Normal 3 18 4 3 3" xfId="30320"/>
    <cellStyle name="Normal 3 18 4 4" xfId="30321"/>
    <cellStyle name="Normal 3 18 5" xfId="2769"/>
    <cellStyle name="Normal 3 18 5 2" xfId="30322"/>
    <cellStyle name="Normal 3 18 5 2 2" xfId="30323"/>
    <cellStyle name="Normal 3 18 5 2 2 2" xfId="30324"/>
    <cellStyle name="Normal 3 18 5 2 2 3" xfId="30325"/>
    <cellStyle name="Normal 3 18 5 2 3" xfId="30326"/>
    <cellStyle name="Normal 3 18 5 2 4" xfId="30327"/>
    <cellStyle name="Normal 3 18 5 3" xfId="30328"/>
    <cellStyle name="Normal 3 18 5 3 2" xfId="30329"/>
    <cellStyle name="Normal 3 18 5 3 3" xfId="30330"/>
    <cellStyle name="Normal 3 18 5 4" xfId="30331"/>
    <cellStyle name="Normal 3 18 6" xfId="2770"/>
    <cellStyle name="Normal 3 18 6 2" xfId="30332"/>
    <cellStyle name="Normal 3 18 6 2 2" xfId="30333"/>
    <cellStyle name="Normal 3 18 6 2 2 2" xfId="30334"/>
    <cellStyle name="Normal 3 18 6 2 2 3" xfId="30335"/>
    <cellStyle name="Normal 3 18 6 2 3" xfId="30336"/>
    <cellStyle name="Normal 3 18 6 2 4" xfId="30337"/>
    <cellStyle name="Normal 3 18 6 3" xfId="30338"/>
    <cellStyle name="Normal 3 18 6 3 2" xfId="30339"/>
    <cellStyle name="Normal 3 18 6 3 3" xfId="30340"/>
    <cellStyle name="Normal 3 18 6 4" xfId="30341"/>
    <cellStyle name="Normal 3 18 7" xfId="2771"/>
    <cellStyle name="Normal 3 18 7 2" xfId="30342"/>
    <cellStyle name="Normal 3 18 7 2 2" xfId="30343"/>
    <cellStyle name="Normal 3 18 7 2 2 2" xfId="30344"/>
    <cellStyle name="Normal 3 18 7 2 2 3" xfId="30345"/>
    <cellStyle name="Normal 3 18 7 2 3" xfId="30346"/>
    <cellStyle name="Normal 3 18 7 2 4" xfId="30347"/>
    <cellStyle name="Normal 3 18 7 3" xfId="30348"/>
    <cellStyle name="Normal 3 18 7 3 2" xfId="30349"/>
    <cellStyle name="Normal 3 18 7 3 3" xfId="30350"/>
    <cellStyle name="Normal 3 18 7 4" xfId="30351"/>
    <cellStyle name="Normal 3 18 8" xfId="2772"/>
    <cellStyle name="Normal 3 18 8 2" xfId="30352"/>
    <cellStyle name="Normal 3 18 8 2 2" xfId="30353"/>
    <cellStyle name="Normal 3 18 8 2 2 2" xfId="30354"/>
    <cellStyle name="Normal 3 18 8 2 2 3" xfId="30355"/>
    <cellStyle name="Normal 3 18 8 2 3" xfId="30356"/>
    <cellStyle name="Normal 3 18 8 2 4" xfId="30357"/>
    <cellStyle name="Normal 3 18 8 3" xfId="30358"/>
    <cellStyle name="Normal 3 18 8 3 2" xfId="30359"/>
    <cellStyle name="Normal 3 18 8 3 3" xfId="30360"/>
    <cellStyle name="Normal 3 18 8 4" xfId="30361"/>
    <cellStyle name="Normal 3 18 9" xfId="2773"/>
    <cellStyle name="Normal 3 18 9 2" xfId="30362"/>
    <cellStyle name="Normal 3 18 9 2 2" xfId="30363"/>
    <cellStyle name="Normal 3 18 9 2 2 2" xfId="30364"/>
    <cellStyle name="Normal 3 18 9 2 2 3" xfId="30365"/>
    <cellStyle name="Normal 3 18 9 2 3" xfId="30366"/>
    <cellStyle name="Normal 3 18 9 2 4" xfId="30367"/>
    <cellStyle name="Normal 3 18 9 3" xfId="30368"/>
    <cellStyle name="Normal 3 18 9 3 2" xfId="30369"/>
    <cellStyle name="Normal 3 18 9 3 3" xfId="30370"/>
    <cellStyle name="Normal 3 18 9 4" xfId="30371"/>
    <cellStyle name="Normal 3 19" xfId="2774"/>
    <cellStyle name="Normal 3 19 10" xfId="2775"/>
    <cellStyle name="Normal 3 19 10 2" xfId="30372"/>
    <cellStyle name="Normal 3 19 10 2 2" xfId="30373"/>
    <cellStyle name="Normal 3 19 10 2 2 2" xfId="30374"/>
    <cellStyle name="Normal 3 19 10 2 2 3" xfId="30375"/>
    <cellStyle name="Normal 3 19 10 2 3" xfId="30376"/>
    <cellStyle name="Normal 3 19 10 2 4" xfId="30377"/>
    <cellStyle name="Normal 3 19 10 3" xfId="30378"/>
    <cellStyle name="Normal 3 19 10 3 2" xfId="30379"/>
    <cellStyle name="Normal 3 19 10 3 3" xfId="30380"/>
    <cellStyle name="Normal 3 19 10 4" xfId="30381"/>
    <cellStyle name="Normal 3 19 11" xfId="2776"/>
    <cellStyle name="Normal 3 19 11 2" xfId="30382"/>
    <cellStyle name="Normal 3 19 11 2 2" xfId="30383"/>
    <cellStyle name="Normal 3 19 11 2 2 2" xfId="30384"/>
    <cellStyle name="Normal 3 19 11 2 2 3" xfId="30385"/>
    <cellStyle name="Normal 3 19 11 2 3" xfId="30386"/>
    <cellStyle name="Normal 3 19 11 2 4" xfId="30387"/>
    <cellStyle name="Normal 3 19 11 3" xfId="30388"/>
    <cellStyle name="Normal 3 19 11 3 2" xfId="30389"/>
    <cellStyle name="Normal 3 19 11 3 3" xfId="30390"/>
    <cellStyle name="Normal 3 19 11 4" xfId="30391"/>
    <cellStyle name="Normal 3 19 12" xfId="2777"/>
    <cellStyle name="Normal 3 19 12 2" xfId="30392"/>
    <cellStyle name="Normal 3 19 12 2 2" xfId="30393"/>
    <cellStyle name="Normal 3 19 12 2 2 2" xfId="30394"/>
    <cellStyle name="Normal 3 19 12 2 2 3" xfId="30395"/>
    <cellStyle name="Normal 3 19 12 2 3" xfId="30396"/>
    <cellStyle name="Normal 3 19 12 2 4" xfId="30397"/>
    <cellStyle name="Normal 3 19 12 3" xfId="30398"/>
    <cellStyle name="Normal 3 19 12 3 2" xfId="30399"/>
    <cellStyle name="Normal 3 19 12 3 3" xfId="30400"/>
    <cellStyle name="Normal 3 19 12 4" xfId="30401"/>
    <cellStyle name="Normal 3 19 13" xfId="2778"/>
    <cellStyle name="Normal 3 19 13 2" xfId="30402"/>
    <cellStyle name="Normal 3 19 13 2 2" xfId="30403"/>
    <cellStyle name="Normal 3 19 13 2 2 2" xfId="30404"/>
    <cellStyle name="Normal 3 19 13 2 2 3" xfId="30405"/>
    <cellStyle name="Normal 3 19 13 2 3" xfId="30406"/>
    <cellStyle name="Normal 3 19 13 2 4" xfId="30407"/>
    <cellStyle name="Normal 3 19 13 3" xfId="30408"/>
    <cellStyle name="Normal 3 19 13 3 2" xfId="30409"/>
    <cellStyle name="Normal 3 19 13 3 3" xfId="30410"/>
    <cellStyle name="Normal 3 19 13 4" xfId="30411"/>
    <cellStyle name="Normal 3 19 14" xfId="2779"/>
    <cellStyle name="Normal 3 19 14 2" xfId="30412"/>
    <cellStyle name="Normal 3 19 14 2 2" xfId="30413"/>
    <cellStyle name="Normal 3 19 14 2 2 2" xfId="30414"/>
    <cellStyle name="Normal 3 19 14 2 2 3" xfId="30415"/>
    <cellStyle name="Normal 3 19 14 2 3" xfId="30416"/>
    <cellStyle name="Normal 3 19 14 2 4" xfId="30417"/>
    <cellStyle name="Normal 3 19 14 3" xfId="30418"/>
    <cellStyle name="Normal 3 19 14 3 2" xfId="30419"/>
    <cellStyle name="Normal 3 19 14 3 3" xfId="30420"/>
    <cellStyle name="Normal 3 19 14 4" xfId="30421"/>
    <cellStyle name="Normal 3 19 15" xfId="2780"/>
    <cellStyle name="Normal 3 19 15 2" xfId="30422"/>
    <cellStyle name="Normal 3 19 15 2 2" xfId="30423"/>
    <cellStyle name="Normal 3 19 15 2 2 2" xfId="30424"/>
    <cellStyle name="Normal 3 19 15 2 2 3" xfId="30425"/>
    <cellStyle name="Normal 3 19 15 2 3" xfId="30426"/>
    <cellStyle name="Normal 3 19 15 2 4" xfId="30427"/>
    <cellStyle name="Normal 3 19 15 3" xfId="30428"/>
    <cellStyle name="Normal 3 19 15 3 2" xfId="30429"/>
    <cellStyle name="Normal 3 19 15 3 3" xfId="30430"/>
    <cellStyle name="Normal 3 19 15 4" xfId="30431"/>
    <cellStyle name="Normal 3 19 16" xfId="2781"/>
    <cellStyle name="Normal 3 19 16 2" xfId="30432"/>
    <cellStyle name="Normal 3 19 16 2 2" xfId="30433"/>
    <cellStyle name="Normal 3 19 16 2 2 2" xfId="30434"/>
    <cellStyle name="Normal 3 19 16 2 2 3" xfId="30435"/>
    <cellStyle name="Normal 3 19 16 2 3" xfId="30436"/>
    <cellStyle name="Normal 3 19 16 2 4" xfId="30437"/>
    <cellStyle name="Normal 3 19 16 3" xfId="30438"/>
    <cellStyle name="Normal 3 19 16 3 2" xfId="30439"/>
    <cellStyle name="Normal 3 19 16 3 3" xfId="30440"/>
    <cellStyle name="Normal 3 19 16 4" xfId="30441"/>
    <cellStyle name="Normal 3 19 17" xfId="2782"/>
    <cellStyle name="Normal 3 19 17 2" xfId="30442"/>
    <cellStyle name="Normal 3 19 17 2 2" xfId="30443"/>
    <cellStyle name="Normal 3 19 17 2 2 2" xfId="30444"/>
    <cellStyle name="Normal 3 19 17 2 2 3" xfId="30445"/>
    <cellStyle name="Normal 3 19 17 2 3" xfId="30446"/>
    <cellStyle name="Normal 3 19 17 2 4" xfId="30447"/>
    <cellStyle name="Normal 3 19 17 3" xfId="30448"/>
    <cellStyle name="Normal 3 19 17 3 2" xfId="30449"/>
    <cellStyle name="Normal 3 19 17 3 3" xfId="30450"/>
    <cellStyle name="Normal 3 19 17 4" xfId="30451"/>
    <cellStyle name="Normal 3 19 18" xfId="2783"/>
    <cellStyle name="Normal 3 19 18 2" xfId="30452"/>
    <cellStyle name="Normal 3 19 18 2 2" xfId="30453"/>
    <cellStyle name="Normal 3 19 18 2 2 2" xfId="30454"/>
    <cellStyle name="Normal 3 19 18 2 2 3" xfId="30455"/>
    <cellStyle name="Normal 3 19 18 2 3" xfId="30456"/>
    <cellStyle name="Normal 3 19 18 2 4" xfId="30457"/>
    <cellStyle name="Normal 3 19 18 3" xfId="30458"/>
    <cellStyle name="Normal 3 19 18 3 2" xfId="30459"/>
    <cellStyle name="Normal 3 19 18 3 3" xfId="30460"/>
    <cellStyle name="Normal 3 19 18 4" xfId="30461"/>
    <cellStyle name="Normal 3 19 19" xfId="2784"/>
    <cellStyle name="Normal 3 19 19 2" xfId="30462"/>
    <cellStyle name="Normal 3 19 19 2 2" xfId="30463"/>
    <cellStyle name="Normal 3 19 19 2 2 2" xfId="30464"/>
    <cellStyle name="Normal 3 19 19 2 2 3" xfId="30465"/>
    <cellStyle name="Normal 3 19 19 2 3" xfId="30466"/>
    <cellStyle name="Normal 3 19 19 2 4" xfId="30467"/>
    <cellStyle name="Normal 3 19 19 3" xfId="30468"/>
    <cellStyle name="Normal 3 19 19 3 2" xfId="30469"/>
    <cellStyle name="Normal 3 19 19 3 3" xfId="30470"/>
    <cellStyle name="Normal 3 19 19 4" xfId="30471"/>
    <cellStyle name="Normal 3 19 2" xfId="2785"/>
    <cellStyle name="Normal 3 19 2 2" xfId="30472"/>
    <cellStyle name="Normal 3 19 2 2 2" xfId="30473"/>
    <cellStyle name="Normal 3 19 2 2 2 2" xfId="30474"/>
    <cellStyle name="Normal 3 19 2 2 2 3" xfId="30475"/>
    <cellStyle name="Normal 3 19 2 2 3" xfId="30476"/>
    <cellStyle name="Normal 3 19 2 2 4" xfId="30477"/>
    <cellStyle name="Normal 3 19 2 3" xfId="30478"/>
    <cellStyle name="Normal 3 19 2 3 2" xfId="30479"/>
    <cellStyle name="Normal 3 19 2 3 3" xfId="30480"/>
    <cellStyle name="Normal 3 19 2 4" xfId="30481"/>
    <cellStyle name="Normal 3 19 20" xfId="2786"/>
    <cellStyle name="Normal 3 19 20 2" xfId="30482"/>
    <cellStyle name="Normal 3 19 20 2 2" xfId="30483"/>
    <cellStyle name="Normal 3 19 20 2 2 2" xfId="30484"/>
    <cellStyle name="Normal 3 19 20 2 2 3" xfId="30485"/>
    <cellStyle name="Normal 3 19 20 2 3" xfId="30486"/>
    <cellStyle name="Normal 3 19 20 2 4" xfId="30487"/>
    <cellStyle name="Normal 3 19 20 3" xfId="30488"/>
    <cellStyle name="Normal 3 19 20 3 2" xfId="30489"/>
    <cellStyle name="Normal 3 19 20 3 3" xfId="30490"/>
    <cellStyle name="Normal 3 19 20 4" xfId="30491"/>
    <cellStyle name="Normal 3 19 21" xfId="2787"/>
    <cellStyle name="Normal 3 19 21 2" xfId="30492"/>
    <cellStyle name="Normal 3 19 21 2 2" xfId="30493"/>
    <cellStyle name="Normal 3 19 21 2 2 2" xfId="30494"/>
    <cellStyle name="Normal 3 19 21 2 2 3" xfId="30495"/>
    <cellStyle name="Normal 3 19 21 2 3" xfId="30496"/>
    <cellStyle name="Normal 3 19 21 2 4" xfId="30497"/>
    <cellStyle name="Normal 3 19 21 3" xfId="30498"/>
    <cellStyle name="Normal 3 19 21 3 2" xfId="30499"/>
    <cellStyle name="Normal 3 19 21 3 3" xfId="30500"/>
    <cellStyle name="Normal 3 19 21 4" xfId="30501"/>
    <cellStyle name="Normal 3 19 22" xfId="2788"/>
    <cellStyle name="Normal 3 19 22 2" xfId="30502"/>
    <cellStyle name="Normal 3 19 22 2 2" xfId="30503"/>
    <cellStyle name="Normal 3 19 22 2 2 2" xfId="30504"/>
    <cellStyle name="Normal 3 19 22 2 2 3" xfId="30505"/>
    <cellStyle name="Normal 3 19 22 2 3" xfId="30506"/>
    <cellStyle name="Normal 3 19 22 2 4" xfId="30507"/>
    <cellStyle name="Normal 3 19 22 3" xfId="30508"/>
    <cellStyle name="Normal 3 19 22 3 2" xfId="30509"/>
    <cellStyle name="Normal 3 19 22 3 3" xfId="30510"/>
    <cellStyle name="Normal 3 19 22 4" xfId="30511"/>
    <cellStyle name="Normal 3 19 23" xfId="2789"/>
    <cellStyle name="Normal 3 19 23 2" xfId="30512"/>
    <cellStyle name="Normal 3 19 23 2 2" xfId="30513"/>
    <cellStyle name="Normal 3 19 23 2 2 2" xfId="30514"/>
    <cellStyle name="Normal 3 19 23 2 2 3" xfId="30515"/>
    <cellStyle name="Normal 3 19 23 2 3" xfId="30516"/>
    <cellStyle name="Normal 3 19 23 2 4" xfId="30517"/>
    <cellStyle name="Normal 3 19 23 3" xfId="30518"/>
    <cellStyle name="Normal 3 19 23 3 2" xfId="30519"/>
    <cellStyle name="Normal 3 19 23 3 3" xfId="30520"/>
    <cellStyle name="Normal 3 19 23 4" xfId="30521"/>
    <cellStyle name="Normal 3 19 24" xfId="30522"/>
    <cellStyle name="Normal 3 19 24 2" xfId="30523"/>
    <cellStyle name="Normal 3 19 24 2 2" xfId="30524"/>
    <cellStyle name="Normal 3 19 24 2 3" xfId="30525"/>
    <cellStyle name="Normal 3 19 24 3" xfId="30526"/>
    <cellStyle name="Normal 3 19 24 4" xfId="30527"/>
    <cellStyle name="Normal 3 19 25" xfId="30528"/>
    <cellStyle name="Normal 3 19 25 2" xfId="30529"/>
    <cellStyle name="Normal 3 19 25 3" xfId="30530"/>
    <cellStyle name="Normal 3 19 26" xfId="30531"/>
    <cellStyle name="Normal 3 19 3" xfId="2790"/>
    <cellStyle name="Normal 3 19 3 2" xfId="30532"/>
    <cellStyle name="Normal 3 19 3 2 2" xfId="30533"/>
    <cellStyle name="Normal 3 19 3 2 2 2" xfId="30534"/>
    <cellStyle name="Normal 3 19 3 2 2 3" xfId="30535"/>
    <cellStyle name="Normal 3 19 3 2 3" xfId="30536"/>
    <cellStyle name="Normal 3 19 3 2 4" xfId="30537"/>
    <cellStyle name="Normal 3 19 3 3" xfId="30538"/>
    <cellStyle name="Normal 3 19 3 3 2" xfId="30539"/>
    <cellStyle name="Normal 3 19 3 3 3" xfId="30540"/>
    <cellStyle name="Normal 3 19 3 4" xfId="30541"/>
    <cellStyle name="Normal 3 19 4" xfId="2791"/>
    <cellStyle name="Normal 3 19 4 2" xfId="30542"/>
    <cellStyle name="Normal 3 19 4 2 2" xfId="30543"/>
    <cellStyle name="Normal 3 19 4 2 2 2" xfId="30544"/>
    <cellStyle name="Normal 3 19 4 2 2 3" xfId="30545"/>
    <cellStyle name="Normal 3 19 4 2 3" xfId="30546"/>
    <cellStyle name="Normal 3 19 4 2 4" xfId="30547"/>
    <cellStyle name="Normal 3 19 4 3" xfId="30548"/>
    <cellStyle name="Normal 3 19 4 3 2" xfId="30549"/>
    <cellStyle name="Normal 3 19 4 3 3" xfId="30550"/>
    <cellStyle name="Normal 3 19 4 4" xfId="30551"/>
    <cellStyle name="Normal 3 19 5" xfId="2792"/>
    <cellStyle name="Normal 3 19 5 2" xfId="30552"/>
    <cellStyle name="Normal 3 19 5 2 2" xfId="30553"/>
    <cellStyle name="Normal 3 19 5 2 2 2" xfId="30554"/>
    <cellStyle name="Normal 3 19 5 2 2 3" xfId="30555"/>
    <cellStyle name="Normal 3 19 5 2 3" xfId="30556"/>
    <cellStyle name="Normal 3 19 5 2 4" xfId="30557"/>
    <cellStyle name="Normal 3 19 5 3" xfId="30558"/>
    <cellStyle name="Normal 3 19 5 3 2" xfId="30559"/>
    <cellStyle name="Normal 3 19 5 3 3" xfId="30560"/>
    <cellStyle name="Normal 3 19 5 4" xfId="30561"/>
    <cellStyle name="Normal 3 19 6" xfId="2793"/>
    <cellStyle name="Normal 3 19 6 2" xfId="30562"/>
    <cellStyle name="Normal 3 19 6 2 2" xfId="30563"/>
    <cellStyle name="Normal 3 19 6 2 2 2" xfId="30564"/>
    <cellStyle name="Normal 3 19 6 2 2 3" xfId="30565"/>
    <cellStyle name="Normal 3 19 6 2 3" xfId="30566"/>
    <cellStyle name="Normal 3 19 6 2 4" xfId="30567"/>
    <cellStyle name="Normal 3 19 6 3" xfId="30568"/>
    <cellStyle name="Normal 3 19 6 3 2" xfId="30569"/>
    <cellStyle name="Normal 3 19 6 3 3" xfId="30570"/>
    <cellStyle name="Normal 3 19 6 4" xfId="30571"/>
    <cellStyle name="Normal 3 19 7" xfId="2794"/>
    <cellStyle name="Normal 3 19 7 2" xfId="30572"/>
    <cellStyle name="Normal 3 19 7 2 2" xfId="30573"/>
    <cellStyle name="Normal 3 19 7 2 2 2" xfId="30574"/>
    <cellStyle name="Normal 3 19 7 2 2 3" xfId="30575"/>
    <cellStyle name="Normal 3 19 7 2 3" xfId="30576"/>
    <cellStyle name="Normal 3 19 7 2 4" xfId="30577"/>
    <cellStyle name="Normal 3 19 7 3" xfId="30578"/>
    <cellStyle name="Normal 3 19 7 3 2" xfId="30579"/>
    <cellStyle name="Normal 3 19 7 3 3" xfId="30580"/>
    <cellStyle name="Normal 3 19 7 4" xfId="30581"/>
    <cellStyle name="Normal 3 19 8" xfId="2795"/>
    <cellStyle name="Normal 3 19 8 2" xfId="30582"/>
    <cellStyle name="Normal 3 19 8 2 2" xfId="30583"/>
    <cellStyle name="Normal 3 19 8 2 2 2" xfId="30584"/>
    <cellStyle name="Normal 3 19 8 2 2 3" xfId="30585"/>
    <cellStyle name="Normal 3 19 8 2 3" xfId="30586"/>
    <cellStyle name="Normal 3 19 8 2 4" xfId="30587"/>
    <cellStyle name="Normal 3 19 8 3" xfId="30588"/>
    <cellStyle name="Normal 3 19 8 3 2" xfId="30589"/>
    <cellStyle name="Normal 3 19 8 3 3" xfId="30590"/>
    <cellStyle name="Normal 3 19 8 4" xfId="30591"/>
    <cellStyle name="Normal 3 19 9" xfId="2796"/>
    <cellStyle name="Normal 3 19 9 2" xfId="30592"/>
    <cellStyle name="Normal 3 19 9 2 2" xfId="30593"/>
    <cellStyle name="Normal 3 19 9 2 2 2" xfId="30594"/>
    <cellStyle name="Normal 3 19 9 2 2 3" xfId="30595"/>
    <cellStyle name="Normal 3 19 9 2 3" xfId="30596"/>
    <cellStyle name="Normal 3 19 9 2 4" xfId="30597"/>
    <cellStyle name="Normal 3 19 9 3" xfId="30598"/>
    <cellStyle name="Normal 3 19 9 3 2" xfId="30599"/>
    <cellStyle name="Normal 3 19 9 3 3" xfId="30600"/>
    <cellStyle name="Normal 3 19 9 4" xfId="30601"/>
    <cellStyle name="Normal 3 2" xfId="136"/>
    <cellStyle name="Normal 3 2 10" xfId="2797"/>
    <cellStyle name="Normal 3 2 10 2" xfId="30602"/>
    <cellStyle name="Normal 3 2 10 2 2" xfId="30603"/>
    <cellStyle name="Normal 3 2 10 2 2 2" xfId="30604"/>
    <cellStyle name="Normal 3 2 10 2 2 3" xfId="30605"/>
    <cellStyle name="Normal 3 2 10 2 3" xfId="30606"/>
    <cellStyle name="Normal 3 2 10 2 4" xfId="30607"/>
    <cellStyle name="Normal 3 2 10 3" xfId="30608"/>
    <cellStyle name="Normal 3 2 10 3 2" xfId="30609"/>
    <cellStyle name="Normal 3 2 10 3 3" xfId="30610"/>
    <cellStyle name="Normal 3 2 10 4" xfId="30611"/>
    <cellStyle name="Normal 3 2 11" xfId="2798"/>
    <cellStyle name="Normal 3 2 11 2" xfId="30612"/>
    <cellStyle name="Normal 3 2 11 2 2" xfId="30613"/>
    <cellStyle name="Normal 3 2 11 2 2 2" xfId="30614"/>
    <cellStyle name="Normal 3 2 11 2 2 3" xfId="30615"/>
    <cellStyle name="Normal 3 2 11 2 3" xfId="30616"/>
    <cellStyle name="Normal 3 2 11 2 4" xfId="30617"/>
    <cellStyle name="Normal 3 2 11 3" xfId="30618"/>
    <cellStyle name="Normal 3 2 11 3 2" xfId="30619"/>
    <cellStyle name="Normal 3 2 11 3 3" xfId="30620"/>
    <cellStyle name="Normal 3 2 11 4" xfId="30621"/>
    <cellStyle name="Normal 3 2 12" xfId="2799"/>
    <cellStyle name="Normal 3 2 12 2" xfId="30622"/>
    <cellStyle name="Normal 3 2 12 2 2" xfId="30623"/>
    <cellStyle name="Normal 3 2 12 2 2 2" xfId="30624"/>
    <cellStyle name="Normal 3 2 12 2 2 3" xfId="30625"/>
    <cellStyle name="Normal 3 2 12 2 3" xfId="30626"/>
    <cellStyle name="Normal 3 2 12 2 4" xfId="30627"/>
    <cellStyle name="Normal 3 2 12 3" xfId="30628"/>
    <cellStyle name="Normal 3 2 12 3 2" xfId="30629"/>
    <cellStyle name="Normal 3 2 12 3 3" xfId="30630"/>
    <cellStyle name="Normal 3 2 12 4" xfId="30631"/>
    <cellStyle name="Normal 3 2 13" xfId="2800"/>
    <cellStyle name="Normal 3 2 13 2" xfId="30632"/>
    <cellStyle name="Normal 3 2 13 2 2" xfId="30633"/>
    <cellStyle name="Normal 3 2 13 2 2 2" xfId="30634"/>
    <cellStyle name="Normal 3 2 13 2 2 3" xfId="30635"/>
    <cellStyle name="Normal 3 2 13 2 3" xfId="30636"/>
    <cellStyle name="Normal 3 2 13 2 4" xfId="30637"/>
    <cellStyle name="Normal 3 2 13 3" xfId="30638"/>
    <cellStyle name="Normal 3 2 13 3 2" xfId="30639"/>
    <cellStyle name="Normal 3 2 13 3 3" xfId="30640"/>
    <cellStyle name="Normal 3 2 13 4" xfId="30641"/>
    <cellStyle name="Normal 3 2 14" xfId="2801"/>
    <cellStyle name="Normal 3 2 14 2" xfId="30642"/>
    <cellStyle name="Normal 3 2 14 2 2" xfId="30643"/>
    <cellStyle name="Normal 3 2 14 2 2 2" xfId="30644"/>
    <cellStyle name="Normal 3 2 14 2 2 3" xfId="30645"/>
    <cellStyle name="Normal 3 2 14 2 3" xfId="30646"/>
    <cellStyle name="Normal 3 2 14 2 4" xfId="30647"/>
    <cellStyle name="Normal 3 2 14 3" xfId="30648"/>
    <cellStyle name="Normal 3 2 14 3 2" xfId="30649"/>
    <cellStyle name="Normal 3 2 14 3 3" xfId="30650"/>
    <cellStyle name="Normal 3 2 14 4" xfId="30651"/>
    <cellStyle name="Normal 3 2 15" xfId="2802"/>
    <cellStyle name="Normal 3 2 15 2" xfId="30652"/>
    <cellStyle name="Normal 3 2 15 2 2" xfId="30653"/>
    <cellStyle name="Normal 3 2 15 2 2 2" xfId="30654"/>
    <cellStyle name="Normal 3 2 15 2 2 3" xfId="30655"/>
    <cellStyle name="Normal 3 2 15 2 3" xfId="30656"/>
    <cellStyle name="Normal 3 2 15 2 4" xfId="30657"/>
    <cellStyle name="Normal 3 2 15 3" xfId="30658"/>
    <cellStyle name="Normal 3 2 15 3 2" xfId="30659"/>
    <cellStyle name="Normal 3 2 15 3 3" xfId="30660"/>
    <cellStyle name="Normal 3 2 15 4" xfId="30661"/>
    <cellStyle name="Normal 3 2 16" xfId="2803"/>
    <cellStyle name="Normal 3 2 16 2" xfId="30662"/>
    <cellStyle name="Normal 3 2 16 2 2" xfId="30663"/>
    <cellStyle name="Normal 3 2 16 2 2 2" xfId="30664"/>
    <cellStyle name="Normal 3 2 16 2 2 3" xfId="30665"/>
    <cellStyle name="Normal 3 2 16 2 3" xfId="30666"/>
    <cellStyle name="Normal 3 2 16 2 4" xfId="30667"/>
    <cellStyle name="Normal 3 2 16 3" xfId="30668"/>
    <cellStyle name="Normal 3 2 16 3 2" xfId="30669"/>
    <cellStyle name="Normal 3 2 16 3 3" xfId="30670"/>
    <cellStyle name="Normal 3 2 16 4" xfId="30671"/>
    <cellStyle name="Normal 3 2 17" xfId="2804"/>
    <cellStyle name="Normal 3 2 17 2" xfId="30672"/>
    <cellStyle name="Normal 3 2 17 2 2" xfId="30673"/>
    <cellStyle name="Normal 3 2 17 2 2 2" xfId="30674"/>
    <cellStyle name="Normal 3 2 17 2 2 3" xfId="30675"/>
    <cellStyle name="Normal 3 2 17 2 3" xfId="30676"/>
    <cellStyle name="Normal 3 2 17 2 4" xfId="30677"/>
    <cellStyle name="Normal 3 2 17 3" xfId="30678"/>
    <cellStyle name="Normal 3 2 17 3 2" xfId="30679"/>
    <cellStyle name="Normal 3 2 17 3 3" xfId="30680"/>
    <cellStyle name="Normal 3 2 17 4" xfId="30681"/>
    <cellStyle name="Normal 3 2 18" xfId="2805"/>
    <cellStyle name="Normal 3 2 18 2" xfId="30682"/>
    <cellStyle name="Normal 3 2 18 2 2" xfId="30683"/>
    <cellStyle name="Normal 3 2 18 2 2 2" xfId="30684"/>
    <cellStyle name="Normal 3 2 18 2 2 3" xfId="30685"/>
    <cellStyle name="Normal 3 2 18 2 3" xfId="30686"/>
    <cellStyle name="Normal 3 2 18 2 4" xfId="30687"/>
    <cellStyle name="Normal 3 2 18 3" xfId="30688"/>
    <cellStyle name="Normal 3 2 18 3 2" xfId="30689"/>
    <cellStyle name="Normal 3 2 18 3 3" xfId="30690"/>
    <cellStyle name="Normal 3 2 18 4" xfId="30691"/>
    <cellStyle name="Normal 3 2 19" xfId="2806"/>
    <cellStyle name="Normal 3 2 19 2" xfId="30692"/>
    <cellStyle name="Normal 3 2 19 2 2" xfId="30693"/>
    <cellStyle name="Normal 3 2 19 2 2 2" xfId="30694"/>
    <cellStyle name="Normal 3 2 19 2 2 3" xfId="30695"/>
    <cellStyle name="Normal 3 2 19 2 3" xfId="30696"/>
    <cellStyle name="Normal 3 2 19 2 4" xfId="30697"/>
    <cellStyle name="Normal 3 2 19 3" xfId="30698"/>
    <cellStyle name="Normal 3 2 19 3 2" xfId="30699"/>
    <cellStyle name="Normal 3 2 19 3 3" xfId="30700"/>
    <cellStyle name="Normal 3 2 19 4" xfId="30701"/>
    <cellStyle name="Normal 3 2 2" xfId="2807"/>
    <cellStyle name="Normal 3 2 2 10" xfId="2808"/>
    <cellStyle name="Normal 3 2 2 10 2" xfId="30702"/>
    <cellStyle name="Normal 3 2 2 10 2 2" xfId="30703"/>
    <cellStyle name="Normal 3 2 2 10 2 2 2" xfId="30704"/>
    <cellStyle name="Normal 3 2 2 10 2 2 3" xfId="30705"/>
    <cellStyle name="Normal 3 2 2 10 2 3" xfId="30706"/>
    <cellStyle name="Normal 3 2 2 10 2 4" xfId="30707"/>
    <cellStyle name="Normal 3 2 2 10 3" xfId="30708"/>
    <cellStyle name="Normal 3 2 2 10 3 2" xfId="30709"/>
    <cellStyle name="Normal 3 2 2 10 3 3" xfId="30710"/>
    <cellStyle name="Normal 3 2 2 10 4" xfId="30711"/>
    <cellStyle name="Normal 3 2 2 11" xfId="2809"/>
    <cellStyle name="Normal 3 2 2 11 2" xfId="30712"/>
    <cellStyle name="Normal 3 2 2 11 2 2" xfId="30713"/>
    <cellStyle name="Normal 3 2 2 11 2 2 2" xfId="30714"/>
    <cellStyle name="Normal 3 2 2 11 2 2 3" xfId="30715"/>
    <cellStyle name="Normal 3 2 2 11 2 3" xfId="30716"/>
    <cellStyle name="Normal 3 2 2 11 2 4" xfId="30717"/>
    <cellStyle name="Normal 3 2 2 11 3" xfId="30718"/>
    <cellStyle name="Normal 3 2 2 11 3 2" xfId="30719"/>
    <cellStyle name="Normal 3 2 2 11 3 3" xfId="30720"/>
    <cellStyle name="Normal 3 2 2 11 4" xfId="30721"/>
    <cellStyle name="Normal 3 2 2 12" xfId="2810"/>
    <cellStyle name="Normal 3 2 2 12 2" xfId="30722"/>
    <cellStyle name="Normal 3 2 2 12 2 2" xfId="30723"/>
    <cellStyle name="Normal 3 2 2 12 2 2 2" xfId="30724"/>
    <cellStyle name="Normal 3 2 2 12 2 2 3" xfId="30725"/>
    <cellStyle name="Normal 3 2 2 12 2 3" xfId="30726"/>
    <cellStyle name="Normal 3 2 2 12 2 4" xfId="30727"/>
    <cellStyle name="Normal 3 2 2 12 3" xfId="30728"/>
    <cellStyle name="Normal 3 2 2 12 3 2" xfId="30729"/>
    <cellStyle name="Normal 3 2 2 12 3 3" xfId="30730"/>
    <cellStyle name="Normal 3 2 2 12 4" xfId="30731"/>
    <cellStyle name="Normal 3 2 2 13" xfId="2811"/>
    <cellStyle name="Normal 3 2 2 13 2" xfId="30732"/>
    <cellStyle name="Normal 3 2 2 13 2 2" xfId="30733"/>
    <cellStyle name="Normal 3 2 2 13 2 2 2" xfId="30734"/>
    <cellStyle name="Normal 3 2 2 13 2 2 3" xfId="30735"/>
    <cellStyle name="Normal 3 2 2 13 2 3" xfId="30736"/>
    <cellStyle name="Normal 3 2 2 13 2 4" xfId="30737"/>
    <cellStyle name="Normal 3 2 2 13 3" xfId="30738"/>
    <cellStyle name="Normal 3 2 2 13 3 2" xfId="30739"/>
    <cellStyle name="Normal 3 2 2 13 3 3" xfId="30740"/>
    <cellStyle name="Normal 3 2 2 13 4" xfId="30741"/>
    <cellStyle name="Normal 3 2 2 14" xfId="2812"/>
    <cellStyle name="Normal 3 2 2 14 2" xfId="30742"/>
    <cellStyle name="Normal 3 2 2 14 2 2" xfId="30743"/>
    <cellStyle name="Normal 3 2 2 14 2 2 2" xfId="30744"/>
    <cellStyle name="Normal 3 2 2 14 2 2 3" xfId="30745"/>
    <cellStyle name="Normal 3 2 2 14 2 3" xfId="30746"/>
    <cellStyle name="Normal 3 2 2 14 2 4" xfId="30747"/>
    <cellStyle name="Normal 3 2 2 14 3" xfId="30748"/>
    <cellStyle name="Normal 3 2 2 14 3 2" xfId="30749"/>
    <cellStyle name="Normal 3 2 2 14 3 3" xfId="30750"/>
    <cellStyle name="Normal 3 2 2 14 4" xfId="30751"/>
    <cellStyle name="Normal 3 2 2 15" xfId="2813"/>
    <cellStyle name="Normal 3 2 2 15 2" xfId="30752"/>
    <cellStyle name="Normal 3 2 2 15 2 2" xfId="30753"/>
    <cellStyle name="Normal 3 2 2 15 2 2 2" xfId="30754"/>
    <cellStyle name="Normal 3 2 2 15 2 2 3" xfId="30755"/>
    <cellStyle name="Normal 3 2 2 15 2 3" xfId="30756"/>
    <cellStyle name="Normal 3 2 2 15 2 4" xfId="30757"/>
    <cellStyle name="Normal 3 2 2 15 3" xfId="30758"/>
    <cellStyle name="Normal 3 2 2 15 3 2" xfId="30759"/>
    <cellStyle name="Normal 3 2 2 15 3 3" xfId="30760"/>
    <cellStyle name="Normal 3 2 2 15 4" xfId="30761"/>
    <cellStyle name="Normal 3 2 2 16" xfId="2814"/>
    <cellStyle name="Normal 3 2 2 16 2" xfId="30762"/>
    <cellStyle name="Normal 3 2 2 16 2 2" xfId="30763"/>
    <cellStyle name="Normal 3 2 2 16 2 2 2" xfId="30764"/>
    <cellStyle name="Normal 3 2 2 16 2 2 3" xfId="30765"/>
    <cellStyle name="Normal 3 2 2 16 2 3" xfId="30766"/>
    <cellStyle name="Normal 3 2 2 16 2 4" xfId="30767"/>
    <cellStyle name="Normal 3 2 2 16 3" xfId="30768"/>
    <cellStyle name="Normal 3 2 2 16 3 2" xfId="30769"/>
    <cellStyle name="Normal 3 2 2 16 3 3" xfId="30770"/>
    <cellStyle name="Normal 3 2 2 16 4" xfId="30771"/>
    <cellStyle name="Normal 3 2 2 17" xfId="2815"/>
    <cellStyle name="Normal 3 2 2 17 2" xfId="30772"/>
    <cellStyle name="Normal 3 2 2 17 2 2" xfId="30773"/>
    <cellStyle name="Normal 3 2 2 17 2 2 2" xfId="30774"/>
    <cellStyle name="Normal 3 2 2 17 2 2 3" xfId="30775"/>
    <cellStyle name="Normal 3 2 2 17 2 3" xfId="30776"/>
    <cellStyle name="Normal 3 2 2 17 2 4" xfId="30777"/>
    <cellStyle name="Normal 3 2 2 17 3" xfId="30778"/>
    <cellStyle name="Normal 3 2 2 17 3 2" xfId="30779"/>
    <cellStyle name="Normal 3 2 2 17 3 3" xfId="30780"/>
    <cellStyle name="Normal 3 2 2 17 4" xfId="30781"/>
    <cellStyle name="Normal 3 2 2 18" xfId="2816"/>
    <cellStyle name="Normal 3 2 2 18 2" xfId="30782"/>
    <cellStyle name="Normal 3 2 2 18 2 2" xfId="30783"/>
    <cellStyle name="Normal 3 2 2 18 2 2 2" xfId="30784"/>
    <cellStyle name="Normal 3 2 2 18 2 2 3" xfId="30785"/>
    <cellStyle name="Normal 3 2 2 18 2 3" xfId="30786"/>
    <cellStyle name="Normal 3 2 2 18 2 4" xfId="30787"/>
    <cellStyle name="Normal 3 2 2 18 3" xfId="30788"/>
    <cellStyle name="Normal 3 2 2 18 3 2" xfId="30789"/>
    <cellStyle name="Normal 3 2 2 18 3 3" xfId="30790"/>
    <cellStyle name="Normal 3 2 2 18 4" xfId="30791"/>
    <cellStyle name="Normal 3 2 2 19" xfId="2817"/>
    <cellStyle name="Normal 3 2 2 19 2" xfId="30792"/>
    <cellStyle name="Normal 3 2 2 19 2 2" xfId="30793"/>
    <cellStyle name="Normal 3 2 2 19 2 2 2" xfId="30794"/>
    <cellStyle name="Normal 3 2 2 19 2 2 3" xfId="30795"/>
    <cellStyle name="Normal 3 2 2 19 2 3" xfId="30796"/>
    <cellStyle name="Normal 3 2 2 19 2 4" xfId="30797"/>
    <cellStyle name="Normal 3 2 2 19 3" xfId="30798"/>
    <cellStyle name="Normal 3 2 2 19 3 2" xfId="30799"/>
    <cellStyle name="Normal 3 2 2 19 3 3" xfId="30800"/>
    <cellStyle name="Normal 3 2 2 19 4" xfId="30801"/>
    <cellStyle name="Normal 3 2 2 2" xfId="2818"/>
    <cellStyle name="Normal 3 2 2 2 2" xfId="30802"/>
    <cellStyle name="Normal 3 2 2 2 2 2" xfId="30803"/>
    <cellStyle name="Normal 3 2 2 2 2 2 2" xfId="30804"/>
    <cellStyle name="Normal 3 2 2 2 2 2 3" xfId="30805"/>
    <cellStyle name="Normal 3 2 2 2 2 3" xfId="30806"/>
    <cellStyle name="Normal 3 2 2 2 2 4" xfId="30807"/>
    <cellStyle name="Normal 3 2 2 2 3" xfId="30808"/>
    <cellStyle name="Normal 3 2 2 2 3 2" xfId="30809"/>
    <cellStyle name="Normal 3 2 2 2 3 3" xfId="30810"/>
    <cellStyle name="Normal 3 2 2 2 4" xfId="30811"/>
    <cellStyle name="Normal 3 2 2 2 5" xfId="30812"/>
    <cellStyle name="Normal 3 2 2 20" xfId="2819"/>
    <cellStyle name="Normal 3 2 2 20 2" xfId="30813"/>
    <cellStyle name="Normal 3 2 2 20 2 2" xfId="30814"/>
    <cellStyle name="Normal 3 2 2 20 2 2 2" xfId="30815"/>
    <cellStyle name="Normal 3 2 2 20 2 2 3" xfId="30816"/>
    <cellStyle name="Normal 3 2 2 20 2 3" xfId="30817"/>
    <cellStyle name="Normal 3 2 2 20 2 4" xfId="30818"/>
    <cellStyle name="Normal 3 2 2 20 3" xfId="30819"/>
    <cellStyle name="Normal 3 2 2 20 3 2" xfId="30820"/>
    <cellStyle name="Normal 3 2 2 20 3 3" xfId="30821"/>
    <cellStyle name="Normal 3 2 2 20 4" xfId="30822"/>
    <cellStyle name="Normal 3 2 2 21" xfId="2820"/>
    <cellStyle name="Normal 3 2 2 21 2" xfId="30823"/>
    <cellStyle name="Normal 3 2 2 21 2 2" xfId="30824"/>
    <cellStyle name="Normal 3 2 2 21 2 2 2" xfId="30825"/>
    <cellStyle name="Normal 3 2 2 21 2 2 3" xfId="30826"/>
    <cellStyle name="Normal 3 2 2 21 2 3" xfId="30827"/>
    <cellStyle name="Normal 3 2 2 21 2 4" xfId="30828"/>
    <cellStyle name="Normal 3 2 2 21 3" xfId="30829"/>
    <cellStyle name="Normal 3 2 2 21 3 2" xfId="30830"/>
    <cellStyle name="Normal 3 2 2 21 3 3" xfId="30831"/>
    <cellStyle name="Normal 3 2 2 21 4" xfId="30832"/>
    <cellStyle name="Normal 3 2 2 22" xfId="2821"/>
    <cellStyle name="Normal 3 2 2 22 2" xfId="30833"/>
    <cellStyle name="Normal 3 2 2 22 2 2" xfId="30834"/>
    <cellStyle name="Normal 3 2 2 22 2 2 2" xfId="30835"/>
    <cellStyle name="Normal 3 2 2 22 2 2 3" xfId="30836"/>
    <cellStyle name="Normal 3 2 2 22 2 3" xfId="30837"/>
    <cellStyle name="Normal 3 2 2 22 2 4" xfId="30838"/>
    <cellStyle name="Normal 3 2 2 22 3" xfId="30839"/>
    <cellStyle name="Normal 3 2 2 22 3 2" xfId="30840"/>
    <cellStyle name="Normal 3 2 2 22 3 3" xfId="30841"/>
    <cellStyle name="Normal 3 2 2 22 4" xfId="30842"/>
    <cellStyle name="Normal 3 2 2 23" xfId="2822"/>
    <cellStyle name="Normal 3 2 2 23 2" xfId="30843"/>
    <cellStyle name="Normal 3 2 2 23 2 2" xfId="30844"/>
    <cellStyle name="Normal 3 2 2 23 2 2 2" xfId="30845"/>
    <cellStyle name="Normal 3 2 2 23 2 2 3" xfId="30846"/>
    <cellStyle name="Normal 3 2 2 23 2 3" xfId="30847"/>
    <cellStyle name="Normal 3 2 2 23 2 4" xfId="30848"/>
    <cellStyle name="Normal 3 2 2 23 3" xfId="30849"/>
    <cellStyle name="Normal 3 2 2 23 3 2" xfId="30850"/>
    <cellStyle name="Normal 3 2 2 23 3 3" xfId="30851"/>
    <cellStyle name="Normal 3 2 2 23 4" xfId="30852"/>
    <cellStyle name="Normal 3 2 2 24" xfId="2823"/>
    <cellStyle name="Normal 3 2 2 24 2" xfId="30853"/>
    <cellStyle name="Normal 3 2 2 24 2 2" xfId="30854"/>
    <cellStyle name="Normal 3 2 2 24 2 2 2" xfId="30855"/>
    <cellStyle name="Normal 3 2 2 24 2 2 3" xfId="30856"/>
    <cellStyle name="Normal 3 2 2 24 2 3" xfId="30857"/>
    <cellStyle name="Normal 3 2 2 24 2 4" xfId="30858"/>
    <cellStyle name="Normal 3 2 2 24 3" xfId="30859"/>
    <cellStyle name="Normal 3 2 2 24 3 2" xfId="30860"/>
    <cellStyle name="Normal 3 2 2 24 3 3" xfId="30861"/>
    <cellStyle name="Normal 3 2 2 24 4" xfId="30862"/>
    <cellStyle name="Normal 3 2 2 25" xfId="2824"/>
    <cellStyle name="Normal 3 2 2 25 2" xfId="30863"/>
    <cellStyle name="Normal 3 2 2 25 2 2" xfId="30864"/>
    <cellStyle name="Normal 3 2 2 25 2 2 2" xfId="30865"/>
    <cellStyle name="Normal 3 2 2 25 2 2 3" xfId="30866"/>
    <cellStyle name="Normal 3 2 2 25 2 3" xfId="30867"/>
    <cellStyle name="Normal 3 2 2 25 2 4" xfId="30868"/>
    <cellStyle name="Normal 3 2 2 25 3" xfId="30869"/>
    <cellStyle name="Normal 3 2 2 25 3 2" xfId="30870"/>
    <cellStyle name="Normal 3 2 2 25 3 3" xfId="30871"/>
    <cellStyle name="Normal 3 2 2 25 4" xfId="30872"/>
    <cellStyle name="Normal 3 2 2 26" xfId="2825"/>
    <cellStyle name="Normal 3 2 2 26 2" xfId="30873"/>
    <cellStyle name="Normal 3 2 2 26 2 2" xfId="30874"/>
    <cellStyle name="Normal 3 2 2 26 2 2 2" xfId="30875"/>
    <cellStyle name="Normal 3 2 2 26 2 2 3" xfId="30876"/>
    <cellStyle name="Normal 3 2 2 26 2 3" xfId="30877"/>
    <cellStyle name="Normal 3 2 2 26 2 4" xfId="30878"/>
    <cellStyle name="Normal 3 2 2 26 3" xfId="30879"/>
    <cellStyle name="Normal 3 2 2 26 3 2" xfId="30880"/>
    <cellStyle name="Normal 3 2 2 26 3 3" xfId="30881"/>
    <cellStyle name="Normal 3 2 2 26 4" xfId="30882"/>
    <cellStyle name="Normal 3 2 2 27" xfId="2826"/>
    <cellStyle name="Normal 3 2 2 27 2" xfId="30883"/>
    <cellStyle name="Normal 3 2 2 27 2 2" xfId="30884"/>
    <cellStyle name="Normal 3 2 2 27 2 2 2" xfId="30885"/>
    <cellStyle name="Normal 3 2 2 27 2 2 3" xfId="30886"/>
    <cellStyle name="Normal 3 2 2 27 2 3" xfId="30887"/>
    <cellStyle name="Normal 3 2 2 27 2 4" xfId="30888"/>
    <cellStyle name="Normal 3 2 2 27 3" xfId="30889"/>
    <cellStyle name="Normal 3 2 2 27 3 2" xfId="30890"/>
    <cellStyle name="Normal 3 2 2 27 3 3" xfId="30891"/>
    <cellStyle name="Normal 3 2 2 27 4" xfId="30892"/>
    <cellStyle name="Normal 3 2 2 28" xfId="2827"/>
    <cellStyle name="Normal 3 2 2 28 2" xfId="30893"/>
    <cellStyle name="Normal 3 2 2 28 2 2" xfId="30894"/>
    <cellStyle name="Normal 3 2 2 28 2 2 2" xfId="30895"/>
    <cellStyle name="Normal 3 2 2 28 2 2 3" xfId="30896"/>
    <cellStyle name="Normal 3 2 2 28 2 3" xfId="30897"/>
    <cellStyle name="Normal 3 2 2 28 2 4" xfId="30898"/>
    <cellStyle name="Normal 3 2 2 28 3" xfId="30899"/>
    <cellStyle name="Normal 3 2 2 28 3 2" xfId="30900"/>
    <cellStyle name="Normal 3 2 2 28 3 3" xfId="30901"/>
    <cellStyle name="Normal 3 2 2 28 4" xfId="30902"/>
    <cellStyle name="Normal 3 2 2 29" xfId="2828"/>
    <cellStyle name="Normal 3 2 2 29 2" xfId="30903"/>
    <cellStyle name="Normal 3 2 2 29 2 2" xfId="30904"/>
    <cellStyle name="Normal 3 2 2 29 2 2 2" xfId="30905"/>
    <cellStyle name="Normal 3 2 2 29 2 2 3" xfId="30906"/>
    <cellStyle name="Normal 3 2 2 29 2 3" xfId="30907"/>
    <cellStyle name="Normal 3 2 2 29 2 4" xfId="30908"/>
    <cellStyle name="Normal 3 2 2 29 3" xfId="30909"/>
    <cellStyle name="Normal 3 2 2 29 3 2" xfId="30910"/>
    <cellStyle name="Normal 3 2 2 29 3 3" xfId="30911"/>
    <cellStyle name="Normal 3 2 2 29 4" xfId="30912"/>
    <cellStyle name="Normal 3 2 2 3" xfId="2829"/>
    <cellStyle name="Normal 3 2 2 3 2" xfId="30913"/>
    <cellStyle name="Normal 3 2 2 3 2 2" xfId="30914"/>
    <cellStyle name="Normal 3 2 2 3 2 2 2" xfId="30915"/>
    <cellStyle name="Normal 3 2 2 3 2 2 3" xfId="30916"/>
    <cellStyle name="Normal 3 2 2 3 2 3" xfId="30917"/>
    <cellStyle name="Normal 3 2 2 3 2 4" xfId="30918"/>
    <cellStyle name="Normal 3 2 2 3 3" xfId="30919"/>
    <cellStyle name="Normal 3 2 2 3 3 2" xfId="30920"/>
    <cellStyle name="Normal 3 2 2 3 3 3" xfId="30921"/>
    <cellStyle name="Normal 3 2 2 3 4" xfId="30922"/>
    <cellStyle name="Normal 3 2 2 3 5" xfId="30923"/>
    <cellStyle name="Normal 3 2 2 30" xfId="2830"/>
    <cellStyle name="Normal 3 2 2 30 2" xfId="30924"/>
    <cellStyle name="Normal 3 2 2 30 2 2" xfId="30925"/>
    <cellStyle name="Normal 3 2 2 30 2 2 2" xfId="30926"/>
    <cellStyle name="Normal 3 2 2 30 2 2 3" xfId="30927"/>
    <cellStyle name="Normal 3 2 2 30 2 3" xfId="30928"/>
    <cellStyle name="Normal 3 2 2 30 2 4" xfId="30929"/>
    <cellStyle name="Normal 3 2 2 30 3" xfId="30930"/>
    <cellStyle name="Normal 3 2 2 30 3 2" xfId="30931"/>
    <cellStyle name="Normal 3 2 2 30 3 3" xfId="30932"/>
    <cellStyle name="Normal 3 2 2 30 4" xfId="30933"/>
    <cellStyle name="Normal 3 2 2 31" xfId="2831"/>
    <cellStyle name="Normal 3 2 2 31 2" xfId="30934"/>
    <cellStyle name="Normal 3 2 2 31 2 2" xfId="30935"/>
    <cellStyle name="Normal 3 2 2 31 2 2 2" xfId="30936"/>
    <cellStyle name="Normal 3 2 2 31 2 2 3" xfId="30937"/>
    <cellStyle name="Normal 3 2 2 31 2 3" xfId="30938"/>
    <cellStyle name="Normal 3 2 2 31 2 4" xfId="30939"/>
    <cellStyle name="Normal 3 2 2 31 3" xfId="30940"/>
    <cellStyle name="Normal 3 2 2 31 3 2" xfId="30941"/>
    <cellStyle name="Normal 3 2 2 31 3 3" xfId="30942"/>
    <cellStyle name="Normal 3 2 2 31 4" xfId="30943"/>
    <cellStyle name="Normal 3 2 2 32" xfId="2832"/>
    <cellStyle name="Normal 3 2 2 32 2" xfId="30944"/>
    <cellStyle name="Normal 3 2 2 32 2 2" xfId="30945"/>
    <cellStyle name="Normal 3 2 2 32 2 2 2" xfId="30946"/>
    <cellStyle name="Normal 3 2 2 32 2 2 3" xfId="30947"/>
    <cellStyle name="Normal 3 2 2 32 2 3" xfId="30948"/>
    <cellStyle name="Normal 3 2 2 32 2 4" xfId="30949"/>
    <cellStyle name="Normal 3 2 2 32 3" xfId="30950"/>
    <cellStyle name="Normal 3 2 2 32 3 2" xfId="30951"/>
    <cellStyle name="Normal 3 2 2 32 3 3" xfId="30952"/>
    <cellStyle name="Normal 3 2 2 32 4" xfId="30953"/>
    <cellStyle name="Normal 3 2 2 33" xfId="2833"/>
    <cellStyle name="Normal 3 2 2 33 2" xfId="30954"/>
    <cellStyle name="Normal 3 2 2 33 2 2" xfId="30955"/>
    <cellStyle name="Normal 3 2 2 33 2 2 2" xfId="30956"/>
    <cellStyle name="Normal 3 2 2 33 2 2 3" xfId="30957"/>
    <cellStyle name="Normal 3 2 2 33 2 3" xfId="30958"/>
    <cellStyle name="Normal 3 2 2 33 2 4" xfId="30959"/>
    <cellStyle name="Normal 3 2 2 33 3" xfId="30960"/>
    <cellStyle name="Normal 3 2 2 33 3 2" xfId="30961"/>
    <cellStyle name="Normal 3 2 2 33 3 3" xfId="30962"/>
    <cellStyle name="Normal 3 2 2 33 4" xfId="30963"/>
    <cellStyle name="Normal 3 2 2 34" xfId="2834"/>
    <cellStyle name="Normal 3 2 2 34 2" xfId="30964"/>
    <cellStyle name="Normal 3 2 2 34 2 2" xfId="30965"/>
    <cellStyle name="Normal 3 2 2 34 2 3" xfId="30966"/>
    <cellStyle name="Normal 3 2 2 34 3" xfId="30967"/>
    <cellStyle name="Normal 3 2 2 34 4" xfId="30968"/>
    <cellStyle name="Normal 3 2 2 35" xfId="30969"/>
    <cellStyle name="Normal 3 2 2 35 2" xfId="30970"/>
    <cellStyle name="Normal 3 2 2 35 3" xfId="30971"/>
    <cellStyle name="Normal 3 2 2 36" xfId="30972"/>
    <cellStyle name="Normal 3 2 2 36 2" xfId="30973"/>
    <cellStyle name="Normal 3 2 2 37" xfId="30974"/>
    <cellStyle name="Normal 3 2 2 4" xfId="2835"/>
    <cellStyle name="Normal 3 2 2 4 2" xfId="30975"/>
    <cellStyle name="Normal 3 2 2 4 2 2" xfId="30976"/>
    <cellStyle name="Normal 3 2 2 4 2 2 2" xfId="30977"/>
    <cellStyle name="Normal 3 2 2 4 2 2 3" xfId="30978"/>
    <cellStyle name="Normal 3 2 2 4 2 3" xfId="30979"/>
    <cellStyle name="Normal 3 2 2 4 2 4" xfId="30980"/>
    <cellStyle name="Normal 3 2 2 4 3" xfId="30981"/>
    <cellStyle name="Normal 3 2 2 4 3 2" xfId="30982"/>
    <cellStyle name="Normal 3 2 2 4 3 3" xfId="30983"/>
    <cellStyle name="Normal 3 2 2 4 4" xfId="30984"/>
    <cellStyle name="Normal 3 2 2 5" xfId="2836"/>
    <cellStyle name="Normal 3 2 2 5 2" xfId="30985"/>
    <cellStyle name="Normal 3 2 2 5 2 2" xfId="30986"/>
    <cellStyle name="Normal 3 2 2 5 2 2 2" xfId="30987"/>
    <cellStyle name="Normal 3 2 2 5 2 2 3" xfId="30988"/>
    <cellStyle name="Normal 3 2 2 5 2 3" xfId="30989"/>
    <cellStyle name="Normal 3 2 2 5 2 4" xfId="30990"/>
    <cellStyle name="Normal 3 2 2 5 3" xfId="30991"/>
    <cellStyle name="Normal 3 2 2 5 3 2" xfId="30992"/>
    <cellStyle name="Normal 3 2 2 5 3 3" xfId="30993"/>
    <cellStyle name="Normal 3 2 2 5 4" xfId="30994"/>
    <cellStyle name="Normal 3 2 2 6" xfId="2837"/>
    <cellStyle name="Normal 3 2 2 6 2" xfId="30995"/>
    <cellStyle name="Normal 3 2 2 6 2 2" xfId="30996"/>
    <cellStyle name="Normal 3 2 2 6 2 2 2" xfId="30997"/>
    <cellStyle name="Normal 3 2 2 6 2 2 3" xfId="30998"/>
    <cellStyle name="Normal 3 2 2 6 2 3" xfId="30999"/>
    <cellStyle name="Normal 3 2 2 6 2 4" xfId="31000"/>
    <cellStyle name="Normal 3 2 2 6 3" xfId="31001"/>
    <cellStyle name="Normal 3 2 2 6 3 2" xfId="31002"/>
    <cellStyle name="Normal 3 2 2 6 3 3" xfId="31003"/>
    <cellStyle name="Normal 3 2 2 6 4" xfId="31004"/>
    <cellStyle name="Normal 3 2 2 7" xfId="2838"/>
    <cellStyle name="Normal 3 2 2 7 2" xfId="31005"/>
    <cellStyle name="Normal 3 2 2 7 2 2" xfId="31006"/>
    <cellStyle name="Normal 3 2 2 7 2 2 2" xfId="31007"/>
    <cellStyle name="Normal 3 2 2 7 2 2 3" xfId="31008"/>
    <cellStyle name="Normal 3 2 2 7 2 3" xfId="31009"/>
    <cellStyle name="Normal 3 2 2 7 2 4" xfId="31010"/>
    <cellStyle name="Normal 3 2 2 7 3" xfId="31011"/>
    <cellStyle name="Normal 3 2 2 7 3 2" xfId="31012"/>
    <cellStyle name="Normal 3 2 2 7 3 3" xfId="31013"/>
    <cellStyle name="Normal 3 2 2 7 4" xfId="31014"/>
    <cellStyle name="Normal 3 2 2 8" xfId="2839"/>
    <cellStyle name="Normal 3 2 2 8 2" xfId="31015"/>
    <cellStyle name="Normal 3 2 2 8 2 2" xfId="31016"/>
    <cellStyle name="Normal 3 2 2 8 2 2 2" xfId="31017"/>
    <cellStyle name="Normal 3 2 2 8 2 2 3" xfId="31018"/>
    <cellStyle name="Normal 3 2 2 8 2 3" xfId="31019"/>
    <cellStyle name="Normal 3 2 2 8 2 4" xfId="31020"/>
    <cellStyle name="Normal 3 2 2 8 3" xfId="31021"/>
    <cellStyle name="Normal 3 2 2 8 3 2" xfId="31022"/>
    <cellStyle name="Normal 3 2 2 8 3 3" xfId="31023"/>
    <cellStyle name="Normal 3 2 2 8 4" xfId="31024"/>
    <cellStyle name="Normal 3 2 2 9" xfId="2840"/>
    <cellStyle name="Normal 3 2 2 9 2" xfId="31025"/>
    <cellStyle name="Normal 3 2 2 9 2 2" xfId="31026"/>
    <cellStyle name="Normal 3 2 2 9 2 2 2" xfId="31027"/>
    <cellStyle name="Normal 3 2 2 9 2 2 3" xfId="31028"/>
    <cellStyle name="Normal 3 2 2 9 2 3" xfId="31029"/>
    <cellStyle name="Normal 3 2 2 9 2 4" xfId="31030"/>
    <cellStyle name="Normal 3 2 2 9 3" xfId="31031"/>
    <cellStyle name="Normal 3 2 2 9 3 2" xfId="31032"/>
    <cellStyle name="Normal 3 2 2 9 3 3" xfId="31033"/>
    <cellStyle name="Normal 3 2 2 9 4" xfId="31034"/>
    <cellStyle name="Normal 3 2 20" xfId="2841"/>
    <cellStyle name="Normal 3 2 20 2" xfId="31035"/>
    <cellStyle name="Normal 3 2 20 2 2" xfId="31036"/>
    <cellStyle name="Normal 3 2 20 2 2 2" xfId="31037"/>
    <cellStyle name="Normal 3 2 20 2 2 3" xfId="31038"/>
    <cellStyle name="Normal 3 2 20 2 3" xfId="31039"/>
    <cellStyle name="Normal 3 2 20 2 4" xfId="31040"/>
    <cellStyle name="Normal 3 2 20 3" xfId="31041"/>
    <cellStyle name="Normal 3 2 20 3 2" xfId="31042"/>
    <cellStyle name="Normal 3 2 20 3 3" xfId="31043"/>
    <cellStyle name="Normal 3 2 20 4" xfId="31044"/>
    <cellStyle name="Normal 3 2 21" xfId="2842"/>
    <cellStyle name="Normal 3 2 21 2" xfId="31045"/>
    <cellStyle name="Normal 3 2 21 2 2" xfId="31046"/>
    <cellStyle name="Normal 3 2 21 2 2 2" xfId="31047"/>
    <cellStyle name="Normal 3 2 21 2 2 3" xfId="31048"/>
    <cellStyle name="Normal 3 2 21 2 3" xfId="31049"/>
    <cellStyle name="Normal 3 2 21 2 4" xfId="31050"/>
    <cellStyle name="Normal 3 2 21 3" xfId="31051"/>
    <cellStyle name="Normal 3 2 21 3 2" xfId="31052"/>
    <cellStyle name="Normal 3 2 21 3 3" xfId="31053"/>
    <cellStyle name="Normal 3 2 21 4" xfId="31054"/>
    <cellStyle name="Normal 3 2 22" xfId="2843"/>
    <cellStyle name="Normal 3 2 22 2" xfId="31055"/>
    <cellStyle name="Normal 3 2 22 2 2" xfId="31056"/>
    <cellStyle name="Normal 3 2 22 2 2 2" xfId="31057"/>
    <cellStyle name="Normal 3 2 22 2 2 3" xfId="31058"/>
    <cellStyle name="Normal 3 2 22 2 3" xfId="31059"/>
    <cellStyle name="Normal 3 2 22 2 4" xfId="31060"/>
    <cellStyle name="Normal 3 2 22 3" xfId="31061"/>
    <cellStyle name="Normal 3 2 22 3 2" xfId="31062"/>
    <cellStyle name="Normal 3 2 22 3 3" xfId="31063"/>
    <cellStyle name="Normal 3 2 22 4" xfId="31064"/>
    <cellStyle name="Normal 3 2 23" xfId="2844"/>
    <cellStyle name="Normal 3 2 23 2" xfId="31065"/>
    <cellStyle name="Normal 3 2 23 2 2" xfId="31066"/>
    <cellStyle name="Normal 3 2 23 2 2 2" xfId="31067"/>
    <cellStyle name="Normal 3 2 23 2 2 3" xfId="31068"/>
    <cellStyle name="Normal 3 2 23 2 3" xfId="31069"/>
    <cellStyle name="Normal 3 2 23 2 4" xfId="31070"/>
    <cellStyle name="Normal 3 2 23 3" xfId="31071"/>
    <cellStyle name="Normal 3 2 23 3 2" xfId="31072"/>
    <cellStyle name="Normal 3 2 23 3 3" xfId="31073"/>
    <cellStyle name="Normal 3 2 23 4" xfId="31074"/>
    <cellStyle name="Normal 3 2 24" xfId="2845"/>
    <cellStyle name="Normal 3 2 24 2" xfId="31075"/>
    <cellStyle name="Normal 3 2 24 2 2" xfId="31076"/>
    <cellStyle name="Normal 3 2 24 2 2 2" xfId="31077"/>
    <cellStyle name="Normal 3 2 24 2 2 3" xfId="31078"/>
    <cellStyle name="Normal 3 2 24 2 3" xfId="31079"/>
    <cellStyle name="Normal 3 2 24 2 4" xfId="31080"/>
    <cellStyle name="Normal 3 2 24 3" xfId="31081"/>
    <cellStyle name="Normal 3 2 24 3 2" xfId="31082"/>
    <cellStyle name="Normal 3 2 24 3 3" xfId="31083"/>
    <cellStyle name="Normal 3 2 24 4" xfId="31084"/>
    <cellStyle name="Normal 3 2 25" xfId="2846"/>
    <cellStyle name="Normal 3 2 25 2" xfId="31085"/>
    <cellStyle name="Normal 3 2 25 2 2" xfId="31086"/>
    <cellStyle name="Normal 3 2 25 2 2 2" xfId="31087"/>
    <cellStyle name="Normal 3 2 25 2 2 3" xfId="31088"/>
    <cellStyle name="Normal 3 2 25 2 3" xfId="31089"/>
    <cellStyle name="Normal 3 2 25 2 4" xfId="31090"/>
    <cellStyle name="Normal 3 2 25 3" xfId="31091"/>
    <cellStyle name="Normal 3 2 25 3 2" xfId="31092"/>
    <cellStyle name="Normal 3 2 25 3 3" xfId="31093"/>
    <cellStyle name="Normal 3 2 25 4" xfId="31094"/>
    <cellStyle name="Normal 3 2 26" xfId="2847"/>
    <cellStyle name="Normal 3 2 26 2" xfId="31095"/>
    <cellStyle name="Normal 3 2 26 2 2" xfId="31096"/>
    <cellStyle name="Normal 3 2 26 2 2 2" xfId="31097"/>
    <cellStyle name="Normal 3 2 26 2 2 3" xfId="31098"/>
    <cellStyle name="Normal 3 2 26 2 3" xfId="31099"/>
    <cellStyle name="Normal 3 2 26 2 4" xfId="31100"/>
    <cellStyle name="Normal 3 2 26 3" xfId="31101"/>
    <cellStyle name="Normal 3 2 26 3 2" xfId="31102"/>
    <cellStyle name="Normal 3 2 26 3 3" xfId="31103"/>
    <cellStyle name="Normal 3 2 26 4" xfId="31104"/>
    <cellStyle name="Normal 3 2 27" xfId="2848"/>
    <cellStyle name="Normal 3 2 27 2" xfId="31105"/>
    <cellStyle name="Normal 3 2 27 2 2" xfId="31106"/>
    <cellStyle name="Normal 3 2 27 2 2 2" xfId="31107"/>
    <cellStyle name="Normal 3 2 27 2 2 3" xfId="31108"/>
    <cellStyle name="Normal 3 2 27 2 3" xfId="31109"/>
    <cellStyle name="Normal 3 2 27 2 4" xfId="31110"/>
    <cellStyle name="Normal 3 2 27 3" xfId="31111"/>
    <cellStyle name="Normal 3 2 27 3 2" xfId="31112"/>
    <cellStyle name="Normal 3 2 27 3 3" xfId="31113"/>
    <cellStyle name="Normal 3 2 27 4" xfId="31114"/>
    <cellStyle name="Normal 3 2 28" xfId="2849"/>
    <cellStyle name="Normal 3 2 28 2" xfId="31115"/>
    <cellStyle name="Normal 3 2 28 2 2" xfId="31116"/>
    <cellStyle name="Normal 3 2 28 2 2 2" xfId="31117"/>
    <cellStyle name="Normal 3 2 28 2 2 3" xfId="31118"/>
    <cellStyle name="Normal 3 2 28 2 3" xfId="31119"/>
    <cellStyle name="Normal 3 2 28 2 4" xfId="31120"/>
    <cellStyle name="Normal 3 2 28 3" xfId="31121"/>
    <cellStyle name="Normal 3 2 28 3 2" xfId="31122"/>
    <cellStyle name="Normal 3 2 28 3 3" xfId="31123"/>
    <cellStyle name="Normal 3 2 28 4" xfId="31124"/>
    <cellStyle name="Normal 3 2 29" xfId="2850"/>
    <cellStyle name="Normal 3 2 29 2" xfId="31125"/>
    <cellStyle name="Normal 3 2 29 2 2" xfId="31126"/>
    <cellStyle name="Normal 3 2 29 2 2 2" xfId="31127"/>
    <cellStyle name="Normal 3 2 29 2 2 3" xfId="31128"/>
    <cellStyle name="Normal 3 2 29 2 3" xfId="31129"/>
    <cellStyle name="Normal 3 2 29 2 4" xfId="31130"/>
    <cellStyle name="Normal 3 2 29 3" xfId="31131"/>
    <cellStyle name="Normal 3 2 29 3 2" xfId="31132"/>
    <cellStyle name="Normal 3 2 29 3 3" xfId="31133"/>
    <cellStyle name="Normal 3 2 29 4" xfId="31134"/>
    <cellStyle name="Normal 3 2 3" xfId="2851"/>
    <cellStyle name="Normal 3 2 3 2" xfId="31135"/>
    <cellStyle name="Normal 3 2 3 2 2" xfId="31136"/>
    <cellStyle name="Normal 3 2 3 2 2 2" xfId="31137"/>
    <cellStyle name="Normal 3 2 3 2 2 3" xfId="31138"/>
    <cellStyle name="Normal 3 2 3 2 3" xfId="31139"/>
    <cellStyle name="Normal 3 2 3 2 4" xfId="31140"/>
    <cellStyle name="Normal 3 2 3 3" xfId="31141"/>
    <cellStyle name="Normal 3 2 3 3 2" xfId="31142"/>
    <cellStyle name="Normal 3 2 3 3 3" xfId="31143"/>
    <cellStyle name="Normal 3 2 3 4" xfId="31144"/>
    <cellStyle name="Normal 3 2 3 5" xfId="31145"/>
    <cellStyle name="Normal 3 2 30" xfId="2852"/>
    <cellStyle name="Normal 3 2 30 2" xfId="31146"/>
    <cellStyle name="Normal 3 2 30 2 2" xfId="31147"/>
    <cellStyle name="Normal 3 2 30 2 2 2" xfId="31148"/>
    <cellStyle name="Normal 3 2 30 2 2 3" xfId="31149"/>
    <cellStyle name="Normal 3 2 30 2 3" xfId="31150"/>
    <cellStyle name="Normal 3 2 30 2 4" xfId="31151"/>
    <cellStyle name="Normal 3 2 30 3" xfId="31152"/>
    <cellStyle name="Normal 3 2 30 3 2" xfId="31153"/>
    <cellStyle name="Normal 3 2 30 3 3" xfId="31154"/>
    <cellStyle name="Normal 3 2 30 4" xfId="31155"/>
    <cellStyle name="Normal 3 2 31" xfId="2853"/>
    <cellStyle name="Normal 3 2 31 2" xfId="31156"/>
    <cellStyle name="Normal 3 2 31 2 2" xfId="31157"/>
    <cellStyle name="Normal 3 2 31 2 2 2" xfId="31158"/>
    <cellStyle name="Normal 3 2 31 2 2 3" xfId="31159"/>
    <cellStyle name="Normal 3 2 31 2 3" xfId="31160"/>
    <cellStyle name="Normal 3 2 31 2 4" xfId="31161"/>
    <cellStyle name="Normal 3 2 31 3" xfId="31162"/>
    <cellStyle name="Normal 3 2 31 3 2" xfId="31163"/>
    <cellStyle name="Normal 3 2 31 3 3" xfId="31164"/>
    <cellStyle name="Normal 3 2 31 4" xfId="31165"/>
    <cellStyle name="Normal 3 2 32" xfId="2854"/>
    <cellStyle name="Normal 3 2 32 2" xfId="31166"/>
    <cellStyle name="Normal 3 2 32 2 2" xfId="31167"/>
    <cellStyle name="Normal 3 2 32 2 2 2" xfId="31168"/>
    <cellStyle name="Normal 3 2 32 2 2 3" xfId="31169"/>
    <cellStyle name="Normal 3 2 32 2 3" xfId="31170"/>
    <cellStyle name="Normal 3 2 32 2 4" xfId="31171"/>
    <cellStyle name="Normal 3 2 32 3" xfId="31172"/>
    <cellStyle name="Normal 3 2 32 3 2" xfId="31173"/>
    <cellStyle name="Normal 3 2 32 3 3" xfId="31174"/>
    <cellStyle name="Normal 3 2 32 4" xfId="31175"/>
    <cellStyle name="Normal 3 2 33" xfId="2855"/>
    <cellStyle name="Normal 3 2 33 2" xfId="31176"/>
    <cellStyle name="Normal 3 2 33 2 2" xfId="31177"/>
    <cellStyle name="Normal 3 2 33 2 2 2" xfId="31178"/>
    <cellStyle name="Normal 3 2 33 2 2 3" xfId="31179"/>
    <cellStyle name="Normal 3 2 33 2 3" xfId="31180"/>
    <cellStyle name="Normal 3 2 33 2 4" xfId="31181"/>
    <cellStyle name="Normal 3 2 33 3" xfId="31182"/>
    <cellStyle name="Normal 3 2 33 3 2" xfId="31183"/>
    <cellStyle name="Normal 3 2 33 3 3" xfId="31184"/>
    <cellStyle name="Normal 3 2 33 4" xfId="31185"/>
    <cellStyle name="Normal 3 2 34" xfId="2856"/>
    <cellStyle name="Normal 3 2 34 2" xfId="31186"/>
    <cellStyle name="Normal 3 2 34 2 2" xfId="31187"/>
    <cellStyle name="Normal 3 2 34 2 2 2" xfId="31188"/>
    <cellStyle name="Normal 3 2 34 2 2 3" xfId="31189"/>
    <cellStyle name="Normal 3 2 34 2 3" xfId="31190"/>
    <cellStyle name="Normal 3 2 34 2 4" xfId="31191"/>
    <cellStyle name="Normal 3 2 34 3" xfId="31192"/>
    <cellStyle name="Normal 3 2 34 3 2" xfId="31193"/>
    <cellStyle name="Normal 3 2 34 3 3" xfId="31194"/>
    <cellStyle name="Normal 3 2 34 4" xfId="31195"/>
    <cellStyle name="Normal 3 2 35" xfId="2857"/>
    <cellStyle name="Normal 3 2 35 2" xfId="31196"/>
    <cellStyle name="Normal 3 2 35 2 2" xfId="31197"/>
    <cellStyle name="Normal 3 2 35 2 2 2" xfId="31198"/>
    <cellStyle name="Normal 3 2 35 2 2 3" xfId="31199"/>
    <cellStyle name="Normal 3 2 35 2 3" xfId="31200"/>
    <cellStyle name="Normal 3 2 35 2 4" xfId="31201"/>
    <cellStyle name="Normal 3 2 35 3" xfId="31202"/>
    <cellStyle name="Normal 3 2 35 3 2" xfId="31203"/>
    <cellStyle name="Normal 3 2 35 3 3" xfId="31204"/>
    <cellStyle name="Normal 3 2 35 4" xfId="31205"/>
    <cellStyle name="Normal 3 2 36" xfId="2858"/>
    <cellStyle name="Normal 3 2 36 2" xfId="31206"/>
    <cellStyle name="Normal 3 2 36 2 2" xfId="31207"/>
    <cellStyle name="Normal 3 2 36 2 2 2" xfId="31208"/>
    <cellStyle name="Normal 3 2 36 2 2 3" xfId="31209"/>
    <cellStyle name="Normal 3 2 36 2 3" xfId="31210"/>
    <cellStyle name="Normal 3 2 36 2 4" xfId="31211"/>
    <cellStyle name="Normal 3 2 36 3" xfId="31212"/>
    <cellStyle name="Normal 3 2 36 3 2" xfId="31213"/>
    <cellStyle name="Normal 3 2 36 3 3" xfId="31214"/>
    <cellStyle name="Normal 3 2 36 4" xfId="31215"/>
    <cellStyle name="Normal 3 2 37" xfId="2859"/>
    <cellStyle name="Normal 3 2 37 2" xfId="31216"/>
    <cellStyle name="Normal 3 2 37 2 2" xfId="31217"/>
    <cellStyle name="Normal 3 2 37 2 2 2" xfId="31218"/>
    <cellStyle name="Normal 3 2 37 2 2 3" xfId="31219"/>
    <cellStyle name="Normal 3 2 37 2 3" xfId="31220"/>
    <cellStyle name="Normal 3 2 37 2 4" xfId="31221"/>
    <cellStyle name="Normal 3 2 37 3" xfId="31222"/>
    <cellStyle name="Normal 3 2 37 3 2" xfId="31223"/>
    <cellStyle name="Normal 3 2 37 3 3" xfId="31224"/>
    <cellStyle name="Normal 3 2 37 4" xfId="31225"/>
    <cellStyle name="Normal 3 2 38" xfId="2860"/>
    <cellStyle name="Normal 3 2 38 2" xfId="31226"/>
    <cellStyle name="Normal 3 2 38 2 2" xfId="31227"/>
    <cellStyle name="Normal 3 2 38 2 2 2" xfId="31228"/>
    <cellStyle name="Normal 3 2 38 2 2 3" xfId="31229"/>
    <cellStyle name="Normal 3 2 38 2 3" xfId="31230"/>
    <cellStyle name="Normal 3 2 38 2 4" xfId="31231"/>
    <cellStyle name="Normal 3 2 38 3" xfId="31232"/>
    <cellStyle name="Normal 3 2 38 3 2" xfId="31233"/>
    <cellStyle name="Normal 3 2 38 3 3" xfId="31234"/>
    <cellStyle name="Normal 3 2 38 4" xfId="31235"/>
    <cellStyle name="Normal 3 2 39" xfId="2861"/>
    <cellStyle name="Normal 3 2 39 2" xfId="31236"/>
    <cellStyle name="Normal 3 2 39 2 2" xfId="31237"/>
    <cellStyle name="Normal 3 2 39 2 2 2" xfId="31238"/>
    <cellStyle name="Normal 3 2 39 2 2 3" xfId="31239"/>
    <cellStyle name="Normal 3 2 39 2 3" xfId="31240"/>
    <cellStyle name="Normal 3 2 39 2 4" xfId="31241"/>
    <cellStyle name="Normal 3 2 39 3" xfId="31242"/>
    <cellStyle name="Normal 3 2 39 3 2" xfId="31243"/>
    <cellStyle name="Normal 3 2 39 3 3" xfId="31244"/>
    <cellStyle name="Normal 3 2 39 4" xfId="31245"/>
    <cellStyle name="Normal 3 2 4" xfId="2862"/>
    <cellStyle name="Normal 3 2 4 2" xfId="31246"/>
    <cellStyle name="Normal 3 2 4 2 2" xfId="31247"/>
    <cellStyle name="Normal 3 2 4 2 2 2" xfId="31248"/>
    <cellStyle name="Normal 3 2 4 2 2 3" xfId="31249"/>
    <cellStyle name="Normal 3 2 4 2 3" xfId="31250"/>
    <cellStyle name="Normal 3 2 4 2 4" xfId="31251"/>
    <cellStyle name="Normal 3 2 4 3" xfId="31252"/>
    <cellStyle name="Normal 3 2 4 3 2" xfId="31253"/>
    <cellStyle name="Normal 3 2 4 3 3" xfId="31254"/>
    <cellStyle name="Normal 3 2 4 4" xfId="31255"/>
    <cellStyle name="Normal 3 2 40" xfId="2863"/>
    <cellStyle name="Normal 3 2 40 2" xfId="31256"/>
    <cellStyle name="Normal 3 2 40 2 2" xfId="31257"/>
    <cellStyle name="Normal 3 2 40 2 2 2" xfId="31258"/>
    <cellStyle name="Normal 3 2 40 2 2 3" xfId="31259"/>
    <cellStyle name="Normal 3 2 40 2 3" xfId="31260"/>
    <cellStyle name="Normal 3 2 40 2 4" xfId="31261"/>
    <cellStyle name="Normal 3 2 40 3" xfId="31262"/>
    <cellStyle name="Normal 3 2 40 3 2" xfId="31263"/>
    <cellStyle name="Normal 3 2 40 3 3" xfId="31264"/>
    <cellStyle name="Normal 3 2 40 4" xfId="31265"/>
    <cellStyle name="Normal 3 2 41" xfId="2864"/>
    <cellStyle name="Normal 3 2 41 2" xfId="31266"/>
    <cellStyle name="Normal 3 2 41 2 2" xfId="31267"/>
    <cellStyle name="Normal 3 2 41 2 2 2" xfId="31268"/>
    <cellStyle name="Normal 3 2 41 2 2 3" xfId="31269"/>
    <cellStyle name="Normal 3 2 41 2 3" xfId="31270"/>
    <cellStyle name="Normal 3 2 41 2 4" xfId="31271"/>
    <cellStyle name="Normal 3 2 41 3" xfId="31272"/>
    <cellStyle name="Normal 3 2 41 3 2" xfId="31273"/>
    <cellStyle name="Normal 3 2 41 3 3" xfId="31274"/>
    <cellStyle name="Normal 3 2 41 4" xfId="31275"/>
    <cellStyle name="Normal 3 2 42" xfId="2865"/>
    <cellStyle name="Normal 3 2 42 2" xfId="31276"/>
    <cellStyle name="Normal 3 2 42 2 2" xfId="31277"/>
    <cellStyle name="Normal 3 2 42 2 2 2" xfId="31278"/>
    <cellStyle name="Normal 3 2 42 2 2 3" xfId="31279"/>
    <cellStyle name="Normal 3 2 42 2 3" xfId="31280"/>
    <cellStyle name="Normal 3 2 42 2 4" xfId="31281"/>
    <cellStyle name="Normal 3 2 42 3" xfId="31282"/>
    <cellStyle name="Normal 3 2 42 3 2" xfId="31283"/>
    <cellStyle name="Normal 3 2 42 3 3" xfId="31284"/>
    <cellStyle name="Normal 3 2 42 4" xfId="31285"/>
    <cellStyle name="Normal 3 2 43" xfId="2866"/>
    <cellStyle name="Normal 3 2 43 2" xfId="31286"/>
    <cellStyle name="Normal 3 2 43 2 2" xfId="31287"/>
    <cellStyle name="Normal 3 2 43 2 2 2" xfId="31288"/>
    <cellStyle name="Normal 3 2 43 2 2 3" xfId="31289"/>
    <cellStyle name="Normal 3 2 43 2 3" xfId="31290"/>
    <cellStyle name="Normal 3 2 43 2 4" xfId="31291"/>
    <cellStyle name="Normal 3 2 43 3" xfId="31292"/>
    <cellStyle name="Normal 3 2 43 3 2" xfId="31293"/>
    <cellStyle name="Normal 3 2 43 3 3" xfId="31294"/>
    <cellStyle name="Normal 3 2 43 4" xfId="31295"/>
    <cellStyle name="Normal 3 2 44" xfId="2867"/>
    <cellStyle name="Normal 3 2 44 2" xfId="31296"/>
    <cellStyle name="Normal 3 2 44 2 2" xfId="31297"/>
    <cellStyle name="Normal 3 2 44 2 2 2" xfId="31298"/>
    <cellStyle name="Normal 3 2 44 2 2 3" xfId="31299"/>
    <cellStyle name="Normal 3 2 44 2 3" xfId="31300"/>
    <cellStyle name="Normal 3 2 44 2 4" xfId="31301"/>
    <cellStyle name="Normal 3 2 44 3" xfId="31302"/>
    <cellStyle name="Normal 3 2 44 3 2" xfId="31303"/>
    <cellStyle name="Normal 3 2 44 3 3" xfId="31304"/>
    <cellStyle name="Normal 3 2 44 4" xfId="31305"/>
    <cellStyle name="Normal 3 2 45" xfId="2868"/>
    <cellStyle name="Normal 3 2 45 2" xfId="31306"/>
    <cellStyle name="Normal 3 2 45 2 2" xfId="31307"/>
    <cellStyle name="Normal 3 2 45 2 2 2" xfId="31308"/>
    <cellStyle name="Normal 3 2 45 2 2 3" xfId="31309"/>
    <cellStyle name="Normal 3 2 45 2 3" xfId="31310"/>
    <cellStyle name="Normal 3 2 45 2 4" xfId="31311"/>
    <cellStyle name="Normal 3 2 45 3" xfId="31312"/>
    <cellStyle name="Normal 3 2 45 3 2" xfId="31313"/>
    <cellStyle name="Normal 3 2 45 3 3" xfId="31314"/>
    <cellStyle name="Normal 3 2 45 4" xfId="31315"/>
    <cellStyle name="Normal 3 2 46" xfId="2869"/>
    <cellStyle name="Normal 3 2 46 2" xfId="31316"/>
    <cellStyle name="Normal 3 2 46 2 2" xfId="31317"/>
    <cellStyle name="Normal 3 2 46 2 2 2" xfId="31318"/>
    <cellStyle name="Normal 3 2 46 2 2 3" xfId="31319"/>
    <cellStyle name="Normal 3 2 46 2 3" xfId="31320"/>
    <cellStyle name="Normal 3 2 46 2 4" xfId="31321"/>
    <cellStyle name="Normal 3 2 46 3" xfId="31322"/>
    <cellStyle name="Normal 3 2 46 3 2" xfId="31323"/>
    <cellStyle name="Normal 3 2 46 3 3" xfId="31324"/>
    <cellStyle name="Normal 3 2 46 4" xfId="31325"/>
    <cellStyle name="Normal 3 2 47" xfId="2870"/>
    <cellStyle name="Normal 3 2 47 2" xfId="31326"/>
    <cellStyle name="Normal 3 2 47 2 2" xfId="31327"/>
    <cellStyle name="Normal 3 2 47 2 2 2" xfId="31328"/>
    <cellStyle name="Normal 3 2 47 2 2 3" xfId="31329"/>
    <cellStyle name="Normal 3 2 47 2 3" xfId="31330"/>
    <cellStyle name="Normal 3 2 47 2 4" xfId="31331"/>
    <cellStyle name="Normal 3 2 47 3" xfId="31332"/>
    <cellStyle name="Normal 3 2 47 3 2" xfId="31333"/>
    <cellStyle name="Normal 3 2 47 3 3" xfId="31334"/>
    <cellStyle name="Normal 3 2 47 4" xfId="31335"/>
    <cellStyle name="Normal 3 2 48" xfId="2871"/>
    <cellStyle name="Normal 3 2 48 2" xfId="31336"/>
    <cellStyle name="Normal 3 2 48 2 2" xfId="31337"/>
    <cellStyle name="Normal 3 2 48 2 2 2" xfId="31338"/>
    <cellStyle name="Normal 3 2 48 2 2 3" xfId="31339"/>
    <cellStyle name="Normal 3 2 48 2 3" xfId="31340"/>
    <cellStyle name="Normal 3 2 48 2 4" xfId="31341"/>
    <cellStyle name="Normal 3 2 48 3" xfId="31342"/>
    <cellStyle name="Normal 3 2 48 3 2" xfId="31343"/>
    <cellStyle name="Normal 3 2 48 3 3" xfId="31344"/>
    <cellStyle name="Normal 3 2 48 4" xfId="31345"/>
    <cellStyle name="Normal 3 2 49" xfId="2872"/>
    <cellStyle name="Normal 3 2 49 2" xfId="31346"/>
    <cellStyle name="Normal 3 2 49 2 2" xfId="31347"/>
    <cellStyle name="Normal 3 2 49 2 2 2" xfId="31348"/>
    <cellStyle name="Normal 3 2 49 2 2 3" xfId="31349"/>
    <cellStyle name="Normal 3 2 49 2 3" xfId="31350"/>
    <cellStyle name="Normal 3 2 49 2 4" xfId="31351"/>
    <cellStyle name="Normal 3 2 49 3" xfId="31352"/>
    <cellStyle name="Normal 3 2 49 3 2" xfId="31353"/>
    <cellStyle name="Normal 3 2 49 3 3" xfId="31354"/>
    <cellStyle name="Normal 3 2 49 4" xfId="31355"/>
    <cellStyle name="Normal 3 2 5" xfId="2873"/>
    <cellStyle name="Normal 3 2 5 2" xfId="31356"/>
    <cellStyle name="Normal 3 2 5 2 2" xfId="31357"/>
    <cellStyle name="Normal 3 2 5 2 2 2" xfId="31358"/>
    <cellStyle name="Normal 3 2 5 2 2 3" xfId="31359"/>
    <cellStyle name="Normal 3 2 5 2 3" xfId="31360"/>
    <cellStyle name="Normal 3 2 5 2 4" xfId="31361"/>
    <cellStyle name="Normal 3 2 5 3" xfId="31362"/>
    <cellStyle name="Normal 3 2 5 3 2" xfId="31363"/>
    <cellStyle name="Normal 3 2 5 3 3" xfId="31364"/>
    <cellStyle name="Normal 3 2 5 4" xfId="31365"/>
    <cellStyle name="Normal 3 2 50" xfId="2874"/>
    <cellStyle name="Normal 3 2 50 2" xfId="31366"/>
    <cellStyle name="Normal 3 2 50 2 2" xfId="31367"/>
    <cellStyle name="Normal 3 2 50 2 2 2" xfId="31368"/>
    <cellStyle name="Normal 3 2 50 2 2 3" xfId="31369"/>
    <cellStyle name="Normal 3 2 50 2 3" xfId="31370"/>
    <cellStyle name="Normal 3 2 50 2 4" xfId="31371"/>
    <cellStyle name="Normal 3 2 50 3" xfId="31372"/>
    <cellStyle name="Normal 3 2 50 3 2" xfId="31373"/>
    <cellStyle name="Normal 3 2 50 3 3" xfId="31374"/>
    <cellStyle name="Normal 3 2 50 4" xfId="31375"/>
    <cellStyle name="Normal 3 2 51" xfId="2875"/>
    <cellStyle name="Normal 3 2 51 2" xfId="31376"/>
    <cellStyle name="Normal 3 2 51 2 2" xfId="31377"/>
    <cellStyle name="Normal 3 2 51 2 2 2" xfId="31378"/>
    <cellStyle name="Normal 3 2 51 2 2 3" xfId="31379"/>
    <cellStyle name="Normal 3 2 51 2 3" xfId="31380"/>
    <cellStyle name="Normal 3 2 51 2 4" xfId="31381"/>
    <cellStyle name="Normal 3 2 51 3" xfId="31382"/>
    <cellStyle name="Normal 3 2 51 3 2" xfId="31383"/>
    <cellStyle name="Normal 3 2 51 3 3" xfId="31384"/>
    <cellStyle name="Normal 3 2 51 4" xfId="31385"/>
    <cellStyle name="Normal 3 2 52" xfId="2876"/>
    <cellStyle name="Normal 3 2 52 2" xfId="31386"/>
    <cellStyle name="Normal 3 2 52 2 2" xfId="31387"/>
    <cellStyle name="Normal 3 2 52 2 2 2" xfId="31388"/>
    <cellStyle name="Normal 3 2 52 2 2 3" xfId="31389"/>
    <cellStyle name="Normal 3 2 52 2 3" xfId="31390"/>
    <cellStyle name="Normal 3 2 52 2 4" xfId="31391"/>
    <cellStyle name="Normal 3 2 52 3" xfId="31392"/>
    <cellStyle name="Normal 3 2 52 3 2" xfId="31393"/>
    <cellStyle name="Normal 3 2 52 3 3" xfId="31394"/>
    <cellStyle name="Normal 3 2 52 4" xfId="31395"/>
    <cellStyle name="Normal 3 2 53" xfId="2877"/>
    <cellStyle name="Normal 3 2 53 2" xfId="31396"/>
    <cellStyle name="Normal 3 2 53 2 2" xfId="31397"/>
    <cellStyle name="Normal 3 2 53 2 2 2" xfId="31398"/>
    <cellStyle name="Normal 3 2 53 2 2 3" xfId="31399"/>
    <cellStyle name="Normal 3 2 53 2 3" xfId="31400"/>
    <cellStyle name="Normal 3 2 53 2 4" xfId="31401"/>
    <cellStyle name="Normal 3 2 53 3" xfId="31402"/>
    <cellStyle name="Normal 3 2 53 3 2" xfId="31403"/>
    <cellStyle name="Normal 3 2 53 3 3" xfId="31404"/>
    <cellStyle name="Normal 3 2 53 4" xfId="31405"/>
    <cellStyle name="Normal 3 2 54" xfId="2878"/>
    <cellStyle name="Normal 3 2 54 2" xfId="31406"/>
    <cellStyle name="Normal 3 2 54 2 2" xfId="31407"/>
    <cellStyle name="Normal 3 2 54 2 2 2" xfId="31408"/>
    <cellStyle name="Normal 3 2 54 2 2 3" xfId="31409"/>
    <cellStyle name="Normal 3 2 54 2 3" xfId="31410"/>
    <cellStyle name="Normal 3 2 54 2 4" xfId="31411"/>
    <cellStyle name="Normal 3 2 54 3" xfId="31412"/>
    <cellStyle name="Normal 3 2 54 3 2" xfId="31413"/>
    <cellStyle name="Normal 3 2 54 3 3" xfId="31414"/>
    <cellStyle name="Normal 3 2 54 4" xfId="31415"/>
    <cellStyle name="Normal 3 2 55" xfId="2879"/>
    <cellStyle name="Normal 3 2 55 2" xfId="31416"/>
    <cellStyle name="Normal 3 2 55 2 2" xfId="31417"/>
    <cellStyle name="Normal 3 2 55 2 2 2" xfId="31418"/>
    <cellStyle name="Normal 3 2 55 2 2 3" xfId="31419"/>
    <cellStyle name="Normal 3 2 55 2 3" xfId="31420"/>
    <cellStyle name="Normal 3 2 55 2 4" xfId="31421"/>
    <cellStyle name="Normal 3 2 55 3" xfId="31422"/>
    <cellStyle name="Normal 3 2 55 3 2" xfId="31423"/>
    <cellStyle name="Normal 3 2 55 3 3" xfId="31424"/>
    <cellStyle name="Normal 3 2 55 4" xfId="31425"/>
    <cellStyle name="Normal 3 2 56" xfId="2880"/>
    <cellStyle name="Normal 3 2 56 2" xfId="31426"/>
    <cellStyle name="Normal 3 2 56 2 2" xfId="31427"/>
    <cellStyle name="Normal 3 2 56 2 3" xfId="31428"/>
    <cellStyle name="Normal 3 2 56 3" xfId="31429"/>
    <cellStyle name="Normal 3 2 56 4" xfId="31430"/>
    <cellStyle name="Normal 3 2 57" xfId="31431"/>
    <cellStyle name="Normal 3 2 57 2" xfId="31432"/>
    <cellStyle name="Normal 3 2 57 3" xfId="31433"/>
    <cellStyle name="Normal 3 2 58" xfId="31434"/>
    <cellStyle name="Normal 3 2 59" xfId="31435"/>
    <cellStyle name="Normal 3 2 6" xfId="2881"/>
    <cellStyle name="Normal 3 2 6 2" xfId="31436"/>
    <cellStyle name="Normal 3 2 6 2 2" xfId="31437"/>
    <cellStyle name="Normal 3 2 6 2 2 2" xfId="31438"/>
    <cellStyle name="Normal 3 2 6 2 2 3" xfId="31439"/>
    <cellStyle name="Normal 3 2 6 2 3" xfId="31440"/>
    <cellStyle name="Normal 3 2 6 2 4" xfId="31441"/>
    <cellStyle name="Normal 3 2 6 3" xfId="31442"/>
    <cellStyle name="Normal 3 2 6 3 2" xfId="31443"/>
    <cellStyle name="Normal 3 2 6 3 3" xfId="31444"/>
    <cellStyle name="Normal 3 2 6 4" xfId="31445"/>
    <cellStyle name="Normal 3 2 7" xfId="2882"/>
    <cellStyle name="Normal 3 2 7 2" xfId="31446"/>
    <cellStyle name="Normal 3 2 7 2 2" xfId="31447"/>
    <cellStyle name="Normal 3 2 7 2 2 2" xfId="31448"/>
    <cellStyle name="Normal 3 2 7 2 2 3" xfId="31449"/>
    <cellStyle name="Normal 3 2 7 2 3" xfId="31450"/>
    <cellStyle name="Normal 3 2 7 2 4" xfId="31451"/>
    <cellStyle name="Normal 3 2 7 3" xfId="31452"/>
    <cellStyle name="Normal 3 2 7 3 2" xfId="31453"/>
    <cellStyle name="Normal 3 2 7 3 3" xfId="31454"/>
    <cellStyle name="Normal 3 2 7 4" xfId="31455"/>
    <cellStyle name="Normal 3 2 8" xfId="2883"/>
    <cellStyle name="Normal 3 2 8 2" xfId="31456"/>
    <cellStyle name="Normal 3 2 8 2 2" xfId="31457"/>
    <cellStyle name="Normal 3 2 8 2 2 2" xfId="31458"/>
    <cellStyle name="Normal 3 2 8 2 2 3" xfId="31459"/>
    <cellStyle name="Normal 3 2 8 2 3" xfId="31460"/>
    <cellStyle name="Normal 3 2 8 2 4" xfId="31461"/>
    <cellStyle name="Normal 3 2 8 3" xfId="31462"/>
    <cellStyle name="Normal 3 2 8 3 2" xfId="31463"/>
    <cellStyle name="Normal 3 2 8 3 3" xfId="31464"/>
    <cellStyle name="Normal 3 2 8 4" xfId="31465"/>
    <cellStyle name="Normal 3 2 9" xfId="2884"/>
    <cellStyle name="Normal 3 2 9 2" xfId="31466"/>
    <cellStyle name="Normal 3 2 9 2 2" xfId="31467"/>
    <cellStyle name="Normal 3 2 9 2 2 2" xfId="31468"/>
    <cellStyle name="Normal 3 2 9 2 2 3" xfId="31469"/>
    <cellStyle name="Normal 3 2 9 2 3" xfId="31470"/>
    <cellStyle name="Normal 3 2 9 2 4" xfId="31471"/>
    <cellStyle name="Normal 3 2 9 3" xfId="31472"/>
    <cellStyle name="Normal 3 2 9 3 2" xfId="31473"/>
    <cellStyle name="Normal 3 2 9 3 3" xfId="31474"/>
    <cellStyle name="Normal 3 2 9 4" xfId="31475"/>
    <cellStyle name="Normal 3 2_2015 Annual Rpt" xfId="5006"/>
    <cellStyle name="Normal 3 20" xfId="2885"/>
    <cellStyle name="Normal 3 20 10" xfId="2886"/>
    <cellStyle name="Normal 3 20 10 2" xfId="31476"/>
    <cellStyle name="Normal 3 20 10 2 2" xfId="31477"/>
    <cellStyle name="Normal 3 20 10 2 2 2" xfId="31478"/>
    <cellStyle name="Normal 3 20 10 2 2 3" xfId="31479"/>
    <cellStyle name="Normal 3 20 10 2 3" xfId="31480"/>
    <cellStyle name="Normal 3 20 10 2 4" xfId="31481"/>
    <cellStyle name="Normal 3 20 10 3" xfId="31482"/>
    <cellStyle name="Normal 3 20 10 3 2" xfId="31483"/>
    <cellStyle name="Normal 3 20 10 3 3" xfId="31484"/>
    <cellStyle name="Normal 3 20 10 4" xfId="31485"/>
    <cellStyle name="Normal 3 20 11" xfId="2887"/>
    <cellStyle name="Normal 3 20 11 2" xfId="31486"/>
    <cellStyle name="Normal 3 20 11 2 2" xfId="31487"/>
    <cellStyle name="Normal 3 20 11 2 2 2" xfId="31488"/>
    <cellStyle name="Normal 3 20 11 2 2 3" xfId="31489"/>
    <cellStyle name="Normal 3 20 11 2 3" xfId="31490"/>
    <cellStyle name="Normal 3 20 11 2 4" xfId="31491"/>
    <cellStyle name="Normal 3 20 11 3" xfId="31492"/>
    <cellStyle name="Normal 3 20 11 3 2" xfId="31493"/>
    <cellStyle name="Normal 3 20 11 3 3" xfId="31494"/>
    <cellStyle name="Normal 3 20 11 4" xfId="31495"/>
    <cellStyle name="Normal 3 20 12" xfId="2888"/>
    <cellStyle name="Normal 3 20 12 2" xfId="31496"/>
    <cellStyle name="Normal 3 20 12 2 2" xfId="31497"/>
    <cellStyle name="Normal 3 20 12 2 2 2" xfId="31498"/>
    <cellStyle name="Normal 3 20 12 2 2 3" xfId="31499"/>
    <cellStyle name="Normal 3 20 12 2 3" xfId="31500"/>
    <cellStyle name="Normal 3 20 12 2 4" xfId="31501"/>
    <cellStyle name="Normal 3 20 12 3" xfId="31502"/>
    <cellStyle name="Normal 3 20 12 3 2" xfId="31503"/>
    <cellStyle name="Normal 3 20 12 3 3" xfId="31504"/>
    <cellStyle name="Normal 3 20 12 4" xfId="31505"/>
    <cellStyle name="Normal 3 20 13" xfId="2889"/>
    <cellStyle name="Normal 3 20 13 2" xfId="31506"/>
    <cellStyle name="Normal 3 20 13 2 2" xfId="31507"/>
    <cellStyle name="Normal 3 20 13 2 2 2" xfId="31508"/>
    <cellStyle name="Normal 3 20 13 2 2 3" xfId="31509"/>
    <cellStyle name="Normal 3 20 13 2 3" xfId="31510"/>
    <cellStyle name="Normal 3 20 13 2 4" xfId="31511"/>
    <cellStyle name="Normal 3 20 13 3" xfId="31512"/>
    <cellStyle name="Normal 3 20 13 3 2" xfId="31513"/>
    <cellStyle name="Normal 3 20 13 3 3" xfId="31514"/>
    <cellStyle name="Normal 3 20 13 4" xfId="31515"/>
    <cellStyle name="Normal 3 20 14" xfId="2890"/>
    <cellStyle name="Normal 3 20 14 2" xfId="31516"/>
    <cellStyle name="Normal 3 20 14 2 2" xfId="31517"/>
    <cellStyle name="Normal 3 20 14 2 2 2" xfId="31518"/>
    <cellStyle name="Normal 3 20 14 2 2 3" xfId="31519"/>
    <cellStyle name="Normal 3 20 14 2 3" xfId="31520"/>
    <cellStyle name="Normal 3 20 14 2 4" xfId="31521"/>
    <cellStyle name="Normal 3 20 14 3" xfId="31522"/>
    <cellStyle name="Normal 3 20 14 3 2" xfId="31523"/>
    <cellStyle name="Normal 3 20 14 3 3" xfId="31524"/>
    <cellStyle name="Normal 3 20 14 4" xfId="31525"/>
    <cellStyle name="Normal 3 20 15" xfId="2891"/>
    <cellStyle name="Normal 3 20 15 2" xfId="31526"/>
    <cellStyle name="Normal 3 20 15 2 2" xfId="31527"/>
    <cellStyle name="Normal 3 20 15 2 2 2" xfId="31528"/>
    <cellStyle name="Normal 3 20 15 2 2 3" xfId="31529"/>
    <cellStyle name="Normal 3 20 15 2 3" xfId="31530"/>
    <cellStyle name="Normal 3 20 15 2 4" xfId="31531"/>
    <cellStyle name="Normal 3 20 15 3" xfId="31532"/>
    <cellStyle name="Normal 3 20 15 3 2" xfId="31533"/>
    <cellStyle name="Normal 3 20 15 3 3" xfId="31534"/>
    <cellStyle name="Normal 3 20 15 4" xfId="31535"/>
    <cellStyle name="Normal 3 20 16" xfId="2892"/>
    <cellStyle name="Normal 3 20 16 2" xfId="31536"/>
    <cellStyle name="Normal 3 20 16 2 2" xfId="31537"/>
    <cellStyle name="Normal 3 20 16 2 2 2" xfId="31538"/>
    <cellStyle name="Normal 3 20 16 2 2 3" xfId="31539"/>
    <cellStyle name="Normal 3 20 16 2 3" xfId="31540"/>
    <cellStyle name="Normal 3 20 16 2 4" xfId="31541"/>
    <cellStyle name="Normal 3 20 16 3" xfId="31542"/>
    <cellStyle name="Normal 3 20 16 3 2" xfId="31543"/>
    <cellStyle name="Normal 3 20 16 3 3" xfId="31544"/>
    <cellStyle name="Normal 3 20 16 4" xfId="31545"/>
    <cellStyle name="Normal 3 20 17" xfId="2893"/>
    <cellStyle name="Normal 3 20 17 2" xfId="31546"/>
    <cellStyle name="Normal 3 20 17 2 2" xfId="31547"/>
    <cellStyle name="Normal 3 20 17 2 2 2" xfId="31548"/>
    <cellStyle name="Normal 3 20 17 2 2 3" xfId="31549"/>
    <cellStyle name="Normal 3 20 17 2 3" xfId="31550"/>
    <cellStyle name="Normal 3 20 17 2 4" xfId="31551"/>
    <cellStyle name="Normal 3 20 17 3" xfId="31552"/>
    <cellStyle name="Normal 3 20 17 3 2" xfId="31553"/>
    <cellStyle name="Normal 3 20 17 3 3" xfId="31554"/>
    <cellStyle name="Normal 3 20 17 4" xfId="31555"/>
    <cellStyle name="Normal 3 20 18" xfId="2894"/>
    <cellStyle name="Normal 3 20 18 2" xfId="31556"/>
    <cellStyle name="Normal 3 20 18 2 2" xfId="31557"/>
    <cellStyle name="Normal 3 20 18 2 2 2" xfId="31558"/>
    <cellStyle name="Normal 3 20 18 2 2 3" xfId="31559"/>
    <cellStyle name="Normal 3 20 18 2 3" xfId="31560"/>
    <cellStyle name="Normal 3 20 18 2 4" xfId="31561"/>
    <cellStyle name="Normal 3 20 18 3" xfId="31562"/>
    <cellStyle name="Normal 3 20 18 3 2" xfId="31563"/>
    <cellStyle name="Normal 3 20 18 3 3" xfId="31564"/>
    <cellStyle name="Normal 3 20 18 4" xfId="31565"/>
    <cellStyle name="Normal 3 20 19" xfId="2895"/>
    <cellStyle name="Normal 3 20 19 2" xfId="31566"/>
    <cellStyle name="Normal 3 20 19 2 2" xfId="31567"/>
    <cellStyle name="Normal 3 20 19 2 2 2" xfId="31568"/>
    <cellStyle name="Normal 3 20 19 2 2 3" xfId="31569"/>
    <cellStyle name="Normal 3 20 19 2 3" xfId="31570"/>
    <cellStyle name="Normal 3 20 19 2 4" xfId="31571"/>
    <cellStyle name="Normal 3 20 19 3" xfId="31572"/>
    <cellStyle name="Normal 3 20 19 3 2" xfId="31573"/>
    <cellStyle name="Normal 3 20 19 3 3" xfId="31574"/>
    <cellStyle name="Normal 3 20 19 4" xfId="31575"/>
    <cellStyle name="Normal 3 20 2" xfId="2896"/>
    <cellStyle name="Normal 3 20 2 2" xfId="31576"/>
    <cellStyle name="Normal 3 20 2 2 2" xfId="31577"/>
    <cellStyle name="Normal 3 20 2 2 2 2" xfId="31578"/>
    <cellStyle name="Normal 3 20 2 2 2 3" xfId="31579"/>
    <cellStyle name="Normal 3 20 2 2 3" xfId="31580"/>
    <cellStyle name="Normal 3 20 2 2 4" xfId="31581"/>
    <cellStyle name="Normal 3 20 2 3" xfId="31582"/>
    <cellStyle name="Normal 3 20 2 3 2" xfId="31583"/>
    <cellStyle name="Normal 3 20 2 3 3" xfId="31584"/>
    <cellStyle name="Normal 3 20 2 4" xfId="31585"/>
    <cellStyle name="Normal 3 20 20" xfId="2897"/>
    <cellStyle name="Normal 3 20 20 2" xfId="31586"/>
    <cellStyle name="Normal 3 20 20 2 2" xfId="31587"/>
    <cellStyle name="Normal 3 20 20 2 2 2" xfId="31588"/>
    <cellStyle name="Normal 3 20 20 2 2 3" xfId="31589"/>
    <cellStyle name="Normal 3 20 20 2 3" xfId="31590"/>
    <cellStyle name="Normal 3 20 20 2 4" xfId="31591"/>
    <cellStyle name="Normal 3 20 20 3" xfId="31592"/>
    <cellStyle name="Normal 3 20 20 3 2" xfId="31593"/>
    <cellStyle name="Normal 3 20 20 3 3" xfId="31594"/>
    <cellStyle name="Normal 3 20 20 4" xfId="31595"/>
    <cellStyle name="Normal 3 20 21" xfId="2898"/>
    <cellStyle name="Normal 3 20 21 2" xfId="31596"/>
    <cellStyle name="Normal 3 20 21 2 2" xfId="31597"/>
    <cellStyle name="Normal 3 20 21 2 2 2" xfId="31598"/>
    <cellStyle name="Normal 3 20 21 2 2 3" xfId="31599"/>
    <cellStyle name="Normal 3 20 21 2 3" xfId="31600"/>
    <cellStyle name="Normal 3 20 21 2 4" xfId="31601"/>
    <cellStyle name="Normal 3 20 21 3" xfId="31602"/>
    <cellStyle name="Normal 3 20 21 3 2" xfId="31603"/>
    <cellStyle name="Normal 3 20 21 3 3" xfId="31604"/>
    <cellStyle name="Normal 3 20 21 4" xfId="31605"/>
    <cellStyle name="Normal 3 20 22" xfId="2899"/>
    <cellStyle name="Normal 3 20 22 2" xfId="31606"/>
    <cellStyle name="Normal 3 20 22 2 2" xfId="31607"/>
    <cellStyle name="Normal 3 20 22 2 2 2" xfId="31608"/>
    <cellStyle name="Normal 3 20 22 2 2 3" xfId="31609"/>
    <cellStyle name="Normal 3 20 22 2 3" xfId="31610"/>
    <cellStyle name="Normal 3 20 22 2 4" xfId="31611"/>
    <cellStyle name="Normal 3 20 22 3" xfId="31612"/>
    <cellStyle name="Normal 3 20 22 3 2" xfId="31613"/>
    <cellStyle name="Normal 3 20 22 3 3" xfId="31614"/>
    <cellStyle name="Normal 3 20 22 4" xfId="31615"/>
    <cellStyle name="Normal 3 20 23" xfId="2900"/>
    <cellStyle name="Normal 3 20 23 2" xfId="31616"/>
    <cellStyle name="Normal 3 20 23 2 2" xfId="31617"/>
    <cellStyle name="Normal 3 20 23 2 2 2" xfId="31618"/>
    <cellStyle name="Normal 3 20 23 2 2 3" xfId="31619"/>
    <cellStyle name="Normal 3 20 23 2 3" xfId="31620"/>
    <cellStyle name="Normal 3 20 23 2 4" xfId="31621"/>
    <cellStyle name="Normal 3 20 23 3" xfId="31622"/>
    <cellStyle name="Normal 3 20 23 3 2" xfId="31623"/>
    <cellStyle name="Normal 3 20 23 3 3" xfId="31624"/>
    <cellStyle name="Normal 3 20 23 4" xfId="31625"/>
    <cellStyle name="Normal 3 20 24" xfId="31626"/>
    <cellStyle name="Normal 3 20 24 2" xfId="31627"/>
    <cellStyle name="Normal 3 20 24 2 2" xfId="31628"/>
    <cellStyle name="Normal 3 20 24 2 3" xfId="31629"/>
    <cellStyle name="Normal 3 20 24 3" xfId="31630"/>
    <cellStyle name="Normal 3 20 24 4" xfId="31631"/>
    <cellStyle name="Normal 3 20 25" xfId="31632"/>
    <cellStyle name="Normal 3 20 25 2" xfId="31633"/>
    <cellStyle name="Normal 3 20 25 3" xfId="31634"/>
    <cellStyle name="Normal 3 20 26" xfId="31635"/>
    <cellStyle name="Normal 3 20 3" xfId="2901"/>
    <cellStyle name="Normal 3 20 3 2" xfId="31636"/>
    <cellStyle name="Normal 3 20 3 2 2" xfId="31637"/>
    <cellStyle name="Normal 3 20 3 2 2 2" xfId="31638"/>
    <cellStyle name="Normal 3 20 3 2 2 3" xfId="31639"/>
    <cellStyle name="Normal 3 20 3 2 3" xfId="31640"/>
    <cellStyle name="Normal 3 20 3 2 4" xfId="31641"/>
    <cellStyle name="Normal 3 20 3 3" xfId="31642"/>
    <cellStyle name="Normal 3 20 3 3 2" xfId="31643"/>
    <cellStyle name="Normal 3 20 3 3 3" xfId="31644"/>
    <cellStyle name="Normal 3 20 3 4" xfId="31645"/>
    <cellStyle name="Normal 3 20 4" xfId="2902"/>
    <cellStyle name="Normal 3 20 4 2" xfId="31646"/>
    <cellStyle name="Normal 3 20 4 2 2" xfId="31647"/>
    <cellStyle name="Normal 3 20 4 2 2 2" xfId="31648"/>
    <cellStyle name="Normal 3 20 4 2 2 3" xfId="31649"/>
    <cellStyle name="Normal 3 20 4 2 3" xfId="31650"/>
    <cellStyle name="Normal 3 20 4 2 4" xfId="31651"/>
    <cellStyle name="Normal 3 20 4 3" xfId="31652"/>
    <cellStyle name="Normal 3 20 4 3 2" xfId="31653"/>
    <cellStyle name="Normal 3 20 4 3 3" xfId="31654"/>
    <cellStyle name="Normal 3 20 4 4" xfId="31655"/>
    <cellStyle name="Normal 3 20 5" xfId="2903"/>
    <cellStyle name="Normal 3 20 5 2" xfId="31656"/>
    <cellStyle name="Normal 3 20 5 2 2" xfId="31657"/>
    <cellStyle name="Normal 3 20 5 2 2 2" xfId="31658"/>
    <cellStyle name="Normal 3 20 5 2 2 3" xfId="31659"/>
    <cellStyle name="Normal 3 20 5 2 3" xfId="31660"/>
    <cellStyle name="Normal 3 20 5 2 4" xfId="31661"/>
    <cellStyle name="Normal 3 20 5 3" xfId="31662"/>
    <cellStyle name="Normal 3 20 5 3 2" xfId="31663"/>
    <cellStyle name="Normal 3 20 5 3 3" xfId="31664"/>
    <cellStyle name="Normal 3 20 5 4" xfId="31665"/>
    <cellStyle name="Normal 3 20 6" xfId="2904"/>
    <cellStyle name="Normal 3 20 6 2" xfId="31666"/>
    <cellStyle name="Normal 3 20 6 2 2" xfId="31667"/>
    <cellStyle name="Normal 3 20 6 2 2 2" xfId="31668"/>
    <cellStyle name="Normal 3 20 6 2 2 3" xfId="31669"/>
    <cellStyle name="Normal 3 20 6 2 3" xfId="31670"/>
    <cellStyle name="Normal 3 20 6 2 4" xfId="31671"/>
    <cellStyle name="Normal 3 20 6 3" xfId="31672"/>
    <cellStyle name="Normal 3 20 6 3 2" xfId="31673"/>
    <cellStyle name="Normal 3 20 6 3 3" xfId="31674"/>
    <cellStyle name="Normal 3 20 6 4" xfId="31675"/>
    <cellStyle name="Normal 3 20 7" xfId="2905"/>
    <cellStyle name="Normal 3 20 7 2" xfId="31676"/>
    <cellStyle name="Normal 3 20 7 2 2" xfId="31677"/>
    <cellStyle name="Normal 3 20 7 2 2 2" xfId="31678"/>
    <cellStyle name="Normal 3 20 7 2 2 3" xfId="31679"/>
    <cellStyle name="Normal 3 20 7 2 3" xfId="31680"/>
    <cellStyle name="Normal 3 20 7 2 4" xfId="31681"/>
    <cellStyle name="Normal 3 20 7 3" xfId="31682"/>
    <cellStyle name="Normal 3 20 7 3 2" xfId="31683"/>
    <cellStyle name="Normal 3 20 7 3 3" xfId="31684"/>
    <cellStyle name="Normal 3 20 7 4" xfId="31685"/>
    <cellStyle name="Normal 3 20 8" xfId="2906"/>
    <cellStyle name="Normal 3 20 8 2" xfId="31686"/>
    <cellStyle name="Normal 3 20 8 2 2" xfId="31687"/>
    <cellStyle name="Normal 3 20 8 2 2 2" xfId="31688"/>
    <cellStyle name="Normal 3 20 8 2 2 3" xfId="31689"/>
    <cellStyle name="Normal 3 20 8 2 3" xfId="31690"/>
    <cellStyle name="Normal 3 20 8 2 4" xfId="31691"/>
    <cellStyle name="Normal 3 20 8 3" xfId="31692"/>
    <cellStyle name="Normal 3 20 8 3 2" xfId="31693"/>
    <cellStyle name="Normal 3 20 8 3 3" xfId="31694"/>
    <cellStyle name="Normal 3 20 8 4" xfId="31695"/>
    <cellStyle name="Normal 3 20 9" xfId="2907"/>
    <cellStyle name="Normal 3 20 9 2" xfId="31696"/>
    <cellStyle name="Normal 3 20 9 2 2" xfId="31697"/>
    <cellStyle name="Normal 3 20 9 2 2 2" xfId="31698"/>
    <cellStyle name="Normal 3 20 9 2 2 3" xfId="31699"/>
    <cellStyle name="Normal 3 20 9 2 3" xfId="31700"/>
    <cellStyle name="Normal 3 20 9 2 4" xfId="31701"/>
    <cellStyle name="Normal 3 20 9 3" xfId="31702"/>
    <cellStyle name="Normal 3 20 9 3 2" xfId="31703"/>
    <cellStyle name="Normal 3 20 9 3 3" xfId="31704"/>
    <cellStyle name="Normal 3 20 9 4" xfId="31705"/>
    <cellStyle name="Normal 3 21" xfId="2908"/>
    <cellStyle name="Normal 3 21 10" xfId="2909"/>
    <cellStyle name="Normal 3 21 10 2" xfId="31706"/>
    <cellStyle name="Normal 3 21 10 2 2" xfId="31707"/>
    <cellStyle name="Normal 3 21 10 2 2 2" xfId="31708"/>
    <cellStyle name="Normal 3 21 10 2 2 3" xfId="31709"/>
    <cellStyle name="Normal 3 21 10 2 3" xfId="31710"/>
    <cellStyle name="Normal 3 21 10 2 4" xfId="31711"/>
    <cellStyle name="Normal 3 21 10 3" xfId="31712"/>
    <cellStyle name="Normal 3 21 10 3 2" xfId="31713"/>
    <cellStyle name="Normal 3 21 10 3 3" xfId="31714"/>
    <cellStyle name="Normal 3 21 10 4" xfId="31715"/>
    <cellStyle name="Normal 3 21 11" xfId="2910"/>
    <cellStyle name="Normal 3 21 11 2" xfId="31716"/>
    <cellStyle name="Normal 3 21 11 2 2" xfId="31717"/>
    <cellStyle name="Normal 3 21 11 2 2 2" xfId="31718"/>
    <cellStyle name="Normal 3 21 11 2 2 3" xfId="31719"/>
    <cellStyle name="Normal 3 21 11 2 3" xfId="31720"/>
    <cellStyle name="Normal 3 21 11 2 4" xfId="31721"/>
    <cellStyle name="Normal 3 21 11 3" xfId="31722"/>
    <cellStyle name="Normal 3 21 11 3 2" xfId="31723"/>
    <cellStyle name="Normal 3 21 11 3 3" xfId="31724"/>
    <cellStyle name="Normal 3 21 11 4" xfId="31725"/>
    <cellStyle name="Normal 3 21 12" xfId="2911"/>
    <cellStyle name="Normal 3 21 12 2" xfId="31726"/>
    <cellStyle name="Normal 3 21 12 2 2" xfId="31727"/>
    <cellStyle name="Normal 3 21 12 2 2 2" xfId="31728"/>
    <cellStyle name="Normal 3 21 12 2 2 3" xfId="31729"/>
    <cellStyle name="Normal 3 21 12 2 3" xfId="31730"/>
    <cellStyle name="Normal 3 21 12 2 4" xfId="31731"/>
    <cellStyle name="Normal 3 21 12 3" xfId="31732"/>
    <cellStyle name="Normal 3 21 12 3 2" xfId="31733"/>
    <cellStyle name="Normal 3 21 12 3 3" xfId="31734"/>
    <cellStyle name="Normal 3 21 12 4" xfId="31735"/>
    <cellStyle name="Normal 3 21 13" xfId="2912"/>
    <cellStyle name="Normal 3 21 13 2" xfId="31736"/>
    <cellStyle name="Normal 3 21 13 2 2" xfId="31737"/>
    <cellStyle name="Normal 3 21 13 2 2 2" xfId="31738"/>
    <cellStyle name="Normal 3 21 13 2 2 3" xfId="31739"/>
    <cellStyle name="Normal 3 21 13 2 3" xfId="31740"/>
    <cellStyle name="Normal 3 21 13 2 4" xfId="31741"/>
    <cellStyle name="Normal 3 21 13 3" xfId="31742"/>
    <cellStyle name="Normal 3 21 13 3 2" xfId="31743"/>
    <cellStyle name="Normal 3 21 13 3 3" xfId="31744"/>
    <cellStyle name="Normal 3 21 13 4" xfId="31745"/>
    <cellStyle name="Normal 3 21 14" xfId="2913"/>
    <cellStyle name="Normal 3 21 14 2" xfId="31746"/>
    <cellStyle name="Normal 3 21 14 2 2" xfId="31747"/>
    <cellStyle name="Normal 3 21 14 2 2 2" xfId="31748"/>
    <cellStyle name="Normal 3 21 14 2 2 3" xfId="31749"/>
    <cellStyle name="Normal 3 21 14 2 3" xfId="31750"/>
    <cellStyle name="Normal 3 21 14 2 4" xfId="31751"/>
    <cellStyle name="Normal 3 21 14 3" xfId="31752"/>
    <cellStyle name="Normal 3 21 14 3 2" xfId="31753"/>
    <cellStyle name="Normal 3 21 14 3 3" xfId="31754"/>
    <cellStyle name="Normal 3 21 14 4" xfId="31755"/>
    <cellStyle name="Normal 3 21 15" xfId="2914"/>
    <cellStyle name="Normal 3 21 15 2" xfId="31756"/>
    <cellStyle name="Normal 3 21 15 2 2" xfId="31757"/>
    <cellStyle name="Normal 3 21 15 2 2 2" xfId="31758"/>
    <cellStyle name="Normal 3 21 15 2 2 3" xfId="31759"/>
    <cellStyle name="Normal 3 21 15 2 3" xfId="31760"/>
    <cellStyle name="Normal 3 21 15 2 4" xfId="31761"/>
    <cellStyle name="Normal 3 21 15 3" xfId="31762"/>
    <cellStyle name="Normal 3 21 15 3 2" xfId="31763"/>
    <cellStyle name="Normal 3 21 15 3 3" xfId="31764"/>
    <cellStyle name="Normal 3 21 15 4" xfId="31765"/>
    <cellStyle name="Normal 3 21 16" xfId="2915"/>
    <cellStyle name="Normal 3 21 16 2" xfId="31766"/>
    <cellStyle name="Normal 3 21 16 2 2" xfId="31767"/>
    <cellStyle name="Normal 3 21 16 2 2 2" xfId="31768"/>
    <cellStyle name="Normal 3 21 16 2 2 3" xfId="31769"/>
    <cellStyle name="Normal 3 21 16 2 3" xfId="31770"/>
    <cellStyle name="Normal 3 21 16 2 4" xfId="31771"/>
    <cellStyle name="Normal 3 21 16 3" xfId="31772"/>
    <cellStyle name="Normal 3 21 16 3 2" xfId="31773"/>
    <cellStyle name="Normal 3 21 16 3 3" xfId="31774"/>
    <cellStyle name="Normal 3 21 16 4" xfId="31775"/>
    <cellStyle name="Normal 3 21 17" xfId="2916"/>
    <cellStyle name="Normal 3 21 17 2" xfId="31776"/>
    <cellStyle name="Normal 3 21 17 2 2" xfId="31777"/>
    <cellStyle name="Normal 3 21 17 2 2 2" xfId="31778"/>
    <cellStyle name="Normal 3 21 17 2 2 3" xfId="31779"/>
    <cellStyle name="Normal 3 21 17 2 3" xfId="31780"/>
    <cellStyle name="Normal 3 21 17 2 4" xfId="31781"/>
    <cellStyle name="Normal 3 21 17 3" xfId="31782"/>
    <cellStyle name="Normal 3 21 17 3 2" xfId="31783"/>
    <cellStyle name="Normal 3 21 17 3 3" xfId="31784"/>
    <cellStyle name="Normal 3 21 17 4" xfId="31785"/>
    <cellStyle name="Normal 3 21 18" xfId="2917"/>
    <cellStyle name="Normal 3 21 18 2" xfId="31786"/>
    <cellStyle name="Normal 3 21 18 2 2" xfId="31787"/>
    <cellStyle name="Normal 3 21 18 2 2 2" xfId="31788"/>
    <cellStyle name="Normal 3 21 18 2 2 3" xfId="31789"/>
    <cellStyle name="Normal 3 21 18 2 3" xfId="31790"/>
    <cellStyle name="Normal 3 21 18 2 4" xfId="31791"/>
    <cellStyle name="Normal 3 21 18 3" xfId="31792"/>
    <cellStyle name="Normal 3 21 18 3 2" xfId="31793"/>
    <cellStyle name="Normal 3 21 18 3 3" xfId="31794"/>
    <cellStyle name="Normal 3 21 18 4" xfId="31795"/>
    <cellStyle name="Normal 3 21 19" xfId="2918"/>
    <cellStyle name="Normal 3 21 19 2" xfId="31796"/>
    <cellStyle name="Normal 3 21 19 2 2" xfId="31797"/>
    <cellStyle name="Normal 3 21 19 2 2 2" xfId="31798"/>
    <cellStyle name="Normal 3 21 19 2 2 3" xfId="31799"/>
    <cellStyle name="Normal 3 21 19 2 3" xfId="31800"/>
    <cellStyle name="Normal 3 21 19 2 4" xfId="31801"/>
    <cellStyle name="Normal 3 21 19 3" xfId="31802"/>
    <cellStyle name="Normal 3 21 19 3 2" xfId="31803"/>
    <cellStyle name="Normal 3 21 19 3 3" xfId="31804"/>
    <cellStyle name="Normal 3 21 19 4" xfId="31805"/>
    <cellStyle name="Normal 3 21 2" xfId="2919"/>
    <cellStyle name="Normal 3 21 2 2" xfId="31806"/>
    <cellStyle name="Normal 3 21 2 2 2" xfId="31807"/>
    <cellStyle name="Normal 3 21 2 2 2 2" xfId="31808"/>
    <cellStyle name="Normal 3 21 2 2 2 3" xfId="31809"/>
    <cellStyle name="Normal 3 21 2 2 3" xfId="31810"/>
    <cellStyle name="Normal 3 21 2 2 4" xfId="31811"/>
    <cellStyle name="Normal 3 21 2 3" xfId="31812"/>
    <cellStyle name="Normal 3 21 2 3 2" xfId="31813"/>
    <cellStyle name="Normal 3 21 2 3 3" xfId="31814"/>
    <cellStyle name="Normal 3 21 2 4" xfId="31815"/>
    <cellStyle name="Normal 3 21 20" xfId="2920"/>
    <cellStyle name="Normal 3 21 20 2" xfId="31816"/>
    <cellStyle name="Normal 3 21 20 2 2" xfId="31817"/>
    <cellStyle name="Normal 3 21 20 2 2 2" xfId="31818"/>
    <cellStyle name="Normal 3 21 20 2 2 3" xfId="31819"/>
    <cellStyle name="Normal 3 21 20 2 3" xfId="31820"/>
    <cellStyle name="Normal 3 21 20 2 4" xfId="31821"/>
    <cellStyle name="Normal 3 21 20 3" xfId="31822"/>
    <cellStyle name="Normal 3 21 20 3 2" xfId="31823"/>
    <cellStyle name="Normal 3 21 20 3 3" xfId="31824"/>
    <cellStyle name="Normal 3 21 20 4" xfId="31825"/>
    <cellStyle name="Normal 3 21 21" xfId="2921"/>
    <cellStyle name="Normal 3 21 21 2" xfId="31826"/>
    <cellStyle name="Normal 3 21 21 2 2" xfId="31827"/>
    <cellStyle name="Normal 3 21 21 2 2 2" xfId="31828"/>
    <cellStyle name="Normal 3 21 21 2 2 3" xfId="31829"/>
    <cellStyle name="Normal 3 21 21 2 3" xfId="31830"/>
    <cellStyle name="Normal 3 21 21 2 4" xfId="31831"/>
    <cellStyle name="Normal 3 21 21 3" xfId="31832"/>
    <cellStyle name="Normal 3 21 21 3 2" xfId="31833"/>
    <cellStyle name="Normal 3 21 21 3 3" xfId="31834"/>
    <cellStyle name="Normal 3 21 21 4" xfId="31835"/>
    <cellStyle name="Normal 3 21 22" xfId="2922"/>
    <cellStyle name="Normal 3 21 22 2" xfId="31836"/>
    <cellStyle name="Normal 3 21 22 2 2" xfId="31837"/>
    <cellStyle name="Normal 3 21 22 2 2 2" xfId="31838"/>
    <cellStyle name="Normal 3 21 22 2 2 3" xfId="31839"/>
    <cellStyle name="Normal 3 21 22 2 3" xfId="31840"/>
    <cellStyle name="Normal 3 21 22 2 4" xfId="31841"/>
    <cellStyle name="Normal 3 21 22 3" xfId="31842"/>
    <cellStyle name="Normal 3 21 22 3 2" xfId="31843"/>
    <cellStyle name="Normal 3 21 22 3 3" xfId="31844"/>
    <cellStyle name="Normal 3 21 22 4" xfId="31845"/>
    <cellStyle name="Normal 3 21 23" xfId="2923"/>
    <cellStyle name="Normal 3 21 23 2" xfId="31846"/>
    <cellStyle name="Normal 3 21 23 2 2" xfId="31847"/>
    <cellStyle name="Normal 3 21 23 2 2 2" xfId="31848"/>
    <cellStyle name="Normal 3 21 23 2 2 3" xfId="31849"/>
    <cellStyle name="Normal 3 21 23 2 3" xfId="31850"/>
    <cellStyle name="Normal 3 21 23 2 4" xfId="31851"/>
    <cellStyle name="Normal 3 21 23 3" xfId="31852"/>
    <cellStyle name="Normal 3 21 23 3 2" xfId="31853"/>
    <cellStyle name="Normal 3 21 23 3 3" xfId="31854"/>
    <cellStyle name="Normal 3 21 23 4" xfId="31855"/>
    <cellStyle name="Normal 3 21 24" xfId="31856"/>
    <cellStyle name="Normal 3 21 24 2" xfId="31857"/>
    <cellStyle name="Normal 3 21 24 2 2" xfId="31858"/>
    <cellStyle name="Normal 3 21 24 2 3" xfId="31859"/>
    <cellStyle name="Normal 3 21 24 3" xfId="31860"/>
    <cellStyle name="Normal 3 21 24 4" xfId="31861"/>
    <cellStyle name="Normal 3 21 25" xfId="31862"/>
    <cellStyle name="Normal 3 21 25 2" xfId="31863"/>
    <cellStyle name="Normal 3 21 25 3" xfId="31864"/>
    <cellStyle name="Normal 3 21 26" xfId="31865"/>
    <cellStyle name="Normal 3 21 3" xfId="2924"/>
    <cellStyle name="Normal 3 21 3 2" xfId="31866"/>
    <cellStyle name="Normal 3 21 3 2 2" xfId="31867"/>
    <cellStyle name="Normal 3 21 3 2 2 2" xfId="31868"/>
    <cellStyle name="Normal 3 21 3 2 2 3" xfId="31869"/>
    <cellStyle name="Normal 3 21 3 2 3" xfId="31870"/>
    <cellStyle name="Normal 3 21 3 2 4" xfId="31871"/>
    <cellStyle name="Normal 3 21 3 3" xfId="31872"/>
    <cellStyle name="Normal 3 21 3 3 2" xfId="31873"/>
    <cellStyle name="Normal 3 21 3 3 3" xfId="31874"/>
    <cellStyle name="Normal 3 21 3 4" xfId="31875"/>
    <cellStyle name="Normal 3 21 4" xfId="2925"/>
    <cellStyle name="Normal 3 21 4 2" xfId="31876"/>
    <cellStyle name="Normal 3 21 4 2 2" xfId="31877"/>
    <cellStyle name="Normal 3 21 4 2 2 2" xfId="31878"/>
    <cellStyle name="Normal 3 21 4 2 2 3" xfId="31879"/>
    <cellStyle name="Normal 3 21 4 2 3" xfId="31880"/>
    <cellStyle name="Normal 3 21 4 2 4" xfId="31881"/>
    <cellStyle name="Normal 3 21 4 3" xfId="31882"/>
    <cellStyle name="Normal 3 21 4 3 2" xfId="31883"/>
    <cellStyle name="Normal 3 21 4 3 3" xfId="31884"/>
    <cellStyle name="Normal 3 21 4 4" xfId="31885"/>
    <cellStyle name="Normal 3 21 5" xfId="2926"/>
    <cellStyle name="Normal 3 21 5 2" xfId="31886"/>
    <cellStyle name="Normal 3 21 5 2 2" xfId="31887"/>
    <cellStyle name="Normal 3 21 5 2 2 2" xfId="31888"/>
    <cellStyle name="Normal 3 21 5 2 2 3" xfId="31889"/>
    <cellStyle name="Normal 3 21 5 2 3" xfId="31890"/>
    <cellStyle name="Normal 3 21 5 2 4" xfId="31891"/>
    <cellStyle name="Normal 3 21 5 3" xfId="31892"/>
    <cellStyle name="Normal 3 21 5 3 2" xfId="31893"/>
    <cellStyle name="Normal 3 21 5 3 3" xfId="31894"/>
    <cellStyle name="Normal 3 21 5 4" xfId="31895"/>
    <cellStyle name="Normal 3 21 6" xfId="2927"/>
    <cellStyle name="Normal 3 21 6 2" xfId="31896"/>
    <cellStyle name="Normal 3 21 6 2 2" xfId="31897"/>
    <cellStyle name="Normal 3 21 6 2 2 2" xfId="31898"/>
    <cellStyle name="Normal 3 21 6 2 2 3" xfId="31899"/>
    <cellStyle name="Normal 3 21 6 2 3" xfId="31900"/>
    <cellStyle name="Normal 3 21 6 2 4" xfId="31901"/>
    <cellStyle name="Normal 3 21 6 3" xfId="31902"/>
    <cellStyle name="Normal 3 21 6 3 2" xfId="31903"/>
    <cellStyle name="Normal 3 21 6 3 3" xfId="31904"/>
    <cellStyle name="Normal 3 21 6 4" xfId="31905"/>
    <cellStyle name="Normal 3 21 7" xfId="2928"/>
    <cellStyle name="Normal 3 21 7 2" xfId="31906"/>
    <cellStyle name="Normal 3 21 7 2 2" xfId="31907"/>
    <cellStyle name="Normal 3 21 7 2 2 2" xfId="31908"/>
    <cellStyle name="Normal 3 21 7 2 2 3" xfId="31909"/>
    <cellStyle name="Normal 3 21 7 2 3" xfId="31910"/>
    <cellStyle name="Normal 3 21 7 2 4" xfId="31911"/>
    <cellStyle name="Normal 3 21 7 3" xfId="31912"/>
    <cellStyle name="Normal 3 21 7 3 2" xfId="31913"/>
    <cellStyle name="Normal 3 21 7 3 3" xfId="31914"/>
    <cellStyle name="Normal 3 21 7 4" xfId="31915"/>
    <cellStyle name="Normal 3 21 8" xfId="2929"/>
    <cellStyle name="Normal 3 21 8 2" xfId="31916"/>
    <cellStyle name="Normal 3 21 8 2 2" xfId="31917"/>
    <cellStyle name="Normal 3 21 8 2 2 2" xfId="31918"/>
    <cellStyle name="Normal 3 21 8 2 2 3" xfId="31919"/>
    <cellStyle name="Normal 3 21 8 2 3" xfId="31920"/>
    <cellStyle name="Normal 3 21 8 2 4" xfId="31921"/>
    <cellStyle name="Normal 3 21 8 3" xfId="31922"/>
    <cellStyle name="Normal 3 21 8 3 2" xfId="31923"/>
    <cellStyle name="Normal 3 21 8 3 3" xfId="31924"/>
    <cellStyle name="Normal 3 21 8 4" xfId="31925"/>
    <cellStyle name="Normal 3 21 9" xfId="2930"/>
    <cellStyle name="Normal 3 21 9 2" xfId="31926"/>
    <cellStyle name="Normal 3 21 9 2 2" xfId="31927"/>
    <cellStyle name="Normal 3 21 9 2 2 2" xfId="31928"/>
    <cellStyle name="Normal 3 21 9 2 2 3" xfId="31929"/>
    <cellStyle name="Normal 3 21 9 2 3" xfId="31930"/>
    <cellStyle name="Normal 3 21 9 2 4" xfId="31931"/>
    <cellStyle name="Normal 3 21 9 3" xfId="31932"/>
    <cellStyle name="Normal 3 21 9 3 2" xfId="31933"/>
    <cellStyle name="Normal 3 21 9 3 3" xfId="31934"/>
    <cellStyle name="Normal 3 21 9 4" xfId="31935"/>
    <cellStyle name="Normal 3 22" xfId="2931"/>
    <cellStyle name="Normal 3 22 10" xfId="2932"/>
    <cellStyle name="Normal 3 22 10 2" xfId="31936"/>
    <cellStyle name="Normal 3 22 10 2 2" xfId="31937"/>
    <cellStyle name="Normal 3 22 10 2 2 2" xfId="31938"/>
    <cellStyle name="Normal 3 22 10 2 2 3" xfId="31939"/>
    <cellStyle name="Normal 3 22 10 2 3" xfId="31940"/>
    <cellStyle name="Normal 3 22 10 2 4" xfId="31941"/>
    <cellStyle name="Normal 3 22 10 3" xfId="31942"/>
    <cellStyle name="Normal 3 22 10 3 2" xfId="31943"/>
    <cellStyle name="Normal 3 22 10 3 3" xfId="31944"/>
    <cellStyle name="Normal 3 22 10 4" xfId="31945"/>
    <cellStyle name="Normal 3 22 11" xfId="2933"/>
    <cellStyle name="Normal 3 22 11 2" xfId="31946"/>
    <cellStyle name="Normal 3 22 11 2 2" xfId="31947"/>
    <cellStyle name="Normal 3 22 11 2 2 2" xfId="31948"/>
    <cellStyle name="Normal 3 22 11 2 2 3" xfId="31949"/>
    <cellStyle name="Normal 3 22 11 2 3" xfId="31950"/>
    <cellStyle name="Normal 3 22 11 2 4" xfId="31951"/>
    <cellStyle name="Normal 3 22 11 3" xfId="31952"/>
    <cellStyle name="Normal 3 22 11 3 2" xfId="31953"/>
    <cellStyle name="Normal 3 22 11 3 3" xfId="31954"/>
    <cellStyle name="Normal 3 22 11 4" xfId="31955"/>
    <cellStyle name="Normal 3 22 12" xfId="2934"/>
    <cellStyle name="Normal 3 22 12 2" xfId="31956"/>
    <cellStyle name="Normal 3 22 12 2 2" xfId="31957"/>
    <cellStyle name="Normal 3 22 12 2 2 2" xfId="31958"/>
    <cellStyle name="Normal 3 22 12 2 2 3" xfId="31959"/>
    <cellStyle name="Normal 3 22 12 2 3" xfId="31960"/>
    <cellStyle name="Normal 3 22 12 2 4" xfId="31961"/>
    <cellStyle name="Normal 3 22 12 3" xfId="31962"/>
    <cellStyle name="Normal 3 22 12 3 2" xfId="31963"/>
    <cellStyle name="Normal 3 22 12 3 3" xfId="31964"/>
    <cellStyle name="Normal 3 22 12 4" xfId="31965"/>
    <cellStyle name="Normal 3 22 13" xfId="2935"/>
    <cellStyle name="Normal 3 22 13 2" xfId="31966"/>
    <cellStyle name="Normal 3 22 13 2 2" xfId="31967"/>
    <cellStyle name="Normal 3 22 13 2 2 2" xfId="31968"/>
    <cellStyle name="Normal 3 22 13 2 2 3" xfId="31969"/>
    <cellStyle name="Normal 3 22 13 2 3" xfId="31970"/>
    <cellStyle name="Normal 3 22 13 2 4" xfId="31971"/>
    <cellStyle name="Normal 3 22 13 3" xfId="31972"/>
    <cellStyle name="Normal 3 22 13 3 2" xfId="31973"/>
    <cellStyle name="Normal 3 22 13 3 3" xfId="31974"/>
    <cellStyle name="Normal 3 22 13 4" xfId="31975"/>
    <cellStyle name="Normal 3 22 14" xfId="2936"/>
    <cellStyle name="Normal 3 22 14 2" xfId="31976"/>
    <cellStyle name="Normal 3 22 14 2 2" xfId="31977"/>
    <cellStyle name="Normal 3 22 14 2 2 2" xfId="31978"/>
    <cellStyle name="Normal 3 22 14 2 2 3" xfId="31979"/>
    <cellStyle name="Normal 3 22 14 2 3" xfId="31980"/>
    <cellStyle name="Normal 3 22 14 2 4" xfId="31981"/>
    <cellStyle name="Normal 3 22 14 3" xfId="31982"/>
    <cellStyle name="Normal 3 22 14 3 2" xfId="31983"/>
    <cellStyle name="Normal 3 22 14 3 3" xfId="31984"/>
    <cellStyle name="Normal 3 22 14 4" xfId="31985"/>
    <cellStyle name="Normal 3 22 15" xfId="2937"/>
    <cellStyle name="Normal 3 22 15 2" xfId="31986"/>
    <cellStyle name="Normal 3 22 15 2 2" xfId="31987"/>
    <cellStyle name="Normal 3 22 15 2 2 2" xfId="31988"/>
    <cellStyle name="Normal 3 22 15 2 2 3" xfId="31989"/>
    <cellStyle name="Normal 3 22 15 2 3" xfId="31990"/>
    <cellStyle name="Normal 3 22 15 2 4" xfId="31991"/>
    <cellStyle name="Normal 3 22 15 3" xfId="31992"/>
    <cellStyle name="Normal 3 22 15 3 2" xfId="31993"/>
    <cellStyle name="Normal 3 22 15 3 3" xfId="31994"/>
    <cellStyle name="Normal 3 22 15 4" xfId="31995"/>
    <cellStyle name="Normal 3 22 16" xfId="2938"/>
    <cellStyle name="Normal 3 22 16 2" xfId="31996"/>
    <cellStyle name="Normal 3 22 16 2 2" xfId="31997"/>
    <cellStyle name="Normal 3 22 16 2 2 2" xfId="31998"/>
    <cellStyle name="Normal 3 22 16 2 2 3" xfId="31999"/>
    <cellStyle name="Normal 3 22 16 2 3" xfId="32000"/>
    <cellStyle name="Normal 3 22 16 2 4" xfId="32001"/>
    <cellStyle name="Normal 3 22 16 3" xfId="32002"/>
    <cellStyle name="Normal 3 22 16 3 2" xfId="32003"/>
    <cellStyle name="Normal 3 22 16 3 3" xfId="32004"/>
    <cellStyle name="Normal 3 22 16 4" xfId="32005"/>
    <cellStyle name="Normal 3 22 17" xfId="2939"/>
    <cellStyle name="Normal 3 22 17 2" xfId="32006"/>
    <cellStyle name="Normal 3 22 17 2 2" xfId="32007"/>
    <cellStyle name="Normal 3 22 17 2 2 2" xfId="32008"/>
    <cellStyle name="Normal 3 22 17 2 2 3" xfId="32009"/>
    <cellStyle name="Normal 3 22 17 2 3" xfId="32010"/>
    <cellStyle name="Normal 3 22 17 2 4" xfId="32011"/>
    <cellStyle name="Normal 3 22 17 3" xfId="32012"/>
    <cellStyle name="Normal 3 22 17 3 2" xfId="32013"/>
    <cellStyle name="Normal 3 22 17 3 3" xfId="32014"/>
    <cellStyle name="Normal 3 22 17 4" xfId="32015"/>
    <cellStyle name="Normal 3 22 18" xfId="2940"/>
    <cellStyle name="Normal 3 22 18 2" xfId="32016"/>
    <cellStyle name="Normal 3 22 18 2 2" xfId="32017"/>
    <cellStyle name="Normal 3 22 18 2 2 2" xfId="32018"/>
    <cellStyle name="Normal 3 22 18 2 2 3" xfId="32019"/>
    <cellStyle name="Normal 3 22 18 2 3" xfId="32020"/>
    <cellStyle name="Normal 3 22 18 2 4" xfId="32021"/>
    <cellStyle name="Normal 3 22 18 3" xfId="32022"/>
    <cellStyle name="Normal 3 22 18 3 2" xfId="32023"/>
    <cellStyle name="Normal 3 22 18 3 3" xfId="32024"/>
    <cellStyle name="Normal 3 22 18 4" xfId="32025"/>
    <cellStyle name="Normal 3 22 19" xfId="2941"/>
    <cellStyle name="Normal 3 22 19 2" xfId="32026"/>
    <cellStyle name="Normal 3 22 19 2 2" xfId="32027"/>
    <cellStyle name="Normal 3 22 19 2 2 2" xfId="32028"/>
    <cellStyle name="Normal 3 22 19 2 2 3" xfId="32029"/>
    <cellStyle name="Normal 3 22 19 2 3" xfId="32030"/>
    <cellStyle name="Normal 3 22 19 2 4" xfId="32031"/>
    <cellStyle name="Normal 3 22 19 3" xfId="32032"/>
    <cellStyle name="Normal 3 22 19 3 2" xfId="32033"/>
    <cellStyle name="Normal 3 22 19 3 3" xfId="32034"/>
    <cellStyle name="Normal 3 22 19 4" xfId="32035"/>
    <cellStyle name="Normal 3 22 2" xfId="2942"/>
    <cellStyle name="Normal 3 22 2 2" xfId="32036"/>
    <cellStyle name="Normal 3 22 2 2 2" xfId="32037"/>
    <cellStyle name="Normal 3 22 2 2 2 2" xfId="32038"/>
    <cellStyle name="Normal 3 22 2 2 2 3" xfId="32039"/>
    <cellStyle name="Normal 3 22 2 2 3" xfId="32040"/>
    <cellStyle name="Normal 3 22 2 2 4" xfId="32041"/>
    <cellStyle name="Normal 3 22 2 3" xfId="32042"/>
    <cellStyle name="Normal 3 22 2 3 2" xfId="32043"/>
    <cellStyle name="Normal 3 22 2 3 3" xfId="32044"/>
    <cellStyle name="Normal 3 22 2 4" xfId="32045"/>
    <cellStyle name="Normal 3 22 20" xfId="2943"/>
    <cellStyle name="Normal 3 22 20 2" xfId="32046"/>
    <cellStyle name="Normal 3 22 20 2 2" xfId="32047"/>
    <cellStyle name="Normal 3 22 20 2 2 2" xfId="32048"/>
    <cellStyle name="Normal 3 22 20 2 2 3" xfId="32049"/>
    <cellStyle name="Normal 3 22 20 2 3" xfId="32050"/>
    <cellStyle name="Normal 3 22 20 2 4" xfId="32051"/>
    <cellStyle name="Normal 3 22 20 3" xfId="32052"/>
    <cellStyle name="Normal 3 22 20 3 2" xfId="32053"/>
    <cellStyle name="Normal 3 22 20 3 3" xfId="32054"/>
    <cellStyle name="Normal 3 22 20 4" xfId="32055"/>
    <cellStyle name="Normal 3 22 21" xfId="2944"/>
    <cellStyle name="Normal 3 22 21 2" xfId="32056"/>
    <cellStyle name="Normal 3 22 21 2 2" xfId="32057"/>
    <cellStyle name="Normal 3 22 21 2 2 2" xfId="32058"/>
    <cellStyle name="Normal 3 22 21 2 2 3" xfId="32059"/>
    <cellStyle name="Normal 3 22 21 2 3" xfId="32060"/>
    <cellStyle name="Normal 3 22 21 2 4" xfId="32061"/>
    <cellStyle name="Normal 3 22 21 3" xfId="32062"/>
    <cellStyle name="Normal 3 22 21 3 2" xfId="32063"/>
    <cellStyle name="Normal 3 22 21 3 3" xfId="32064"/>
    <cellStyle name="Normal 3 22 21 4" xfId="32065"/>
    <cellStyle name="Normal 3 22 22" xfId="2945"/>
    <cellStyle name="Normal 3 22 22 2" xfId="32066"/>
    <cellStyle name="Normal 3 22 22 2 2" xfId="32067"/>
    <cellStyle name="Normal 3 22 22 2 2 2" xfId="32068"/>
    <cellStyle name="Normal 3 22 22 2 2 3" xfId="32069"/>
    <cellStyle name="Normal 3 22 22 2 3" xfId="32070"/>
    <cellStyle name="Normal 3 22 22 2 4" xfId="32071"/>
    <cellStyle name="Normal 3 22 22 3" xfId="32072"/>
    <cellStyle name="Normal 3 22 22 3 2" xfId="32073"/>
    <cellStyle name="Normal 3 22 22 3 3" xfId="32074"/>
    <cellStyle name="Normal 3 22 22 4" xfId="32075"/>
    <cellStyle name="Normal 3 22 23" xfId="2946"/>
    <cellStyle name="Normal 3 22 23 2" xfId="32076"/>
    <cellStyle name="Normal 3 22 23 2 2" xfId="32077"/>
    <cellStyle name="Normal 3 22 23 2 2 2" xfId="32078"/>
    <cellStyle name="Normal 3 22 23 2 2 3" xfId="32079"/>
    <cellStyle name="Normal 3 22 23 2 3" xfId="32080"/>
    <cellStyle name="Normal 3 22 23 2 4" xfId="32081"/>
    <cellStyle name="Normal 3 22 23 3" xfId="32082"/>
    <cellStyle name="Normal 3 22 23 3 2" xfId="32083"/>
    <cellStyle name="Normal 3 22 23 3 3" xfId="32084"/>
    <cellStyle name="Normal 3 22 23 4" xfId="32085"/>
    <cellStyle name="Normal 3 22 24" xfId="32086"/>
    <cellStyle name="Normal 3 22 24 2" xfId="32087"/>
    <cellStyle name="Normal 3 22 24 2 2" xfId="32088"/>
    <cellStyle name="Normal 3 22 24 2 3" xfId="32089"/>
    <cellStyle name="Normal 3 22 24 3" xfId="32090"/>
    <cellStyle name="Normal 3 22 24 4" xfId="32091"/>
    <cellStyle name="Normal 3 22 25" xfId="32092"/>
    <cellStyle name="Normal 3 22 25 2" xfId="32093"/>
    <cellStyle name="Normal 3 22 25 3" xfId="32094"/>
    <cellStyle name="Normal 3 22 26" xfId="32095"/>
    <cellStyle name="Normal 3 22 3" xfId="2947"/>
    <cellStyle name="Normal 3 22 3 2" xfId="32096"/>
    <cellStyle name="Normal 3 22 3 2 2" xfId="32097"/>
    <cellStyle name="Normal 3 22 3 2 2 2" xfId="32098"/>
    <cellStyle name="Normal 3 22 3 2 2 3" xfId="32099"/>
    <cellStyle name="Normal 3 22 3 2 3" xfId="32100"/>
    <cellStyle name="Normal 3 22 3 2 4" xfId="32101"/>
    <cellStyle name="Normal 3 22 3 3" xfId="32102"/>
    <cellStyle name="Normal 3 22 3 3 2" xfId="32103"/>
    <cellStyle name="Normal 3 22 3 3 3" xfId="32104"/>
    <cellStyle name="Normal 3 22 3 4" xfId="32105"/>
    <cellStyle name="Normal 3 22 4" xfId="2948"/>
    <cellStyle name="Normal 3 22 4 2" xfId="32106"/>
    <cellStyle name="Normal 3 22 4 2 2" xfId="32107"/>
    <cellStyle name="Normal 3 22 4 2 2 2" xfId="32108"/>
    <cellStyle name="Normal 3 22 4 2 2 3" xfId="32109"/>
    <cellStyle name="Normal 3 22 4 2 3" xfId="32110"/>
    <cellStyle name="Normal 3 22 4 2 4" xfId="32111"/>
    <cellStyle name="Normal 3 22 4 3" xfId="32112"/>
    <cellStyle name="Normal 3 22 4 3 2" xfId="32113"/>
    <cellStyle name="Normal 3 22 4 3 3" xfId="32114"/>
    <cellStyle name="Normal 3 22 4 4" xfId="32115"/>
    <cellStyle name="Normal 3 22 5" xfId="2949"/>
    <cellStyle name="Normal 3 22 5 2" xfId="32116"/>
    <cellStyle name="Normal 3 22 5 2 2" xfId="32117"/>
    <cellStyle name="Normal 3 22 5 2 2 2" xfId="32118"/>
    <cellStyle name="Normal 3 22 5 2 2 3" xfId="32119"/>
    <cellStyle name="Normal 3 22 5 2 3" xfId="32120"/>
    <cellStyle name="Normal 3 22 5 2 4" xfId="32121"/>
    <cellStyle name="Normal 3 22 5 3" xfId="32122"/>
    <cellStyle name="Normal 3 22 5 3 2" xfId="32123"/>
    <cellStyle name="Normal 3 22 5 3 3" xfId="32124"/>
    <cellStyle name="Normal 3 22 5 4" xfId="32125"/>
    <cellStyle name="Normal 3 22 6" xfId="2950"/>
    <cellStyle name="Normal 3 22 6 2" xfId="32126"/>
    <cellStyle name="Normal 3 22 6 2 2" xfId="32127"/>
    <cellStyle name="Normal 3 22 6 2 2 2" xfId="32128"/>
    <cellStyle name="Normal 3 22 6 2 2 3" xfId="32129"/>
    <cellStyle name="Normal 3 22 6 2 3" xfId="32130"/>
    <cellStyle name="Normal 3 22 6 2 4" xfId="32131"/>
    <cellStyle name="Normal 3 22 6 3" xfId="32132"/>
    <cellStyle name="Normal 3 22 6 3 2" xfId="32133"/>
    <cellStyle name="Normal 3 22 6 3 3" xfId="32134"/>
    <cellStyle name="Normal 3 22 6 4" xfId="32135"/>
    <cellStyle name="Normal 3 22 7" xfId="2951"/>
    <cellStyle name="Normal 3 22 7 2" xfId="32136"/>
    <cellStyle name="Normal 3 22 7 2 2" xfId="32137"/>
    <cellStyle name="Normal 3 22 7 2 2 2" xfId="32138"/>
    <cellStyle name="Normal 3 22 7 2 2 3" xfId="32139"/>
    <cellStyle name="Normal 3 22 7 2 3" xfId="32140"/>
    <cellStyle name="Normal 3 22 7 2 4" xfId="32141"/>
    <cellStyle name="Normal 3 22 7 3" xfId="32142"/>
    <cellStyle name="Normal 3 22 7 3 2" xfId="32143"/>
    <cellStyle name="Normal 3 22 7 3 3" xfId="32144"/>
    <cellStyle name="Normal 3 22 7 4" xfId="32145"/>
    <cellStyle name="Normal 3 22 8" xfId="2952"/>
    <cellStyle name="Normal 3 22 8 2" xfId="32146"/>
    <cellStyle name="Normal 3 22 8 2 2" xfId="32147"/>
    <cellStyle name="Normal 3 22 8 2 2 2" xfId="32148"/>
    <cellStyle name="Normal 3 22 8 2 2 3" xfId="32149"/>
    <cellStyle name="Normal 3 22 8 2 3" xfId="32150"/>
    <cellStyle name="Normal 3 22 8 2 4" xfId="32151"/>
    <cellStyle name="Normal 3 22 8 3" xfId="32152"/>
    <cellStyle name="Normal 3 22 8 3 2" xfId="32153"/>
    <cellStyle name="Normal 3 22 8 3 3" xfId="32154"/>
    <cellStyle name="Normal 3 22 8 4" xfId="32155"/>
    <cellStyle name="Normal 3 22 9" xfId="2953"/>
    <cellStyle name="Normal 3 22 9 2" xfId="32156"/>
    <cellStyle name="Normal 3 22 9 2 2" xfId="32157"/>
    <cellStyle name="Normal 3 22 9 2 2 2" xfId="32158"/>
    <cellStyle name="Normal 3 22 9 2 2 3" xfId="32159"/>
    <cellStyle name="Normal 3 22 9 2 3" xfId="32160"/>
    <cellStyle name="Normal 3 22 9 2 4" xfId="32161"/>
    <cellStyle name="Normal 3 22 9 3" xfId="32162"/>
    <cellStyle name="Normal 3 22 9 3 2" xfId="32163"/>
    <cellStyle name="Normal 3 22 9 3 3" xfId="32164"/>
    <cellStyle name="Normal 3 22 9 4" xfId="32165"/>
    <cellStyle name="Normal 3 23" xfId="2954"/>
    <cellStyle name="Normal 3 23 10" xfId="2955"/>
    <cellStyle name="Normal 3 23 10 2" xfId="32166"/>
    <cellStyle name="Normal 3 23 10 2 2" xfId="32167"/>
    <cellStyle name="Normal 3 23 10 2 2 2" xfId="32168"/>
    <cellStyle name="Normal 3 23 10 2 2 3" xfId="32169"/>
    <cellStyle name="Normal 3 23 10 2 3" xfId="32170"/>
    <cellStyle name="Normal 3 23 10 2 4" xfId="32171"/>
    <cellStyle name="Normal 3 23 10 3" xfId="32172"/>
    <cellStyle name="Normal 3 23 10 3 2" xfId="32173"/>
    <cellStyle name="Normal 3 23 10 3 3" xfId="32174"/>
    <cellStyle name="Normal 3 23 10 4" xfId="32175"/>
    <cellStyle name="Normal 3 23 11" xfId="2956"/>
    <cellStyle name="Normal 3 23 11 2" xfId="32176"/>
    <cellStyle name="Normal 3 23 11 2 2" xfId="32177"/>
    <cellStyle name="Normal 3 23 11 2 2 2" xfId="32178"/>
    <cellStyle name="Normal 3 23 11 2 2 3" xfId="32179"/>
    <cellStyle name="Normal 3 23 11 2 3" xfId="32180"/>
    <cellStyle name="Normal 3 23 11 2 4" xfId="32181"/>
    <cellStyle name="Normal 3 23 11 3" xfId="32182"/>
    <cellStyle name="Normal 3 23 11 3 2" xfId="32183"/>
    <cellStyle name="Normal 3 23 11 3 3" xfId="32184"/>
    <cellStyle name="Normal 3 23 11 4" xfId="32185"/>
    <cellStyle name="Normal 3 23 12" xfId="2957"/>
    <cellStyle name="Normal 3 23 12 2" xfId="32186"/>
    <cellStyle name="Normal 3 23 12 2 2" xfId="32187"/>
    <cellStyle name="Normal 3 23 12 2 2 2" xfId="32188"/>
    <cellStyle name="Normal 3 23 12 2 2 3" xfId="32189"/>
    <cellStyle name="Normal 3 23 12 2 3" xfId="32190"/>
    <cellStyle name="Normal 3 23 12 2 4" xfId="32191"/>
    <cellStyle name="Normal 3 23 12 3" xfId="32192"/>
    <cellStyle name="Normal 3 23 12 3 2" xfId="32193"/>
    <cellStyle name="Normal 3 23 12 3 3" xfId="32194"/>
    <cellStyle name="Normal 3 23 12 4" xfId="32195"/>
    <cellStyle name="Normal 3 23 13" xfId="2958"/>
    <cellStyle name="Normal 3 23 13 2" xfId="32196"/>
    <cellStyle name="Normal 3 23 13 2 2" xfId="32197"/>
    <cellStyle name="Normal 3 23 13 2 2 2" xfId="32198"/>
    <cellStyle name="Normal 3 23 13 2 2 3" xfId="32199"/>
    <cellStyle name="Normal 3 23 13 2 3" xfId="32200"/>
    <cellStyle name="Normal 3 23 13 2 4" xfId="32201"/>
    <cellStyle name="Normal 3 23 13 3" xfId="32202"/>
    <cellStyle name="Normal 3 23 13 3 2" xfId="32203"/>
    <cellStyle name="Normal 3 23 13 3 3" xfId="32204"/>
    <cellStyle name="Normal 3 23 13 4" xfId="32205"/>
    <cellStyle name="Normal 3 23 14" xfId="2959"/>
    <cellStyle name="Normal 3 23 14 2" xfId="32206"/>
    <cellStyle name="Normal 3 23 14 2 2" xfId="32207"/>
    <cellStyle name="Normal 3 23 14 2 2 2" xfId="32208"/>
    <cellStyle name="Normal 3 23 14 2 2 3" xfId="32209"/>
    <cellStyle name="Normal 3 23 14 2 3" xfId="32210"/>
    <cellStyle name="Normal 3 23 14 2 4" xfId="32211"/>
    <cellStyle name="Normal 3 23 14 3" xfId="32212"/>
    <cellStyle name="Normal 3 23 14 3 2" xfId="32213"/>
    <cellStyle name="Normal 3 23 14 3 3" xfId="32214"/>
    <cellStyle name="Normal 3 23 14 4" xfId="32215"/>
    <cellStyle name="Normal 3 23 15" xfId="2960"/>
    <cellStyle name="Normal 3 23 15 2" xfId="32216"/>
    <cellStyle name="Normal 3 23 15 2 2" xfId="32217"/>
    <cellStyle name="Normal 3 23 15 2 2 2" xfId="32218"/>
    <cellStyle name="Normal 3 23 15 2 2 3" xfId="32219"/>
    <cellStyle name="Normal 3 23 15 2 3" xfId="32220"/>
    <cellStyle name="Normal 3 23 15 2 4" xfId="32221"/>
    <cellStyle name="Normal 3 23 15 3" xfId="32222"/>
    <cellStyle name="Normal 3 23 15 3 2" xfId="32223"/>
    <cellStyle name="Normal 3 23 15 3 3" xfId="32224"/>
    <cellStyle name="Normal 3 23 15 4" xfId="32225"/>
    <cellStyle name="Normal 3 23 16" xfId="2961"/>
    <cellStyle name="Normal 3 23 16 2" xfId="32226"/>
    <cellStyle name="Normal 3 23 16 2 2" xfId="32227"/>
    <cellStyle name="Normal 3 23 16 2 2 2" xfId="32228"/>
    <cellStyle name="Normal 3 23 16 2 2 3" xfId="32229"/>
    <cellStyle name="Normal 3 23 16 2 3" xfId="32230"/>
    <cellStyle name="Normal 3 23 16 2 4" xfId="32231"/>
    <cellStyle name="Normal 3 23 16 3" xfId="32232"/>
    <cellStyle name="Normal 3 23 16 3 2" xfId="32233"/>
    <cellStyle name="Normal 3 23 16 3 3" xfId="32234"/>
    <cellStyle name="Normal 3 23 16 4" xfId="32235"/>
    <cellStyle name="Normal 3 23 17" xfId="2962"/>
    <cellStyle name="Normal 3 23 17 2" xfId="32236"/>
    <cellStyle name="Normal 3 23 17 2 2" xfId="32237"/>
    <cellStyle name="Normal 3 23 17 2 2 2" xfId="32238"/>
    <cellStyle name="Normal 3 23 17 2 2 3" xfId="32239"/>
    <cellStyle name="Normal 3 23 17 2 3" xfId="32240"/>
    <cellStyle name="Normal 3 23 17 2 4" xfId="32241"/>
    <cellStyle name="Normal 3 23 17 3" xfId="32242"/>
    <cellStyle name="Normal 3 23 17 3 2" xfId="32243"/>
    <cellStyle name="Normal 3 23 17 3 3" xfId="32244"/>
    <cellStyle name="Normal 3 23 17 4" xfId="32245"/>
    <cellStyle name="Normal 3 23 18" xfId="2963"/>
    <cellStyle name="Normal 3 23 18 2" xfId="32246"/>
    <cellStyle name="Normal 3 23 18 2 2" xfId="32247"/>
    <cellStyle name="Normal 3 23 18 2 2 2" xfId="32248"/>
    <cellStyle name="Normal 3 23 18 2 2 3" xfId="32249"/>
    <cellStyle name="Normal 3 23 18 2 3" xfId="32250"/>
    <cellStyle name="Normal 3 23 18 2 4" xfId="32251"/>
    <cellStyle name="Normal 3 23 18 3" xfId="32252"/>
    <cellStyle name="Normal 3 23 18 3 2" xfId="32253"/>
    <cellStyle name="Normal 3 23 18 3 3" xfId="32254"/>
    <cellStyle name="Normal 3 23 18 4" xfId="32255"/>
    <cellStyle name="Normal 3 23 19" xfId="2964"/>
    <cellStyle name="Normal 3 23 19 2" xfId="32256"/>
    <cellStyle name="Normal 3 23 19 2 2" xfId="32257"/>
    <cellStyle name="Normal 3 23 19 2 2 2" xfId="32258"/>
    <cellStyle name="Normal 3 23 19 2 2 3" xfId="32259"/>
    <cellStyle name="Normal 3 23 19 2 3" xfId="32260"/>
    <cellStyle name="Normal 3 23 19 2 4" xfId="32261"/>
    <cellStyle name="Normal 3 23 19 3" xfId="32262"/>
    <cellStyle name="Normal 3 23 19 3 2" xfId="32263"/>
    <cellStyle name="Normal 3 23 19 3 3" xfId="32264"/>
    <cellStyle name="Normal 3 23 19 4" xfId="32265"/>
    <cellStyle name="Normal 3 23 2" xfId="2965"/>
    <cellStyle name="Normal 3 23 2 2" xfId="32266"/>
    <cellStyle name="Normal 3 23 2 2 2" xfId="32267"/>
    <cellStyle name="Normal 3 23 2 2 2 2" xfId="32268"/>
    <cellStyle name="Normal 3 23 2 2 2 3" xfId="32269"/>
    <cellStyle name="Normal 3 23 2 2 3" xfId="32270"/>
    <cellStyle name="Normal 3 23 2 2 4" xfId="32271"/>
    <cellStyle name="Normal 3 23 2 3" xfId="32272"/>
    <cellStyle name="Normal 3 23 2 3 2" xfId="32273"/>
    <cellStyle name="Normal 3 23 2 3 3" xfId="32274"/>
    <cellStyle name="Normal 3 23 2 4" xfId="32275"/>
    <cellStyle name="Normal 3 23 20" xfId="2966"/>
    <cellStyle name="Normal 3 23 20 2" xfId="32276"/>
    <cellStyle name="Normal 3 23 20 2 2" xfId="32277"/>
    <cellStyle name="Normal 3 23 20 2 2 2" xfId="32278"/>
    <cellStyle name="Normal 3 23 20 2 2 3" xfId="32279"/>
    <cellStyle name="Normal 3 23 20 2 3" xfId="32280"/>
    <cellStyle name="Normal 3 23 20 2 4" xfId="32281"/>
    <cellStyle name="Normal 3 23 20 3" xfId="32282"/>
    <cellStyle name="Normal 3 23 20 3 2" xfId="32283"/>
    <cellStyle name="Normal 3 23 20 3 3" xfId="32284"/>
    <cellStyle name="Normal 3 23 20 4" xfId="32285"/>
    <cellStyle name="Normal 3 23 21" xfId="2967"/>
    <cellStyle name="Normal 3 23 21 2" xfId="32286"/>
    <cellStyle name="Normal 3 23 21 2 2" xfId="32287"/>
    <cellStyle name="Normal 3 23 21 2 2 2" xfId="32288"/>
    <cellStyle name="Normal 3 23 21 2 2 3" xfId="32289"/>
    <cellStyle name="Normal 3 23 21 2 3" xfId="32290"/>
    <cellStyle name="Normal 3 23 21 2 4" xfId="32291"/>
    <cellStyle name="Normal 3 23 21 3" xfId="32292"/>
    <cellStyle name="Normal 3 23 21 3 2" xfId="32293"/>
    <cellStyle name="Normal 3 23 21 3 3" xfId="32294"/>
    <cellStyle name="Normal 3 23 21 4" xfId="32295"/>
    <cellStyle name="Normal 3 23 22" xfId="2968"/>
    <cellStyle name="Normal 3 23 22 2" xfId="32296"/>
    <cellStyle name="Normal 3 23 22 2 2" xfId="32297"/>
    <cellStyle name="Normal 3 23 22 2 2 2" xfId="32298"/>
    <cellStyle name="Normal 3 23 22 2 2 3" xfId="32299"/>
    <cellStyle name="Normal 3 23 22 2 3" xfId="32300"/>
    <cellStyle name="Normal 3 23 22 2 4" xfId="32301"/>
    <cellStyle name="Normal 3 23 22 3" xfId="32302"/>
    <cellStyle name="Normal 3 23 22 3 2" xfId="32303"/>
    <cellStyle name="Normal 3 23 22 3 3" xfId="32304"/>
    <cellStyle name="Normal 3 23 22 4" xfId="32305"/>
    <cellStyle name="Normal 3 23 23" xfId="2969"/>
    <cellStyle name="Normal 3 23 23 2" xfId="32306"/>
    <cellStyle name="Normal 3 23 23 2 2" xfId="32307"/>
    <cellStyle name="Normal 3 23 23 2 2 2" xfId="32308"/>
    <cellStyle name="Normal 3 23 23 2 2 3" xfId="32309"/>
    <cellStyle name="Normal 3 23 23 2 3" xfId="32310"/>
    <cellStyle name="Normal 3 23 23 2 4" xfId="32311"/>
    <cellStyle name="Normal 3 23 23 3" xfId="32312"/>
    <cellStyle name="Normal 3 23 23 3 2" xfId="32313"/>
    <cellStyle name="Normal 3 23 23 3 3" xfId="32314"/>
    <cellStyle name="Normal 3 23 23 4" xfId="32315"/>
    <cellStyle name="Normal 3 23 24" xfId="32316"/>
    <cellStyle name="Normal 3 23 24 2" xfId="32317"/>
    <cellStyle name="Normal 3 23 24 2 2" xfId="32318"/>
    <cellStyle name="Normal 3 23 24 2 3" xfId="32319"/>
    <cellStyle name="Normal 3 23 24 3" xfId="32320"/>
    <cellStyle name="Normal 3 23 24 4" xfId="32321"/>
    <cellStyle name="Normal 3 23 25" xfId="32322"/>
    <cellStyle name="Normal 3 23 25 2" xfId="32323"/>
    <cellStyle name="Normal 3 23 25 3" xfId="32324"/>
    <cellStyle name="Normal 3 23 26" xfId="32325"/>
    <cellStyle name="Normal 3 23 3" xfId="2970"/>
    <cellStyle name="Normal 3 23 3 2" xfId="32326"/>
    <cellStyle name="Normal 3 23 3 2 2" xfId="32327"/>
    <cellStyle name="Normal 3 23 3 2 2 2" xfId="32328"/>
    <cellStyle name="Normal 3 23 3 2 2 3" xfId="32329"/>
    <cellStyle name="Normal 3 23 3 2 3" xfId="32330"/>
    <cellStyle name="Normal 3 23 3 2 4" xfId="32331"/>
    <cellStyle name="Normal 3 23 3 3" xfId="32332"/>
    <cellStyle name="Normal 3 23 3 3 2" xfId="32333"/>
    <cellStyle name="Normal 3 23 3 3 3" xfId="32334"/>
    <cellStyle name="Normal 3 23 3 4" xfId="32335"/>
    <cellStyle name="Normal 3 23 4" xfId="2971"/>
    <cellStyle name="Normal 3 23 4 2" xfId="32336"/>
    <cellStyle name="Normal 3 23 4 2 2" xfId="32337"/>
    <cellStyle name="Normal 3 23 4 2 2 2" xfId="32338"/>
    <cellStyle name="Normal 3 23 4 2 2 3" xfId="32339"/>
    <cellStyle name="Normal 3 23 4 2 3" xfId="32340"/>
    <cellStyle name="Normal 3 23 4 2 4" xfId="32341"/>
    <cellStyle name="Normal 3 23 4 3" xfId="32342"/>
    <cellStyle name="Normal 3 23 4 3 2" xfId="32343"/>
    <cellStyle name="Normal 3 23 4 3 3" xfId="32344"/>
    <cellStyle name="Normal 3 23 4 4" xfId="32345"/>
    <cellStyle name="Normal 3 23 5" xfId="2972"/>
    <cellStyle name="Normal 3 23 5 2" xfId="32346"/>
    <cellStyle name="Normal 3 23 5 2 2" xfId="32347"/>
    <cellStyle name="Normal 3 23 5 2 2 2" xfId="32348"/>
    <cellStyle name="Normal 3 23 5 2 2 3" xfId="32349"/>
    <cellStyle name="Normal 3 23 5 2 3" xfId="32350"/>
    <cellStyle name="Normal 3 23 5 2 4" xfId="32351"/>
    <cellStyle name="Normal 3 23 5 3" xfId="32352"/>
    <cellStyle name="Normal 3 23 5 3 2" xfId="32353"/>
    <cellStyle name="Normal 3 23 5 3 3" xfId="32354"/>
    <cellStyle name="Normal 3 23 5 4" xfId="32355"/>
    <cellStyle name="Normal 3 23 6" xfId="2973"/>
    <cellStyle name="Normal 3 23 6 2" xfId="32356"/>
    <cellStyle name="Normal 3 23 6 2 2" xfId="32357"/>
    <cellStyle name="Normal 3 23 6 2 2 2" xfId="32358"/>
    <cellStyle name="Normal 3 23 6 2 2 3" xfId="32359"/>
    <cellStyle name="Normal 3 23 6 2 3" xfId="32360"/>
    <cellStyle name="Normal 3 23 6 2 4" xfId="32361"/>
    <cellStyle name="Normal 3 23 6 3" xfId="32362"/>
    <cellStyle name="Normal 3 23 6 3 2" xfId="32363"/>
    <cellStyle name="Normal 3 23 6 3 3" xfId="32364"/>
    <cellStyle name="Normal 3 23 6 4" xfId="32365"/>
    <cellStyle name="Normal 3 23 7" xfId="2974"/>
    <cellStyle name="Normal 3 23 7 2" xfId="32366"/>
    <cellStyle name="Normal 3 23 7 2 2" xfId="32367"/>
    <cellStyle name="Normal 3 23 7 2 2 2" xfId="32368"/>
    <cellStyle name="Normal 3 23 7 2 2 3" xfId="32369"/>
    <cellStyle name="Normal 3 23 7 2 3" xfId="32370"/>
    <cellStyle name="Normal 3 23 7 2 4" xfId="32371"/>
    <cellStyle name="Normal 3 23 7 3" xfId="32372"/>
    <cellStyle name="Normal 3 23 7 3 2" xfId="32373"/>
    <cellStyle name="Normal 3 23 7 3 3" xfId="32374"/>
    <cellStyle name="Normal 3 23 7 4" xfId="32375"/>
    <cellStyle name="Normal 3 23 8" xfId="2975"/>
    <cellStyle name="Normal 3 23 8 2" xfId="32376"/>
    <cellStyle name="Normal 3 23 8 2 2" xfId="32377"/>
    <cellStyle name="Normal 3 23 8 2 2 2" xfId="32378"/>
    <cellStyle name="Normal 3 23 8 2 2 3" xfId="32379"/>
    <cellStyle name="Normal 3 23 8 2 3" xfId="32380"/>
    <cellStyle name="Normal 3 23 8 2 4" xfId="32381"/>
    <cellStyle name="Normal 3 23 8 3" xfId="32382"/>
    <cellStyle name="Normal 3 23 8 3 2" xfId="32383"/>
    <cellStyle name="Normal 3 23 8 3 3" xfId="32384"/>
    <cellStyle name="Normal 3 23 8 4" xfId="32385"/>
    <cellStyle name="Normal 3 23 9" xfId="2976"/>
    <cellStyle name="Normal 3 23 9 2" xfId="32386"/>
    <cellStyle name="Normal 3 23 9 2 2" xfId="32387"/>
    <cellStyle name="Normal 3 23 9 2 2 2" xfId="32388"/>
    <cellStyle name="Normal 3 23 9 2 2 3" xfId="32389"/>
    <cellStyle name="Normal 3 23 9 2 3" xfId="32390"/>
    <cellStyle name="Normal 3 23 9 2 4" xfId="32391"/>
    <cellStyle name="Normal 3 23 9 3" xfId="32392"/>
    <cellStyle name="Normal 3 23 9 3 2" xfId="32393"/>
    <cellStyle name="Normal 3 23 9 3 3" xfId="32394"/>
    <cellStyle name="Normal 3 23 9 4" xfId="32395"/>
    <cellStyle name="Normal 3 24" xfId="2977"/>
    <cellStyle name="Normal 3 24 10" xfId="2978"/>
    <cellStyle name="Normal 3 24 10 2" xfId="32396"/>
    <cellStyle name="Normal 3 24 10 2 2" xfId="32397"/>
    <cellStyle name="Normal 3 24 10 2 2 2" xfId="32398"/>
    <cellStyle name="Normal 3 24 10 2 2 3" xfId="32399"/>
    <cellStyle name="Normal 3 24 10 2 3" xfId="32400"/>
    <cellStyle name="Normal 3 24 10 2 4" xfId="32401"/>
    <cellStyle name="Normal 3 24 10 3" xfId="32402"/>
    <cellStyle name="Normal 3 24 10 3 2" xfId="32403"/>
    <cellStyle name="Normal 3 24 10 3 3" xfId="32404"/>
    <cellStyle name="Normal 3 24 10 4" xfId="32405"/>
    <cellStyle name="Normal 3 24 11" xfId="2979"/>
    <cellStyle name="Normal 3 24 11 2" xfId="32406"/>
    <cellStyle name="Normal 3 24 11 2 2" xfId="32407"/>
    <cellStyle name="Normal 3 24 11 2 2 2" xfId="32408"/>
    <cellStyle name="Normal 3 24 11 2 2 3" xfId="32409"/>
    <cellStyle name="Normal 3 24 11 2 3" xfId="32410"/>
    <cellStyle name="Normal 3 24 11 2 4" xfId="32411"/>
    <cellStyle name="Normal 3 24 11 3" xfId="32412"/>
    <cellStyle name="Normal 3 24 11 3 2" xfId="32413"/>
    <cellStyle name="Normal 3 24 11 3 3" xfId="32414"/>
    <cellStyle name="Normal 3 24 11 4" xfId="32415"/>
    <cellStyle name="Normal 3 24 12" xfId="2980"/>
    <cellStyle name="Normal 3 24 12 2" xfId="32416"/>
    <cellStyle name="Normal 3 24 12 2 2" xfId="32417"/>
    <cellStyle name="Normal 3 24 12 2 2 2" xfId="32418"/>
    <cellStyle name="Normal 3 24 12 2 2 3" xfId="32419"/>
    <cellStyle name="Normal 3 24 12 2 3" xfId="32420"/>
    <cellStyle name="Normal 3 24 12 2 4" xfId="32421"/>
    <cellStyle name="Normal 3 24 12 3" xfId="32422"/>
    <cellStyle name="Normal 3 24 12 3 2" xfId="32423"/>
    <cellStyle name="Normal 3 24 12 3 3" xfId="32424"/>
    <cellStyle name="Normal 3 24 12 4" xfId="32425"/>
    <cellStyle name="Normal 3 24 13" xfId="2981"/>
    <cellStyle name="Normal 3 24 13 2" xfId="32426"/>
    <cellStyle name="Normal 3 24 13 2 2" xfId="32427"/>
    <cellStyle name="Normal 3 24 13 2 2 2" xfId="32428"/>
    <cellStyle name="Normal 3 24 13 2 2 3" xfId="32429"/>
    <cellStyle name="Normal 3 24 13 2 3" xfId="32430"/>
    <cellStyle name="Normal 3 24 13 2 4" xfId="32431"/>
    <cellStyle name="Normal 3 24 13 3" xfId="32432"/>
    <cellStyle name="Normal 3 24 13 3 2" xfId="32433"/>
    <cellStyle name="Normal 3 24 13 3 3" xfId="32434"/>
    <cellStyle name="Normal 3 24 13 4" xfId="32435"/>
    <cellStyle name="Normal 3 24 14" xfId="2982"/>
    <cellStyle name="Normal 3 24 14 2" xfId="32436"/>
    <cellStyle name="Normal 3 24 14 2 2" xfId="32437"/>
    <cellStyle name="Normal 3 24 14 2 2 2" xfId="32438"/>
    <cellStyle name="Normal 3 24 14 2 2 3" xfId="32439"/>
    <cellStyle name="Normal 3 24 14 2 3" xfId="32440"/>
    <cellStyle name="Normal 3 24 14 2 4" xfId="32441"/>
    <cellStyle name="Normal 3 24 14 3" xfId="32442"/>
    <cellStyle name="Normal 3 24 14 3 2" xfId="32443"/>
    <cellStyle name="Normal 3 24 14 3 3" xfId="32444"/>
    <cellStyle name="Normal 3 24 14 4" xfId="32445"/>
    <cellStyle name="Normal 3 24 15" xfId="2983"/>
    <cellStyle name="Normal 3 24 15 2" xfId="32446"/>
    <cellStyle name="Normal 3 24 15 2 2" xfId="32447"/>
    <cellStyle name="Normal 3 24 15 2 2 2" xfId="32448"/>
    <cellStyle name="Normal 3 24 15 2 2 3" xfId="32449"/>
    <cellStyle name="Normal 3 24 15 2 3" xfId="32450"/>
    <cellStyle name="Normal 3 24 15 2 4" xfId="32451"/>
    <cellStyle name="Normal 3 24 15 3" xfId="32452"/>
    <cellStyle name="Normal 3 24 15 3 2" xfId="32453"/>
    <cellStyle name="Normal 3 24 15 3 3" xfId="32454"/>
    <cellStyle name="Normal 3 24 15 4" xfId="32455"/>
    <cellStyle name="Normal 3 24 16" xfId="2984"/>
    <cellStyle name="Normal 3 24 16 2" xfId="32456"/>
    <cellStyle name="Normal 3 24 16 2 2" xfId="32457"/>
    <cellStyle name="Normal 3 24 16 2 2 2" xfId="32458"/>
    <cellStyle name="Normal 3 24 16 2 2 3" xfId="32459"/>
    <cellStyle name="Normal 3 24 16 2 3" xfId="32460"/>
    <cellStyle name="Normal 3 24 16 2 4" xfId="32461"/>
    <cellStyle name="Normal 3 24 16 3" xfId="32462"/>
    <cellStyle name="Normal 3 24 16 3 2" xfId="32463"/>
    <cellStyle name="Normal 3 24 16 3 3" xfId="32464"/>
    <cellStyle name="Normal 3 24 16 4" xfId="32465"/>
    <cellStyle name="Normal 3 24 17" xfId="2985"/>
    <cellStyle name="Normal 3 24 17 2" xfId="32466"/>
    <cellStyle name="Normal 3 24 17 2 2" xfId="32467"/>
    <cellStyle name="Normal 3 24 17 2 2 2" xfId="32468"/>
    <cellStyle name="Normal 3 24 17 2 2 3" xfId="32469"/>
    <cellStyle name="Normal 3 24 17 2 3" xfId="32470"/>
    <cellStyle name="Normal 3 24 17 2 4" xfId="32471"/>
    <cellStyle name="Normal 3 24 17 3" xfId="32472"/>
    <cellStyle name="Normal 3 24 17 3 2" xfId="32473"/>
    <cellStyle name="Normal 3 24 17 3 3" xfId="32474"/>
    <cellStyle name="Normal 3 24 17 4" xfId="32475"/>
    <cellStyle name="Normal 3 24 18" xfId="2986"/>
    <cellStyle name="Normal 3 24 18 2" xfId="32476"/>
    <cellStyle name="Normal 3 24 18 2 2" xfId="32477"/>
    <cellStyle name="Normal 3 24 18 2 2 2" xfId="32478"/>
    <cellStyle name="Normal 3 24 18 2 2 3" xfId="32479"/>
    <cellStyle name="Normal 3 24 18 2 3" xfId="32480"/>
    <cellStyle name="Normal 3 24 18 2 4" xfId="32481"/>
    <cellStyle name="Normal 3 24 18 3" xfId="32482"/>
    <cellStyle name="Normal 3 24 18 3 2" xfId="32483"/>
    <cellStyle name="Normal 3 24 18 3 3" xfId="32484"/>
    <cellStyle name="Normal 3 24 18 4" xfId="32485"/>
    <cellStyle name="Normal 3 24 19" xfId="2987"/>
    <cellStyle name="Normal 3 24 19 2" xfId="32486"/>
    <cellStyle name="Normal 3 24 19 2 2" xfId="32487"/>
    <cellStyle name="Normal 3 24 19 2 2 2" xfId="32488"/>
    <cellStyle name="Normal 3 24 19 2 2 3" xfId="32489"/>
    <cellStyle name="Normal 3 24 19 2 3" xfId="32490"/>
    <cellStyle name="Normal 3 24 19 2 4" xfId="32491"/>
    <cellStyle name="Normal 3 24 19 3" xfId="32492"/>
    <cellStyle name="Normal 3 24 19 3 2" xfId="32493"/>
    <cellStyle name="Normal 3 24 19 3 3" xfId="32494"/>
    <cellStyle name="Normal 3 24 19 4" xfId="32495"/>
    <cellStyle name="Normal 3 24 2" xfId="2988"/>
    <cellStyle name="Normal 3 24 2 2" xfId="32496"/>
    <cellStyle name="Normal 3 24 2 2 2" xfId="32497"/>
    <cellStyle name="Normal 3 24 2 2 2 2" xfId="32498"/>
    <cellStyle name="Normal 3 24 2 2 2 3" xfId="32499"/>
    <cellStyle name="Normal 3 24 2 2 3" xfId="32500"/>
    <cellStyle name="Normal 3 24 2 2 4" xfId="32501"/>
    <cellStyle name="Normal 3 24 2 3" xfId="32502"/>
    <cellStyle name="Normal 3 24 2 3 2" xfId="32503"/>
    <cellStyle name="Normal 3 24 2 3 3" xfId="32504"/>
    <cellStyle name="Normal 3 24 2 4" xfId="32505"/>
    <cellStyle name="Normal 3 24 20" xfId="2989"/>
    <cellStyle name="Normal 3 24 20 2" xfId="32506"/>
    <cellStyle name="Normal 3 24 20 2 2" xfId="32507"/>
    <cellStyle name="Normal 3 24 20 2 2 2" xfId="32508"/>
    <cellStyle name="Normal 3 24 20 2 2 3" xfId="32509"/>
    <cellStyle name="Normal 3 24 20 2 3" xfId="32510"/>
    <cellStyle name="Normal 3 24 20 2 4" xfId="32511"/>
    <cellStyle name="Normal 3 24 20 3" xfId="32512"/>
    <cellStyle name="Normal 3 24 20 3 2" xfId="32513"/>
    <cellStyle name="Normal 3 24 20 3 3" xfId="32514"/>
    <cellStyle name="Normal 3 24 20 4" xfId="32515"/>
    <cellStyle name="Normal 3 24 21" xfId="2990"/>
    <cellStyle name="Normal 3 24 21 2" xfId="32516"/>
    <cellStyle name="Normal 3 24 21 2 2" xfId="32517"/>
    <cellStyle name="Normal 3 24 21 2 2 2" xfId="32518"/>
    <cellStyle name="Normal 3 24 21 2 2 3" xfId="32519"/>
    <cellStyle name="Normal 3 24 21 2 3" xfId="32520"/>
    <cellStyle name="Normal 3 24 21 2 4" xfId="32521"/>
    <cellStyle name="Normal 3 24 21 3" xfId="32522"/>
    <cellStyle name="Normal 3 24 21 3 2" xfId="32523"/>
    <cellStyle name="Normal 3 24 21 3 3" xfId="32524"/>
    <cellStyle name="Normal 3 24 21 4" xfId="32525"/>
    <cellStyle name="Normal 3 24 22" xfId="2991"/>
    <cellStyle name="Normal 3 24 22 2" xfId="32526"/>
    <cellStyle name="Normal 3 24 22 2 2" xfId="32527"/>
    <cellStyle name="Normal 3 24 22 2 2 2" xfId="32528"/>
    <cellStyle name="Normal 3 24 22 2 2 3" xfId="32529"/>
    <cellStyle name="Normal 3 24 22 2 3" xfId="32530"/>
    <cellStyle name="Normal 3 24 22 2 4" xfId="32531"/>
    <cellStyle name="Normal 3 24 22 3" xfId="32532"/>
    <cellStyle name="Normal 3 24 22 3 2" xfId="32533"/>
    <cellStyle name="Normal 3 24 22 3 3" xfId="32534"/>
    <cellStyle name="Normal 3 24 22 4" xfId="32535"/>
    <cellStyle name="Normal 3 24 23" xfId="2992"/>
    <cellStyle name="Normal 3 24 23 2" xfId="32536"/>
    <cellStyle name="Normal 3 24 23 2 2" xfId="32537"/>
    <cellStyle name="Normal 3 24 23 2 2 2" xfId="32538"/>
    <cellStyle name="Normal 3 24 23 2 2 3" xfId="32539"/>
    <cellStyle name="Normal 3 24 23 2 3" xfId="32540"/>
    <cellStyle name="Normal 3 24 23 2 4" xfId="32541"/>
    <cellStyle name="Normal 3 24 23 3" xfId="32542"/>
    <cellStyle name="Normal 3 24 23 3 2" xfId="32543"/>
    <cellStyle name="Normal 3 24 23 3 3" xfId="32544"/>
    <cellStyle name="Normal 3 24 23 4" xfId="32545"/>
    <cellStyle name="Normal 3 24 24" xfId="32546"/>
    <cellStyle name="Normal 3 24 24 2" xfId="32547"/>
    <cellStyle name="Normal 3 24 24 2 2" xfId="32548"/>
    <cellStyle name="Normal 3 24 24 2 3" xfId="32549"/>
    <cellStyle name="Normal 3 24 24 3" xfId="32550"/>
    <cellStyle name="Normal 3 24 24 4" xfId="32551"/>
    <cellStyle name="Normal 3 24 25" xfId="32552"/>
    <cellStyle name="Normal 3 24 25 2" xfId="32553"/>
    <cellStyle name="Normal 3 24 25 3" xfId="32554"/>
    <cellStyle name="Normal 3 24 26" xfId="32555"/>
    <cellStyle name="Normal 3 24 3" xfId="2993"/>
    <cellStyle name="Normal 3 24 3 2" xfId="32556"/>
    <cellStyle name="Normal 3 24 3 2 2" xfId="32557"/>
    <cellStyle name="Normal 3 24 3 2 2 2" xfId="32558"/>
    <cellStyle name="Normal 3 24 3 2 2 3" xfId="32559"/>
    <cellStyle name="Normal 3 24 3 2 3" xfId="32560"/>
    <cellStyle name="Normal 3 24 3 2 4" xfId="32561"/>
    <cellStyle name="Normal 3 24 3 3" xfId="32562"/>
    <cellStyle name="Normal 3 24 3 3 2" xfId="32563"/>
    <cellStyle name="Normal 3 24 3 3 3" xfId="32564"/>
    <cellStyle name="Normal 3 24 3 4" xfId="32565"/>
    <cellStyle name="Normal 3 24 4" xfId="2994"/>
    <cellStyle name="Normal 3 24 4 2" xfId="32566"/>
    <cellStyle name="Normal 3 24 4 2 2" xfId="32567"/>
    <cellStyle name="Normal 3 24 4 2 2 2" xfId="32568"/>
    <cellStyle name="Normal 3 24 4 2 2 3" xfId="32569"/>
    <cellStyle name="Normal 3 24 4 2 3" xfId="32570"/>
    <cellStyle name="Normal 3 24 4 2 4" xfId="32571"/>
    <cellStyle name="Normal 3 24 4 3" xfId="32572"/>
    <cellStyle name="Normal 3 24 4 3 2" xfId="32573"/>
    <cellStyle name="Normal 3 24 4 3 3" xfId="32574"/>
    <cellStyle name="Normal 3 24 4 4" xfId="32575"/>
    <cellStyle name="Normal 3 24 5" xfId="2995"/>
    <cellStyle name="Normal 3 24 5 2" xfId="32576"/>
    <cellStyle name="Normal 3 24 5 2 2" xfId="32577"/>
    <cellStyle name="Normal 3 24 5 2 2 2" xfId="32578"/>
    <cellStyle name="Normal 3 24 5 2 2 3" xfId="32579"/>
    <cellStyle name="Normal 3 24 5 2 3" xfId="32580"/>
    <cellStyle name="Normal 3 24 5 2 4" xfId="32581"/>
    <cellStyle name="Normal 3 24 5 3" xfId="32582"/>
    <cellStyle name="Normal 3 24 5 3 2" xfId="32583"/>
    <cellStyle name="Normal 3 24 5 3 3" xfId="32584"/>
    <cellStyle name="Normal 3 24 5 4" xfId="32585"/>
    <cellStyle name="Normal 3 24 6" xfId="2996"/>
    <cellStyle name="Normal 3 24 6 2" xfId="32586"/>
    <cellStyle name="Normal 3 24 6 2 2" xfId="32587"/>
    <cellStyle name="Normal 3 24 6 2 2 2" xfId="32588"/>
    <cellStyle name="Normal 3 24 6 2 2 3" xfId="32589"/>
    <cellStyle name="Normal 3 24 6 2 3" xfId="32590"/>
    <cellStyle name="Normal 3 24 6 2 4" xfId="32591"/>
    <cellStyle name="Normal 3 24 6 3" xfId="32592"/>
    <cellStyle name="Normal 3 24 6 3 2" xfId="32593"/>
    <cellStyle name="Normal 3 24 6 3 3" xfId="32594"/>
    <cellStyle name="Normal 3 24 6 4" xfId="32595"/>
    <cellStyle name="Normal 3 24 7" xfId="2997"/>
    <cellStyle name="Normal 3 24 7 2" xfId="32596"/>
    <cellStyle name="Normal 3 24 7 2 2" xfId="32597"/>
    <cellStyle name="Normal 3 24 7 2 2 2" xfId="32598"/>
    <cellStyle name="Normal 3 24 7 2 2 3" xfId="32599"/>
    <cellStyle name="Normal 3 24 7 2 3" xfId="32600"/>
    <cellStyle name="Normal 3 24 7 2 4" xfId="32601"/>
    <cellStyle name="Normal 3 24 7 3" xfId="32602"/>
    <cellStyle name="Normal 3 24 7 3 2" xfId="32603"/>
    <cellStyle name="Normal 3 24 7 3 3" xfId="32604"/>
    <cellStyle name="Normal 3 24 7 4" xfId="32605"/>
    <cellStyle name="Normal 3 24 8" xfId="2998"/>
    <cellStyle name="Normal 3 24 8 2" xfId="32606"/>
    <cellStyle name="Normal 3 24 8 2 2" xfId="32607"/>
    <cellStyle name="Normal 3 24 8 2 2 2" xfId="32608"/>
    <cellStyle name="Normal 3 24 8 2 2 3" xfId="32609"/>
    <cellStyle name="Normal 3 24 8 2 3" xfId="32610"/>
    <cellStyle name="Normal 3 24 8 2 4" xfId="32611"/>
    <cellStyle name="Normal 3 24 8 3" xfId="32612"/>
    <cellStyle name="Normal 3 24 8 3 2" xfId="32613"/>
    <cellStyle name="Normal 3 24 8 3 3" xfId="32614"/>
    <cellStyle name="Normal 3 24 8 4" xfId="32615"/>
    <cellStyle name="Normal 3 24 9" xfId="2999"/>
    <cellStyle name="Normal 3 24 9 2" xfId="32616"/>
    <cellStyle name="Normal 3 24 9 2 2" xfId="32617"/>
    <cellStyle name="Normal 3 24 9 2 2 2" xfId="32618"/>
    <cellStyle name="Normal 3 24 9 2 2 3" xfId="32619"/>
    <cellStyle name="Normal 3 24 9 2 3" xfId="32620"/>
    <cellStyle name="Normal 3 24 9 2 4" xfId="32621"/>
    <cellStyle name="Normal 3 24 9 3" xfId="32622"/>
    <cellStyle name="Normal 3 24 9 3 2" xfId="32623"/>
    <cellStyle name="Normal 3 24 9 3 3" xfId="32624"/>
    <cellStyle name="Normal 3 24 9 4" xfId="32625"/>
    <cellStyle name="Normal 3 25" xfId="3000"/>
    <cellStyle name="Normal 3 25 10" xfId="3001"/>
    <cellStyle name="Normal 3 25 10 2" xfId="32626"/>
    <cellStyle name="Normal 3 25 10 2 2" xfId="32627"/>
    <cellStyle name="Normal 3 25 10 2 2 2" xfId="32628"/>
    <cellStyle name="Normal 3 25 10 2 2 3" xfId="32629"/>
    <cellStyle name="Normal 3 25 10 2 3" xfId="32630"/>
    <cellStyle name="Normal 3 25 10 2 4" xfId="32631"/>
    <cellStyle name="Normal 3 25 10 3" xfId="32632"/>
    <cellStyle name="Normal 3 25 10 3 2" xfId="32633"/>
    <cellStyle name="Normal 3 25 10 3 3" xfId="32634"/>
    <cellStyle name="Normal 3 25 10 4" xfId="32635"/>
    <cellStyle name="Normal 3 25 11" xfId="3002"/>
    <cellStyle name="Normal 3 25 11 2" xfId="32636"/>
    <cellStyle name="Normal 3 25 11 2 2" xfId="32637"/>
    <cellStyle name="Normal 3 25 11 2 2 2" xfId="32638"/>
    <cellStyle name="Normal 3 25 11 2 2 3" xfId="32639"/>
    <cellStyle name="Normal 3 25 11 2 3" xfId="32640"/>
    <cellStyle name="Normal 3 25 11 2 4" xfId="32641"/>
    <cellStyle name="Normal 3 25 11 3" xfId="32642"/>
    <cellStyle name="Normal 3 25 11 3 2" xfId="32643"/>
    <cellStyle name="Normal 3 25 11 3 3" xfId="32644"/>
    <cellStyle name="Normal 3 25 11 4" xfId="32645"/>
    <cellStyle name="Normal 3 25 12" xfId="3003"/>
    <cellStyle name="Normal 3 25 12 2" xfId="32646"/>
    <cellStyle name="Normal 3 25 12 2 2" xfId="32647"/>
    <cellStyle name="Normal 3 25 12 2 2 2" xfId="32648"/>
    <cellStyle name="Normal 3 25 12 2 2 3" xfId="32649"/>
    <cellStyle name="Normal 3 25 12 2 3" xfId="32650"/>
    <cellStyle name="Normal 3 25 12 2 4" xfId="32651"/>
    <cellStyle name="Normal 3 25 12 3" xfId="32652"/>
    <cellStyle name="Normal 3 25 12 3 2" xfId="32653"/>
    <cellStyle name="Normal 3 25 12 3 3" xfId="32654"/>
    <cellStyle name="Normal 3 25 12 4" xfId="32655"/>
    <cellStyle name="Normal 3 25 13" xfId="3004"/>
    <cellStyle name="Normal 3 25 13 2" xfId="32656"/>
    <cellStyle name="Normal 3 25 13 2 2" xfId="32657"/>
    <cellStyle name="Normal 3 25 13 2 2 2" xfId="32658"/>
    <cellStyle name="Normal 3 25 13 2 2 3" xfId="32659"/>
    <cellStyle name="Normal 3 25 13 2 3" xfId="32660"/>
    <cellStyle name="Normal 3 25 13 2 4" xfId="32661"/>
    <cellStyle name="Normal 3 25 13 3" xfId="32662"/>
    <cellStyle name="Normal 3 25 13 3 2" xfId="32663"/>
    <cellStyle name="Normal 3 25 13 3 3" xfId="32664"/>
    <cellStyle name="Normal 3 25 13 4" xfId="32665"/>
    <cellStyle name="Normal 3 25 14" xfId="3005"/>
    <cellStyle name="Normal 3 25 14 2" xfId="32666"/>
    <cellStyle name="Normal 3 25 14 2 2" xfId="32667"/>
    <cellStyle name="Normal 3 25 14 2 2 2" xfId="32668"/>
    <cellStyle name="Normal 3 25 14 2 2 3" xfId="32669"/>
    <cellStyle name="Normal 3 25 14 2 3" xfId="32670"/>
    <cellStyle name="Normal 3 25 14 2 4" xfId="32671"/>
    <cellStyle name="Normal 3 25 14 3" xfId="32672"/>
    <cellStyle name="Normal 3 25 14 3 2" xfId="32673"/>
    <cellStyle name="Normal 3 25 14 3 3" xfId="32674"/>
    <cellStyle name="Normal 3 25 14 4" xfId="32675"/>
    <cellStyle name="Normal 3 25 15" xfId="3006"/>
    <cellStyle name="Normal 3 25 15 2" xfId="32676"/>
    <cellStyle name="Normal 3 25 15 2 2" xfId="32677"/>
    <cellStyle name="Normal 3 25 15 2 2 2" xfId="32678"/>
    <cellStyle name="Normal 3 25 15 2 2 3" xfId="32679"/>
    <cellStyle name="Normal 3 25 15 2 3" xfId="32680"/>
    <cellStyle name="Normal 3 25 15 2 4" xfId="32681"/>
    <cellStyle name="Normal 3 25 15 3" xfId="32682"/>
    <cellStyle name="Normal 3 25 15 3 2" xfId="32683"/>
    <cellStyle name="Normal 3 25 15 3 3" xfId="32684"/>
    <cellStyle name="Normal 3 25 15 4" xfId="32685"/>
    <cellStyle name="Normal 3 25 16" xfId="3007"/>
    <cellStyle name="Normal 3 25 16 2" xfId="32686"/>
    <cellStyle name="Normal 3 25 16 2 2" xfId="32687"/>
    <cellStyle name="Normal 3 25 16 2 2 2" xfId="32688"/>
    <cellStyle name="Normal 3 25 16 2 2 3" xfId="32689"/>
    <cellStyle name="Normal 3 25 16 2 3" xfId="32690"/>
    <cellStyle name="Normal 3 25 16 2 4" xfId="32691"/>
    <cellStyle name="Normal 3 25 16 3" xfId="32692"/>
    <cellStyle name="Normal 3 25 16 3 2" xfId="32693"/>
    <cellStyle name="Normal 3 25 16 3 3" xfId="32694"/>
    <cellStyle name="Normal 3 25 16 4" xfId="32695"/>
    <cellStyle name="Normal 3 25 17" xfId="3008"/>
    <cellStyle name="Normal 3 25 17 2" xfId="32696"/>
    <cellStyle name="Normal 3 25 17 2 2" xfId="32697"/>
    <cellStyle name="Normal 3 25 17 2 2 2" xfId="32698"/>
    <cellStyle name="Normal 3 25 17 2 2 3" xfId="32699"/>
    <cellStyle name="Normal 3 25 17 2 3" xfId="32700"/>
    <cellStyle name="Normal 3 25 17 2 4" xfId="32701"/>
    <cellStyle name="Normal 3 25 17 3" xfId="32702"/>
    <cellStyle name="Normal 3 25 17 3 2" xfId="32703"/>
    <cellStyle name="Normal 3 25 17 3 3" xfId="32704"/>
    <cellStyle name="Normal 3 25 17 4" xfId="32705"/>
    <cellStyle name="Normal 3 25 18" xfId="3009"/>
    <cellStyle name="Normal 3 25 18 2" xfId="32706"/>
    <cellStyle name="Normal 3 25 18 2 2" xfId="32707"/>
    <cellStyle name="Normal 3 25 18 2 2 2" xfId="32708"/>
    <cellStyle name="Normal 3 25 18 2 2 3" xfId="32709"/>
    <cellStyle name="Normal 3 25 18 2 3" xfId="32710"/>
    <cellStyle name="Normal 3 25 18 2 4" xfId="32711"/>
    <cellStyle name="Normal 3 25 18 3" xfId="32712"/>
    <cellStyle name="Normal 3 25 18 3 2" xfId="32713"/>
    <cellStyle name="Normal 3 25 18 3 3" xfId="32714"/>
    <cellStyle name="Normal 3 25 18 4" xfId="32715"/>
    <cellStyle name="Normal 3 25 19" xfId="3010"/>
    <cellStyle name="Normal 3 25 19 2" xfId="32716"/>
    <cellStyle name="Normal 3 25 19 2 2" xfId="32717"/>
    <cellStyle name="Normal 3 25 19 2 2 2" xfId="32718"/>
    <cellStyle name="Normal 3 25 19 2 2 3" xfId="32719"/>
    <cellStyle name="Normal 3 25 19 2 3" xfId="32720"/>
    <cellStyle name="Normal 3 25 19 2 4" xfId="32721"/>
    <cellStyle name="Normal 3 25 19 3" xfId="32722"/>
    <cellStyle name="Normal 3 25 19 3 2" xfId="32723"/>
    <cellStyle name="Normal 3 25 19 3 3" xfId="32724"/>
    <cellStyle name="Normal 3 25 19 4" xfId="32725"/>
    <cellStyle name="Normal 3 25 2" xfId="3011"/>
    <cellStyle name="Normal 3 25 2 2" xfId="32726"/>
    <cellStyle name="Normal 3 25 2 2 2" xfId="32727"/>
    <cellStyle name="Normal 3 25 2 2 2 2" xfId="32728"/>
    <cellStyle name="Normal 3 25 2 2 2 3" xfId="32729"/>
    <cellStyle name="Normal 3 25 2 2 3" xfId="32730"/>
    <cellStyle name="Normal 3 25 2 2 4" xfId="32731"/>
    <cellStyle name="Normal 3 25 2 3" xfId="32732"/>
    <cellStyle name="Normal 3 25 2 3 2" xfId="32733"/>
    <cellStyle name="Normal 3 25 2 3 3" xfId="32734"/>
    <cellStyle name="Normal 3 25 2 4" xfId="32735"/>
    <cellStyle name="Normal 3 25 20" xfId="3012"/>
    <cellStyle name="Normal 3 25 20 2" xfId="32736"/>
    <cellStyle name="Normal 3 25 20 2 2" xfId="32737"/>
    <cellStyle name="Normal 3 25 20 2 2 2" xfId="32738"/>
    <cellStyle name="Normal 3 25 20 2 2 3" xfId="32739"/>
    <cellStyle name="Normal 3 25 20 2 3" xfId="32740"/>
    <cellStyle name="Normal 3 25 20 2 4" xfId="32741"/>
    <cellStyle name="Normal 3 25 20 3" xfId="32742"/>
    <cellStyle name="Normal 3 25 20 3 2" xfId="32743"/>
    <cellStyle name="Normal 3 25 20 3 3" xfId="32744"/>
    <cellStyle name="Normal 3 25 20 4" xfId="32745"/>
    <cellStyle name="Normal 3 25 21" xfId="3013"/>
    <cellStyle name="Normal 3 25 21 2" xfId="32746"/>
    <cellStyle name="Normal 3 25 21 2 2" xfId="32747"/>
    <cellStyle name="Normal 3 25 21 2 2 2" xfId="32748"/>
    <cellStyle name="Normal 3 25 21 2 2 3" xfId="32749"/>
    <cellStyle name="Normal 3 25 21 2 3" xfId="32750"/>
    <cellStyle name="Normal 3 25 21 2 4" xfId="32751"/>
    <cellStyle name="Normal 3 25 21 3" xfId="32752"/>
    <cellStyle name="Normal 3 25 21 3 2" xfId="32753"/>
    <cellStyle name="Normal 3 25 21 3 3" xfId="32754"/>
    <cellStyle name="Normal 3 25 21 4" xfId="32755"/>
    <cellStyle name="Normal 3 25 22" xfId="3014"/>
    <cellStyle name="Normal 3 25 22 2" xfId="32756"/>
    <cellStyle name="Normal 3 25 22 2 2" xfId="32757"/>
    <cellStyle name="Normal 3 25 22 2 2 2" xfId="32758"/>
    <cellStyle name="Normal 3 25 22 2 2 3" xfId="32759"/>
    <cellStyle name="Normal 3 25 22 2 3" xfId="32760"/>
    <cellStyle name="Normal 3 25 22 2 4" xfId="32761"/>
    <cellStyle name="Normal 3 25 22 3" xfId="32762"/>
    <cellStyle name="Normal 3 25 22 3 2" xfId="32763"/>
    <cellStyle name="Normal 3 25 22 3 3" xfId="32764"/>
    <cellStyle name="Normal 3 25 22 4" xfId="32765"/>
    <cellStyle name="Normal 3 25 23" xfId="3015"/>
    <cellStyle name="Normal 3 25 23 2" xfId="32766"/>
    <cellStyle name="Normal 3 25 23 2 2" xfId="32767"/>
    <cellStyle name="Normal 3 25 23 2 2 2" xfId="32768"/>
    <cellStyle name="Normal 3 25 23 2 2 3" xfId="32769"/>
    <cellStyle name="Normal 3 25 23 2 3" xfId="32770"/>
    <cellStyle name="Normal 3 25 23 2 4" xfId="32771"/>
    <cellStyle name="Normal 3 25 23 3" xfId="32772"/>
    <cellStyle name="Normal 3 25 23 3 2" xfId="32773"/>
    <cellStyle name="Normal 3 25 23 3 3" xfId="32774"/>
    <cellStyle name="Normal 3 25 23 4" xfId="32775"/>
    <cellStyle name="Normal 3 25 24" xfId="32776"/>
    <cellStyle name="Normal 3 25 24 2" xfId="32777"/>
    <cellStyle name="Normal 3 25 24 2 2" xfId="32778"/>
    <cellStyle name="Normal 3 25 24 2 3" xfId="32779"/>
    <cellStyle name="Normal 3 25 24 3" xfId="32780"/>
    <cellStyle name="Normal 3 25 24 4" xfId="32781"/>
    <cellStyle name="Normal 3 25 25" xfId="32782"/>
    <cellStyle name="Normal 3 25 25 2" xfId="32783"/>
    <cellStyle name="Normal 3 25 25 3" xfId="32784"/>
    <cellStyle name="Normal 3 25 26" xfId="32785"/>
    <cellStyle name="Normal 3 25 3" xfId="3016"/>
    <cellStyle name="Normal 3 25 3 2" xfId="32786"/>
    <cellStyle name="Normal 3 25 3 2 2" xfId="32787"/>
    <cellStyle name="Normal 3 25 3 2 2 2" xfId="32788"/>
    <cellStyle name="Normal 3 25 3 2 2 3" xfId="32789"/>
    <cellStyle name="Normal 3 25 3 2 3" xfId="32790"/>
    <cellStyle name="Normal 3 25 3 2 4" xfId="32791"/>
    <cellStyle name="Normal 3 25 3 3" xfId="32792"/>
    <cellStyle name="Normal 3 25 3 3 2" xfId="32793"/>
    <cellStyle name="Normal 3 25 3 3 3" xfId="32794"/>
    <cellStyle name="Normal 3 25 3 4" xfId="32795"/>
    <cellStyle name="Normal 3 25 4" xfId="3017"/>
    <cellStyle name="Normal 3 25 4 2" xfId="32796"/>
    <cellStyle name="Normal 3 25 4 2 2" xfId="32797"/>
    <cellStyle name="Normal 3 25 4 2 2 2" xfId="32798"/>
    <cellStyle name="Normal 3 25 4 2 2 3" xfId="32799"/>
    <cellStyle name="Normal 3 25 4 2 3" xfId="32800"/>
    <cellStyle name="Normal 3 25 4 2 4" xfId="32801"/>
    <cellStyle name="Normal 3 25 4 3" xfId="32802"/>
    <cellStyle name="Normal 3 25 4 3 2" xfId="32803"/>
    <cellStyle name="Normal 3 25 4 3 3" xfId="32804"/>
    <cellStyle name="Normal 3 25 4 4" xfId="32805"/>
    <cellStyle name="Normal 3 25 5" xfId="3018"/>
    <cellStyle name="Normal 3 25 5 2" xfId="32806"/>
    <cellStyle name="Normal 3 25 5 2 2" xfId="32807"/>
    <cellStyle name="Normal 3 25 5 2 2 2" xfId="32808"/>
    <cellStyle name="Normal 3 25 5 2 2 3" xfId="32809"/>
    <cellStyle name="Normal 3 25 5 2 3" xfId="32810"/>
    <cellStyle name="Normal 3 25 5 2 4" xfId="32811"/>
    <cellStyle name="Normal 3 25 5 3" xfId="32812"/>
    <cellStyle name="Normal 3 25 5 3 2" xfId="32813"/>
    <cellStyle name="Normal 3 25 5 3 3" xfId="32814"/>
    <cellStyle name="Normal 3 25 5 4" xfId="32815"/>
    <cellStyle name="Normal 3 25 6" xfId="3019"/>
    <cellStyle name="Normal 3 25 6 2" xfId="32816"/>
    <cellStyle name="Normal 3 25 6 2 2" xfId="32817"/>
    <cellStyle name="Normal 3 25 6 2 2 2" xfId="32818"/>
    <cellStyle name="Normal 3 25 6 2 2 3" xfId="32819"/>
    <cellStyle name="Normal 3 25 6 2 3" xfId="32820"/>
    <cellStyle name="Normal 3 25 6 2 4" xfId="32821"/>
    <cellStyle name="Normal 3 25 6 3" xfId="32822"/>
    <cellStyle name="Normal 3 25 6 3 2" xfId="32823"/>
    <cellStyle name="Normal 3 25 6 3 3" xfId="32824"/>
    <cellStyle name="Normal 3 25 6 4" xfId="32825"/>
    <cellStyle name="Normal 3 25 7" xfId="3020"/>
    <cellStyle name="Normal 3 25 7 2" xfId="32826"/>
    <cellStyle name="Normal 3 25 7 2 2" xfId="32827"/>
    <cellStyle name="Normal 3 25 7 2 2 2" xfId="32828"/>
    <cellStyle name="Normal 3 25 7 2 2 3" xfId="32829"/>
    <cellStyle name="Normal 3 25 7 2 3" xfId="32830"/>
    <cellStyle name="Normal 3 25 7 2 4" xfId="32831"/>
    <cellStyle name="Normal 3 25 7 3" xfId="32832"/>
    <cellStyle name="Normal 3 25 7 3 2" xfId="32833"/>
    <cellStyle name="Normal 3 25 7 3 3" xfId="32834"/>
    <cellStyle name="Normal 3 25 7 4" xfId="32835"/>
    <cellStyle name="Normal 3 25 8" xfId="3021"/>
    <cellStyle name="Normal 3 25 8 2" xfId="32836"/>
    <cellStyle name="Normal 3 25 8 2 2" xfId="32837"/>
    <cellStyle name="Normal 3 25 8 2 2 2" xfId="32838"/>
    <cellStyle name="Normal 3 25 8 2 2 3" xfId="32839"/>
    <cellStyle name="Normal 3 25 8 2 3" xfId="32840"/>
    <cellStyle name="Normal 3 25 8 2 4" xfId="32841"/>
    <cellStyle name="Normal 3 25 8 3" xfId="32842"/>
    <cellStyle name="Normal 3 25 8 3 2" xfId="32843"/>
    <cellStyle name="Normal 3 25 8 3 3" xfId="32844"/>
    <cellStyle name="Normal 3 25 8 4" xfId="32845"/>
    <cellStyle name="Normal 3 25 9" xfId="3022"/>
    <cellStyle name="Normal 3 25 9 2" xfId="32846"/>
    <cellStyle name="Normal 3 25 9 2 2" xfId="32847"/>
    <cellStyle name="Normal 3 25 9 2 2 2" xfId="32848"/>
    <cellStyle name="Normal 3 25 9 2 2 3" xfId="32849"/>
    <cellStyle name="Normal 3 25 9 2 3" xfId="32850"/>
    <cellStyle name="Normal 3 25 9 2 4" xfId="32851"/>
    <cellStyle name="Normal 3 25 9 3" xfId="32852"/>
    <cellStyle name="Normal 3 25 9 3 2" xfId="32853"/>
    <cellStyle name="Normal 3 25 9 3 3" xfId="32854"/>
    <cellStyle name="Normal 3 25 9 4" xfId="32855"/>
    <cellStyle name="Normal 3 26" xfId="3023"/>
    <cellStyle name="Normal 3 26 10" xfId="3024"/>
    <cellStyle name="Normal 3 26 10 2" xfId="32856"/>
    <cellStyle name="Normal 3 26 10 2 2" xfId="32857"/>
    <cellStyle name="Normal 3 26 10 2 2 2" xfId="32858"/>
    <cellStyle name="Normal 3 26 10 2 2 3" xfId="32859"/>
    <cellStyle name="Normal 3 26 10 2 3" xfId="32860"/>
    <cellStyle name="Normal 3 26 10 2 4" xfId="32861"/>
    <cellStyle name="Normal 3 26 10 3" xfId="32862"/>
    <cellStyle name="Normal 3 26 10 3 2" xfId="32863"/>
    <cellStyle name="Normal 3 26 10 3 3" xfId="32864"/>
    <cellStyle name="Normal 3 26 10 4" xfId="32865"/>
    <cellStyle name="Normal 3 26 11" xfId="3025"/>
    <cellStyle name="Normal 3 26 11 2" xfId="32866"/>
    <cellStyle name="Normal 3 26 11 2 2" xfId="32867"/>
    <cellStyle name="Normal 3 26 11 2 2 2" xfId="32868"/>
    <cellStyle name="Normal 3 26 11 2 2 3" xfId="32869"/>
    <cellStyle name="Normal 3 26 11 2 3" xfId="32870"/>
    <cellStyle name="Normal 3 26 11 2 4" xfId="32871"/>
    <cellStyle name="Normal 3 26 11 3" xfId="32872"/>
    <cellStyle name="Normal 3 26 11 3 2" xfId="32873"/>
    <cellStyle name="Normal 3 26 11 3 3" xfId="32874"/>
    <cellStyle name="Normal 3 26 11 4" xfId="32875"/>
    <cellStyle name="Normal 3 26 12" xfId="3026"/>
    <cellStyle name="Normal 3 26 12 2" xfId="32876"/>
    <cellStyle name="Normal 3 26 12 2 2" xfId="32877"/>
    <cellStyle name="Normal 3 26 12 2 2 2" xfId="32878"/>
    <cellStyle name="Normal 3 26 12 2 2 3" xfId="32879"/>
    <cellStyle name="Normal 3 26 12 2 3" xfId="32880"/>
    <cellStyle name="Normal 3 26 12 2 4" xfId="32881"/>
    <cellStyle name="Normal 3 26 12 3" xfId="32882"/>
    <cellStyle name="Normal 3 26 12 3 2" xfId="32883"/>
    <cellStyle name="Normal 3 26 12 3 3" xfId="32884"/>
    <cellStyle name="Normal 3 26 12 4" xfId="32885"/>
    <cellStyle name="Normal 3 26 13" xfId="3027"/>
    <cellStyle name="Normal 3 26 13 2" xfId="32886"/>
    <cellStyle name="Normal 3 26 13 2 2" xfId="32887"/>
    <cellStyle name="Normal 3 26 13 2 2 2" xfId="32888"/>
    <cellStyle name="Normal 3 26 13 2 2 3" xfId="32889"/>
    <cellStyle name="Normal 3 26 13 2 3" xfId="32890"/>
    <cellStyle name="Normal 3 26 13 2 4" xfId="32891"/>
    <cellStyle name="Normal 3 26 13 3" xfId="32892"/>
    <cellStyle name="Normal 3 26 13 3 2" xfId="32893"/>
    <cellStyle name="Normal 3 26 13 3 3" xfId="32894"/>
    <cellStyle name="Normal 3 26 13 4" xfId="32895"/>
    <cellStyle name="Normal 3 26 14" xfId="3028"/>
    <cellStyle name="Normal 3 26 14 2" xfId="32896"/>
    <cellStyle name="Normal 3 26 14 2 2" xfId="32897"/>
    <cellStyle name="Normal 3 26 14 2 2 2" xfId="32898"/>
    <cellStyle name="Normal 3 26 14 2 2 3" xfId="32899"/>
    <cellStyle name="Normal 3 26 14 2 3" xfId="32900"/>
    <cellStyle name="Normal 3 26 14 2 4" xfId="32901"/>
    <cellStyle name="Normal 3 26 14 3" xfId="32902"/>
    <cellStyle name="Normal 3 26 14 3 2" xfId="32903"/>
    <cellStyle name="Normal 3 26 14 3 3" xfId="32904"/>
    <cellStyle name="Normal 3 26 14 4" xfId="32905"/>
    <cellStyle name="Normal 3 26 15" xfId="3029"/>
    <cellStyle name="Normal 3 26 15 2" xfId="32906"/>
    <cellStyle name="Normal 3 26 15 2 2" xfId="32907"/>
    <cellStyle name="Normal 3 26 15 2 2 2" xfId="32908"/>
    <cellStyle name="Normal 3 26 15 2 2 3" xfId="32909"/>
    <cellStyle name="Normal 3 26 15 2 3" xfId="32910"/>
    <cellStyle name="Normal 3 26 15 2 4" xfId="32911"/>
    <cellStyle name="Normal 3 26 15 3" xfId="32912"/>
    <cellStyle name="Normal 3 26 15 3 2" xfId="32913"/>
    <cellStyle name="Normal 3 26 15 3 3" xfId="32914"/>
    <cellStyle name="Normal 3 26 15 4" xfId="32915"/>
    <cellStyle name="Normal 3 26 16" xfId="3030"/>
    <cellStyle name="Normal 3 26 16 2" xfId="32916"/>
    <cellStyle name="Normal 3 26 16 2 2" xfId="32917"/>
    <cellStyle name="Normal 3 26 16 2 2 2" xfId="32918"/>
    <cellStyle name="Normal 3 26 16 2 2 3" xfId="32919"/>
    <cellStyle name="Normal 3 26 16 2 3" xfId="32920"/>
    <cellStyle name="Normal 3 26 16 2 4" xfId="32921"/>
    <cellStyle name="Normal 3 26 16 3" xfId="32922"/>
    <cellStyle name="Normal 3 26 16 3 2" xfId="32923"/>
    <cellStyle name="Normal 3 26 16 3 3" xfId="32924"/>
    <cellStyle name="Normal 3 26 16 4" xfId="32925"/>
    <cellStyle name="Normal 3 26 17" xfId="3031"/>
    <cellStyle name="Normal 3 26 17 2" xfId="32926"/>
    <cellStyle name="Normal 3 26 17 2 2" xfId="32927"/>
    <cellStyle name="Normal 3 26 17 2 2 2" xfId="32928"/>
    <cellStyle name="Normal 3 26 17 2 2 3" xfId="32929"/>
    <cellStyle name="Normal 3 26 17 2 3" xfId="32930"/>
    <cellStyle name="Normal 3 26 17 2 4" xfId="32931"/>
    <cellStyle name="Normal 3 26 17 3" xfId="32932"/>
    <cellStyle name="Normal 3 26 17 3 2" xfId="32933"/>
    <cellStyle name="Normal 3 26 17 3 3" xfId="32934"/>
    <cellStyle name="Normal 3 26 17 4" xfId="32935"/>
    <cellStyle name="Normal 3 26 18" xfId="3032"/>
    <cellStyle name="Normal 3 26 18 2" xfId="32936"/>
    <cellStyle name="Normal 3 26 18 2 2" xfId="32937"/>
    <cellStyle name="Normal 3 26 18 2 2 2" xfId="32938"/>
    <cellStyle name="Normal 3 26 18 2 2 3" xfId="32939"/>
    <cellStyle name="Normal 3 26 18 2 3" xfId="32940"/>
    <cellStyle name="Normal 3 26 18 2 4" xfId="32941"/>
    <cellStyle name="Normal 3 26 18 3" xfId="32942"/>
    <cellStyle name="Normal 3 26 18 3 2" xfId="32943"/>
    <cellStyle name="Normal 3 26 18 3 3" xfId="32944"/>
    <cellStyle name="Normal 3 26 18 4" xfId="32945"/>
    <cellStyle name="Normal 3 26 19" xfId="3033"/>
    <cellStyle name="Normal 3 26 19 2" xfId="32946"/>
    <cellStyle name="Normal 3 26 19 2 2" xfId="32947"/>
    <cellStyle name="Normal 3 26 19 2 2 2" xfId="32948"/>
    <cellStyle name="Normal 3 26 19 2 2 3" xfId="32949"/>
    <cellStyle name="Normal 3 26 19 2 3" xfId="32950"/>
    <cellStyle name="Normal 3 26 19 2 4" xfId="32951"/>
    <cellStyle name="Normal 3 26 19 3" xfId="32952"/>
    <cellStyle name="Normal 3 26 19 3 2" xfId="32953"/>
    <cellStyle name="Normal 3 26 19 3 3" xfId="32954"/>
    <cellStyle name="Normal 3 26 19 4" xfId="32955"/>
    <cellStyle name="Normal 3 26 2" xfId="3034"/>
    <cellStyle name="Normal 3 26 2 2" xfId="32956"/>
    <cellStyle name="Normal 3 26 2 2 2" xfId="32957"/>
    <cellStyle name="Normal 3 26 2 2 2 2" xfId="32958"/>
    <cellStyle name="Normal 3 26 2 2 2 3" xfId="32959"/>
    <cellStyle name="Normal 3 26 2 2 3" xfId="32960"/>
    <cellStyle name="Normal 3 26 2 2 4" xfId="32961"/>
    <cellStyle name="Normal 3 26 2 3" xfId="32962"/>
    <cellStyle name="Normal 3 26 2 3 2" xfId="32963"/>
    <cellStyle name="Normal 3 26 2 3 3" xfId="32964"/>
    <cellStyle name="Normal 3 26 2 4" xfId="32965"/>
    <cellStyle name="Normal 3 26 20" xfId="3035"/>
    <cellStyle name="Normal 3 26 20 2" xfId="32966"/>
    <cellStyle name="Normal 3 26 20 2 2" xfId="32967"/>
    <cellStyle name="Normal 3 26 20 2 2 2" xfId="32968"/>
    <cellStyle name="Normal 3 26 20 2 2 3" xfId="32969"/>
    <cellStyle name="Normal 3 26 20 2 3" xfId="32970"/>
    <cellStyle name="Normal 3 26 20 2 4" xfId="32971"/>
    <cellStyle name="Normal 3 26 20 3" xfId="32972"/>
    <cellStyle name="Normal 3 26 20 3 2" xfId="32973"/>
    <cellStyle name="Normal 3 26 20 3 3" xfId="32974"/>
    <cellStyle name="Normal 3 26 20 4" xfId="32975"/>
    <cellStyle name="Normal 3 26 21" xfId="3036"/>
    <cellStyle name="Normal 3 26 21 2" xfId="32976"/>
    <cellStyle name="Normal 3 26 21 2 2" xfId="32977"/>
    <cellStyle name="Normal 3 26 21 2 2 2" xfId="32978"/>
    <cellStyle name="Normal 3 26 21 2 2 3" xfId="32979"/>
    <cellStyle name="Normal 3 26 21 2 3" xfId="32980"/>
    <cellStyle name="Normal 3 26 21 2 4" xfId="32981"/>
    <cellStyle name="Normal 3 26 21 3" xfId="32982"/>
    <cellStyle name="Normal 3 26 21 3 2" xfId="32983"/>
    <cellStyle name="Normal 3 26 21 3 3" xfId="32984"/>
    <cellStyle name="Normal 3 26 21 4" xfId="32985"/>
    <cellStyle name="Normal 3 26 22" xfId="3037"/>
    <cellStyle name="Normal 3 26 22 2" xfId="32986"/>
    <cellStyle name="Normal 3 26 22 2 2" xfId="32987"/>
    <cellStyle name="Normal 3 26 22 2 2 2" xfId="32988"/>
    <cellStyle name="Normal 3 26 22 2 2 3" xfId="32989"/>
    <cellStyle name="Normal 3 26 22 2 3" xfId="32990"/>
    <cellStyle name="Normal 3 26 22 2 4" xfId="32991"/>
    <cellStyle name="Normal 3 26 22 3" xfId="32992"/>
    <cellStyle name="Normal 3 26 22 3 2" xfId="32993"/>
    <cellStyle name="Normal 3 26 22 3 3" xfId="32994"/>
    <cellStyle name="Normal 3 26 22 4" xfId="32995"/>
    <cellStyle name="Normal 3 26 23" xfId="3038"/>
    <cellStyle name="Normal 3 26 23 2" xfId="32996"/>
    <cellStyle name="Normal 3 26 23 2 2" xfId="32997"/>
    <cellStyle name="Normal 3 26 23 2 2 2" xfId="32998"/>
    <cellStyle name="Normal 3 26 23 2 2 3" xfId="32999"/>
    <cellStyle name="Normal 3 26 23 2 3" xfId="33000"/>
    <cellStyle name="Normal 3 26 23 2 4" xfId="33001"/>
    <cellStyle name="Normal 3 26 23 3" xfId="33002"/>
    <cellStyle name="Normal 3 26 23 3 2" xfId="33003"/>
    <cellStyle name="Normal 3 26 23 3 3" xfId="33004"/>
    <cellStyle name="Normal 3 26 23 4" xfId="33005"/>
    <cellStyle name="Normal 3 26 24" xfId="33006"/>
    <cellStyle name="Normal 3 26 24 2" xfId="33007"/>
    <cellStyle name="Normal 3 26 24 2 2" xfId="33008"/>
    <cellStyle name="Normal 3 26 24 2 3" xfId="33009"/>
    <cellStyle name="Normal 3 26 24 3" xfId="33010"/>
    <cellStyle name="Normal 3 26 24 4" xfId="33011"/>
    <cellStyle name="Normal 3 26 25" xfId="33012"/>
    <cellStyle name="Normal 3 26 25 2" xfId="33013"/>
    <cellStyle name="Normal 3 26 25 3" xfId="33014"/>
    <cellStyle name="Normal 3 26 26" xfId="33015"/>
    <cellStyle name="Normal 3 26 3" xfId="3039"/>
    <cellStyle name="Normal 3 26 3 2" xfId="33016"/>
    <cellStyle name="Normal 3 26 3 2 2" xfId="33017"/>
    <cellStyle name="Normal 3 26 3 2 2 2" xfId="33018"/>
    <cellStyle name="Normal 3 26 3 2 2 3" xfId="33019"/>
    <cellStyle name="Normal 3 26 3 2 3" xfId="33020"/>
    <cellStyle name="Normal 3 26 3 2 4" xfId="33021"/>
    <cellStyle name="Normal 3 26 3 3" xfId="33022"/>
    <cellStyle name="Normal 3 26 3 3 2" xfId="33023"/>
    <cellStyle name="Normal 3 26 3 3 3" xfId="33024"/>
    <cellStyle name="Normal 3 26 3 4" xfId="33025"/>
    <cellStyle name="Normal 3 26 4" xfId="3040"/>
    <cellStyle name="Normal 3 26 4 2" xfId="33026"/>
    <cellStyle name="Normal 3 26 4 2 2" xfId="33027"/>
    <cellStyle name="Normal 3 26 4 2 2 2" xfId="33028"/>
    <cellStyle name="Normal 3 26 4 2 2 3" xfId="33029"/>
    <cellStyle name="Normal 3 26 4 2 3" xfId="33030"/>
    <cellStyle name="Normal 3 26 4 2 4" xfId="33031"/>
    <cellStyle name="Normal 3 26 4 3" xfId="33032"/>
    <cellStyle name="Normal 3 26 4 3 2" xfId="33033"/>
    <cellStyle name="Normal 3 26 4 3 3" xfId="33034"/>
    <cellStyle name="Normal 3 26 4 4" xfId="33035"/>
    <cellStyle name="Normal 3 26 5" xfId="3041"/>
    <cellStyle name="Normal 3 26 5 2" xfId="33036"/>
    <cellStyle name="Normal 3 26 5 2 2" xfId="33037"/>
    <cellStyle name="Normal 3 26 5 2 2 2" xfId="33038"/>
    <cellStyle name="Normal 3 26 5 2 2 3" xfId="33039"/>
    <cellStyle name="Normal 3 26 5 2 3" xfId="33040"/>
    <cellStyle name="Normal 3 26 5 2 4" xfId="33041"/>
    <cellStyle name="Normal 3 26 5 3" xfId="33042"/>
    <cellStyle name="Normal 3 26 5 3 2" xfId="33043"/>
    <cellStyle name="Normal 3 26 5 3 3" xfId="33044"/>
    <cellStyle name="Normal 3 26 5 4" xfId="33045"/>
    <cellStyle name="Normal 3 26 6" xfId="3042"/>
    <cellStyle name="Normal 3 26 6 2" xfId="33046"/>
    <cellStyle name="Normal 3 26 6 2 2" xfId="33047"/>
    <cellStyle name="Normal 3 26 6 2 2 2" xfId="33048"/>
    <cellStyle name="Normal 3 26 6 2 2 3" xfId="33049"/>
    <cellStyle name="Normal 3 26 6 2 3" xfId="33050"/>
    <cellStyle name="Normal 3 26 6 2 4" xfId="33051"/>
    <cellStyle name="Normal 3 26 6 3" xfId="33052"/>
    <cellStyle name="Normal 3 26 6 3 2" xfId="33053"/>
    <cellStyle name="Normal 3 26 6 3 3" xfId="33054"/>
    <cellStyle name="Normal 3 26 6 4" xfId="33055"/>
    <cellStyle name="Normal 3 26 7" xfId="3043"/>
    <cellStyle name="Normal 3 26 7 2" xfId="33056"/>
    <cellStyle name="Normal 3 26 7 2 2" xfId="33057"/>
    <cellStyle name="Normal 3 26 7 2 2 2" xfId="33058"/>
    <cellStyle name="Normal 3 26 7 2 2 3" xfId="33059"/>
    <cellStyle name="Normal 3 26 7 2 3" xfId="33060"/>
    <cellStyle name="Normal 3 26 7 2 4" xfId="33061"/>
    <cellStyle name="Normal 3 26 7 3" xfId="33062"/>
    <cellStyle name="Normal 3 26 7 3 2" xfId="33063"/>
    <cellStyle name="Normal 3 26 7 3 3" xfId="33064"/>
    <cellStyle name="Normal 3 26 7 4" xfId="33065"/>
    <cellStyle name="Normal 3 26 8" xfId="3044"/>
    <cellStyle name="Normal 3 26 8 2" xfId="33066"/>
    <cellStyle name="Normal 3 26 8 2 2" xfId="33067"/>
    <cellStyle name="Normal 3 26 8 2 2 2" xfId="33068"/>
    <cellStyle name="Normal 3 26 8 2 2 3" xfId="33069"/>
    <cellStyle name="Normal 3 26 8 2 3" xfId="33070"/>
    <cellStyle name="Normal 3 26 8 2 4" xfId="33071"/>
    <cellStyle name="Normal 3 26 8 3" xfId="33072"/>
    <cellStyle name="Normal 3 26 8 3 2" xfId="33073"/>
    <cellStyle name="Normal 3 26 8 3 3" xfId="33074"/>
    <cellStyle name="Normal 3 26 8 4" xfId="33075"/>
    <cellStyle name="Normal 3 26 9" xfId="3045"/>
    <cellStyle name="Normal 3 26 9 2" xfId="33076"/>
    <cellStyle name="Normal 3 26 9 2 2" xfId="33077"/>
    <cellStyle name="Normal 3 26 9 2 2 2" xfId="33078"/>
    <cellStyle name="Normal 3 26 9 2 2 3" xfId="33079"/>
    <cellStyle name="Normal 3 26 9 2 3" xfId="33080"/>
    <cellStyle name="Normal 3 26 9 2 4" xfId="33081"/>
    <cellStyle name="Normal 3 26 9 3" xfId="33082"/>
    <cellStyle name="Normal 3 26 9 3 2" xfId="33083"/>
    <cellStyle name="Normal 3 26 9 3 3" xfId="33084"/>
    <cellStyle name="Normal 3 26 9 4" xfId="33085"/>
    <cellStyle name="Normal 3 27" xfId="3046"/>
    <cellStyle name="Normal 3 27 10" xfId="3047"/>
    <cellStyle name="Normal 3 27 10 2" xfId="33086"/>
    <cellStyle name="Normal 3 27 10 2 2" xfId="33087"/>
    <cellStyle name="Normal 3 27 10 2 2 2" xfId="33088"/>
    <cellStyle name="Normal 3 27 10 2 2 3" xfId="33089"/>
    <cellStyle name="Normal 3 27 10 2 3" xfId="33090"/>
    <cellStyle name="Normal 3 27 10 2 4" xfId="33091"/>
    <cellStyle name="Normal 3 27 10 3" xfId="33092"/>
    <cellStyle name="Normal 3 27 10 3 2" xfId="33093"/>
    <cellStyle name="Normal 3 27 10 3 3" xfId="33094"/>
    <cellStyle name="Normal 3 27 10 4" xfId="33095"/>
    <cellStyle name="Normal 3 27 11" xfId="3048"/>
    <cellStyle name="Normal 3 27 11 2" xfId="33096"/>
    <cellStyle name="Normal 3 27 11 2 2" xfId="33097"/>
    <cellStyle name="Normal 3 27 11 2 2 2" xfId="33098"/>
    <cellStyle name="Normal 3 27 11 2 2 3" xfId="33099"/>
    <cellStyle name="Normal 3 27 11 2 3" xfId="33100"/>
    <cellStyle name="Normal 3 27 11 2 4" xfId="33101"/>
    <cellStyle name="Normal 3 27 11 3" xfId="33102"/>
    <cellStyle name="Normal 3 27 11 3 2" xfId="33103"/>
    <cellStyle name="Normal 3 27 11 3 3" xfId="33104"/>
    <cellStyle name="Normal 3 27 11 4" xfId="33105"/>
    <cellStyle name="Normal 3 27 12" xfId="3049"/>
    <cellStyle name="Normal 3 27 12 2" xfId="33106"/>
    <cellStyle name="Normal 3 27 12 2 2" xfId="33107"/>
    <cellStyle name="Normal 3 27 12 2 2 2" xfId="33108"/>
    <cellStyle name="Normal 3 27 12 2 2 3" xfId="33109"/>
    <cellStyle name="Normal 3 27 12 2 3" xfId="33110"/>
    <cellStyle name="Normal 3 27 12 2 4" xfId="33111"/>
    <cellStyle name="Normal 3 27 12 3" xfId="33112"/>
    <cellStyle name="Normal 3 27 12 3 2" xfId="33113"/>
    <cellStyle name="Normal 3 27 12 3 3" xfId="33114"/>
    <cellStyle name="Normal 3 27 12 4" xfId="33115"/>
    <cellStyle name="Normal 3 27 13" xfId="3050"/>
    <cellStyle name="Normal 3 27 13 2" xfId="33116"/>
    <cellStyle name="Normal 3 27 13 2 2" xfId="33117"/>
    <cellStyle name="Normal 3 27 13 2 2 2" xfId="33118"/>
    <cellStyle name="Normal 3 27 13 2 2 3" xfId="33119"/>
    <cellStyle name="Normal 3 27 13 2 3" xfId="33120"/>
    <cellStyle name="Normal 3 27 13 2 4" xfId="33121"/>
    <cellStyle name="Normal 3 27 13 3" xfId="33122"/>
    <cellStyle name="Normal 3 27 13 3 2" xfId="33123"/>
    <cellStyle name="Normal 3 27 13 3 3" xfId="33124"/>
    <cellStyle name="Normal 3 27 13 4" xfId="33125"/>
    <cellStyle name="Normal 3 27 14" xfId="3051"/>
    <cellStyle name="Normal 3 27 14 2" xfId="33126"/>
    <cellStyle name="Normal 3 27 14 2 2" xfId="33127"/>
    <cellStyle name="Normal 3 27 14 2 2 2" xfId="33128"/>
    <cellStyle name="Normal 3 27 14 2 2 3" xfId="33129"/>
    <cellStyle name="Normal 3 27 14 2 3" xfId="33130"/>
    <cellStyle name="Normal 3 27 14 2 4" xfId="33131"/>
    <cellStyle name="Normal 3 27 14 3" xfId="33132"/>
    <cellStyle name="Normal 3 27 14 3 2" xfId="33133"/>
    <cellStyle name="Normal 3 27 14 3 3" xfId="33134"/>
    <cellStyle name="Normal 3 27 14 4" xfId="33135"/>
    <cellStyle name="Normal 3 27 15" xfId="3052"/>
    <cellStyle name="Normal 3 27 15 2" xfId="33136"/>
    <cellStyle name="Normal 3 27 15 2 2" xfId="33137"/>
    <cellStyle name="Normal 3 27 15 2 2 2" xfId="33138"/>
    <cellStyle name="Normal 3 27 15 2 2 3" xfId="33139"/>
    <cellStyle name="Normal 3 27 15 2 3" xfId="33140"/>
    <cellStyle name="Normal 3 27 15 2 4" xfId="33141"/>
    <cellStyle name="Normal 3 27 15 3" xfId="33142"/>
    <cellStyle name="Normal 3 27 15 3 2" xfId="33143"/>
    <cellStyle name="Normal 3 27 15 3 3" xfId="33144"/>
    <cellStyle name="Normal 3 27 15 4" xfId="33145"/>
    <cellStyle name="Normal 3 27 16" xfId="3053"/>
    <cellStyle name="Normal 3 27 16 2" xfId="33146"/>
    <cellStyle name="Normal 3 27 16 2 2" xfId="33147"/>
    <cellStyle name="Normal 3 27 16 2 2 2" xfId="33148"/>
    <cellStyle name="Normal 3 27 16 2 2 3" xfId="33149"/>
    <cellStyle name="Normal 3 27 16 2 3" xfId="33150"/>
    <cellStyle name="Normal 3 27 16 2 4" xfId="33151"/>
    <cellStyle name="Normal 3 27 16 3" xfId="33152"/>
    <cellStyle name="Normal 3 27 16 3 2" xfId="33153"/>
    <cellStyle name="Normal 3 27 16 3 3" xfId="33154"/>
    <cellStyle name="Normal 3 27 16 4" xfId="33155"/>
    <cellStyle name="Normal 3 27 17" xfId="3054"/>
    <cellStyle name="Normal 3 27 17 2" xfId="33156"/>
    <cellStyle name="Normal 3 27 17 2 2" xfId="33157"/>
    <cellStyle name="Normal 3 27 17 2 2 2" xfId="33158"/>
    <cellStyle name="Normal 3 27 17 2 2 3" xfId="33159"/>
    <cellStyle name="Normal 3 27 17 2 3" xfId="33160"/>
    <cellStyle name="Normal 3 27 17 2 4" xfId="33161"/>
    <cellStyle name="Normal 3 27 17 3" xfId="33162"/>
    <cellStyle name="Normal 3 27 17 3 2" xfId="33163"/>
    <cellStyle name="Normal 3 27 17 3 3" xfId="33164"/>
    <cellStyle name="Normal 3 27 17 4" xfId="33165"/>
    <cellStyle name="Normal 3 27 18" xfId="3055"/>
    <cellStyle name="Normal 3 27 18 2" xfId="33166"/>
    <cellStyle name="Normal 3 27 18 2 2" xfId="33167"/>
    <cellStyle name="Normal 3 27 18 2 2 2" xfId="33168"/>
    <cellStyle name="Normal 3 27 18 2 2 3" xfId="33169"/>
    <cellStyle name="Normal 3 27 18 2 3" xfId="33170"/>
    <cellStyle name="Normal 3 27 18 2 4" xfId="33171"/>
    <cellStyle name="Normal 3 27 18 3" xfId="33172"/>
    <cellStyle name="Normal 3 27 18 3 2" xfId="33173"/>
    <cellStyle name="Normal 3 27 18 3 3" xfId="33174"/>
    <cellStyle name="Normal 3 27 18 4" xfId="33175"/>
    <cellStyle name="Normal 3 27 19" xfId="3056"/>
    <cellStyle name="Normal 3 27 19 2" xfId="33176"/>
    <cellStyle name="Normal 3 27 19 2 2" xfId="33177"/>
    <cellStyle name="Normal 3 27 19 2 2 2" xfId="33178"/>
    <cellStyle name="Normal 3 27 19 2 2 3" xfId="33179"/>
    <cellStyle name="Normal 3 27 19 2 3" xfId="33180"/>
    <cellStyle name="Normal 3 27 19 2 4" xfId="33181"/>
    <cellStyle name="Normal 3 27 19 3" xfId="33182"/>
    <cellStyle name="Normal 3 27 19 3 2" xfId="33183"/>
    <cellStyle name="Normal 3 27 19 3 3" xfId="33184"/>
    <cellStyle name="Normal 3 27 19 4" xfId="33185"/>
    <cellStyle name="Normal 3 27 2" xfId="3057"/>
    <cellStyle name="Normal 3 27 2 2" xfId="33186"/>
    <cellStyle name="Normal 3 27 2 2 2" xfId="33187"/>
    <cellStyle name="Normal 3 27 2 2 2 2" xfId="33188"/>
    <cellStyle name="Normal 3 27 2 2 2 3" xfId="33189"/>
    <cellStyle name="Normal 3 27 2 2 3" xfId="33190"/>
    <cellStyle name="Normal 3 27 2 2 4" xfId="33191"/>
    <cellStyle name="Normal 3 27 2 3" xfId="33192"/>
    <cellStyle name="Normal 3 27 2 3 2" xfId="33193"/>
    <cellStyle name="Normal 3 27 2 3 3" xfId="33194"/>
    <cellStyle name="Normal 3 27 2 4" xfId="33195"/>
    <cellStyle name="Normal 3 27 20" xfId="3058"/>
    <cellStyle name="Normal 3 27 20 2" xfId="33196"/>
    <cellStyle name="Normal 3 27 20 2 2" xfId="33197"/>
    <cellStyle name="Normal 3 27 20 2 2 2" xfId="33198"/>
    <cellStyle name="Normal 3 27 20 2 2 3" xfId="33199"/>
    <cellStyle name="Normal 3 27 20 2 3" xfId="33200"/>
    <cellStyle name="Normal 3 27 20 2 4" xfId="33201"/>
    <cellStyle name="Normal 3 27 20 3" xfId="33202"/>
    <cellStyle name="Normal 3 27 20 3 2" xfId="33203"/>
    <cellStyle name="Normal 3 27 20 3 3" xfId="33204"/>
    <cellStyle name="Normal 3 27 20 4" xfId="33205"/>
    <cellStyle name="Normal 3 27 21" xfId="3059"/>
    <cellStyle name="Normal 3 27 21 2" xfId="33206"/>
    <cellStyle name="Normal 3 27 21 2 2" xfId="33207"/>
    <cellStyle name="Normal 3 27 21 2 2 2" xfId="33208"/>
    <cellStyle name="Normal 3 27 21 2 2 3" xfId="33209"/>
    <cellStyle name="Normal 3 27 21 2 3" xfId="33210"/>
    <cellStyle name="Normal 3 27 21 2 4" xfId="33211"/>
    <cellStyle name="Normal 3 27 21 3" xfId="33212"/>
    <cellStyle name="Normal 3 27 21 3 2" xfId="33213"/>
    <cellStyle name="Normal 3 27 21 3 3" xfId="33214"/>
    <cellStyle name="Normal 3 27 21 4" xfId="33215"/>
    <cellStyle name="Normal 3 27 22" xfId="3060"/>
    <cellStyle name="Normal 3 27 22 2" xfId="33216"/>
    <cellStyle name="Normal 3 27 22 2 2" xfId="33217"/>
    <cellStyle name="Normal 3 27 22 2 2 2" xfId="33218"/>
    <cellStyle name="Normal 3 27 22 2 2 3" xfId="33219"/>
    <cellStyle name="Normal 3 27 22 2 3" xfId="33220"/>
    <cellStyle name="Normal 3 27 22 2 4" xfId="33221"/>
    <cellStyle name="Normal 3 27 22 3" xfId="33222"/>
    <cellStyle name="Normal 3 27 22 3 2" xfId="33223"/>
    <cellStyle name="Normal 3 27 22 3 3" xfId="33224"/>
    <cellStyle name="Normal 3 27 22 4" xfId="33225"/>
    <cellStyle name="Normal 3 27 23" xfId="3061"/>
    <cellStyle name="Normal 3 27 23 2" xfId="33226"/>
    <cellStyle name="Normal 3 27 23 2 2" xfId="33227"/>
    <cellStyle name="Normal 3 27 23 2 2 2" xfId="33228"/>
    <cellStyle name="Normal 3 27 23 2 2 3" xfId="33229"/>
    <cellStyle name="Normal 3 27 23 2 3" xfId="33230"/>
    <cellStyle name="Normal 3 27 23 2 4" xfId="33231"/>
    <cellStyle name="Normal 3 27 23 3" xfId="33232"/>
    <cellStyle name="Normal 3 27 23 3 2" xfId="33233"/>
    <cellStyle name="Normal 3 27 23 3 3" xfId="33234"/>
    <cellStyle name="Normal 3 27 23 4" xfId="33235"/>
    <cellStyle name="Normal 3 27 24" xfId="33236"/>
    <cellStyle name="Normal 3 27 24 2" xfId="33237"/>
    <cellStyle name="Normal 3 27 24 2 2" xfId="33238"/>
    <cellStyle name="Normal 3 27 24 2 3" xfId="33239"/>
    <cellStyle name="Normal 3 27 24 3" xfId="33240"/>
    <cellStyle name="Normal 3 27 24 4" xfId="33241"/>
    <cellStyle name="Normal 3 27 25" xfId="33242"/>
    <cellStyle name="Normal 3 27 25 2" xfId="33243"/>
    <cellStyle name="Normal 3 27 25 3" xfId="33244"/>
    <cellStyle name="Normal 3 27 26" xfId="33245"/>
    <cellStyle name="Normal 3 27 3" xfId="3062"/>
    <cellStyle name="Normal 3 27 3 2" xfId="33246"/>
    <cellStyle name="Normal 3 27 3 2 2" xfId="33247"/>
    <cellStyle name="Normal 3 27 3 2 2 2" xfId="33248"/>
    <cellStyle name="Normal 3 27 3 2 2 3" xfId="33249"/>
    <cellStyle name="Normal 3 27 3 2 3" xfId="33250"/>
    <cellStyle name="Normal 3 27 3 2 4" xfId="33251"/>
    <cellStyle name="Normal 3 27 3 3" xfId="33252"/>
    <cellStyle name="Normal 3 27 3 3 2" xfId="33253"/>
    <cellStyle name="Normal 3 27 3 3 3" xfId="33254"/>
    <cellStyle name="Normal 3 27 3 4" xfId="33255"/>
    <cellStyle name="Normal 3 27 4" xfId="3063"/>
    <cellStyle name="Normal 3 27 4 2" xfId="33256"/>
    <cellStyle name="Normal 3 27 4 2 2" xfId="33257"/>
    <cellStyle name="Normal 3 27 4 2 2 2" xfId="33258"/>
    <cellStyle name="Normal 3 27 4 2 2 3" xfId="33259"/>
    <cellStyle name="Normal 3 27 4 2 3" xfId="33260"/>
    <cellStyle name="Normal 3 27 4 2 4" xfId="33261"/>
    <cellStyle name="Normal 3 27 4 3" xfId="33262"/>
    <cellStyle name="Normal 3 27 4 3 2" xfId="33263"/>
    <cellStyle name="Normal 3 27 4 3 3" xfId="33264"/>
    <cellStyle name="Normal 3 27 4 4" xfId="33265"/>
    <cellStyle name="Normal 3 27 5" xfId="3064"/>
    <cellStyle name="Normal 3 27 5 2" xfId="33266"/>
    <cellStyle name="Normal 3 27 5 2 2" xfId="33267"/>
    <cellStyle name="Normal 3 27 5 2 2 2" xfId="33268"/>
    <cellStyle name="Normal 3 27 5 2 2 3" xfId="33269"/>
    <cellStyle name="Normal 3 27 5 2 3" xfId="33270"/>
    <cellStyle name="Normal 3 27 5 2 4" xfId="33271"/>
    <cellStyle name="Normal 3 27 5 3" xfId="33272"/>
    <cellStyle name="Normal 3 27 5 3 2" xfId="33273"/>
    <cellStyle name="Normal 3 27 5 3 3" xfId="33274"/>
    <cellStyle name="Normal 3 27 5 4" xfId="33275"/>
    <cellStyle name="Normal 3 27 6" xfId="3065"/>
    <cellStyle name="Normal 3 27 6 2" xfId="33276"/>
    <cellStyle name="Normal 3 27 6 2 2" xfId="33277"/>
    <cellStyle name="Normal 3 27 6 2 2 2" xfId="33278"/>
    <cellStyle name="Normal 3 27 6 2 2 3" xfId="33279"/>
    <cellStyle name="Normal 3 27 6 2 3" xfId="33280"/>
    <cellStyle name="Normal 3 27 6 2 4" xfId="33281"/>
    <cellStyle name="Normal 3 27 6 3" xfId="33282"/>
    <cellStyle name="Normal 3 27 6 3 2" xfId="33283"/>
    <cellStyle name="Normal 3 27 6 3 3" xfId="33284"/>
    <cellStyle name="Normal 3 27 6 4" xfId="33285"/>
    <cellStyle name="Normal 3 27 7" xfId="3066"/>
    <cellStyle name="Normal 3 27 7 2" xfId="33286"/>
    <cellStyle name="Normal 3 27 7 2 2" xfId="33287"/>
    <cellStyle name="Normal 3 27 7 2 2 2" xfId="33288"/>
    <cellStyle name="Normal 3 27 7 2 2 3" xfId="33289"/>
    <cellStyle name="Normal 3 27 7 2 3" xfId="33290"/>
    <cellStyle name="Normal 3 27 7 2 4" xfId="33291"/>
    <cellStyle name="Normal 3 27 7 3" xfId="33292"/>
    <cellStyle name="Normal 3 27 7 3 2" xfId="33293"/>
    <cellStyle name="Normal 3 27 7 3 3" xfId="33294"/>
    <cellStyle name="Normal 3 27 7 4" xfId="33295"/>
    <cellStyle name="Normal 3 27 8" xfId="3067"/>
    <cellStyle name="Normal 3 27 8 2" xfId="33296"/>
    <cellStyle name="Normal 3 27 8 2 2" xfId="33297"/>
    <cellStyle name="Normal 3 27 8 2 2 2" xfId="33298"/>
    <cellStyle name="Normal 3 27 8 2 2 3" xfId="33299"/>
    <cellStyle name="Normal 3 27 8 2 3" xfId="33300"/>
    <cellStyle name="Normal 3 27 8 2 4" xfId="33301"/>
    <cellStyle name="Normal 3 27 8 3" xfId="33302"/>
    <cellStyle name="Normal 3 27 8 3 2" xfId="33303"/>
    <cellStyle name="Normal 3 27 8 3 3" xfId="33304"/>
    <cellStyle name="Normal 3 27 8 4" xfId="33305"/>
    <cellStyle name="Normal 3 27 9" xfId="3068"/>
    <cellStyle name="Normal 3 27 9 2" xfId="33306"/>
    <cellStyle name="Normal 3 27 9 2 2" xfId="33307"/>
    <cellStyle name="Normal 3 27 9 2 2 2" xfId="33308"/>
    <cellStyle name="Normal 3 27 9 2 2 3" xfId="33309"/>
    <cellStyle name="Normal 3 27 9 2 3" xfId="33310"/>
    <cellStyle name="Normal 3 27 9 2 4" xfId="33311"/>
    <cellStyle name="Normal 3 27 9 3" xfId="33312"/>
    <cellStyle name="Normal 3 27 9 3 2" xfId="33313"/>
    <cellStyle name="Normal 3 27 9 3 3" xfId="33314"/>
    <cellStyle name="Normal 3 27 9 4" xfId="33315"/>
    <cellStyle name="Normal 3 28" xfId="3069"/>
    <cellStyle name="Normal 3 28 10" xfId="3070"/>
    <cellStyle name="Normal 3 28 10 2" xfId="33316"/>
    <cellStyle name="Normal 3 28 10 2 2" xfId="33317"/>
    <cellStyle name="Normal 3 28 10 2 2 2" xfId="33318"/>
    <cellStyle name="Normal 3 28 10 2 2 3" xfId="33319"/>
    <cellStyle name="Normal 3 28 10 2 3" xfId="33320"/>
    <cellStyle name="Normal 3 28 10 2 4" xfId="33321"/>
    <cellStyle name="Normal 3 28 10 3" xfId="33322"/>
    <cellStyle name="Normal 3 28 10 3 2" xfId="33323"/>
    <cellStyle name="Normal 3 28 10 3 3" xfId="33324"/>
    <cellStyle name="Normal 3 28 10 4" xfId="33325"/>
    <cellStyle name="Normal 3 28 11" xfId="3071"/>
    <cellStyle name="Normal 3 28 11 2" xfId="33326"/>
    <cellStyle name="Normal 3 28 11 2 2" xfId="33327"/>
    <cellStyle name="Normal 3 28 11 2 2 2" xfId="33328"/>
    <cellStyle name="Normal 3 28 11 2 2 3" xfId="33329"/>
    <cellStyle name="Normal 3 28 11 2 3" xfId="33330"/>
    <cellStyle name="Normal 3 28 11 2 4" xfId="33331"/>
    <cellStyle name="Normal 3 28 11 3" xfId="33332"/>
    <cellStyle name="Normal 3 28 11 3 2" xfId="33333"/>
    <cellStyle name="Normal 3 28 11 3 3" xfId="33334"/>
    <cellStyle name="Normal 3 28 11 4" xfId="33335"/>
    <cellStyle name="Normal 3 28 12" xfId="3072"/>
    <cellStyle name="Normal 3 28 12 2" xfId="33336"/>
    <cellStyle name="Normal 3 28 12 2 2" xfId="33337"/>
    <cellStyle name="Normal 3 28 12 2 2 2" xfId="33338"/>
    <cellStyle name="Normal 3 28 12 2 2 3" xfId="33339"/>
    <cellStyle name="Normal 3 28 12 2 3" xfId="33340"/>
    <cellStyle name="Normal 3 28 12 2 4" xfId="33341"/>
    <cellStyle name="Normal 3 28 12 3" xfId="33342"/>
    <cellStyle name="Normal 3 28 12 3 2" xfId="33343"/>
    <cellStyle name="Normal 3 28 12 3 3" xfId="33344"/>
    <cellStyle name="Normal 3 28 12 4" xfId="33345"/>
    <cellStyle name="Normal 3 28 13" xfId="3073"/>
    <cellStyle name="Normal 3 28 13 2" xfId="33346"/>
    <cellStyle name="Normal 3 28 13 2 2" xfId="33347"/>
    <cellStyle name="Normal 3 28 13 2 2 2" xfId="33348"/>
    <cellStyle name="Normal 3 28 13 2 2 3" xfId="33349"/>
    <cellStyle name="Normal 3 28 13 2 3" xfId="33350"/>
    <cellStyle name="Normal 3 28 13 2 4" xfId="33351"/>
    <cellStyle name="Normal 3 28 13 3" xfId="33352"/>
    <cellStyle name="Normal 3 28 13 3 2" xfId="33353"/>
    <cellStyle name="Normal 3 28 13 3 3" xfId="33354"/>
    <cellStyle name="Normal 3 28 13 4" xfId="33355"/>
    <cellStyle name="Normal 3 28 14" xfId="3074"/>
    <cellStyle name="Normal 3 28 14 2" xfId="33356"/>
    <cellStyle name="Normal 3 28 14 2 2" xfId="33357"/>
    <cellStyle name="Normal 3 28 14 2 2 2" xfId="33358"/>
    <cellStyle name="Normal 3 28 14 2 2 3" xfId="33359"/>
    <cellStyle name="Normal 3 28 14 2 3" xfId="33360"/>
    <cellStyle name="Normal 3 28 14 2 4" xfId="33361"/>
    <cellStyle name="Normal 3 28 14 3" xfId="33362"/>
    <cellStyle name="Normal 3 28 14 3 2" xfId="33363"/>
    <cellStyle name="Normal 3 28 14 3 3" xfId="33364"/>
    <cellStyle name="Normal 3 28 14 4" xfId="33365"/>
    <cellStyle name="Normal 3 28 15" xfId="3075"/>
    <cellStyle name="Normal 3 28 15 2" xfId="33366"/>
    <cellStyle name="Normal 3 28 15 2 2" xfId="33367"/>
    <cellStyle name="Normal 3 28 15 2 2 2" xfId="33368"/>
    <cellStyle name="Normal 3 28 15 2 2 3" xfId="33369"/>
    <cellStyle name="Normal 3 28 15 2 3" xfId="33370"/>
    <cellStyle name="Normal 3 28 15 2 4" xfId="33371"/>
    <cellStyle name="Normal 3 28 15 3" xfId="33372"/>
    <cellStyle name="Normal 3 28 15 3 2" xfId="33373"/>
    <cellStyle name="Normal 3 28 15 3 3" xfId="33374"/>
    <cellStyle name="Normal 3 28 15 4" xfId="33375"/>
    <cellStyle name="Normal 3 28 16" xfId="3076"/>
    <cellStyle name="Normal 3 28 16 2" xfId="33376"/>
    <cellStyle name="Normal 3 28 16 2 2" xfId="33377"/>
    <cellStyle name="Normal 3 28 16 2 2 2" xfId="33378"/>
    <cellStyle name="Normal 3 28 16 2 2 3" xfId="33379"/>
    <cellStyle name="Normal 3 28 16 2 3" xfId="33380"/>
    <cellStyle name="Normal 3 28 16 2 4" xfId="33381"/>
    <cellStyle name="Normal 3 28 16 3" xfId="33382"/>
    <cellStyle name="Normal 3 28 16 3 2" xfId="33383"/>
    <cellStyle name="Normal 3 28 16 3 3" xfId="33384"/>
    <cellStyle name="Normal 3 28 16 4" xfId="33385"/>
    <cellStyle name="Normal 3 28 17" xfId="3077"/>
    <cellStyle name="Normal 3 28 17 2" xfId="33386"/>
    <cellStyle name="Normal 3 28 17 2 2" xfId="33387"/>
    <cellStyle name="Normal 3 28 17 2 2 2" xfId="33388"/>
    <cellStyle name="Normal 3 28 17 2 2 3" xfId="33389"/>
    <cellStyle name="Normal 3 28 17 2 3" xfId="33390"/>
    <cellStyle name="Normal 3 28 17 2 4" xfId="33391"/>
    <cellStyle name="Normal 3 28 17 3" xfId="33392"/>
    <cellStyle name="Normal 3 28 17 3 2" xfId="33393"/>
    <cellStyle name="Normal 3 28 17 3 3" xfId="33394"/>
    <cellStyle name="Normal 3 28 17 4" xfId="33395"/>
    <cellStyle name="Normal 3 28 18" xfId="3078"/>
    <cellStyle name="Normal 3 28 18 2" xfId="33396"/>
    <cellStyle name="Normal 3 28 18 2 2" xfId="33397"/>
    <cellStyle name="Normal 3 28 18 2 2 2" xfId="33398"/>
    <cellStyle name="Normal 3 28 18 2 2 3" xfId="33399"/>
    <cellStyle name="Normal 3 28 18 2 3" xfId="33400"/>
    <cellStyle name="Normal 3 28 18 2 4" xfId="33401"/>
    <cellStyle name="Normal 3 28 18 3" xfId="33402"/>
    <cellStyle name="Normal 3 28 18 3 2" xfId="33403"/>
    <cellStyle name="Normal 3 28 18 3 3" xfId="33404"/>
    <cellStyle name="Normal 3 28 18 4" xfId="33405"/>
    <cellStyle name="Normal 3 28 19" xfId="3079"/>
    <cellStyle name="Normal 3 28 19 2" xfId="33406"/>
    <cellStyle name="Normal 3 28 19 2 2" xfId="33407"/>
    <cellStyle name="Normal 3 28 19 2 2 2" xfId="33408"/>
    <cellStyle name="Normal 3 28 19 2 2 3" xfId="33409"/>
    <cellStyle name="Normal 3 28 19 2 3" xfId="33410"/>
    <cellStyle name="Normal 3 28 19 2 4" xfId="33411"/>
    <cellStyle name="Normal 3 28 19 3" xfId="33412"/>
    <cellStyle name="Normal 3 28 19 3 2" xfId="33413"/>
    <cellStyle name="Normal 3 28 19 3 3" xfId="33414"/>
    <cellStyle name="Normal 3 28 19 4" xfId="33415"/>
    <cellStyle name="Normal 3 28 2" xfId="3080"/>
    <cellStyle name="Normal 3 28 2 2" xfId="33416"/>
    <cellStyle name="Normal 3 28 2 2 2" xfId="33417"/>
    <cellStyle name="Normal 3 28 2 2 2 2" xfId="33418"/>
    <cellStyle name="Normal 3 28 2 2 2 3" xfId="33419"/>
    <cellStyle name="Normal 3 28 2 2 3" xfId="33420"/>
    <cellStyle name="Normal 3 28 2 2 4" xfId="33421"/>
    <cellStyle name="Normal 3 28 2 3" xfId="33422"/>
    <cellStyle name="Normal 3 28 2 3 2" xfId="33423"/>
    <cellStyle name="Normal 3 28 2 3 3" xfId="33424"/>
    <cellStyle name="Normal 3 28 2 4" xfId="33425"/>
    <cellStyle name="Normal 3 28 20" xfId="3081"/>
    <cellStyle name="Normal 3 28 20 2" xfId="33426"/>
    <cellStyle name="Normal 3 28 20 2 2" xfId="33427"/>
    <cellStyle name="Normal 3 28 20 2 2 2" xfId="33428"/>
    <cellStyle name="Normal 3 28 20 2 2 3" xfId="33429"/>
    <cellStyle name="Normal 3 28 20 2 3" xfId="33430"/>
    <cellStyle name="Normal 3 28 20 2 4" xfId="33431"/>
    <cellStyle name="Normal 3 28 20 3" xfId="33432"/>
    <cellStyle name="Normal 3 28 20 3 2" xfId="33433"/>
    <cellStyle name="Normal 3 28 20 3 3" xfId="33434"/>
    <cellStyle name="Normal 3 28 20 4" xfId="33435"/>
    <cellStyle name="Normal 3 28 21" xfId="3082"/>
    <cellStyle name="Normal 3 28 21 2" xfId="33436"/>
    <cellStyle name="Normal 3 28 21 2 2" xfId="33437"/>
    <cellStyle name="Normal 3 28 21 2 2 2" xfId="33438"/>
    <cellStyle name="Normal 3 28 21 2 2 3" xfId="33439"/>
    <cellStyle name="Normal 3 28 21 2 3" xfId="33440"/>
    <cellStyle name="Normal 3 28 21 2 4" xfId="33441"/>
    <cellStyle name="Normal 3 28 21 3" xfId="33442"/>
    <cellStyle name="Normal 3 28 21 3 2" xfId="33443"/>
    <cellStyle name="Normal 3 28 21 3 3" xfId="33444"/>
    <cellStyle name="Normal 3 28 21 4" xfId="33445"/>
    <cellStyle name="Normal 3 28 22" xfId="3083"/>
    <cellStyle name="Normal 3 28 22 2" xfId="33446"/>
    <cellStyle name="Normal 3 28 22 2 2" xfId="33447"/>
    <cellStyle name="Normal 3 28 22 2 2 2" xfId="33448"/>
    <cellStyle name="Normal 3 28 22 2 2 3" xfId="33449"/>
    <cellStyle name="Normal 3 28 22 2 3" xfId="33450"/>
    <cellStyle name="Normal 3 28 22 2 4" xfId="33451"/>
    <cellStyle name="Normal 3 28 22 3" xfId="33452"/>
    <cellStyle name="Normal 3 28 22 3 2" xfId="33453"/>
    <cellStyle name="Normal 3 28 22 3 3" xfId="33454"/>
    <cellStyle name="Normal 3 28 22 4" xfId="33455"/>
    <cellStyle name="Normal 3 28 23" xfId="3084"/>
    <cellStyle name="Normal 3 28 23 2" xfId="33456"/>
    <cellStyle name="Normal 3 28 23 2 2" xfId="33457"/>
    <cellStyle name="Normal 3 28 23 2 2 2" xfId="33458"/>
    <cellStyle name="Normal 3 28 23 2 2 3" xfId="33459"/>
    <cellStyle name="Normal 3 28 23 2 3" xfId="33460"/>
    <cellStyle name="Normal 3 28 23 2 4" xfId="33461"/>
    <cellStyle name="Normal 3 28 23 3" xfId="33462"/>
    <cellStyle name="Normal 3 28 23 3 2" xfId="33463"/>
    <cellStyle name="Normal 3 28 23 3 3" xfId="33464"/>
    <cellStyle name="Normal 3 28 23 4" xfId="33465"/>
    <cellStyle name="Normal 3 28 24" xfId="33466"/>
    <cellStyle name="Normal 3 28 24 2" xfId="33467"/>
    <cellStyle name="Normal 3 28 24 2 2" xfId="33468"/>
    <cellStyle name="Normal 3 28 24 2 3" xfId="33469"/>
    <cellStyle name="Normal 3 28 24 3" xfId="33470"/>
    <cellStyle name="Normal 3 28 24 4" xfId="33471"/>
    <cellStyle name="Normal 3 28 25" xfId="33472"/>
    <cellStyle name="Normal 3 28 25 2" xfId="33473"/>
    <cellStyle name="Normal 3 28 25 3" xfId="33474"/>
    <cellStyle name="Normal 3 28 26" xfId="33475"/>
    <cellStyle name="Normal 3 28 3" xfId="3085"/>
    <cellStyle name="Normal 3 28 3 2" xfId="33476"/>
    <cellStyle name="Normal 3 28 3 2 2" xfId="33477"/>
    <cellStyle name="Normal 3 28 3 2 2 2" xfId="33478"/>
    <cellStyle name="Normal 3 28 3 2 2 3" xfId="33479"/>
    <cellStyle name="Normal 3 28 3 2 3" xfId="33480"/>
    <cellStyle name="Normal 3 28 3 2 4" xfId="33481"/>
    <cellStyle name="Normal 3 28 3 3" xfId="33482"/>
    <cellStyle name="Normal 3 28 3 3 2" xfId="33483"/>
    <cellStyle name="Normal 3 28 3 3 3" xfId="33484"/>
    <cellStyle name="Normal 3 28 3 4" xfId="33485"/>
    <cellStyle name="Normal 3 28 4" xfId="3086"/>
    <cellStyle name="Normal 3 28 4 2" xfId="33486"/>
    <cellStyle name="Normal 3 28 4 2 2" xfId="33487"/>
    <cellStyle name="Normal 3 28 4 2 2 2" xfId="33488"/>
    <cellStyle name="Normal 3 28 4 2 2 3" xfId="33489"/>
    <cellStyle name="Normal 3 28 4 2 3" xfId="33490"/>
    <cellStyle name="Normal 3 28 4 2 4" xfId="33491"/>
    <cellStyle name="Normal 3 28 4 3" xfId="33492"/>
    <cellStyle name="Normal 3 28 4 3 2" xfId="33493"/>
    <cellStyle name="Normal 3 28 4 3 3" xfId="33494"/>
    <cellStyle name="Normal 3 28 4 4" xfId="33495"/>
    <cellStyle name="Normal 3 28 5" xfId="3087"/>
    <cellStyle name="Normal 3 28 5 2" xfId="33496"/>
    <cellStyle name="Normal 3 28 5 2 2" xfId="33497"/>
    <cellStyle name="Normal 3 28 5 2 2 2" xfId="33498"/>
    <cellStyle name="Normal 3 28 5 2 2 3" xfId="33499"/>
    <cellStyle name="Normal 3 28 5 2 3" xfId="33500"/>
    <cellStyle name="Normal 3 28 5 2 4" xfId="33501"/>
    <cellStyle name="Normal 3 28 5 3" xfId="33502"/>
    <cellStyle name="Normal 3 28 5 3 2" xfId="33503"/>
    <cellStyle name="Normal 3 28 5 3 3" xfId="33504"/>
    <cellStyle name="Normal 3 28 5 4" xfId="33505"/>
    <cellStyle name="Normal 3 28 6" xfId="3088"/>
    <cellStyle name="Normal 3 28 6 2" xfId="33506"/>
    <cellStyle name="Normal 3 28 6 2 2" xfId="33507"/>
    <cellStyle name="Normal 3 28 6 2 2 2" xfId="33508"/>
    <cellStyle name="Normal 3 28 6 2 2 3" xfId="33509"/>
    <cellStyle name="Normal 3 28 6 2 3" xfId="33510"/>
    <cellStyle name="Normal 3 28 6 2 4" xfId="33511"/>
    <cellStyle name="Normal 3 28 6 3" xfId="33512"/>
    <cellStyle name="Normal 3 28 6 3 2" xfId="33513"/>
    <cellStyle name="Normal 3 28 6 3 3" xfId="33514"/>
    <cellStyle name="Normal 3 28 6 4" xfId="33515"/>
    <cellStyle name="Normal 3 28 7" xfId="3089"/>
    <cellStyle name="Normal 3 28 7 2" xfId="33516"/>
    <cellStyle name="Normal 3 28 7 2 2" xfId="33517"/>
    <cellStyle name="Normal 3 28 7 2 2 2" xfId="33518"/>
    <cellStyle name="Normal 3 28 7 2 2 3" xfId="33519"/>
    <cellStyle name="Normal 3 28 7 2 3" xfId="33520"/>
    <cellStyle name="Normal 3 28 7 2 4" xfId="33521"/>
    <cellStyle name="Normal 3 28 7 3" xfId="33522"/>
    <cellStyle name="Normal 3 28 7 3 2" xfId="33523"/>
    <cellStyle name="Normal 3 28 7 3 3" xfId="33524"/>
    <cellStyle name="Normal 3 28 7 4" xfId="33525"/>
    <cellStyle name="Normal 3 28 8" xfId="3090"/>
    <cellStyle name="Normal 3 28 8 2" xfId="33526"/>
    <cellStyle name="Normal 3 28 8 2 2" xfId="33527"/>
    <cellStyle name="Normal 3 28 8 2 2 2" xfId="33528"/>
    <cellStyle name="Normal 3 28 8 2 2 3" xfId="33529"/>
    <cellStyle name="Normal 3 28 8 2 3" xfId="33530"/>
    <cellStyle name="Normal 3 28 8 2 4" xfId="33531"/>
    <cellStyle name="Normal 3 28 8 3" xfId="33532"/>
    <cellStyle name="Normal 3 28 8 3 2" xfId="33533"/>
    <cellStyle name="Normal 3 28 8 3 3" xfId="33534"/>
    <cellStyle name="Normal 3 28 8 4" xfId="33535"/>
    <cellStyle name="Normal 3 28 9" xfId="3091"/>
    <cellStyle name="Normal 3 28 9 2" xfId="33536"/>
    <cellStyle name="Normal 3 28 9 2 2" xfId="33537"/>
    <cellStyle name="Normal 3 28 9 2 2 2" xfId="33538"/>
    <cellStyle name="Normal 3 28 9 2 2 3" xfId="33539"/>
    <cellStyle name="Normal 3 28 9 2 3" xfId="33540"/>
    <cellStyle name="Normal 3 28 9 2 4" xfId="33541"/>
    <cellStyle name="Normal 3 28 9 3" xfId="33542"/>
    <cellStyle name="Normal 3 28 9 3 2" xfId="33543"/>
    <cellStyle name="Normal 3 28 9 3 3" xfId="33544"/>
    <cellStyle name="Normal 3 28 9 4" xfId="33545"/>
    <cellStyle name="Normal 3 29" xfId="3092"/>
    <cellStyle name="Normal 3 29 10" xfId="3093"/>
    <cellStyle name="Normal 3 29 10 2" xfId="33546"/>
    <cellStyle name="Normal 3 29 10 2 2" xfId="33547"/>
    <cellStyle name="Normal 3 29 10 2 2 2" xfId="33548"/>
    <cellStyle name="Normal 3 29 10 2 2 3" xfId="33549"/>
    <cellStyle name="Normal 3 29 10 2 3" xfId="33550"/>
    <cellStyle name="Normal 3 29 10 2 4" xfId="33551"/>
    <cellStyle name="Normal 3 29 10 3" xfId="33552"/>
    <cellStyle name="Normal 3 29 10 3 2" xfId="33553"/>
    <cellStyle name="Normal 3 29 10 3 3" xfId="33554"/>
    <cellStyle name="Normal 3 29 10 4" xfId="33555"/>
    <cellStyle name="Normal 3 29 11" xfId="3094"/>
    <cellStyle name="Normal 3 29 11 2" xfId="33556"/>
    <cellStyle name="Normal 3 29 11 2 2" xfId="33557"/>
    <cellStyle name="Normal 3 29 11 2 2 2" xfId="33558"/>
    <cellStyle name="Normal 3 29 11 2 2 3" xfId="33559"/>
    <cellStyle name="Normal 3 29 11 2 3" xfId="33560"/>
    <cellStyle name="Normal 3 29 11 2 4" xfId="33561"/>
    <cellStyle name="Normal 3 29 11 3" xfId="33562"/>
    <cellStyle name="Normal 3 29 11 3 2" xfId="33563"/>
    <cellStyle name="Normal 3 29 11 3 3" xfId="33564"/>
    <cellStyle name="Normal 3 29 11 4" xfId="33565"/>
    <cellStyle name="Normal 3 29 12" xfId="3095"/>
    <cellStyle name="Normal 3 29 12 2" xfId="33566"/>
    <cellStyle name="Normal 3 29 12 2 2" xfId="33567"/>
    <cellStyle name="Normal 3 29 12 2 2 2" xfId="33568"/>
    <cellStyle name="Normal 3 29 12 2 2 3" xfId="33569"/>
    <cellStyle name="Normal 3 29 12 2 3" xfId="33570"/>
    <cellStyle name="Normal 3 29 12 2 4" xfId="33571"/>
    <cellStyle name="Normal 3 29 12 3" xfId="33572"/>
    <cellStyle name="Normal 3 29 12 3 2" xfId="33573"/>
    <cellStyle name="Normal 3 29 12 3 3" xfId="33574"/>
    <cellStyle name="Normal 3 29 12 4" xfId="33575"/>
    <cellStyle name="Normal 3 29 13" xfId="3096"/>
    <cellStyle name="Normal 3 29 13 2" xfId="33576"/>
    <cellStyle name="Normal 3 29 13 2 2" xfId="33577"/>
    <cellStyle name="Normal 3 29 13 2 2 2" xfId="33578"/>
    <cellStyle name="Normal 3 29 13 2 2 3" xfId="33579"/>
    <cellStyle name="Normal 3 29 13 2 3" xfId="33580"/>
    <cellStyle name="Normal 3 29 13 2 4" xfId="33581"/>
    <cellStyle name="Normal 3 29 13 3" xfId="33582"/>
    <cellStyle name="Normal 3 29 13 3 2" xfId="33583"/>
    <cellStyle name="Normal 3 29 13 3 3" xfId="33584"/>
    <cellStyle name="Normal 3 29 13 4" xfId="33585"/>
    <cellStyle name="Normal 3 29 14" xfId="3097"/>
    <cellStyle name="Normal 3 29 14 2" xfId="33586"/>
    <cellStyle name="Normal 3 29 14 2 2" xfId="33587"/>
    <cellStyle name="Normal 3 29 14 2 2 2" xfId="33588"/>
    <cellStyle name="Normal 3 29 14 2 2 3" xfId="33589"/>
    <cellStyle name="Normal 3 29 14 2 3" xfId="33590"/>
    <cellStyle name="Normal 3 29 14 2 4" xfId="33591"/>
    <cellStyle name="Normal 3 29 14 3" xfId="33592"/>
    <cellStyle name="Normal 3 29 14 3 2" xfId="33593"/>
    <cellStyle name="Normal 3 29 14 3 3" xfId="33594"/>
    <cellStyle name="Normal 3 29 14 4" xfId="33595"/>
    <cellStyle name="Normal 3 29 15" xfId="3098"/>
    <cellStyle name="Normal 3 29 15 2" xfId="33596"/>
    <cellStyle name="Normal 3 29 15 2 2" xfId="33597"/>
    <cellStyle name="Normal 3 29 15 2 2 2" xfId="33598"/>
    <cellStyle name="Normal 3 29 15 2 2 3" xfId="33599"/>
    <cellStyle name="Normal 3 29 15 2 3" xfId="33600"/>
    <cellStyle name="Normal 3 29 15 2 4" xfId="33601"/>
    <cellStyle name="Normal 3 29 15 3" xfId="33602"/>
    <cellStyle name="Normal 3 29 15 3 2" xfId="33603"/>
    <cellStyle name="Normal 3 29 15 3 3" xfId="33604"/>
    <cellStyle name="Normal 3 29 15 4" xfId="33605"/>
    <cellStyle name="Normal 3 29 16" xfId="3099"/>
    <cellStyle name="Normal 3 29 16 2" xfId="33606"/>
    <cellStyle name="Normal 3 29 16 2 2" xfId="33607"/>
    <cellStyle name="Normal 3 29 16 2 2 2" xfId="33608"/>
    <cellStyle name="Normal 3 29 16 2 2 3" xfId="33609"/>
    <cellStyle name="Normal 3 29 16 2 3" xfId="33610"/>
    <cellStyle name="Normal 3 29 16 2 4" xfId="33611"/>
    <cellStyle name="Normal 3 29 16 3" xfId="33612"/>
    <cellStyle name="Normal 3 29 16 3 2" xfId="33613"/>
    <cellStyle name="Normal 3 29 16 3 3" xfId="33614"/>
    <cellStyle name="Normal 3 29 16 4" xfId="33615"/>
    <cellStyle name="Normal 3 29 17" xfId="3100"/>
    <cellStyle name="Normal 3 29 17 2" xfId="33616"/>
    <cellStyle name="Normal 3 29 17 2 2" xfId="33617"/>
    <cellStyle name="Normal 3 29 17 2 2 2" xfId="33618"/>
    <cellStyle name="Normal 3 29 17 2 2 3" xfId="33619"/>
    <cellStyle name="Normal 3 29 17 2 3" xfId="33620"/>
    <cellStyle name="Normal 3 29 17 2 4" xfId="33621"/>
    <cellStyle name="Normal 3 29 17 3" xfId="33622"/>
    <cellStyle name="Normal 3 29 17 3 2" xfId="33623"/>
    <cellStyle name="Normal 3 29 17 3 3" xfId="33624"/>
    <cellStyle name="Normal 3 29 17 4" xfId="33625"/>
    <cellStyle name="Normal 3 29 18" xfId="3101"/>
    <cellStyle name="Normal 3 29 18 2" xfId="33626"/>
    <cellStyle name="Normal 3 29 18 2 2" xfId="33627"/>
    <cellStyle name="Normal 3 29 18 2 2 2" xfId="33628"/>
    <cellStyle name="Normal 3 29 18 2 2 3" xfId="33629"/>
    <cellStyle name="Normal 3 29 18 2 3" xfId="33630"/>
    <cellStyle name="Normal 3 29 18 2 4" xfId="33631"/>
    <cellStyle name="Normal 3 29 18 3" xfId="33632"/>
    <cellStyle name="Normal 3 29 18 3 2" xfId="33633"/>
    <cellStyle name="Normal 3 29 18 3 3" xfId="33634"/>
    <cellStyle name="Normal 3 29 18 4" xfId="33635"/>
    <cellStyle name="Normal 3 29 19" xfId="3102"/>
    <cellStyle name="Normal 3 29 19 2" xfId="33636"/>
    <cellStyle name="Normal 3 29 19 2 2" xfId="33637"/>
    <cellStyle name="Normal 3 29 19 2 2 2" xfId="33638"/>
    <cellStyle name="Normal 3 29 19 2 2 3" xfId="33639"/>
    <cellStyle name="Normal 3 29 19 2 3" xfId="33640"/>
    <cellStyle name="Normal 3 29 19 2 4" xfId="33641"/>
    <cellStyle name="Normal 3 29 19 3" xfId="33642"/>
    <cellStyle name="Normal 3 29 19 3 2" xfId="33643"/>
    <cellStyle name="Normal 3 29 19 3 3" xfId="33644"/>
    <cellStyle name="Normal 3 29 19 4" xfId="33645"/>
    <cellStyle name="Normal 3 29 2" xfId="3103"/>
    <cellStyle name="Normal 3 29 2 2" xfId="33646"/>
    <cellStyle name="Normal 3 29 2 2 2" xfId="33647"/>
    <cellStyle name="Normal 3 29 2 2 2 2" xfId="33648"/>
    <cellStyle name="Normal 3 29 2 2 2 3" xfId="33649"/>
    <cellStyle name="Normal 3 29 2 2 3" xfId="33650"/>
    <cellStyle name="Normal 3 29 2 2 4" xfId="33651"/>
    <cellStyle name="Normal 3 29 2 3" xfId="33652"/>
    <cellStyle name="Normal 3 29 2 3 2" xfId="33653"/>
    <cellStyle name="Normal 3 29 2 3 3" xfId="33654"/>
    <cellStyle name="Normal 3 29 2 4" xfId="33655"/>
    <cellStyle name="Normal 3 29 20" xfId="3104"/>
    <cellStyle name="Normal 3 29 20 2" xfId="33656"/>
    <cellStyle name="Normal 3 29 20 2 2" xfId="33657"/>
    <cellStyle name="Normal 3 29 20 2 2 2" xfId="33658"/>
    <cellStyle name="Normal 3 29 20 2 2 3" xfId="33659"/>
    <cellStyle name="Normal 3 29 20 2 3" xfId="33660"/>
    <cellStyle name="Normal 3 29 20 2 4" xfId="33661"/>
    <cellStyle name="Normal 3 29 20 3" xfId="33662"/>
    <cellStyle name="Normal 3 29 20 3 2" xfId="33663"/>
    <cellStyle name="Normal 3 29 20 3 3" xfId="33664"/>
    <cellStyle name="Normal 3 29 20 4" xfId="33665"/>
    <cellStyle name="Normal 3 29 21" xfId="3105"/>
    <cellStyle name="Normal 3 29 21 2" xfId="33666"/>
    <cellStyle name="Normal 3 29 21 2 2" xfId="33667"/>
    <cellStyle name="Normal 3 29 21 2 2 2" xfId="33668"/>
    <cellStyle name="Normal 3 29 21 2 2 3" xfId="33669"/>
    <cellStyle name="Normal 3 29 21 2 3" xfId="33670"/>
    <cellStyle name="Normal 3 29 21 2 4" xfId="33671"/>
    <cellStyle name="Normal 3 29 21 3" xfId="33672"/>
    <cellStyle name="Normal 3 29 21 3 2" xfId="33673"/>
    <cellStyle name="Normal 3 29 21 3 3" xfId="33674"/>
    <cellStyle name="Normal 3 29 21 4" xfId="33675"/>
    <cellStyle name="Normal 3 29 22" xfId="3106"/>
    <cellStyle name="Normal 3 29 22 2" xfId="33676"/>
    <cellStyle name="Normal 3 29 22 2 2" xfId="33677"/>
    <cellStyle name="Normal 3 29 22 2 2 2" xfId="33678"/>
    <cellStyle name="Normal 3 29 22 2 2 3" xfId="33679"/>
    <cellStyle name="Normal 3 29 22 2 3" xfId="33680"/>
    <cellStyle name="Normal 3 29 22 2 4" xfId="33681"/>
    <cellStyle name="Normal 3 29 22 3" xfId="33682"/>
    <cellStyle name="Normal 3 29 22 3 2" xfId="33683"/>
    <cellStyle name="Normal 3 29 22 3 3" xfId="33684"/>
    <cellStyle name="Normal 3 29 22 4" xfId="33685"/>
    <cellStyle name="Normal 3 29 23" xfId="3107"/>
    <cellStyle name="Normal 3 29 23 2" xfId="33686"/>
    <cellStyle name="Normal 3 29 23 2 2" xfId="33687"/>
    <cellStyle name="Normal 3 29 23 2 2 2" xfId="33688"/>
    <cellStyle name="Normal 3 29 23 2 2 3" xfId="33689"/>
    <cellStyle name="Normal 3 29 23 2 3" xfId="33690"/>
    <cellStyle name="Normal 3 29 23 2 4" xfId="33691"/>
    <cellStyle name="Normal 3 29 23 3" xfId="33692"/>
    <cellStyle name="Normal 3 29 23 3 2" xfId="33693"/>
    <cellStyle name="Normal 3 29 23 3 3" xfId="33694"/>
    <cellStyle name="Normal 3 29 23 4" xfId="33695"/>
    <cellStyle name="Normal 3 29 24" xfId="33696"/>
    <cellStyle name="Normal 3 29 24 2" xfId="33697"/>
    <cellStyle name="Normal 3 29 24 2 2" xfId="33698"/>
    <cellStyle name="Normal 3 29 24 2 3" xfId="33699"/>
    <cellStyle name="Normal 3 29 24 3" xfId="33700"/>
    <cellStyle name="Normal 3 29 24 4" xfId="33701"/>
    <cellStyle name="Normal 3 29 25" xfId="33702"/>
    <cellStyle name="Normal 3 29 25 2" xfId="33703"/>
    <cellStyle name="Normal 3 29 25 3" xfId="33704"/>
    <cellStyle name="Normal 3 29 26" xfId="33705"/>
    <cellStyle name="Normal 3 29 3" xfId="3108"/>
    <cellStyle name="Normal 3 29 3 2" xfId="33706"/>
    <cellStyle name="Normal 3 29 3 2 2" xfId="33707"/>
    <cellStyle name="Normal 3 29 3 2 2 2" xfId="33708"/>
    <cellStyle name="Normal 3 29 3 2 2 3" xfId="33709"/>
    <cellStyle name="Normal 3 29 3 2 3" xfId="33710"/>
    <cellStyle name="Normal 3 29 3 2 4" xfId="33711"/>
    <cellStyle name="Normal 3 29 3 3" xfId="33712"/>
    <cellStyle name="Normal 3 29 3 3 2" xfId="33713"/>
    <cellStyle name="Normal 3 29 3 3 3" xfId="33714"/>
    <cellStyle name="Normal 3 29 3 4" xfId="33715"/>
    <cellStyle name="Normal 3 29 4" xfId="3109"/>
    <cellStyle name="Normal 3 29 4 2" xfId="33716"/>
    <cellStyle name="Normal 3 29 4 2 2" xfId="33717"/>
    <cellStyle name="Normal 3 29 4 2 2 2" xfId="33718"/>
    <cellStyle name="Normal 3 29 4 2 2 3" xfId="33719"/>
    <cellStyle name="Normal 3 29 4 2 3" xfId="33720"/>
    <cellStyle name="Normal 3 29 4 2 4" xfId="33721"/>
    <cellStyle name="Normal 3 29 4 3" xfId="33722"/>
    <cellStyle name="Normal 3 29 4 3 2" xfId="33723"/>
    <cellStyle name="Normal 3 29 4 3 3" xfId="33724"/>
    <cellStyle name="Normal 3 29 4 4" xfId="33725"/>
    <cellStyle name="Normal 3 29 5" xfId="3110"/>
    <cellStyle name="Normal 3 29 5 2" xfId="33726"/>
    <cellStyle name="Normal 3 29 5 2 2" xfId="33727"/>
    <cellStyle name="Normal 3 29 5 2 2 2" xfId="33728"/>
    <cellStyle name="Normal 3 29 5 2 2 3" xfId="33729"/>
    <cellStyle name="Normal 3 29 5 2 3" xfId="33730"/>
    <cellStyle name="Normal 3 29 5 2 4" xfId="33731"/>
    <cellStyle name="Normal 3 29 5 3" xfId="33732"/>
    <cellStyle name="Normal 3 29 5 3 2" xfId="33733"/>
    <cellStyle name="Normal 3 29 5 3 3" xfId="33734"/>
    <cellStyle name="Normal 3 29 5 4" xfId="33735"/>
    <cellStyle name="Normal 3 29 6" xfId="3111"/>
    <cellStyle name="Normal 3 29 6 2" xfId="33736"/>
    <cellStyle name="Normal 3 29 6 2 2" xfId="33737"/>
    <cellStyle name="Normal 3 29 6 2 2 2" xfId="33738"/>
    <cellStyle name="Normal 3 29 6 2 2 3" xfId="33739"/>
    <cellStyle name="Normal 3 29 6 2 3" xfId="33740"/>
    <cellStyle name="Normal 3 29 6 2 4" xfId="33741"/>
    <cellStyle name="Normal 3 29 6 3" xfId="33742"/>
    <cellStyle name="Normal 3 29 6 3 2" xfId="33743"/>
    <cellStyle name="Normal 3 29 6 3 3" xfId="33744"/>
    <cellStyle name="Normal 3 29 6 4" xfId="33745"/>
    <cellStyle name="Normal 3 29 7" xfId="3112"/>
    <cellStyle name="Normal 3 29 7 2" xfId="33746"/>
    <cellStyle name="Normal 3 29 7 2 2" xfId="33747"/>
    <cellStyle name="Normal 3 29 7 2 2 2" xfId="33748"/>
    <cellStyle name="Normal 3 29 7 2 2 3" xfId="33749"/>
    <cellStyle name="Normal 3 29 7 2 3" xfId="33750"/>
    <cellStyle name="Normal 3 29 7 2 4" xfId="33751"/>
    <cellStyle name="Normal 3 29 7 3" xfId="33752"/>
    <cellStyle name="Normal 3 29 7 3 2" xfId="33753"/>
    <cellStyle name="Normal 3 29 7 3 3" xfId="33754"/>
    <cellStyle name="Normal 3 29 7 4" xfId="33755"/>
    <cellStyle name="Normal 3 29 8" xfId="3113"/>
    <cellStyle name="Normal 3 29 8 2" xfId="33756"/>
    <cellStyle name="Normal 3 29 8 2 2" xfId="33757"/>
    <cellStyle name="Normal 3 29 8 2 2 2" xfId="33758"/>
    <cellStyle name="Normal 3 29 8 2 2 3" xfId="33759"/>
    <cellStyle name="Normal 3 29 8 2 3" xfId="33760"/>
    <cellStyle name="Normal 3 29 8 2 4" xfId="33761"/>
    <cellStyle name="Normal 3 29 8 3" xfId="33762"/>
    <cellStyle name="Normal 3 29 8 3 2" xfId="33763"/>
    <cellStyle name="Normal 3 29 8 3 3" xfId="33764"/>
    <cellStyle name="Normal 3 29 8 4" xfId="33765"/>
    <cellStyle name="Normal 3 29 9" xfId="3114"/>
    <cellStyle name="Normal 3 29 9 2" xfId="33766"/>
    <cellStyle name="Normal 3 29 9 2 2" xfId="33767"/>
    <cellStyle name="Normal 3 29 9 2 2 2" xfId="33768"/>
    <cellStyle name="Normal 3 29 9 2 2 3" xfId="33769"/>
    <cellStyle name="Normal 3 29 9 2 3" xfId="33770"/>
    <cellStyle name="Normal 3 29 9 2 4" xfId="33771"/>
    <cellStyle name="Normal 3 29 9 3" xfId="33772"/>
    <cellStyle name="Normal 3 29 9 3 2" xfId="33773"/>
    <cellStyle name="Normal 3 29 9 3 3" xfId="33774"/>
    <cellStyle name="Normal 3 29 9 4" xfId="33775"/>
    <cellStyle name="Normal 3 3" xfId="137"/>
    <cellStyle name="Normal 3 3 10" xfId="3116"/>
    <cellStyle name="Normal 3 3 10 2" xfId="33776"/>
    <cellStyle name="Normal 3 3 10 2 2" xfId="33777"/>
    <cellStyle name="Normal 3 3 10 2 2 2" xfId="33778"/>
    <cellStyle name="Normal 3 3 10 2 2 3" xfId="33779"/>
    <cellStyle name="Normal 3 3 10 2 3" xfId="33780"/>
    <cellStyle name="Normal 3 3 10 2 4" xfId="33781"/>
    <cellStyle name="Normal 3 3 10 3" xfId="33782"/>
    <cellStyle name="Normal 3 3 10 3 2" xfId="33783"/>
    <cellStyle name="Normal 3 3 10 3 3" xfId="33784"/>
    <cellStyle name="Normal 3 3 10 4" xfId="33785"/>
    <cellStyle name="Normal 3 3 11" xfId="3117"/>
    <cellStyle name="Normal 3 3 11 2" xfId="33786"/>
    <cellStyle name="Normal 3 3 11 2 2" xfId="33787"/>
    <cellStyle name="Normal 3 3 11 2 2 2" xfId="33788"/>
    <cellStyle name="Normal 3 3 11 2 2 3" xfId="33789"/>
    <cellStyle name="Normal 3 3 11 2 3" xfId="33790"/>
    <cellStyle name="Normal 3 3 11 2 4" xfId="33791"/>
    <cellStyle name="Normal 3 3 11 3" xfId="33792"/>
    <cellStyle name="Normal 3 3 11 3 2" xfId="33793"/>
    <cellStyle name="Normal 3 3 11 3 3" xfId="33794"/>
    <cellStyle name="Normal 3 3 11 4" xfId="33795"/>
    <cellStyle name="Normal 3 3 12" xfId="3118"/>
    <cellStyle name="Normal 3 3 12 2" xfId="33796"/>
    <cellStyle name="Normal 3 3 12 2 2" xfId="33797"/>
    <cellStyle name="Normal 3 3 12 2 2 2" xfId="33798"/>
    <cellStyle name="Normal 3 3 12 2 2 3" xfId="33799"/>
    <cellStyle name="Normal 3 3 12 2 3" xfId="33800"/>
    <cellStyle name="Normal 3 3 12 2 4" xfId="33801"/>
    <cellStyle name="Normal 3 3 12 3" xfId="33802"/>
    <cellStyle name="Normal 3 3 12 3 2" xfId="33803"/>
    <cellStyle name="Normal 3 3 12 3 3" xfId="33804"/>
    <cellStyle name="Normal 3 3 12 4" xfId="33805"/>
    <cellStyle name="Normal 3 3 13" xfId="3119"/>
    <cellStyle name="Normal 3 3 13 2" xfId="33806"/>
    <cellStyle name="Normal 3 3 13 2 2" xfId="33807"/>
    <cellStyle name="Normal 3 3 13 2 2 2" xfId="33808"/>
    <cellStyle name="Normal 3 3 13 2 2 3" xfId="33809"/>
    <cellStyle name="Normal 3 3 13 2 3" xfId="33810"/>
    <cellStyle name="Normal 3 3 13 2 4" xfId="33811"/>
    <cellStyle name="Normal 3 3 13 3" xfId="33812"/>
    <cellStyle name="Normal 3 3 13 3 2" xfId="33813"/>
    <cellStyle name="Normal 3 3 13 3 3" xfId="33814"/>
    <cellStyle name="Normal 3 3 13 4" xfId="33815"/>
    <cellStyle name="Normal 3 3 14" xfId="3120"/>
    <cellStyle name="Normal 3 3 14 2" xfId="33816"/>
    <cellStyle name="Normal 3 3 14 2 2" xfId="33817"/>
    <cellStyle name="Normal 3 3 14 2 2 2" xfId="33818"/>
    <cellStyle name="Normal 3 3 14 2 2 3" xfId="33819"/>
    <cellStyle name="Normal 3 3 14 2 3" xfId="33820"/>
    <cellStyle name="Normal 3 3 14 2 4" xfId="33821"/>
    <cellStyle name="Normal 3 3 14 3" xfId="33822"/>
    <cellStyle name="Normal 3 3 14 3 2" xfId="33823"/>
    <cellStyle name="Normal 3 3 14 3 3" xfId="33824"/>
    <cellStyle name="Normal 3 3 14 4" xfId="33825"/>
    <cellStyle name="Normal 3 3 15" xfId="3121"/>
    <cellStyle name="Normal 3 3 15 2" xfId="33826"/>
    <cellStyle name="Normal 3 3 15 2 2" xfId="33827"/>
    <cellStyle name="Normal 3 3 15 2 2 2" xfId="33828"/>
    <cellStyle name="Normal 3 3 15 2 2 3" xfId="33829"/>
    <cellStyle name="Normal 3 3 15 2 3" xfId="33830"/>
    <cellStyle name="Normal 3 3 15 2 4" xfId="33831"/>
    <cellStyle name="Normal 3 3 15 3" xfId="33832"/>
    <cellStyle name="Normal 3 3 15 3 2" xfId="33833"/>
    <cellStyle name="Normal 3 3 15 3 3" xfId="33834"/>
    <cellStyle name="Normal 3 3 15 4" xfId="33835"/>
    <cellStyle name="Normal 3 3 16" xfId="3122"/>
    <cellStyle name="Normal 3 3 16 2" xfId="33836"/>
    <cellStyle name="Normal 3 3 16 2 2" xfId="33837"/>
    <cellStyle name="Normal 3 3 16 2 2 2" xfId="33838"/>
    <cellStyle name="Normal 3 3 16 2 2 3" xfId="33839"/>
    <cellStyle name="Normal 3 3 16 2 3" xfId="33840"/>
    <cellStyle name="Normal 3 3 16 2 4" xfId="33841"/>
    <cellStyle name="Normal 3 3 16 3" xfId="33842"/>
    <cellStyle name="Normal 3 3 16 3 2" xfId="33843"/>
    <cellStyle name="Normal 3 3 16 3 3" xfId="33844"/>
    <cellStyle name="Normal 3 3 16 4" xfId="33845"/>
    <cellStyle name="Normal 3 3 17" xfId="3123"/>
    <cellStyle name="Normal 3 3 17 2" xfId="33846"/>
    <cellStyle name="Normal 3 3 17 2 2" xfId="33847"/>
    <cellStyle name="Normal 3 3 17 2 2 2" xfId="33848"/>
    <cellStyle name="Normal 3 3 17 2 2 3" xfId="33849"/>
    <cellStyle name="Normal 3 3 17 2 3" xfId="33850"/>
    <cellStyle name="Normal 3 3 17 2 4" xfId="33851"/>
    <cellStyle name="Normal 3 3 17 3" xfId="33852"/>
    <cellStyle name="Normal 3 3 17 3 2" xfId="33853"/>
    <cellStyle name="Normal 3 3 17 3 3" xfId="33854"/>
    <cellStyle name="Normal 3 3 17 4" xfId="33855"/>
    <cellStyle name="Normal 3 3 18" xfId="3124"/>
    <cellStyle name="Normal 3 3 18 2" xfId="33856"/>
    <cellStyle name="Normal 3 3 18 2 2" xfId="33857"/>
    <cellStyle name="Normal 3 3 18 2 2 2" xfId="33858"/>
    <cellStyle name="Normal 3 3 18 2 2 3" xfId="33859"/>
    <cellStyle name="Normal 3 3 18 2 3" xfId="33860"/>
    <cellStyle name="Normal 3 3 18 2 4" xfId="33861"/>
    <cellStyle name="Normal 3 3 18 3" xfId="33862"/>
    <cellStyle name="Normal 3 3 18 3 2" xfId="33863"/>
    <cellStyle name="Normal 3 3 18 3 3" xfId="33864"/>
    <cellStyle name="Normal 3 3 18 4" xfId="33865"/>
    <cellStyle name="Normal 3 3 19" xfId="3125"/>
    <cellStyle name="Normal 3 3 19 2" xfId="33866"/>
    <cellStyle name="Normal 3 3 19 2 2" xfId="33867"/>
    <cellStyle name="Normal 3 3 19 2 2 2" xfId="33868"/>
    <cellStyle name="Normal 3 3 19 2 2 3" xfId="33869"/>
    <cellStyle name="Normal 3 3 19 2 3" xfId="33870"/>
    <cellStyle name="Normal 3 3 19 2 4" xfId="33871"/>
    <cellStyle name="Normal 3 3 19 3" xfId="33872"/>
    <cellStyle name="Normal 3 3 19 3 2" xfId="33873"/>
    <cellStyle name="Normal 3 3 19 3 3" xfId="33874"/>
    <cellStyle name="Normal 3 3 19 4" xfId="33875"/>
    <cellStyle name="Normal 3 3 2" xfId="138"/>
    <cellStyle name="Normal 3 3 2 10" xfId="53337"/>
    <cellStyle name="Normal 3 3 2 10 2" xfId="53338"/>
    <cellStyle name="Normal 3 3 2 10 3" xfId="53339"/>
    <cellStyle name="Normal 3 3 2 11" xfId="53340"/>
    <cellStyle name="Normal 3 3 2 11 2" xfId="53341"/>
    <cellStyle name="Normal 3 3 2 11 3" xfId="53342"/>
    <cellStyle name="Normal 3 3 2 12" xfId="53343"/>
    <cellStyle name="Normal 3 3 2 12 2" xfId="53344"/>
    <cellStyle name="Normal 3 3 2 12 3" xfId="53345"/>
    <cellStyle name="Normal 3 3 2 13" xfId="53346"/>
    <cellStyle name="Normal 3 3 2 13 2" xfId="53347"/>
    <cellStyle name="Normal 3 3 2 13 3" xfId="53348"/>
    <cellStyle name="Normal 3 3 2 14" xfId="53349"/>
    <cellStyle name="Normal 3 3 2 14 2" xfId="53350"/>
    <cellStyle name="Normal 3 3 2 14 3" xfId="53351"/>
    <cellStyle name="Normal 3 3 2 15" xfId="53352"/>
    <cellStyle name="Normal 3 3 2 15 2" xfId="53353"/>
    <cellStyle name="Normal 3 3 2 15 3" xfId="53354"/>
    <cellStyle name="Normal 3 3 2 16" xfId="53355"/>
    <cellStyle name="Normal 3 3 2 17" xfId="53356"/>
    <cellStyle name="Normal 3 3 2 18" xfId="53357"/>
    <cellStyle name="Normal 3 3 2 2" xfId="258"/>
    <cellStyle name="Normal 3 3 2 2 10" xfId="53358"/>
    <cellStyle name="Normal 3 3 2 2 11" xfId="53359"/>
    <cellStyle name="Normal 3 3 2 2 12" xfId="53360"/>
    <cellStyle name="Normal 3 3 2 2 2" xfId="3128"/>
    <cellStyle name="Normal 3 3 2 2 2 10" xfId="53361"/>
    <cellStyle name="Normal 3 3 2 2 2 11" xfId="53362"/>
    <cellStyle name="Normal 3 3 2 2 2 12" xfId="53363"/>
    <cellStyle name="Normal 3 3 2 2 2 2" xfId="3129"/>
    <cellStyle name="Normal 3 3 2 2 2 2 10" xfId="53364"/>
    <cellStyle name="Normal 3 3 2 2 2 2 11" xfId="53365"/>
    <cellStyle name="Normal 3 3 2 2 2 2 2" xfId="3130"/>
    <cellStyle name="Normal 3 3 2 2 2 2 2 2" xfId="4441"/>
    <cellStyle name="Normal 3 3 2 2 2 2 2 2 2" xfId="53366"/>
    <cellStyle name="Normal 3 3 2 2 2 2 2 2 2 2" xfId="53367"/>
    <cellStyle name="Normal 3 3 2 2 2 2 2 2 2 3" xfId="53368"/>
    <cellStyle name="Normal 3 3 2 2 2 2 2 2 3" xfId="53369"/>
    <cellStyle name="Normal 3 3 2 2 2 2 2 2 3 2" xfId="53370"/>
    <cellStyle name="Normal 3 3 2 2 2 2 2 2 3 3" xfId="53371"/>
    <cellStyle name="Normal 3 3 2 2 2 2 2 2 4" xfId="53372"/>
    <cellStyle name="Normal 3 3 2 2 2 2 2 2 5" xfId="53373"/>
    <cellStyle name="Normal 3 3 2 2 2 2 2 2 6" xfId="53374"/>
    <cellStyle name="Normal 3 3 2 2 2 2 2 2 7" xfId="53375"/>
    <cellStyle name="Normal 3 3 2 2 2 2 2 2 8" xfId="53376"/>
    <cellStyle name="Normal 3 3 2 2 2 2 2 3" xfId="53377"/>
    <cellStyle name="Normal 3 3 2 2 2 2 2 3 2" xfId="53378"/>
    <cellStyle name="Normal 3 3 2 2 2 2 2 3 2 2" xfId="59715"/>
    <cellStyle name="Normal 3 3 2 2 2 2 2 3 2 3" xfId="59716"/>
    <cellStyle name="Normal 3 3 2 2 2 2 2 3 3" xfId="53379"/>
    <cellStyle name="Normal 3 3 2 2 2 2 2 3 3 2" xfId="59717"/>
    <cellStyle name="Normal 3 3 2 2 2 2 2 3 4" xfId="53380"/>
    <cellStyle name="Normal 3 3 2 2 2 2 2 4" xfId="53381"/>
    <cellStyle name="Normal 3 3 2 2 2 2 2 4 2" xfId="53382"/>
    <cellStyle name="Normal 3 3 2 2 2 2 2 4 3" xfId="53383"/>
    <cellStyle name="Normal 3 3 2 2 2 2 2 5" xfId="53384"/>
    <cellStyle name="Normal 3 3 2 2 2 2 2 6" xfId="53385"/>
    <cellStyle name="Normal 3 3 2 2 2 2 2 7" xfId="53386"/>
    <cellStyle name="Normal 3 3 2 2 2 2 2 8" xfId="53387"/>
    <cellStyle name="Normal 3 3 2 2 2 2 2 9" xfId="53388"/>
    <cellStyle name="Normal 3 3 2 2 2 2 3" xfId="4440"/>
    <cellStyle name="Normal 3 3 2 2 2 2 3 2" xfId="53389"/>
    <cellStyle name="Normal 3 3 2 2 2 2 3 2 2" xfId="53390"/>
    <cellStyle name="Normal 3 3 2 2 2 2 3 2 3" xfId="53391"/>
    <cellStyle name="Normal 3 3 2 2 2 2 3 3" xfId="53392"/>
    <cellStyle name="Normal 3 3 2 2 2 2 3 3 2" xfId="53393"/>
    <cellStyle name="Normal 3 3 2 2 2 2 3 3 3" xfId="53394"/>
    <cellStyle name="Normal 3 3 2 2 2 2 3 4" xfId="53395"/>
    <cellStyle name="Normal 3 3 2 2 2 2 3 5" xfId="53396"/>
    <cellStyle name="Normal 3 3 2 2 2 2 3 6" xfId="53397"/>
    <cellStyle name="Normal 3 3 2 2 2 2 3 7" xfId="53398"/>
    <cellStyle name="Normal 3 3 2 2 2 2 3 8" xfId="53399"/>
    <cellStyle name="Normal 3 3 2 2 2 2 4" xfId="53400"/>
    <cellStyle name="Normal 3 3 2 2 2 2 4 2" xfId="53401"/>
    <cellStyle name="Normal 3 3 2 2 2 2 4 2 2" xfId="59718"/>
    <cellStyle name="Normal 3 3 2 2 2 2 4 2 3" xfId="59719"/>
    <cellStyle name="Normal 3 3 2 2 2 2 4 3" xfId="53402"/>
    <cellStyle name="Normal 3 3 2 2 2 2 4 3 2" xfId="59720"/>
    <cellStyle name="Normal 3 3 2 2 2 2 4 4" xfId="53403"/>
    <cellStyle name="Normal 3 3 2 2 2 2 5" xfId="53404"/>
    <cellStyle name="Normal 3 3 2 2 2 2 5 2" xfId="53405"/>
    <cellStyle name="Normal 3 3 2 2 2 2 5 3" xfId="53406"/>
    <cellStyle name="Normal 3 3 2 2 2 2 6" xfId="53407"/>
    <cellStyle name="Normal 3 3 2 2 2 2 6 2" xfId="53408"/>
    <cellStyle name="Normal 3 3 2 2 2 2 6 3" xfId="53409"/>
    <cellStyle name="Normal 3 3 2 2 2 2 7" xfId="53410"/>
    <cellStyle name="Normal 3 3 2 2 2 2 8" xfId="53411"/>
    <cellStyle name="Normal 3 3 2 2 2 2 9" xfId="53412"/>
    <cellStyle name="Normal 3 3 2 2 2 3" xfId="3131"/>
    <cellStyle name="Normal 3 3 2 2 2 3 10" xfId="53413"/>
    <cellStyle name="Normal 3 3 2 2 2 3 2" xfId="4442"/>
    <cellStyle name="Normal 3 3 2 2 2 3 2 2" xfId="53414"/>
    <cellStyle name="Normal 3 3 2 2 2 3 2 2 2" xfId="53415"/>
    <cellStyle name="Normal 3 3 2 2 2 3 2 2 3" xfId="53416"/>
    <cellStyle name="Normal 3 3 2 2 2 3 2 2 4" xfId="59721"/>
    <cellStyle name="Normal 3 3 2 2 2 3 2 3" xfId="53417"/>
    <cellStyle name="Normal 3 3 2 2 2 3 2 3 2" xfId="53418"/>
    <cellStyle name="Normal 3 3 2 2 2 3 2 3 3" xfId="53419"/>
    <cellStyle name="Normal 3 3 2 2 2 3 2 4" xfId="53420"/>
    <cellStyle name="Normal 3 3 2 2 2 3 2 5" xfId="53421"/>
    <cellStyle name="Normal 3 3 2 2 2 3 2 6" xfId="53422"/>
    <cellStyle name="Normal 3 3 2 2 2 3 2 7" xfId="53423"/>
    <cellStyle name="Normal 3 3 2 2 2 3 2 8" xfId="53424"/>
    <cellStyle name="Normal 3 3 2 2 2 3 3" xfId="53425"/>
    <cellStyle name="Normal 3 3 2 2 2 3 3 2" xfId="53426"/>
    <cellStyle name="Normal 3 3 2 2 2 3 3 2 2" xfId="59722"/>
    <cellStyle name="Normal 3 3 2 2 2 3 3 2 3" xfId="59723"/>
    <cellStyle name="Normal 3 3 2 2 2 3 3 3" xfId="53427"/>
    <cellStyle name="Normal 3 3 2 2 2 3 3 4" xfId="53428"/>
    <cellStyle name="Normal 3 3 2 2 2 3 3 5" xfId="59724"/>
    <cellStyle name="Normal 3 3 2 2 2 3 3 6" xfId="59725"/>
    <cellStyle name="Normal 3 3 2 2 2 3 4" xfId="53429"/>
    <cellStyle name="Normal 3 3 2 2 2 3 4 2" xfId="53430"/>
    <cellStyle name="Normal 3 3 2 2 2 3 4 3" xfId="53431"/>
    <cellStyle name="Normal 3 3 2 2 2 3 5" xfId="53432"/>
    <cellStyle name="Normal 3 3 2 2 2 3 5 2" xfId="53433"/>
    <cellStyle name="Normal 3 3 2 2 2 3 5 3" xfId="53434"/>
    <cellStyle name="Normal 3 3 2 2 2 3 6" xfId="53435"/>
    <cellStyle name="Normal 3 3 2 2 2 3 7" xfId="53436"/>
    <cellStyle name="Normal 3 3 2 2 2 3 8" xfId="53437"/>
    <cellStyle name="Normal 3 3 2 2 2 3 9" xfId="53438"/>
    <cellStyle name="Normal 3 3 2 2 2 4" xfId="4439"/>
    <cellStyle name="Normal 3 3 2 2 2 4 2" xfId="53439"/>
    <cellStyle name="Normal 3 3 2 2 2 4 2 2" xfId="53440"/>
    <cellStyle name="Normal 3 3 2 2 2 4 2 3" xfId="53441"/>
    <cellStyle name="Normal 3 3 2 2 2 4 2 4" xfId="59726"/>
    <cellStyle name="Normal 3 3 2 2 2 4 3" xfId="53442"/>
    <cellStyle name="Normal 3 3 2 2 2 4 3 2" xfId="53443"/>
    <cellStyle name="Normal 3 3 2 2 2 4 3 3" xfId="53444"/>
    <cellStyle name="Normal 3 3 2 2 2 4 4" xfId="53445"/>
    <cellStyle name="Normal 3 3 2 2 2 4 5" xfId="53446"/>
    <cellStyle name="Normal 3 3 2 2 2 4 6" xfId="53447"/>
    <cellStyle name="Normal 3 3 2 2 2 4 7" xfId="53448"/>
    <cellStyle name="Normal 3 3 2 2 2 4 8" xfId="53449"/>
    <cellStyle name="Normal 3 3 2 2 2 5" xfId="53450"/>
    <cellStyle name="Normal 3 3 2 2 2 5 2" xfId="53451"/>
    <cellStyle name="Normal 3 3 2 2 2 5 2 2" xfId="59727"/>
    <cellStyle name="Normal 3 3 2 2 2 5 2 3" xfId="59728"/>
    <cellStyle name="Normal 3 3 2 2 2 5 3" xfId="53452"/>
    <cellStyle name="Normal 3 3 2 2 2 5 4" xfId="53453"/>
    <cellStyle name="Normal 3 3 2 2 2 5 5" xfId="59729"/>
    <cellStyle name="Normal 3 3 2 2 2 5 6" xfId="59730"/>
    <cellStyle name="Normal 3 3 2 2 2 6" xfId="53454"/>
    <cellStyle name="Normal 3 3 2 2 2 6 2" xfId="53455"/>
    <cellStyle name="Normal 3 3 2 2 2 6 3" xfId="53456"/>
    <cellStyle name="Normal 3 3 2 2 2 7" xfId="53457"/>
    <cellStyle name="Normal 3 3 2 2 2 7 2" xfId="53458"/>
    <cellStyle name="Normal 3 3 2 2 2 7 3" xfId="53459"/>
    <cellStyle name="Normal 3 3 2 2 2 8" xfId="53460"/>
    <cellStyle name="Normal 3 3 2 2 2 9" xfId="53461"/>
    <cellStyle name="Normal 3 3 2 2 3" xfId="3132"/>
    <cellStyle name="Normal 3 3 2 2 3 10" xfId="53462"/>
    <cellStyle name="Normal 3 3 2 2 3 11" xfId="53463"/>
    <cellStyle name="Normal 3 3 2 2 3 2" xfId="3133"/>
    <cellStyle name="Normal 3 3 2 2 3 2 2" xfId="4444"/>
    <cellStyle name="Normal 3 3 2 2 3 2 2 2" xfId="53464"/>
    <cellStyle name="Normal 3 3 2 2 3 2 2 2 2" xfId="53465"/>
    <cellStyle name="Normal 3 3 2 2 3 2 2 2 3" xfId="53466"/>
    <cellStyle name="Normal 3 3 2 2 3 2 2 3" xfId="53467"/>
    <cellStyle name="Normal 3 3 2 2 3 2 2 3 2" xfId="53468"/>
    <cellStyle name="Normal 3 3 2 2 3 2 2 3 3" xfId="53469"/>
    <cellStyle name="Normal 3 3 2 2 3 2 2 4" xfId="53470"/>
    <cellStyle name="Normal 3 3 2 2 3 2 2 5" xfId="53471"/>
    <cellStyle name="Normal 3 3 2 2 3 2 2 6" xfId="53472"/>
    <cellStyle name="Normal 3 3 2 2 3 2 2 7" xfId="53473"/>
    <cellStyle name="Normal 3 3 2 2 3 2 2 8" xfId="53474"/>
    <cellStyle name="Normal 3 3 2 2 3 2 3" xfId="53475"/>
    <cellStyle name="Normal 3 3 2 2 3 2 3 2" xfId="53476"/>
    <cellStyle name="Normal 3 3 2 2 3 2 3 2 2" xfId="59731"/>
    <cellStyle name="Normal 3 3 2 2 3 2 3 2 3" xfId="59732"/>
    <cellStyle name="Normal 3 3 2 2 3 2 3 3" xfId="53477"/>
    <cellStyle name="Normal 3 3 2 2 3 2 3 3 2" xfId="59733"/>
    <cellStyle name="Normal 3 3 2 2 3 2 3 4" xfId="53478"/>
    <cellStyle name="Normal 3 3 2 2 3 2 4" xfId="53479"/>
    <cellStyle name="Normal 3 3 2 2 3 2 4 2" xfId="53480"/>
    <cellStyle name="Normal 3 3 2 2 3 2 4 3" xfId="53481"/>
    <cellStyle name="Normal 3 3 2 2 3 2 5" xfId="53482"/>
    <cellStyle name="Normal 3 3 2 2 3 2 6" xfId="53483"/>
    <cellStyle name="Normal 3 3 2 2 3 2 7" xfId="53484"/>
    <cellStyle name="Normal 3 3 2 2 3 2 8" xfId="53485"/>
    <cellStyle name="Normal 3 3 2 2 3 2 9" xfId="53486"/>
    <cellStyle name="Normal 3 3 2 2 3 3" xfId="4443"/>
    <cellStyle name="Normal 3 3 2 2 3 3 2" xfId="53487"/>
    <cellStyle name="Normal 3 3 2 2 3 3 2 2" xfId="53488"/>
    <cellStyle name="Normal 3 3 2 2 3 3 2 3" xfId="53489"/>
    <cellStyle name="Normal 3 3 2 2 3 3 3" xfId="53490"/>
    <cellStyle name="Normal 3 3 2 2 3 3 3 2" xfId="53491"/>
    <cellStyle name="Normal 3 3 2 2 3 3 3 3" xfId="53492"/>
    <cellStyle name="Normal 3 3 2 2 3 3 4" xfId="53493"/>
    <cellStyle name="Normal 3 3 2 2 3 3 5" xfId="53494"/>
    <cellStyle name="Normal 3 3 2 2 3 3 6" xfId="53495"/>
    <cellStyle name="Normal 3 3 2 2 3 3 7" xfId="53496"/>
    <cellStyle name="Normal 3 3 2 2 3 3 8" xfId="53497"/>
    <cellStyle name="Normal 3 3 2 2 3 4" xfId="53498"/>
    <cellStyle name="Normal 3 3 2 2 3 4 2" xfId="53499"/>
    <cellStyle name="Normal 3 3 2 2 3 4 2 2" xfId="59734"/>
    <cellStyle name="Normal 3 3 2 2 3 4 2 3" xfId="59735"/>
    <cellStyle name="Normal 3 3 2 2 3 4 3" xfId="53500"/>
    <cellStyle name="Normal 3 3 2 2 3 4 3 2" xfId="59736"/>
    <cellStyle name="Normal 3 3 2 2 3 4 4" xfId="53501"/>
    <cellStyle name="Normal 3 3 2 2 3 5" xfId="53502"/>
    <cellStyle name="Normal 3 3 2 2 3 5 2" xfId="53503"/>
    <cellStyle name="Normal 3 3 2 2 3 5 3" xfId="53504"/>
    <cellStyle name="Normal 3 3 2 2 3 6" xfId="53505"/>
    <cellStyle name="Normal 3 3 2 2 3 6 2" xfId="53506"/>
    <cellStyle name="Normal 3 3 2 2 3 6 3" xfId="53507"/>
    <cellStyle name="Normal 3 3 2 2 3 7" xfId="53508"/>
    <cellStyle name="Normal 3 3 2 2 3 8" xfId="53509"/>
    <cellStyle name="Normal 3 3 2 2 3 9" xfId="53510"/>
    <cellStyle name="Normal 3 3 2 2 4" xfId="3134"/>
    <cellStyle name="Normal 3 3 2 2 4 10" xfId="53511"/>
    <cellStyle name="Normal 3 3 2 2 4 2" xfId="4445"/>
    <cellStyle name="Normal 3 3 2 2 4 2 2" xfId="53512"/>
    <cellStyle name="Normal 3 3 2 2 4 2 2 2" xfId="53513"/>
    <cellStyle name="Normal 3 3 2 2 4 2 2 3" xfId="53514"/>
    <cellStyle name="Normal 3 3 2 2 4 2 2 4" xfId="59737"/>
    <cellStyle name="Normal 3 3 2 2 4 2 3" xfId="53515"/>
    <cellStyle name="Normal 3 3 2 2 4 2 3 2" xfId="53516"/>
    <cellStyle name="Normal 3 3 2 2 4 2 3 3" xfId="53517"/>
    <cellStyle name="Normal 3 3 2 2 4 2 4" xfId="53518"/>
    <cellStyle name="Normal 3 3 2 2 4 2 5" xfId="53519"/>
    <cellStyle name="Normal 3 3 2 2 4 2 6" xfId="53520"/>
    <cellStyle name="Normal 3 3 2 2 4 2 7" xfId="53521"/>
    <cellStyle name="Normal 3 3 2 2 4 2 8" xfId="53522"/>
    <cellStyle name="Normal 3 3 2 2 4 3" xfId="53523"/>
    <cellStyle name="Normal 3 3 2 2 4 3 2" xfId="53524"/>
    <cellStyle name="Normal 3 3 2 2 4 3 2 2" xfId="59738"/>
    <cellStyle name="Normal 3 3 2 2 4 3 2 3" xfId="59739"/>
    <cellStyle name="Normal 3 3 2 2 4 3 3" xfId="53525"/>
    <cellStyle name="Normal 3 3 2 2 4 3 4" xfId="53526"/>
    <cellStyle name="Normal 3 3 2 2 4 3 5" xfId="59740"/>
    <cellStyle name="Normal 3 3 2 2 4 3 6" xfId="59741"/>
    <cellStyle name="Normal 3 3 2 2 4 4" xfId="53527"/>
    <cellStyle name="Normal 3 3 2 2 4 4 2" xfId="53528"/>
    <cellStyle name="Normal 3 3 2 2 4 4 3" xfId="53529"/>
    <cellStyle name="Normal 3 3 2 2 4 5" xfId="53530"/>
    <cellStyle name="Normal 3 3 2 2 4 5 2" xfId="53531"/>
    <cellStyle name="Normal 3 3 2 2 4 5 3" xfId="53532"/>
    <cellStyle name="Normal 3 3 2 2 4 6" xfId="53533"/>
    <cellStyle name="Normal 3 3 2 2 4 7" xfId="53534"/>
    <cellStyle name="Normal 3 3 2 2 4 8" xfId="53535"/>
    <cellStyle name="Normal 3 3 2 2 4 9" xfId="53536"/>
    <cellStyle name="Normal 3 3 2 2 5" xfId="4438"/>
    <cellStyle name="Normal 3 3 2 2 5 2" xfId="53537"/>
    <cellStyle name="Normal 3 3 2 2 5 2 2" xfId="53538"/>
    <cellStyle name="Normal 3 3 2 2 5 2 3" xfId="53539"/>
    <cellStyle name="Normal 3 3 2 2 5 2 4" xfId="59742"/>
    <cellStyle name="Normal 3 3 2 2 5 3" xfId="53540"/>
    <cellStyle name="Normal 3 3 2 2 5 3 2" xfId="53541"/>
    <cellStyle name="Normal 3 3 2 2 5 3 3" xfId="53542"/>
    <cellStyle name="Normal 3 3 2 2 5 4" xfId="53543"/>
    <cellStyle name="Normal 3 3 2 2 5 5" xfId="53544"/>
    <cellStyle name="Normal 3 3 2 2 5 6" xfId="53545"/>
    <cellStyle name="Normal 3 3 2 2 5 7" xfId="53546"/>
    <cellStyle name="Normal 3 3 2 2 5 8" xfId="53547"/>
    <cellStyle name="Normal 3 3 2 2 6" xfId="3127"/>
    <cellStyle name="Normal 3 3 2 2 6 2" xfId="53548"/>
    <cellStyle name="Normal 3 3 2 2 6 2 2" xfId="53549"/>
    <cellStyle name="Normal 3 3 2 2 6 2 3" xfId="53550"/>
    <cellStyle name="Normal 3 3 2 2 6 3" xfId="53551"/>
    <cellStyle name="Normal 3 3 2 2 6 3 2" xfId="53552"/>
    <cellStyle name="Normal 3 3 2 2 6 3 3" xfId="53553"/>
    <cellStyle name="Normal 3 3 2 2 6 4" xfId="53554"/>
    <cellStyle name="Normal 3 3 2 2 6 5" xfId="53555"/>
    <cellStyle name="Normal 3 3 2 2 6 6" xfId="53556"/>
    <cellStyle name="Normal 3 3 2 2 6 7" xfId="53557"/>
    <cellStyle name="Normal 3 3 2 2 6 8" xfId="53558"/>
    <cellStyle name="Normal 3 3 2 2 7" xfId="53559"/>
    <cellStyle name="Normal 3 3 2 2 7 2" xfId="53560"/>
    <cellStyle name="Normal 3 3 2 2 7 3" xfId="53561"/>
    <cellStyle name="Normal 3 3 2 2 8" xfId="53562"/>
    <cellStyle name="Normal 3 3 2 2 8 2" xfId="53563"/>
    <cellStyle name="Normal 3 3 2 2 8 3" xfId="53564"/>
    <cellStyle name="Normal 3 3 2 2 9" xfId="53565"/>
    <cellStyle name="Normal 3 3 2 2 9 2" xfId="53566"/>
    <cellStyle name="Normal 3 3 2 2 9 3" xfId="53567"/>
    <cellStyle name="Normal 3 3 2 3" xfId="3135"/>
    <cellStyle name="Normal 3 3 2 3 10" xfId="53568"/>
    <cellStyle name="Normal 3 3 2 3 11" xfId="53569"/>
    <cellStyle name="Normal 3 3 2 3 12" xfId="53570"/>
    <cellStyle name="Normal 3 3 2 3 13" xfId="53571"/>
    <cellStyle name="Normal 3 3 2 3 2" xfId="3136"/>
    <cellStyle name="Normal 3 3 2 3 2 10" xfId="53572"/>
    <cellStyle name="Normal 3 3 2 3 2 11" xfId="53573"/>
    <cellStyle name="Normal 3 3 2 3 2 2" xfId="3137"/>
    <cellStyle name="Normal 3 3 2 3 2 2 2" xfId="4448"/>
    <cellStyle name="Normal 3 3 2 3 2 2 2 2" xfId="53574"/>
    <cellStyle name="Normal 3 3 2 3 2 2 2 2 2" xfId="53575"/>
    <cellStyle name="Normal 3 3 2 3 2 2 2 2 3" xfId="53576"/>
    <cellStyle name="Normal 3 3 2 3 2 2 2 3" xfId="53577"/>
    <cellStyle name="Normal 3 3 2 3 2 2 2 3 2" xfId="53578"/>
    <cellStyle name="Normal 3 3 2 3 2 2 2 3 3" xfId="53579"/>
    <cellStyle name="Normal 3 3 2 3 2 2 2 4" xfId="53580"/>
    <cellStyle name="Normal 3 3 2 3 2 2 2 5" xfId="53581"/>
    <cellStyle name="Normal 3 3 2 3 2 2 2 6" xfId="53582"/>
    <cellStyle name="Normal 3 3 2 3 2 2 2 7" xfId="53583"/>
    <cellStyle name="Normal 3 3 2 3 2 2 2 8" xfId="53584"/>
    <cellStyle name="Normal 3 3 2 3 2 2 3" xfId="53585"/>
    <cellStyle name="Normal 3 3 2 3 2 2 3 2" xfId="53586"/>
    <cellStyle name="Normal 3 3 2 3 2 2 3 2 2" xfId="59743"/>
    <cellStyle name="Normal 3 3 2 3 2 2 3 2 3" xfId="59744"/>
    <cellStyle name="Normal 3 3 2 3 2 2 3 3" xfId="53587"/>
    <cellStyle name="Normal 3 3 2 3 2 2 3 3 2" xfId="59745"/>
    <cellStyle name="Normal 3 3 2 3 2 2 3 4" xfId="53588"/>
    <cellStyle name="Normal 3 3 2 3 2 2 4" xfId="53589"/>
    <cellStyle name="Normal 3 3 2 3 2 2 4 2" xfId="53590"/>
    <cellStyle name="Normal 3 3 2 3 2 2 4 3" xfId="53591"/>
    <cellStyle name="Normal 3 3 2 3 2 2 5" xfId="53592"/>
    <cellStyle name="Normal 3 3 2 3 2 2 6" xfId="53593"/>
    <cellStyle name="Normal 3 3 2 3 2 2 7" xfId="53594"/>
    <cellStyle name="Normal 3 3 2 3 2 2 8" xfId="53595"/>
    <cellStyle name="Normal 3 3 2 3 2 2 9" xfId="53596"/>
    <cellStyle name="Normal 3 3 2 3 2 3" xfId="4447"/>
    <cellStyle name="Normal 3 3 2 3 2 3 2" xfId="53597"/>
    <cellStyle name="Normal 3 3 2 3 2 3 2 2" xfId="53598"/>
    <cellStyle name="Normal 3 3 2 3 2 3 2 3" xfId="53599"/>
    <cellStyle name="Normal 3 3 2 3 2 3 3" xfId="53600"/>
    <cellStyle name="Normal 3 3 2 3 2 3 3 2" xfId="53601"/>
    <cellStyle name="Normal 3 3 2 3 2 3 3 3" xfId="53602"/>
    <cellStyle name="Normal 3 3 2 3 2 3 4" xfId="53603"/>
    <cellStyle name="Normal 3 3 2 3 2 3 5" xfId="53604"/>
    <cellStyle name="Normal 3 3 2 3 2 3 6" xfId="53605"/>
    <cellStyle name="Normal 3 3 2 3 2 3 7" xfId="53606"/>
    <cellStyle name="Normal 3 3 2 3 2 3 8" xfId="53607"/>
    <cellStyle name="Normal 3 3 2 3 2 4" xfId="53608"/>
    <cellStyle name="Normal 3 3 2 3 2 4 2" xfId="53609"/>
    <cellStyle name="Normal 3 3 2 3 2 4 2 2" xfId="59746"/>
    <cellStyle name="Normal 3 3 2 3 2 4 2 3" xfId="59747"/>
    <cellStyle name="Normal 3 3 2 3 2 4 3" xfId="53610"/>
    <cellStyle name="Normal 3 3 2 3 2 4 3 2" xfId="59748"/>
    <cellStyle name="Normal 3 3 2 3 2 4 4" xfId="53611"/>
    <cellStyle name="Normal 3 3 2 3 2 5" xfId="53612"/>
    <cellStyle name="Normal 3 3 2 3 2 5 2" xfId="53613"/>
    <cellStyle name="Normal 3 3 2 3 2 5 3" xfId="53614"/>
    <cellStyle name="Normal 3 3 2 3 2 6" xfId="53615"/>
    <cellStyle name="Normal 3 3 2 3 2 6 2" xfId="53616"/>
    <cellStyle name="Normal 3 3 2 3 2 6 3" xfId="53617"/>
    <cellStyle name="Normal 3 3 2 3 2 7" xfId="53618"/>
    <cellStyle name="Normal 3 3 2 3 2 8" xfId="53619"/>
    <cellStyle name="Normal 3 3 2 3 2 9" xfId="53620"/>
    <cellStyle name="Normal 3 3 2 3 3" xfId="3138"/>
    <cellStyle name="Normal 3 3 2 3 3 10" xfId="53621"/>
    <cellStyle name="Normal 3 3 2 3 3 2" xfId="4449"/>
    <cellStyle name="Normal 3 3 2 3 3 2 2" xfId="53622"/>
    <cellStyle name="Normal 3 3 2 3 3 2 2 2" xfId="53623"/>
    <cellStyle name="Normal 3 3 2 3 3 2 2 3" xfId="53624"/>
    <cellStyle name="Normal 3 3 2 3 3 2 2 4" xfId="59749"/>
    <cellStyle name="Normal 3 3 2 3 3 2 3" xfId="53625"/>
    <cellStyle name="Normal 3 3 2 3 3 2 3 2" xfId="53626"/>
    <cellStyle name="Normal 3 3 2 3 3 2 3 3" xfId="53627"/>
    <cellStyle name="Normal 3 3 2 3 3 2 4" xfId="53628"/>
    <cellStyle name="Normal 3 3 2 3 3 2 5" xfId="53629"/>
    <cellStyle name="Normal 3 3 2 3 3 2 6" xfId="53630"/>
    <cellStyle name="Normal 3 3 2 3 3 2 7" xfId="53631"/>
    <cellStyle name="Normal 3 3 2 3 3 2 8" xfId="53632"/>
    <cellStyle name="Normal 3 3 2 3 3 3" xfId="53633"/>
    <cellStyle name="Normal 3 3 2 3 3 3 2" xfId="53634"/>
    <cellStyle name="Normal 3 3 2 3 3 3 2 2" xfId="59750"/>
    <cellStyle name="Normal 3 3 2 3 3 3 2 3" xfId="59751"/>
    <cellStyle name="Normal 3 3 2 3 3 3 3" xfId="53635"/>
    <cellStyle name="Normal 3 3 2 3 3 3 4" xfId="53636"/>
    <cellStyle name="Normal 3 3 2 3 3 3 5" xfId="59752"/>
    <cellStyle name="Normal 3 3 2 3 3 3 6" xfId="59753"/>
    <cellStyle name="Normal 3 3 2 3 3 4" xfId="53637"/>
    <cellStyle name="Normal 3 3 2 3 3 4 2" xfId="53638"/>
    <cellStyle name="Normal 3 3 2 3 3 4 3" xfId="53639"/>
    <cellStyle name="Normal 3 3 2 3 3 5" xfId="53640"/>
    <cellStyle name="Normal 3 3 2 3 3 5 2" xfId="53641"/>
    <cellStyle name="Normal 3 3 2 3 3 5 3" xfId="53642"/>
    <cellStyle name="Normal 3 3 2 3 3 6" xfId="53643"/>
    <cellStyle name="Normal 3 3 2 3 3 7" xfId="53644"/>
    <cellStyle name="Normal 3 3 2 3 3 8" xfId="53645"/>
    <cellStyle name="Normal 3 3 2 3 3 9" xfId="53646"/>
    <cellStyle name="Normal 3 3 2 3 4" xfId="4446"/>
    <cellStyle name="Normal 3 3 2 3 4 2" xfId="53647"/>
    <cellStyle name="Normal 3 3 2 3 4 2 2" xfId="53648"/>
    <cellStyle name="Normal 3 3 2 3 4 2 3" xfId="53649"/>
    <cellStyle name="Normal 3 3 2 3 4 2 4" xfId="59754"/>
    <cellStyle name="Normal 3 3 2 3 4 3" xfId="53650"/>
    <cellStyle name="Normal 3 3 2 3 4 3 2" xfId="53651"/>
    <cellStyle name="Normal 3 3 2 3 4 3 3" xfId="53652"/>
    <cellStyle name="Normal 3 3 2 3 4 4" xfId="53653"/>
    <cellStyle name="Normal 3 3 2 3 4 5" xfId="53654"/>
    <cellStyle name="Normal 3 3 2 3 4 6" xfId="53655"/>
    <cellStyle name="Normal 3 3 2 3 4 7" xfId="53656"/>
    <cellStyle name="Normal 3 3 2 3 4 8" xfId="53657"/>
    <cellStyle name="Normal 3 3 2 3 5" xfId="53658"/>
    <cellStyle name="Normal 3 3 2 3 5 2" xfId="53659"/>
    <cellStyle name="Normal 3 3 2 3 5 2 2" xfId="59755"/>
    <cellStyle name="Normal 3 3 2 3 5 2 3" xfId="59756"/>
    <cellStyle name="Normal 3 3 2 3 5 3" xfId="53660"/>
    <cellStyle name="Normal 3 3 2 3 5 4" xfId="53661"/>
    <cellStyle name="Normal 3 3 2 3 5 5" xfId="59757"/>
    <cellStyle name="Normal 3 3 2 3 5 6" xfId="59758"/>
    <cellStyle name="Normal 3 3 2 3 6" xfId="53662"/>
    <cellStyle name="Normal 3 3 2 3 6 2" xfId="53663"/>
    <cellStyle name="Normal 3 3 2 3 6 3" xfId="53664"/>
    <cellStyle name="Normal 3 3 2 3 7" xfId="53665"/>
    <cellStyle name="Normal 3 3 2 3 7 2" xfId="53666"/>
    <cellStyle name="Normal 3 3 2 3 7 3" xfId="53667"/>
    <cellStyle name="Normal 3 3 2 3 8" xfId="53668"/>
    <cellStyle name="Normal 3 3 2 3 8 2" xfId="53669"/>
    <cellStyle name="Normal 3 3 2 3 8 3" xfId="53670"/>
    <cellStyle name="Normal 3 3 2 3 9" xfId="53671"/>
    <cellStyle name="Normal 3 3 2 4" xfId="3139"/>
    <cellStyle name="Normal 3 3 2 4 10" xfId="53672"/>
    <cellStyle name="Normal 3 3 2 4 11" xfId="53673"/>
    <cellStyle name="Normal 3 3 2 4 2" xfId="3140"/>
    <cellStyle name="Normal 3 3 2 4 2 10" xfId="53674"/>
    <cellStyle name="Normal 3 3 2 4 2 2" xfId="4451"/>
    <cellStyle name="Normal 3 3 2 4 2 2 2" xfId="53675"/>
    <cellStyle name="Normal 3 3 2 4 2 2 2 2" xfId="53676"/>
    <cellStyle name="Normal 3 3 2 4 2 2 2 3" xfId="53677"/>
    <cellStyle name="Normal 3 3 2 4 2 2 3" xfId="53678"/>
    <cellStyle name="Normal 3 3 2 4 2 2 3 2" xfId="53679"/>
    <cellStyle name="Normal 3 3 2 4 2 2 3 3" xfId="53680"/>
    <cellStyle name="Normal 3 3 2 4 2 2 4" xfId="53681"/>
    <cellStyle name="Normal 3 3 2 4 2 2 5" xfId="53682"/>
    <cellStyle name="Normal 3 3 2 4 2 2 6" xfId="53683"/>
    <cellStyle name="Normal 3 3 2 4 2 2 7" xfId="53684"/>
    <cellStyle name="Normal 3 3 2 4 2 2 8" xfId="53685"/>
    <cellStyle name="Normal 3 3 2 4 2 3" xfId="53686"/>
    <cellStyle name="Normal 3 3 2 4 2 3 2" xfId="53687"/>
    <cellStyle name="Normal 3 3 2 4 2 3 2 2" xfId="59759"/>
    <cellStyle name="Normal 3 3 2 4 2 3 2 3" xfId="59760"/>
    <cellStyle name="Normal 3 3 2 4 2 3 3" xfId="53688"/>
    <cellStyle name="Normal 3 3 2 4 2 3 3 2" xfId="59761"/>
    <cellStyle name="Normal 3 3 2 4 2 3 4" xfId="53689"/>
    <cellStyle name="Normal 3 3 2 4 2 4" xfId="53690"/>
    <cellStyle name="Normal 3 3 2 4 2 4 2" xfId="53691"/>
    <cellStyle name="Normal 3 3 2 4 2 4 3" xfId="53692"/>
    <cellStyle name="Normal 3 3 2 4 2 5" xfId="53693"/>
    <cellStyle name="Normal 3 3 2 4 2 5 2" xfId="53694"/>
    <cellStyle name="Normal 3 3 2 4 2 5 3" xfId="53695"/>
    <cellStyle name="Normal 3 3 2 4 2 6" xfId="53696"/>
    <cellStyle name="Normal 3 3 2 4 2 7" xfId="53697"/>
    <cellStyle name="Normal 3 3 2 4 2 8" xfId="53698"/>
    <cellStyle name="Normal 3 3 2 4 2 9" xfId="53699"/>
    <cellStyle name="Normal 3 3 2 4 3" xfId="4450"/>
    <cellStyle name="Normal 3 3 2 4 3 2" xfId="53700"/>
    <cellStyle name="Normal 3 3 2 4 3 2 2" xfId="53701"/>
    <cellStyle name="Normal 3 3 2 4 3 2 3" xfId="53702"/>
    <cellStyle name="Normal 3 3 2 4 3 3" xfId="53703"/>
    <cellStyle name="Normal 3 3 2 4 3 3 2" xfId="53704"/>
    <cellStyle name="Normal 3 3 2 4 3 3 3" xfId="53705"/>
    <cellStyle name="Normal 3 3 2 4 3 4" xfId="53706"/>
    <cellStyle name="Normal 3 3 2 4 3 5" xfId="53707"/>
    <cellStyle name="Normal 3 3 2 4 3 6" xfId="53708"/>
    <cellStyle name="Normal 3 3 2 4 3 7" xfId="53709"/>
    <cellStyle name="Normal 3 3 2 4 3 8" xfId="53710"/>
    <cellStyle name="Normal 3 3 2 4 4" xfId="53711"/>
    <cellStyle name="Normal 3 3 2 4 4 2" xfId="53712"/>
    <cellStyle name="Normal 3 3 2 4 4 2 2" xfId="59762"/>
    <cellStyle name="Normal 3 3 2 4 4 2 3" xfId="59763"/>
    <cellStyle name="Normal 3 3 2 4 4 3" xfId="53713"/>
    <cellStyle name="Normal 3 3 2 4 4 3 2" xfId="59764"/>
    <cellStyle name="Normal 3 3 2 4 4 4" xfId="53714"/>
    <cellStyle name="Normal 3 3 2 4 5" xfId="53715"/>
    <cellStyle name="Normal 3 3 2 4 5 2" xfId="53716"/>
    <cellStyle name="Normal 3 3 2 4 5 3" xfId="53717"/>
    <cellStyle name="Normal 3 3 2 4 6" xfId="53718"/>
    <cellStyle name="Normal 3 3 2 4 6 2" xfId="53719"/>
    <cellStyle name="Normal 3 3 2 4 6 3" xfId="53720"/>
    <cellStyle name="Normal 3 3 2 4 7" xfId="53721"/>
    <cellStyle name="Normal 3 3 2 4 8" xfId="53722"/>
    <cellStyle name="Normal 3 3 2 4 9" xfId="53723"/>
    <cellStyle name="Normal 3 3 2 5" xfId="3141"/>
    <cellStyle name="Normal 3 3 2 5 10" xfId="53724"/>
    <cellStyle name="Normal 3 3 2 5 11" xfId="53725"/>
    <cellStyle name="Normal 3 3 2 5 2" xfId="4452"/>
    <cellStyle name="Normal 3 3 2 5 2 2" xfId="53726"/>
    <cellStyle name="Normal 3 3 2 5 2 2 2" xfId="53727"/>
    <cellStyle name="Normal 3 3 2 5 2 2 3" xfId="53728"/>
    <cellStyle name="Normal 3 3 2 5 2 2 4" xfId="59765"/>
    <cellStyle name="Normal 3 3 2 5 2 3" xfId="53729"/>
    <cellStyle name="Normal 3 3 2 5 2 3 2" xfId="53730"/>
    <cellStyle name="Normal 3 3 2 5 2 3 3" xfId="53731"/>
    <cellStyle name="Normal 3 3 2 5 2 4" xfId="53732"/>
    <cellStyle name="Normal 3 3 2 5 2 5" xfId="53733"/>
    <cellStyle name="Normal 3 3 2 5 2 6" xfId="53734"/>
    <cellStyle name="Normal 3 3 2 5 2 7" xfId="53735"/>
    <cellStyle name="Normal 3 3 2 5 2 8" xfId="53736"/>
    <cellStyle name="Normal 3 3 2 5 3" xfId="53737"/>
    <cellStyle name="Normal 3 3 2 5 3 2" xfId="53738"/>
    <cellStyle name="Normal 3 3 2 5 3 2 2" xfId="59766"/>
    <cellStyle name="Normal 3 3 2 5 3 2 3" xfId="59767"/>
    <cellStyle name="Normal 3 3 2 5 3 3" xfId="53739"/>
    <cellStyle name="Normal 3 3 2 5 3 4" xfId="53740"/>
    <cellStyle name="Normal 3 3 2 5 3 5" xfId="59768"/>
    <cellStyle name="Normal 3 3 2 5 3 6" xfId="59769"/>
    <cellStyle name="Normal 3 3 2 5 4" xfId="53741"/>
    <cellStyle name="Normal 3 3 2 5 4 2" xfId="53742"/>
    <cellStyle name="Normal 3 3 2 5 4 3" xfId="53743"/>
    <cellStyle name="Normal 3 3 2 5 5" xfId="53744"/>
    <cellStyle name="Normal 3 3 2 5 5 2" xfId="53745"/>
    <cellStyle name="Normal 3 3 2 5 5 3" xfId="53746"/>
    <cellStyle name="Normal 3 3 2 5 6" xfId="53747"/>
    <cellStyle name="Normal 3 3 2 5 6 2" xfId="53748"/>
    <cellStyle name="Normal 3 3 2 5 6 3" xfId="53749"/>
    <cellStyle name="Normal 3 3 2 5 7" xfId="53750"/>
    <cellStyle name="Normal 3 3 2 5 8" xfId="53751"/>
    <cellStyle name="Normal 3 3 2 5 9" xfId="53752"/>
    <cellStyle name="Normal 3 3 2 6" xfId="3142"/>
    <cellStyle name="Normal 3 3 2 6 2" xfId="53753"/>
    <cellStyle name="Normal 3 3 2 6 2 2" xfId="59770"/>
    <cellStyle name="Normal 3 3 2 6 3" xfId="53754"/>
    <cellStyle name="Normal 3 3 2 6 4" xfId="53755"/>
    <cellStyle name="Normal 3 3 2 6 5" xfId="59771"/>
    <cellStyle name="Normal 3 3 2 7" xfId="4437"/>
    <cellStyle name="Normal 3 3 2 7 2" xfId="53756"/>
    <cellStyle name="Normal 3 3 2 7 2 2" xfId="53757"/>
    <cellStyle name="Normal 3 3 2 7 2 3" xfId="53758"/>
    <cellStyle name="Normal 3 3 2 7 3" xfId="53759"/>
    <cellStyle name="Normal 3 3 2 7 3 2" xfId="53760"/>
    <cellStyle name="Normal 3 3 2 7 3 3" xfId="53761"/>
    <cellStyle name="Normal 3 3 2 7 4" xfId="53762"/>
    <cellStyle name="Normal 3 3 2 7 5" xfId="53763"/>
    <cellStyle name="Normal 3 3 2 7 6" xfId="53764"/>
    <cellStyle name="Normal 3 3 2 7 7" xfId="53765"/>
    <cellStyle name="Normal 3 3 2 7 8" xfId="53766"/>
    <cellStyle name="Normal 3 3 2 8" xfId="3126"/>
    <cellStyle name="Normal 3 3 2 8 2" xfId="53767"/>
    <cellStyle name="Normal 3 3 2 8 2 2" xfId="53768"/>
    <cellStyle name="Normal 3 3 2 8 2 3" xfId="53769"/>
    <cellStyle name="Normal 3 3 2 8 3" xfId="53770"/>
    <cellStyle name="Normal 3 3 2 8 3 2" xfId="53771"/>
    <cellStyle name="Normal 3 3 2 8 3 3" xfId="53772"/>
    <cellStyle name="Normal 3 3 2 8 4" xfId="53773"/>
    <cellStyle name="Normal 3 3 2 8 5" xfId="53774"/>
    <cellStyle name="Normal 3 3 2 8 6" xfId="53775"/>
    <cellStyle name="Normal 3 3 2 8 7" xfId="53776"/>
    <cellStyle name="Normal 3 3 2 8 8" xfId="53777"/>
    <cellStyle name="Normal 3 3 2 9" xfId="53778"/>
    <cellStyle name="Normal 3 3 2 9 2" xfId="53779"/>
    <cellStyle name="Normal 3 3 2 9 3" xfId="53780"/>
    <cellStyle name="Normal 3 3 2 9 4" xfId="59772"/>
    <cellStyle name="Normal 3 3 20" xfId="3143"/>
    <cellStyle name="Normal 3 3 20 2" xfId="33876"/>
    <cellStyle name="Normal 3 3 20 2 2" xfId="33877"/>
    <cellStyle name="Normal 3 3 20 2 2 2" xfId="33878"/>
    <cellStyle name="Normal 3 3 20 2 2 3" xfId="33879"/>
    <cellStyle name="Normal 3 3 20 2 3" xfId="33880"/>
    <cellStyle name="Normal 3 3 20 2 4" xfId="33881"/>
    <cellStyle name="Normal 3 3 20 3" xfId="33882"/>
    <cellStyle name="Normal 3 3 20 3 2" xfId="33883"/>
    <cellStyle name="Normal 3 3 20 3 3" xfId="33884"/>
    <cellStyle name="Normal 3 3 20 4" xfId="33885"/>
    <cellStyle name="Normal 3 3 21" xfId="3144"/>
    <cellStyle name="Normal 3 3 21 2" xfId="33886"/>
    <cellStyle name="Normal 3 3 21 2 2" xfId="33887"/>
    <cellStyle name="Normal 3 3 21 2 2 2" xfId="33888"/>
    <cellStyle name="Normal 3 3 21 2 2 3" xfId="33889"/>
    <cellStyle name="Normal 3 3 21 2 3" xfId="33890"/>
    <cellStyle name="Normal 3 3 21 2 4" xfId="33891"/>
    <cellStyle name="Normal 3 3 21 3" xfId="33892"/>
    <cellStyle name="Normal 3 3 21 3 2" xfId="33893"/>
    <cellStyle name="Normal 3 3 21 3 3" xfId="33894"/>
    <cellStyle name="Normal 3 3 21 4" xfId="33895"/>
    <cellStyle name="Normal 3 3 22" xfId="3145"/>
    <cellStyle name="Normal 3 3 22 2" xfId="33896"/>
    <cellStyle name="Normal 3 3 22 2 2" xfId="33897"/>
    <cellStyle name="Normal 3 3 22 2 2 2" xfId="33898"/>
    <cellStyle name="Normal 3 3 22 2 2 3" xfId="33899"/>
    <cellStyle name="Normal 3 3 22 2 3" xfId="33900"/>
    <cellStyle name="Normal 3 3 22 2 4" xfId="33901"/>
    <cellStyle name="Normal 3 3 22 3" xfId="33902"/>
    <cellStyle name="Normal 3 3 22 3 2" xfId="33903"/>
    <cellStyle name="Normal 3 3 22 3 3" xfId="33904"/>
    <cellStyle name="Normal 3 3 22 4" xfId="33905"/>
    <cellStyle name="Normal 3 3 23" xfId="3146"/>
    <cellStyle name="Normal 3 3 23 2" xfId="33906"/>
    <cellStyle name="Normal 3 3 23 2 2" xfId="33907"/>
    <cellStyle name="Normal 3 3 23 2 2 2" xfId="33908"/>
    <cellStyle name="Normal 3 3 23 2 2 3" xfId="33909"/>
    <cellStyle name="Normal 3 3 23 2 3" xfId="33910"/>
    <cellStyle name="Normal 3 3 23 2 4" xfId="33911"/>
    <cellStyle name="Normal 3 3 23 3" xfId="33912"/>
    <cellStyle name="Normal 3 3 23 3 2" xfId="33913"/>
    <cellStyle name="Normal 3 3 23 3 3" xfId="33914"/>
    <cellStyle name="Normal 3 3 23 4" xfId="33915"/>
    <cellStyle name="Normal 3 3 24" xfId="3147"/>
    <cellStyle name="Normal 3 3 24 2" xfId="33916"/>
    <cellStyle name="Normal 3 3 24 2 2" xfId="33917"/>
    <cellStyle name="Normal 3 3 24 2 3" xfId="33918"/>
    <cellStyle name="Normal 3 3 24 3" xfId="33919"/>
    <cellStyle name="Normal 3 3 24 4" xfId="33920"/>
    <cellStyle name="Normal 3 3 25" xfId="4436"/>
    <cellStyle name="Normal 3 3 25 2" xfId="33921"/>
    <cellStyle name="Normal 3 3 25 2 2" xfId="53781"/>
    <cellStyle name="Normal 3 3 25 2 3" xfId="53782"/>
    <cellStyle name="Normal 3 3 25 3" xfId="33922"/>
    <cellStyle name="Normal 3 3 25 3 2" xfId="53783"/>
    <cellStyle name="Normal 3 3 25 3 3" xfId="53784"/>
    <cellStyle name="Normal 3 3 25 4" xfId="53785"/>
    <cellStyle name="Normal 3 3 25 5" xfId="53786"/>
    <cellStyle name="Normal 3 3 25 6" xfId="53787"/>
    <cellStyle name="Normal 3 3 25 7" xfId="53788"/>
    <cellStyle name="Normal 3 3 25 8" xfId="53789"/>
    <cellStyle name="Normal 3 3 26" xfId="3115"/>
    <cellStyle name="Normal 3 3 26 2" xfId="53790"/>
    <cellStyle name="Normal 3 3 26 2 2" xfId="53791"/>
    <cellStyle name="Normal 3 3 26 2 3" xfId="53792"/>
    <cellStyle name="Normal 3 3 26 3" xfId="53793"/>
    <cellStyle name="Normal 3 3 26 3 2" xfId="53794"/>
    <cellStyle name="Normal 3 3 26 3 3" xfId="53795"/>
    <cellStyle name="Normal 3 3 26 4" xfId="53796"/>
    <cellStyle name="Normal 3 3 26 5" xfId="53797"/>
    <cellStyle name="Normal 3 3 26 6" xfId="53798"/>
    <cellStyle name="Normal 3 3 26 7" xfId="53799"/>
    <cellStyle name="Normal 3 3 26 8" xfId="53800"/>
    <cellStyle name="Normal 3 3 27" xfId="33923"/>
    <cellStyle name="Normal 3 3 27 2" xfId="53801"/>
    <cellStyle name="Normal 3 3 27 3" xfId="53802"/>
    <cellStyle name="Normal 3 3 28" xfId="53803"/>
    <cellStyle name="Normal 3 3 28 2" xfId="53804"/>
    <cellStyle name="Normal 3 3 28 3" xfId="53805"/>
    <cellStyle name="Normal 3 3 29" xfId="53806"/>
    <cellStyle name="Normal 3 3 29 2" xfId="53807"/>
    <cellStyle name="Normal 3 3 29 3" xfId="53808"/>
    <cellStyle name="Normal 3 3 3" xfId="257"/>
    <cellStyle name="Normal 3 3 3 10" xfId="53809"/>
    <cellStyle name="Normal 3 3 3 11" xfId="53810"/>
    <cellStyle name="Normal 3 3 3 12" xfId="53811"/>
    <cellStyle name="Normal 3 3 3 2" xfId="3149"/>
    <cellStyle name="Normal 3 3 3 2 10" xfId="53812"/>
    <cellStyle name="Normal 3 3 3 2 11" xfId="53813"/>
    <cellStyle name="Normal 3 3 3 2 2" xfId="3150"/>
    <cellStyle name="Normal 3 3 3 2 2 10" xfId="53814"/>
    <cellStyle name="Normal 3 3 3 2 2 11" xfId="53815"/>
    <cellStyle name="Normal 3 3 3 2 2 2" xfId="3151"/>
    <cellStyle name="Normal 3 3 3 2 2 2 2" xfId="4456"/>
    <cellStyle name="Normal 3 3 3 2 2 2 2 2" xfId="53816"/>
    <cellStyle name="Normal 3 3 3 2 2 2 2 2 2" xfId="53817"/>
    <cellStyle name="Normal 3 3 3 2 2 2 2 2 3" xfId="53818"/>
    <cellStyle name="Normal 3 3 3 2 2 2 2 3" xfId="53819"/>
    <cellStyle name="Normal 3 3 3 2 2 2 2 3 2" xfId="53820"/>
    <cellStyle name="Normal 3 3 3 2 2 2 2 3 3" xfId="53821"/>
    <cellStyle name="Normal 3 3 3 2 2 2 2 4" xfId="53822"/>
    <cellStyle name="Normal 3 3 3 2 2 2 2 5" xfId="53823"/>
    <cellStyle name="Normal 3 3 3 2 2 2 2 6" xfId="53824"/>
    <cellStyle name="Normal 3 3 3 2 2 2 2 7" xfId="53825"/>
    <cellStyle name="Normal 3 3 3 2 2 2 2 8" xfId="53826"/>
    <cellStyle name="Normal 3 3 3 2 2 2 3" xfId="53827"/>
    <cellStyle name="Normal 3 3 3 2 2 2 3 2" xfId="53828"/>
    <cellStyle name="Normal 3 3 3 2 2 2 3 2 2" xfId="59773"/>
    <cellStyle name="Normal 3 3 3 2 2 2 3 2 3" xfId="59774"/>
    <cellStyle name="Normal 3 3 3 2 2 2 3 3" xfId="53829"/>
    <cellStyle name="Normal 3 3 3 2 2 2 3 3 2" xfId="59775"/>
    <cellStyle name="Normal 3 3 3 2 2 2 3 4" xfId="53830"/>
    <cellStyle name="Normal 3 3 3 2 2 2 4" xfId="53831"/>
    <cellStyle name="Normal 3 3 3 2 2 2 4 2" xfId="53832"/>
    <cellStyle name="Normal 3 3 3 2 2 2 4 3" xfId="53833"/>
    <cellStyle name="Normal 3 3 3 2 2 2 5" xfId="53834"/>
    <cellStyle name="Normal 3 3 3 2 2 2 6" xfId="53835"/>
    <cellStyle name="Normal 3 3 3 2 2 2 7" xfId="53836"/>
    <cellStyle name="Normal 3 3 3 2 2 2 8" xfId="53837"/>
    <cellStyle name="Normal 3 3 3 2 2 2 9" xfId="53838"/>
    <cellStyle name="Normal 3 3 3 2 2 3" xfId="4455"/>
    <cellStyle name="Normal 3 3 3 2 2 3 2" xfId="53839"/>
    <cellStyle name="Normal 3 3 3 2 2 3 2 2" xfId="53840"/>
    <cellStyle name="Normal 3 3 3 2 2 3 2 3" xfId="53841"/>
    <cellStyle name="Normal 3 3 3 2 2 3 3" xfId="53842"/>
    <cellStyle name="Normal 3 3 3 2 2 3 3 2" xfId="53843"/>
    <cellStyle name="Normal 3 3 3 2 2 3 3 3" xfId="53844"/>
    <cellStyle name="Normal 3 3 3 2 2 3 4" xfId="53845"/>
    <cellStyle name="Normal 3 3 3 2 2 3 5" xfId="53846"/>
    <cellStyle name="Normal 3 3 3 2 2 3 6" xfId="53847"/>
    <cellStyle name="Normal 3 3 3 2 2 3 7" xfId="53848"/>
    <cellStyle name="Normal 3 3 3 2 2 3 8" xfId="53849"/>
    <cellStyle name="Normal 3 3 3 2 2 4" xfId="53850"/>
    <cellStyle name="Normal 3 3 3 2 2 4 2" xfId="53851"/>
    <cellStyle name="Normal 3 3 3 2 2 4 2 2" xfId="59776"/>
    <cellStyle name="Normal 3 3 3 2 2 4 2 3" xfId="59777"/>
    <cellStyle name="Normal 3 3 3 2 2 4 3" xfId="53852"/>
    <cellStyle name="Normal 3 3 3 2 2 4 3 2" xfId="59778"/>
    <cellStyle name="Normal 3 3 3 2 2 4 4" xfId="53853"/>
    <cellStyle name="Normal 3 3 3 2 2 5" xfId="53854"/>
    <cellStyle name="Normal 3 3 3 2 2 5 2" xfId="53855"/>
    <cellStyle name="Normal 3 3 3 2 2 5 3" xfId="53856"/>
    <cellStyle name="Normal 3 3 3 2 2 6" xfId="53857"/>
    <cellStyle name="Normal 3 3 3 2 2 6 2" xfId="53858"/>
    <cellStyle name="Normal 3 3 3 2 2 6 3" xfId="53859"/>
    <cellStyle name="Normal 3 3 3 2 2 7" xfId="53860"/>
    <cellStyle name="Normal 3 3 3 2 2 8" xfId="53861"/>
    <cellStyle name="Normal 3 3 3 2 2 9" xfId="53862"/>
    <cellStyle name="Normal 3 3 3 2 3" xfId="3152"/>
    <cellStyle name="Normal 3 3 3 2 3 10" xfId="53863"/>
    <cellStyle name="Normal 3 3 3 2 3 2" xfId="4457"/>
    <cellStyle name="Normal 3 3 3 2 3 2 2" xfId="53864"/>
    <cellStyle name="Normal 3 3 3 2 3 2 2 2" xfId="53865"/>
    <cellStyle name="Normal 3 3 3 2 3 2 2 3" xfId="53866"/>
    <cellStyle name="Normal 3 3 3 2 3 2 2 4" xfId="59779"/>
    <cellStyle name="Normal 3 3 3 2 3 2 3" xfId="53867"/>
    <cellStyle name="Normal 3 3 3 2 3 2 3 2" xfId="53868"/>
    <cellStyle name="Normal 3 3 3 2 3 2 3 3" xfId="53869"/>
    <cellStyle name="Normal 3 3 3 2 3 2 4" xfId="53870"/>
    <cellStyle name="Normal 3 3 3 2 3 2 5" xfId="53871"/>
    <cellStyle name="Normal 3 3 3 2 3 2 6" xfId="53872"/>
    <cellStyle name="Normal 3 3 3 2 3 2 7" xfId="53873"/>
    <cellStyle name="Normal 3 3 3 2 3 2 8" xfId="53874"/>
    <cellStyle name="Normal 3 3 3 2 3 3" xfId="53875"/>
    <cellStyle name="Normal 3 3 3 2 3 3 2" xfId="53876"/>
    <cellStyle name="Normal 3 3 3 2 3 3 2 2" xfId="59780"/>
    <cellStyle name="Normal 3 3 3 2 3 3 2 3" xfId="59781"/>
    <cellStyle name="Normal 3 3 3 2 3 3 3" xfId="53877"/>
    <cellStyle name="Normal 3 3 3 2 3 3 4" xfId="53878"/>
    <cellStyle name="Normal 3 3 3 2 3 3 5" xfId="59782"/>
    <cellStyle name="Normal 3 3 3 2 3 3 6" xfId="59783"/>
    <cellStyle name="Normal 3 3 3 2 3 4" xfId="53879"/>
    <cellStyle name="Normal 3 3 3 2 3 4 2" xfId="53880"/>
    <cellStyle name="Normal 3 3 3 2 3 4 3" xfId="53881"/>
    <cellStyle name="Normal 3 3 3 2 3 5" xfId="53882"/>
    <cellStyle name="Normal 3 3 3 2 3 5 2" xfId="53883"/>
    <cellStyle name="Normal 3 3 3 2 3 5 3" xfId="53884"/>
    <cellStyle name="Normal 3 3 3 2 3 6" xfId="53885"/>
    <cellStyle name="Normal 3 3 3 2 3 7" xfId="53886"/>
    <cellStyle name="Normal 3 3 3 2 3 8" xfId="53887"/>
    <cellStyle name="Normal 3 3 3 2 3 9" xfId="53888"/>
    <cellStyle name="Normal 3 3 3 2 4" xfId="4454"/>
    <cellStyle name="Normal 3 3 3 2 4 2" xfId="53889"/>
    <cellStyle name="Normal 3 3 3 2 4 2 2" xfId="53890"/>
    <cellStyle name="Normal 3 3 3 2 4 2 3" xfId="53891"/>
    <cellStyle name="Normal 3 3 3 2 4 2 4" xfId="59784"/>
    <cellStyle name="Normal 3 3 3 2 4 3" xfId="53892"/>
    <cellStyle name="Normal 3 3 3 2 4 3 2" xfId="53893"/>
    <cellStyle name="Normal 3 3 3 2 4 3 3" xfId="53894"/>
    <cellStyle name="Normal 3 3 3 2 4 4" xfId="53895"/>
    <cellStyle name="Normal 3 3 3 2 4 5" xfId="53896"/>
    <cellStyle name="Normal 3 3 3 2 4 6" xfId="53897"/>
    <cellStyle name="Normal 3 3 3 2 4 7" xfId="53898"/>
    <cellStyle name="Normal 3 3 3 2 4 8" xfId="53899"/>
    <cellStyle name="Normal 3 3 3 2 5" xfId="53900"/>
    <cellStyle name="Normal 3 3 3 2 5 2" xfId="53901"/>
    <cellStyle name="Normal 3 3 3 2 5 2 2" xfId="59785"/>
    <cellStyle name="Normal 3 3 3 2 5 2 3" xfId="59786"/>
    <cellStyle name="Normal 3 3 3 2 5 3" xfId="53902"/>
    <cellStyle name="Normal 3 3 3 2 5 4" xfId="53903"/>
    <cellStyle name="Normal 3 3 3 2 5 5" xfId="59787"/>
    <cellStyle name="Normal 3 3 3 2 5 6" xfId="59788"/>
    <cellStyle name="Normal 3 3 3 2 6" xfId="53904"/>
    <cellStyle name="Normal 3 3 3 2 6 2" xfId="53905"/>
    <cellStyle name="Normal 3 3 3 2 6 3" xfId="53906"/>
    <cellStyle name="Normal 3 3 3 2 7" xfId="53907"/>
    <cellStyle name="Normal 3 3 3 2 7 2" xfId="53908"/>
    <cellStyle name="Normal 3 3 3 2 7 3" xfId="53909"/>
    <cellStyle name="Normal 3 3 3 2 8" xfId="53910"/>
    <cellStyle name="Normal 3 3 3 2 8 2" xfId="53911"/>
    <cellStyle name="Normal 3 3 3 2 8 3" xfId="53912"/>
    <cellStyle name="Normal 3 3 3 2 9" xfId="53913"/>
    <cellStyle name="Normal 3 3 3 3" xfId="3153"/>
    <cellStyle name="Normal 3 3 3 3 10" xfId="53914"/>
    <cellStyle name="Normal 3 3 3 3 11" xfId="53915"/>
    <cellStyle name="Normal 3 3 3 3 2" xfId="3154"/>
    <cellStyle name="Normal 3 3 3 3 2 2" xfId="4459"/>
    <cellStyle name="Normal 3 3 3 3 2 2 2" xfId="53916"/>
    <cellStyle name="Normal 3 3 3 3 2 2 2 2" xfId="53917"/>
    <cellStyle name="Normal 3 3 3 3 2 2 2 3" xfId="53918"/>
    <cellStyle name="Normal 3 3 3 3 2 2 3" xfId="53919"/>
    <cellStyle name="Normal 3 3 3 3 2 2 3 2" xfId="53920"/>
    <cellStyle name="Normal 3 3 3 3 2 2 3 3" xfId="53921"/>
    <cellStyle name="Normal 3 3 3 3 2 2 4" xfId="53922"/>
    <cellStyle name="Normal 3 3 3 3 2 2 5" xfId="53923"/>
    <cellStyle name="Normal 3 3 3 3 2 2 6" xfId="53924"/>
    <cellStyle name="Normal 3 3 3 3 2 2 7" xfId="53925"/>
    <cellStyle name="Normal 3 3 3 3 2 2 8" xfId="53926"/>
    <cellStyle name="Normal 3 3 3 3 2 3" xfId="53927"/>
    <cellStyle name="Normal 3 3 3 3 2 3 2" xfId="53928"/>
    <cellStyle name="Normal 3 3 3 3 2 3 2 2" xfId="59789"/>
    <cellStyle name="Normal 3 3 3 3 2 3 2 3" xfId="59790"/>
    <cellStyle name="Normal 3 3 3 3 2 3 3" xfId="53929"/>
    <cellStyle name="Normal 3 3 3 3 2 3 3 2" xfId="59791"/>
    <cellStyle name="Normal 3 3 3 3 2 3 4" xfId="53930"/>
    <cellStyle name="Normal 3 3 3 3 2 4" xfId="53931"/>
    <cellStyle name="Normal 3 3 3 3 2 4 2" xfId="53932"/>
    <cellStyle name="Normal 3 3 3 3 2 4 3" xfId="53933"/>
    <cellStyle name="Normal 3 3 3 3 2 5" xfId="53934"/>
    <cellStyle name="Normal 3 3 3 3 2 6" xfId="53935"/>
    <cellStyle name="Normal 3 3 3 3 2 7" xfId="53936"/>
    <cellStyle name="Normal 3 3 3 3 2 8" xfId="53937"/>
    <cellStyle name="Normal 3 3 3 3 2 9" xfId="53938"/>
    <cellStyle name="Normal 3 3 3 3 3" xfId="4458"/>
    <cellStyle name="Normal 3 3 3 3 3 2" xfId="53939"/>
    <cellStyle name="Normal 3 3 3 3 3 2 2" xfId="53940"/>
    <cellStyle name="Normal 3 3 3 3 3 2 3" xfId="53941"/>
    <cellStyle name="Normal 3 3 3 3 3 3" xfId="53942"/>
    <cellStyle name="Normal 3 3 3 3 3 3 2" xfId="53943"/>
    <cellStyle name="Normal 3 3 3 3 3 3 3" xfId="53944"/>
    <cellStyle name="Normal 3 3 3 3 3 4" xfId="53945"/>
    <cellStyle name="Normal 3 3 3 3 3 5" xfId="53946"/>
    <cellStyle name="Normal 3 3 3 3 3 6" xfId="53947"/>
    <cellStyle name="Normal 3 3 3 3 3 7" xfId="53948"/>
    <cellStyle name="Normal 3 3 3 3 3 8" xfId="53949"/>
    <cellStyle name="Normal 3 3 3 3 4" xfId="53950"/>
    <cellStyle name="Normal 3 3 3 3 4 2" xfId="53951"/>
    <cellStyle name="Normal 3 3 3 3 4 2 2" xfId="59792"/>
    <cellStyle name="Normal 3 3 3 3 4 2 3" xfId="59793"/>
    <cellStyle name="Normal 3 3 3 3 4 3" xfId="53952"/>
    <cellStyle name="Normal 3 3 3 3 4 3 2" xfId="59794"/>
    <cellStyle name="Normal 3 3 3 3 4 4" xfId="53953"/>
    <cellStyle name="Normal 3 3 3 3 5" xfId="53954"/>
    <cellStyle name="Normal 3 3 3 3 5 2" xfId="53955"/>
    <cellStyle name="Normal 3 3 3 3 5 3" xfId="53956"/>
    <cellStyle name="Normal 3 3 3 3 6" xfId="53957"/>
    <cellStyle name="Normal 3 3 3 3 6 2" xfId="53958"/>
    <cellStyle name="Normal 3 3 3 3 6 3" xfId="53959"/>
    <cellStyle name="Normal 3 3 3 3 7" xfId="53960"/>
    <cellStyle name="Normal 3 3 3 3 8" xfId="53961"/>
    <cellStyle name="Normal 3 3 3 3 9" xfId="53962"/>
    <cellStyle name="Normal 3 3 3 4" xfId="3155"/>
    <cellStyle name="Normal 3 3 3 4 10" xfId="53963"/>
    <cellStyle name="Normal 3 3 3 4 2" xfId="4460"/>
    <cellStyle name="Normal 3 3 3 4 2 2" xfId="53964"/>
    <cellStyle name="Normal 3 3 3 4 2 2 2" xfId="53965"/>
    <cellStyle name="Normal 3 3 3 4 2 2 3" xfId="53966"/>
    <cellStyle name="Normal 3 3 3 4 2 2 4" xfId="59795"/>
    <cellStyle name="Normal 3 3 3 4 2 3" xfId="53967"/>
    <cellStyle name="Normal 3 3 3 4 2 3 2" xfId="53968"/>
    <cellStyle name="Normal 3 3 3 4 2 3 3" xfId="53969"/>
    <cellStyle name="Normal 3 3 3 4 2 4" xfId="53970"/>
    <cellStyle name="Normal 3 3 3 4 2 5" xfId="53971"/>
    <cellStyle name="Normal 3 3 3 4 2 6" xfId="53972"/>
    <cellStyle name="Normal 3 3 3 4 2 7" xfId="53973"/>
    <cellStyle name="Normal 3 3 3 4 2 8" xfId="53974"/>
    <cellStyle name="Normal 3 3 3 4 3" xfId="53975"/>
    <cellStyle name="Normal 3 3 3 4 3 2" xfId="53976"/>
    <cellStyle name="Normal 3 3 3 4 3 2 2" xfId="59796"/>
    <cellStyle name="Normal 3 3 3 4 3 2 3" xfId="59797"/>
    <cellStyle name="Normal 3 3 3 4 3 3" xfId="53977"/>
    <cellStyle name="Normal 3 3 3 4 3 4" xfId="53978"/>
    <cellStyle name="Normal 3 3 3 4 3 5" xfId="59798"/>
    <cellStyle name="Normal 3 3 3 4 3 6" xfId="59799"/>
    <cellStyle name="Normal 3 3 3 4 4" xfId="53979"/>
    <cellStyle name="Normal 3 3 3 4 4 2" xfId="53980"/>
    <cellStyle name="Normal 3 3 3 4 4 3" xfId="53981"/>
    <cellStyle name="Normal 3 3 3 4 5" xfId="53982"/>
    <cellStyle name="Normal 3 3 3 4 5 2" xfId="53983"/>
    <cellStyle name="Normal 3 3 3 4 5 3" xfId="53984"/>
    <cellStyle name="Normal 3 3 3 4 6" xfId="53985"/>
    <cellStyle name="Normal 3 3 3 4 7" xfId="53986"/>
    <cellStyle name="Normal 3 3 3 4 8" xfId="53987"/>
    <cellStyle name="Normal 3 3 3 4 9" xfId="53988"/>
    <cellStyle name="Normal 3 3 3 5" xfId="3156"/>
    <cellStyle name="Normal 3 3 3 5 2" xfId="53989"/>
    <cellStyle name="Normal 3 3 3 5 2 2" xfId="59800"/>
    <cellStyle name="Normal 3 3 3 5 3" xfId="53990"/>
    <cellStyle name="Normal 3 3 3 5 4" xfId="53991"/>
    <cellStyle name="Normal 3 3 3 5 5" xfId="59801"/>
    <cellStyle name="Normal 3 3 3 6" xfId="4453"/>
    <cellStyle name="Normal 3 3 3 6 2" xfId="53992"/>
    <cellStyle name="Normal 3 3 3 6 2 2" xfId="53993"/>
    <cellStyle name="Normal 3 3 3 6 2 3" xfId="53994"/>
    <cellStyle name="Normal 3 3 3 6 3" xfId="53995"/>
    <cellStyle name="Normal 3 3 3 6 3 2" xfId="53996"/>
    <cellStyle name="Normal 3 3 3 6 3 3" xfId="53997"/>
    <cellStyle name="Normal 3 3 3 6 4" xfId="53998"/>
    <cellStyle name="Normal 3 3 3 6 5" xfId="53999"/>
    <cellStyle name="Normal 3 3 3 6 6" xfId="54000"/>
    <cellStyle name="Normal 3 3 3 6 7" xfId="54001"/>
    <cellStyle name="Normal 3 3 3 6 8" xfId="54002"/>
    <cellStyle name="Normal 3 3 3 7" xfId="3148"/>
    <cellStyle name="Normal 3 3 3 7 2" xfId="54003"/>
    <cellStyle name="Normal 3 3 3 7 2 2" xfId="54004"/>
    <cellStyle name="Normal 3 3 3 7 2 3" xfId="54005"/>
    <cellStyle name="Normal 3 3 3 7 3" xfId="54006"/>
    <cellStyle name="Normal 3 3 3 7 3 2" xfId="54007"/>
    <cellStyle name="Normal 3 3 3 7 3 3" xfId="54008"/>
    <cellStyle name="Normal 3 3 3 7 4" xfId="54009"/>
    <cellStyle name="Normal 3 3 3 7 5" xfId="54010"/>
    <cellStyle name="Normal 3 3 3 7 6" xfId="54011"/>
    <cellStyle name="Normal 3 3 3 7 7" xfId="54012"/>
    <cellStyle name="Normal 3 3 3 7 8" xfId="54013"/>
    <cellStyle name="Normal 3 3 3 8" xfId="54014"/>
    <cellStyle name="Normal 3 3 3 8 2" xfId="54015"/>
    <cellStyle name="Normal 3 3 3 8 3" xfId="54016"/>
    <cellStyle name="Normal 3 3 3 9" xfId="54017"/>
    <cellStyle name="Normal 3 3 3 9 2" xfId="54018"/>
    <cellStyle name="Normal 3 3 3 9 3" xfId="54019"/>
    <cellStyle name="Normal 3 3 30" xfId="54020"/>
    <cellStyle name="Normal 3 3 30 2" xfId="54021"/>
    <cellStyle name="Normal 3 3 30 3" xfId="54022"/>
    <cellStyle name="Normal 3 3 31" xfId="54023"/>
    <cellStyle name="Normal 3 3 31 2" xfId="54024"/>
    <cellStyle name="Normal 3 3 31 3" xfId="54025"/>
    <cellStyle name="Normal 3 3 32" xfId="54026"/>
    <cellStyle name="Normal 3 3 32 2" xfId="54027"/>
    <cellStyle name="Normal 3 3 32 3" xfId="54028"/>
    <cellStyle name="Normal 3 3 33" xfId="54029"/>
    <cellStyle name="Normal 3 3 33 2" xfId="54030"/>
    <cellStyle name="Normal 3 3 33 3" xfId="54031"/>
    <cellStyle name="Normal 3 3 34" xfId="54032"/>
    <cellStyle name="Normal 3 3 34 2" xfId="54033"/>
    <cellStyle name="Normal 3 3 34 3" xfId="54034"/>
    <cellStyle name="Normal 3 3 35" xfId="54035"/>
    <cellStyle name="Normal 3 3 35 2" xfId="54036"/>
    <cellStyle name="Normal 3 3 35 3" xfId="54037"/>
    <cellStyle name="Normal 3 3 36" xfId="54038"/>
    <cellStyle name="Normal 3 3 36 2" xfId="54039"/>
    <cellStyle name="Normal 3 3 36 3" xfId="54040"/>
    <cellStyle name="Normal 3 3 37" xfId="54041"/>
    <cellStyle name="Normal 3 3 37 2" xfId="54042"/>
    <cellStyle name="Normal 3 3 37 3" xfId="54043"/>
    <cellStyle name="Normal 3 3 38" xfId="54044"/>
    <cellStyle name="Normal 3 3 38 2" xfId="54045"/>
    <cellStyle name="Normal 3 3 38 3" xfId="54046"/>
    <cellStyle name="Normal 3 3 39" xfId="54047"/>
    <cellStyle name="Normal 3 3 4" xfId="3157"/>
    <cellStyle name="Normal 3 3 4 10" xfId="54048"/>
    <cellStyle name="Normal 3 3 4 11" xfId="54049"/>
    <cellStyle name="Normal 3 3 4 2" xfId="3158"/>
    <cellStyle name="Normal 3 3 4 2 2" xfId="3159"/>
    <cellStyle name="Normal 3 3 4 2 2 10" xfId="54050"/>
    <cellStyle name="Normal 3 3 4 2 2 2" xfId="4463"/>
    <cellStyle name="Normal 3 3 4 2 2 2 2" xfId="54051"/>
    <cellStyle name="Normal 3 3 4 2 2 2 2 2" xfId="54052"/>
    <cellStyle name="Normal 3 3 4 2 2 2 2 3" xfId="54053"/>
    <cellStyle name="Normal 3 3 4 2 2 2 3" xfId="54054"/>
    <cellStyle name="Normal 3 3 4 2 2 2 3 2" xfId="54055"/>
    <cellStyle name="Normal 3 3 4 2 2 2 3 3" xfId="54056"/>
    <cellStyle name="Normal 3 3 4 2 2 2 4" xfId="54057"/>
    <cellStyle name="Normal 3 3 4 2 2 2 5" xfId="54058"/>
    <cellStyle name="Normal 3 3 4 2 2 2 6" xfId="54059"/>
    <cellStyle name="Normal 3 3 4 2 2 2 7" xfId="54060"/>
    <cellStyle name="Normal 3 3 4 2 2 2 8" xfId="54061"/>
    <cellStyle name="Normal 3 3 4 2 2 3" xfId="33924"/>
    <cellStyle name="Normal 3 3 4 2 2 3 2" xfId="54062"/>
    <cellStyle name="Normal 3 3 4 2 2 3 2 2" xfId="59802"/>
    <cellStyle name="Normal 3 3 4 2 2 3 2 3" xfId="59803"/>
    <cellStyle name="Normal 3 3 4 2 2 3 3" xfId="54063"/>
    <cellStyle name="Normal 3 3 4 2 2 3 3 2" xfId="59804"/>
    <cellStyle name="Normal 3 3 4 2 2 3 4" xfId="54064"/>
    <cellStyle name="Normal 3 3 4 2 2 4" xfId="54065"/>
    <cellStyle name="Normal 3 3 4 2 2 4 2" xfId="54066"/>
    <cellStyle name="Normal 3 3 4 2 2 4 3" xfId="54067"/>
    <cellStyle name="Normal 3 3 4 2 2 5" xfId="54068"/>
    <cellStyle name="Normal 3 3 4 2 2 5 2" xfId="54069"/>
    <cellStyle name="Normal 3 3 4 2 2 5 3" xfId="54070"/>
    <cellStyle name="Normal 3 3 4 2 2 6" xfId="54071"/>
    <cellStyle name="Normal 3 3 4 2 2 7" xfId="54072"/>
    <cellStyle name="Normal 3 3 4 2 2 8" xfId="54073"/>
    <cellStyle name="Normal 3 3 4 2 2 9" xfId="54074"/>
    <cellStyle name="Normal 3 3 4 2 3" xfId="4462"/>
    <cellStyle name="Normal 3 3 4 2 3 2" xfId="54075"/>
    <cellStyle name="Normal 3 3 4 2 3 2 2" xfId="54076"/>
    <cellStyle name="Normal 3 3 4 2 3 2 3" xfId="54077"/>
    <cellStyle name="Normal 3 3 4 2 3 3" xfId="54078"/>
    <cellStyle name="Normal 3 3 4 2 3 3 2" xfId="54079"/>
    <cellStyle name="Normal 3 3 4 2 3 3 3" xfId="54080"/>
    <cellStyle name="Normal 3 3 4 2 3 4" xfId="54081"/>
    <cellStyle name="Normal 3 3 4 2 3 5" xfId="54082"/>
    <cellStyle name="Normal 3 3 4 2 3 6" xfId="54083"/>
    <cellStyle name="Normal 3 3 4 2 3 7" xfId="54084"/>
    <cellStyle name="Normal 3 3 4 2 3 8" xfId="54085"/>
    <cellStyle name="Normal 3 3 4 2 4" xfId="33925"/>
    <cellStyle name="Normal 3 3 4 2 4 2" xfId="54086"/>
    <cellStyle name="Normal 3 3 4 2 4 2 2" xfId="59805"/>
    <cellStyle name="Normal 3 3 4 2 4 2 3" xfId="59806"/>
    <cellStyle name="Normal 3 3 4 2 4 3" xfId="54087"/>
    <cellStyle name="Normal 3 3 4 2 4 3 2" xfId="59807"/>
    <cellStyle name="Normal 3 3 4 2 4 4" xfId="54088"/>
    <cellStyle name="Normal 3 3 4 2 5" xfId="54089"/>
    <cellStyle name="Normal 3 3 4 2 5 2" xfId="54090"/>
    <cellStyle name="Normal 3 3 4 2 5 3" xfId="54091"/>
    <cellStyle name="Normal 3 3 4 2 6" xfId="54092"/>
    <cellStyle name="Normal 3 3 4 2 6 2" xfId="54093"/>
    <cellStyle name="Normal 3 3 4 2 6 3" xfId="54094"/>
    <cellStyle name="Normal 3 3 4 2 7" xfId="54095"/>
    <cellStyle name="Normal 3 3 4 2 8" xfId="54096"/>
    <cellStyle name="Normal 3 3 4 2 9" xfId="54097"/>
    <cellStyle name="Normal 3 3 4 3" xfId="3160"/>
    <cellStyle name="Normal 3 3 4 3 10" xfId="54098"/>
    <cellStyle name="Normal 3 3 4 3 2" xfId="4464"/>
    <cellStyle name="Normal 3 3 4 3 2 2" xfId="54099"/>
    <cellStyle name="Normal 3 3 4 3 2 2 2" xfId="54100"/>
    <cellStyle name="Normal 3 3 4 3 2 2 3" xfId="54101"/>
    <cellStyle name="Normal 3 3 4 3 2 2 4" xfId="59808"/>
    <cellStyle name="Normal 3 3 4 3 2 3" xfId="54102"/>
    <cellStyle name="Normal 3 3 4 3 2 3 2" xfId="54103"/>
    <cellStyle name="Normal 3 3 4 3 2 3 3" xfId="54104"/>
    <cellStyle name="Normal 3 3 4 3 2 4" xfId="54105"/>
    <cellStyle name="Normal 3 3 4 3 2 5" xfId="54106"/>
    <cellStyle name="Normal 3 3 4 3 2 6" xfId="54107"/>
    <cellStyle name="Normal 3 3 4 3 2 7" xfId="54108"/>
    <cellStyle name="Normal 3 3 4 3 2 8" xfId="54109"/>
    <cellStyle name="Normal 3 3 4 3 3" xfId="33926"/>
    <cellStyle name="Normal 3 3 4 3 3 2" xfId="54110"/>
    <cellStyle name="Normal 3 3 4 3 3 2 2" xfId="59809"/>
    <cellStyle name="Normal 3 3 4 3 3 2 3" xfId="59810"/>
    <cellStyle name="Normal 3 3 4 3 3 3" xfId="54111"/>
    <cellStyle name="Normal 3 3 4 3 3 4" xfId="54112"/>
    <cellStyle name="Normal 3 3 4 3 3 5" xfId="59811"/>
    <cellStyle name="Normal 3 3 4 3 3 6" xfId="59812"/>
    <cellStyle name="Normal 3 3 4 3 4" xfId="54113"/>
    <cellStyle name="Normal 3 3 4 3 4 2" xfId="54114"/>
    <cellStyle name="Normal 3 3 4 3 4 3" xfId="54115"/>
    <cellStyle name="Normal 3 3 4 3 5" xfId="54116"/>
    <cellStyle name="Normal 3 3 4 3 5 2" xfId="54117"/>
    <cellStyle name="Normal 3 3 4 3 5 3" xfId="54118"/>
    <cellStyle name="Normal 3 3 4 3 6" xfId="54119"/>
    <cellStyle name="Normal 3 3 4 3 7" xfId="54120"/>
    <cellStyle name="Normal 3 3 4 3 8" xfId="54121"/>
    <cellStyle name="Normal 3 3 4 3 9" xfId="54122"/>
    <cellStyle name="Normal 3 3 4 4" xfId="3161"/>
    <cellStyle name="Normal 3 3 4 4 2" xfId="54123"/>
    <cellStyle name="Normal 3 3 4 4 2 2" xfId="59813"/>
    <cellStyle name="Normal 3 3 4 4 3" xfId="54124"/>
    <cellStyle name="Normal 3 3 4 4 4" xfId="54125"/>
    <cellStyle name="Normal 3 3 4 4 5" xfId="59814"/>
    <cellStyle name="Normal 3 3 4 5" xfId="4461"/>
    <cellStyle name="Normal 3 3 4 5 2" xfId="54126"/>
    <cellStyle name="Normal 3 3 4 5 2 2" xfId="54127"/>
    <cellStyle name="Normal 3 3 4 5 2 3" xfId="54128"/>
    <cellStyle name="Normal 3 3 4 5 3" xfId="54129"/>
    <cellStyle name="Normal 3 3 4 5 3 2" xfId="54130"/>
    <cellStyle name="Normal 3 3 4 5 3 3" xfId="54131"/>
    <cellStyle name="Normal 3 3 4 5 4" xfId="54132"/>
    <cellStyle name="Normal 3 3 4 5 5" xfId="54133"/>
    <cellStyle name="Normal 3 3 4 5 6" xfId="54134"/>
    <cellStyle name="Normal 3 3 4 5 7" xfId="54135"/>
    <cellStyle name="Normal 3 3 4 5 8" xfId="54136"/>
    <cellStyle name="Normal 3 3 4 6" xfId="54137"/>
    <cellStyle name="Normal 3 3 4 6 2" xfId="54138"/>
    <cellStyle name="Normal 3 3 4 6 2 2" xfId="59815"/>
    <cellStyle name="Normal 3 3 4 6 2 3" xfId="59816"/>
    <cellStyle name="Normal 3 3 4 6 3" xfId="54139"/>
    <cellStyle name="Normal 3 3 4 6 4" xfId="54140"/>
    <cellStyle name="Normal 3 3 4 6 5" xfId="59817"/>
    <cellStyle name="Normal 3 3 4 6 6" xfId="59818"/>
    <cellStyle name="Normal 3 3 4 7" xfId="54141"/>
    <cellStyle name="Normal 3 3 4 7 2" xfId="54142"/>
    <cellStyle name="Normal 3 3 4 7 3" xfId="54143"/>
    <cellStyle name="Normal 3 3 4 8" xfId="54144"/>
    <cellStyle name="Normal 3 3 4 8 2" xfId="54145"/>
    <cellStyle name="Normal 3 3 4 8 3" xfId="54146"/>
    <cellStyle name="Normal 3 3 4 9" xfId="54147"/>
    <cellStyle name="Normal 3 3 40" xfId="54148"/>
    <cellStyle name="Normal 3 3 41" xfId="54149"/>
    <cellStyle name="Normal 3 3 5" xfId="3162"/>
    <cellStyle name="Normal 3 3 5 10" xfId="54150"/>
    <cellStyle name="Normal 3 3 5 2" xfId="3163"/>
    <cellStyle name="Normal 3 3 5 2 2" xfId="3164"/>
    <cellStyle name="Normal 3 3 5 2 2 2" xfId="4466"/>
    <cellStyle name="Normal 3 3 5 2 2 2 2" xfId="54151"/>
    <cellStyle name="Normal 3 3 5 2 2 2 2 2" xfId="54152"/>
    <cellStyle name="Normal 3 3 5 2 2 2 2 3" xfId="54153"/>
    <cellStyle name="Normal 3 3 5 2 2 2 3" xfId="54154"/>
    <cellStyle name="Normal 3 3 5 2 2 2 3 2" xfId="54155"/>
    <cellStyle name="Normal 3 3 5 2 2 2 3 3" xfId="54156"/>
    <cellStyle name="Normal 3 3 5 2 2 2 4" xfId="54157"/>
    <cellStyle name="Normal 3 3 5 2 2 2 5" xfId="54158"/>
    <cellStyle name="Normal 3 3 5 2 2 2 6" xfId="54159"/>
    <cellStyle name="Normal 3 3 5 2 2 2 7" xfId="54160"/>
    <cellStyle name="Normal 3 3 5 2 2 2 8" xfId="54161"/>
    <cellStyle name="Normal 3 3 5 2 2 3" xfId="33927"/>
    <cellStyle name="Normal 3 3 5 2 2 3 2" xfId="54162"/>
    <cellStyle name="Normal 3 3 5 2 2 3 3" xfId="54163"/>
    <cellStyle name="Normal 3 3 5 2 2 4" xfId="54164"/>
    <cellStyle name="Normal 3 3 5 2 2 4 2" xfId="54165"/>
    <cellStyle name="Normal 3 3 5 2 2 4 3" xfId="54166"/>
    <cellStyle name="Normal 3 3 5 2 2 5" xfId="54167"/>
    <cellStyle name="Normal 3 3 5 2 2 6" xfId="54168"/>
    <cellStyle name="Normal 3 3 5 2 2 7" xfId="54169"/>
    <cellStyle name="Normal 3 3 5 2 2 8" xfId="54170"/>
    <cellStyle name="Normal 3 3 5 2 2 9" xfId="54171"/>
    <cellStyle name="Normal 3 3 5 2 3" xfId="33928"/>
    <cellStyle name="Normal 3 3 5 2 3 2" xfId="59819"/>
    <cellStyle name="Normal 3 3 5 2 3 2 2" xfId="59820"/>
    <cellStyle name="Normal 3 3 5 2 3 2 3" xfId="59821"/>
    <cellStyle name="Normal 3 3 5 2 3 3" xfId="59822"/>
    <cellStyle name="Normal 3 3 5 2 3 3 2" xfId="59823"/>
    <cellStyle name="Normal 3 3 5 2 3 4" xfId="59824"/>
    <cellStyle name="Normal 3 3 5 2 4" xfId="33929"/>
    <cellStyle name="Normal 3 3 5 2 5" xfId="59825"/>
    <cellStyle name="Normal 3 3 5 2 6" xfId="59826"/>
    <cellStyle name="Normal 3 3 5 2_Dec monthly report" xfId="4766"/>
    <cellStyle name="Normal 3 3 5 3" xfId="4465"/>
    <cellStyle name="Normal 3 3 5 3 2" xfId="33930"/>
    <cellStyle name="Normal 3 3 5 3 2 2" xfId="54172"/>
    <cellStyle name="Normal 3 3 5 3 2 3" xfId="54173"/>
    <cellStyle name="Normal 3 3 5 3 2 4" xfId="59827"/>
    <cellStyle name="Normal 3 3 5 3 3" xfId="33931"/>
    <cellStyle name="Normal 3 3 5 3 3 2" xfId="54174"/>
    <cellStyle name="Normal 3 3 5 3 3 3" xfId="54175"/>
    <cellStyle name="Normal 3 3 5 3 4" xfId="54176"/>
    <cellStyle name="Normal 3 3 5 3 5" xfId="54177"/>
    <cellStyle name="Normal 3 3 5 3 6" xfId="54178"/>
    <cellStyle name="Normal 3 3 5 3 7" xfId="54179"/>
    <cellStyle name="Normal 3 3 5 3 8" xfId="54180"/>
    <cellStyle name="Normal 3 3 5 4" xfId="33932"/>
    <cellStyle name="Normal 3 3 5 4 2" xfId="54181"/>
    <cellStyle name="Normal 3 3 5 4 2 2" xfId="59828"/>
    <cellStyle name="Normal 3 3 5 4 2 3" xfId="59829"/>
    <cellStyle name="Normal 3 3 5 4 3" xfId="54182"/>
    <cellStyle name="Normal 3 3 5 4 4" xfId="54183"/>
    <cellStyle name="Normal 3 3 5 4 5" xfId="59830"/>
    <cellStyle name="Normal 3 3 5 4 6" xfId="59831"/>
    <cellStyle name="Normal 3 3 5 5" xfId="54184"/>
    <cellStyle name="Normal 3 3 5 5 2" xfId="54185"/>
    <cellStyle name="Normal 3 3 5 5 3" xfId="54186"/>
    <cellStyle name="Normal 3 3 5 5 4" xfId="59832"/>
    <cellStyle name="Normal 3 3 5 6" xfId="54187"/>
    <cellStyle name="Normal 3 3 5 6 2" xfId="54188"/>
    <cellStyle name="Normal 3 3 5 6 3" xfId="54189"/>
    <cellStyle name="Normal 3 3 5 7" xfId="54190"/>
    <cellStyle name="Normal 3 3 5 7 2" xfId="54191"/>
    <cellStyle name="Normal 3 3 5 7 3" xfId="54192"/>
    <cellStyle name="Normal 3 3 5 8" xfId="54193"/>
    <cellStyle name="Normal 3 3 5 9" xfId="54194"/>
    <cellStyle name="Normal 3 3 6" xfId="3165"/>
    <cellStyle name="Normal 3 3 6 10" xfId="54195"/>
    <cellStyle name="Normal 3 3 6 2" xfId="3166"/>
    <cellStyle name="Normal 3 3 6 2 2" xfId="33933"/>
    <cellStyle name="Normal 3 3 6 2 2 2" xfId="33934"/>
    <cellStyle name="Normal 3 3 6 2 2 3" xfId="33935"/>
    <cellStyle name="Normal 3 3 6 2 3" xfId="33936"/>
    <cellStyle name="Normal 3 3 6 2 4" xfId="33937"/>
    <cellStyle name="Normal 3 3 6 2 5" xfId="59833"/>
    <cellStyle name="Normal 3 3 6 3" xfId="4467"/>
    <cellStyle name="Normal 3 3 6 3 2" xfId="33938"/>
    <cellStyle name="Normal 3 3 6 3 2 2" xfId="54196"/>
    <cellStyle name="Normal 3 3 6 3 2 3" xfId="54197"/>
    <cellStyle name="Normal 3 3 6 3 3" xfId="33939"/>
    <cellStyle name="Normal 3 3 6 3 3 2" xfId="54198"/>
    <cellStyle name="Normal 3 3 6 3 3 3" xfId="54199"/>
    <cellStyle name="Normal 3 3 6 3 4" xfId="54200"/>
    <cellStyle name="Normal 3 3 6 3 5" xfId="54201"/>
    <cellStyle name="Normal 3 3 6 3 6" xfId="54202"/>
    <cellStyle name="Normal 3 3 6 3 7" xfId="54203"/>
    <cellStyle name="Normal 3 3 6 3 8" xfId="54204"/>
    <cellStyle name="Normal 3 3 6 4" xfId="33940"/>
    <cellStyle name="Normal 3 3 6 4 2" xfId="54205"/>
    <cellStyle name="Normal 3 3 6 4 2 2" xfId="59834"/>
    <cellStyle name="Normal 3 3 6 4 2 3" xfId="59835"/>
    <cellStyle name="Normal 3 3 6 4 3" xfId="54206"/>
    <cellStyle name="Normal 3 3 6 4 4" xfId="54207"/>
    <cellStyle name="Normal 3 3 6 4 5" xfId="59836"/>
    <cellStyle name="Normal 3 3 6 4 6" xfId="59837"/>
    <cellStyle name="Normal 3 3 6 5" xfId="54208"/>
    <cellStyle name="Normal 3 3 6 5 2" xfId="54209"/>
    <cellStyle name="Normal 3 3 6 5 3" xfId="54210"/>
    <cellStyle name="Normal 3 3 6 6" xfId="54211"/>
    <cellStyle name="Normal 3 3 6 6 2" xfId="54212"/>
    <cellStyle name="Normal 3 3 6 6 3" xfId="54213"/>
    <cellStyle name="Normal 3 3 6 7" xfId="54214"/>
    <cellStyle name="Normal 3 3 6 7 2" xfId="54215"/>
    <cellStyle name="Normal 3 3 6 7 3" xfId="54216"/>
    <cellStyle name="Normal 3 3 6 8" xfId="54217"/>
    <cellStyle name="Normal 3 3 6 9" xfId="54218"/>
    <cellStyle name="Normal 3 3 7" xfId="3167"/>
    <cellStyle name="Normal 3 3 7 2" xfId="33941"/>
    <cellStyle name="Normal 3 3 7 2 2" xfId="33942"/>
    <cellStyle name="Normal 3 3 7 2 2 2" xfId="33943"/>
    <cellStyle name="Normal 3 3 7 2 2 3" xfId="33944"/>
    <cellStyle name="Normal 3 3 7 2 3" xfId="33945"/>
    <cellStyle name="Normal 3 3 7 2 4" xfId="33946"/>
    <cellStyle name="Normal 3 3 7 3" xfId="33947"/>
    <cellStyle name="Normal 3 3 7 3 2" xfId="33948"/>
    <cellStyle name="Normal 3 3 7 3 3" xfId="33949"/>
    <cellStyle name="Normal 3 3 7 4" xfId="33950"/>
    <cellStyle name="Normal 3 3 7 5" xfId="59838"/>
    <cellStyle name="Normal 3 3 8" xfId="3168"/>
    <cellStyle name="Normal 3 3 8 2" xfId="33951"/>
    <cellStyle name="Normal 3 3 8 2 2" xfId="33952"/>
    <cellStyle name="Normal 3 3 8 2 2 2" xfId="33953"/>
    <cellStyle name="Normal 3 3 8 2 2 3" xfId="33954"/>
    <cellStyle name="Normal 3 3 8 2 3" xfId="33955"/>
    <cellStyle name="Normal 3 3 8 2 4" xfId="33956"/>
    <cellStyle name="Normal 3 3 8 3" xfId="33957"/>
    <cellStyle name="Normal 3 3 8 3 2" xfId="33958"/>
    <cellStyle name="Normal 3 3 8 3 3" xfId="33959"/>
    <cellStyle name="Normal 3 3 8 4" xfId="33960"/>
    <cellStyle name="Normal 3 3 9" xfId="3169"/>
    <cellStyle name="Normal 3 3 9 2" xfId="33961"/>
    <cellStyle name="Normal 3 3 9 2 2" xfId="33962"/>
    <cellStyle name="Normal 3 3 9 2 2 2" xfId="33963"/>
    <cellStyle name="Normal 3 3 9 2 2 3" xfId="33964"/>
    <cellStyle name="Normal 3 3 9 2 3" xfId="33965"/>
    <cellStyle name="Normal 3 3 9 2 4" xfId="33966"/>
    <cellStyle name="Normal 3 3 9 3" xfId="33967"/>
    <cellStyle name="Normal 3 3 9 3 2" xfId="33968"/>
    <cellStyle name="Normal 3 3 9 3 3" xfId="33969"/>
    <cellStyle name="Normal 3 3 9 4" xfId="33970"/>
    <cellStyle name="Normal 3 3_2015 Annual Rpt" xfId="5007"/>
    <cellStyle name="Normal 3 30" xfId="3170"/>
    <cellStyle name="Normal 3 30 10" xfId="3171"/>
    <cellStyle name="Normal 3 30 10 2" xfId="33971"/>
    <cellStyle name="Normal 3 30 10 2 2" xfId="33972"/>
    <cellStyle name="Normal 3 30 10 2 2 2" xfId="33973"/>
    <cellStyle name="Normal 3 30 10 2 2 3" xfId="33974"/>
    <cellStyle name="Normal 3 30 10 2 3" xfId="33975"/>
    <cellStyle name="Normal 3 30 10 2 4" xfId="33976"/>
    <cellStyle name="Normal 3 30 10 3" xfId="33977"/>
    <cellStyle name="Normal 3 30 10 3 2" xfId="33978"/>
    <cellStyle name="Normal 3 30 10 3 3" xfId="33979"/>
    <cellStyle name="Normal 3 30 10 4" xfId="33980"/>
    <cellStyle name="Normal 3 30 11" xfId="3172"/>
    <cellStyle name="Normal 3 30 11 2" xfId="33981"/>
    <cellStyle name="Normal 3 30 11 2 2" xfId="33982"/>
    <cellStyle name="Normal 3 30 11 2 2 2" xfId="33983"/>
    <cellStyle name="Normal 3 30 11 2 2 3" xfId="33984"/>
    <cellStyle name="Normal 3 30 11 2 3" xfId="33985"/>
    <cellStyle name="Normal 3 30 11 2 4" xfId="33986"/>
    <cellStyle name="Normal 3 30 11 3" xfId="33987"/>
    <cellStyle name="Normal 3 30 11 3 2" xfId="33988"/>
    <cellStyle name="Normal 3 30 11 3 3" xfId="33989"/>
    <cellStyle name="Normal 3 30 11 4" xfId="33990"/>
    <cellStyle name="Normal 3 30 12" xfId="3173"/>
    <cellStyle name="Normal 3 30 12 2" xfId="33991"/>
    <cellStyle name="Normal 3 30 12 2 2" xfId="33992"/>
    <cellStyle name="Normal 3 30 12 2 2 2" xfId="33993"/>
    <cellStyle name="Normal 3 30 12 2 2 3" xfId="33994"/>
    <cellStyle name="Normal 3 30 12 2 3" xfId="33995"/>
    <cellStyle name="Normal 3 30 12 2 4" xfId="33996"/>
    <cellStyle name="Normal 3 30 12 3" xfId="33997"/>
    <cellStyle name="Normal 3 30 12 3 2" xfId="33998"/>
    <cellStyle name="Normal 3 30 12 3 3" xfId="33999"/>
    <cellStyle name="Normal 3 30 12 4" xfId="34000"/>
    <cellStyle name="Normal 3 30 13" xfId="3174"/>
    <cellStyle name="Normal 3 30 13 2" xfId="34001"/>
    <cellStyle name="Normal 3 30 13 2 2" xfId="34002"/>
    <cellStyle name="Normal 3 30 13 2 2 2" xfId="34003"/>
    <cellStyle name="Normal 3 30 13 2 2 3" xfId="34004"/>
    <cellStyle name="Normal 3 30 13 2 3" xfId="34005"/>
    <cellStyle name="Normal 3 30 13 2 4" xfId="34006"/>
    <cellStyle name="Normal 3 30 13 3" xfId="34007"/>
    <cellStyle name="Normal 3 30 13 3 2" xfId="34008"/>
    <cellStyle name="Normal 3 30 13 3 3" xfId="34009"/>
    <cellStyle name="Normal 3 30 13 4" xfId="34010"/>
    <cellStyle name="Normal 3 30 14" xfId="3175"/>
    <cellStyle name="Normal 3 30 14 2" xfId="34011"/>
    <cellStyle name="Normal 3 30 14 2 2" xfId="34012"/>
    <cellStyle name="Normal 3 30 14 2 2 2" xfId="34013"/>
    <cellStyle name="Normal 3 30 14 2 2 3" xfId="34014"/>
    <cellStyle name="Normal 3 30 14 2 3" xfId="34015"/>
    <cellStyle name="Normal 3 30 14 2 4" xfId="34016"/>
    <cellStyle name="Normal 3 30 14 3" xfId="34017"/>
    <cellStyle name="Normal 3 30 14 3 2" xfId="34018"/>
    <cellStyle name="Normal 3 30 14 3 3" xfId="34019"/>
    <cellStyle name="Normal 3 30 14 4" xfId="34020"/>
    <cellStyle name="Normal 3 30 15" xfId="3176"/>
    <cellStyle name="Normal 3 30 15 2" xfId="34021"/>
    <cellStyle name="Normal 3 30 15 2 2" xfId="34022"/>
    <cellStyle name="Normal 3 30 15 2 2 2" xfId="34023"/>
    <cellStyle name="Normal 3 30 15 2 2 3" xfId="34024"/>
    <cellStyle name="Normal 3 30 15 2 3" xfId="34025"/>
    <cellStyle name="Normal 3 30 15 2 4" xfId="34026"/>
    <cellStyle name="Normal 3 30 15 3" xfId="34027"/>
    <cellStyle name="Normal 3 30 15 3 2" xfId="34028"/>
    <cellStyle name="Normal 3 30 15 3 3" xfId="34029"/>
    <cellStyle name="Normal 3 30 15 4" xfId="34030"/>
    <cellStyle name="Normal 3 30 16" xfId="3177"/>
    <cellStyle name="Normal 3 30 16 2" xfId="34031"/>
    <cellStyle name="Normal 3 30 16 2 2" xfId="34032"/>
    <cellStyle name="Normal 3 30 16 2 2 2" xfId="34033"/>
    <cellStyle name="Normal 3 30 16 2 2 3" xfId="34034"/>
    <cellStyle name="Normal 3 30 16 2 3" xfId="34035"/>
    <cellStyle name="Normal 3 30 16 2 4" xfId="34036"/>
    <cellStyle name="Normal 3 30 16 3" xfId="34037"/>
    <cellStyle name="Normal 3 30 16 3 2" xfId="34038"/>
    <cellStyle name="Normal 3 30 16 3 3" xfId="34039"/>
    <cellStyle name="Normal 3 30 16 4" xfId="34040"/>
    <cellStyle name="Normal 3 30 17" xfId="3178"/>
    <cellStyle name="Normal 3 30 17 2" xfId="34041"/>
    <cellStyle name="Normal 3 30 17 2 2" xfId="34042"/>
    <cellStyle name="Normal 3 30 17 2 2 2" xfId="34043"/>
    <cellStyle name="Normal 3 30 17 2 2 3" xfId="34044"/>
    <cellStyle name="Normal 3 30 17 2 3" xfId="34045"/>
    <cellStyle name="Normal 3 30 17 2 4" xfId="34046"/>
    <cellStyle name="Normal 3 30 17 3" xfId="34047"/>
    <cellStyle name="Normal 3 30 17 3 2" xfId="34048"/>
    <cellStyle name="Normal 3 30 17 3 3" xfId="34049"/>
    <cellStyle name="Normal 3 30 17 4" xfId="34050"/>
    <cellStyle name="Normal 3 30 18" xfId="3179"/>
    <cellStyle name="Normal 3 30 18 2" xfId="34051"/>
    <cellStyle name="Normal 3 30 18 2 2" xfId="34052"/>
    <cellStyle name="Normal 3 30 18 2 2 2" xfId="34053"/>
    <cellStyle name="Normal 3 30 18 2 2 3" xfId="34054"/>
    <cellStyle name="Normal 3 30 18 2 3" xfId="34055"/>
    <cellStyle name="Normal 3 30 18 2 4" xfId="34056"/>
    <cellStyle name="Normal 3 30 18 3" xfId="34057"/>
    <cellStyle name="Normal 3 30 18 3 2" xfId="34058"/>
    <cellStyle name="Normal 3 30 18 3 3" xfId="34059"/>
    <cellStyle name="Normal 3 30 18 4" xfId="34060"/>
    <cellStyle name="Normal 3 30 19" xfId="3180"/>
    <cellStyle name="Normal 3 30 19 2" xfId="34061"/>
    <cellStyle name="Normal 3 30 19 2 2" xfId="34062"/>
    <cellStyle name="Normal 3 30 19 2 2 2" xfId="34063"/>
    <cellStyle name="Normal 3 30 19 2 2 3" xfId="34064"/>
    <cellStyle name="Normal 3 30 19 2 3" xfId="34065"/>
    <cellStyle name="Normal 3 30 19 2 4" xfId="34066"/>
    <cellStyle name="Normal 3 30 19 3" xfId="34067"/>
    <cellStyle name="Normal 3 30 19 3 2" xfId="34068"/>
    <cellStyle name="Normal 3 30 19 3 3" xfId="34069"/>
    <cellStyle name="Normal 3 30 19 4" xfId="34070"/>
    <cellStyle name="Normal 3 30 2" xfId="3181"/>
    <cellStyle name="Normal 3 30 2 2" xfId="34071"/>
    <cellStyle name="Normal 3 30 2 2 2" xfId="34072"/>
    <cellStyle name="Normal 3 30 2 2 2 2" xfId="34073"/>
    <cellStyle name="Normal 3 30 2 2 2 3" xfId="34074"/>
    <cellStyle name="Normal 3 30 2 2 3" xfId="34075"/>
    <cellStyle name="Normal 3 30 2 2 4" xfId="34076"/>
    <cellStyle name="Normal 3 30 2 3" xfId="34077"/>
    <cellStyle name="Normal 3 30 2 3 2" xfId="34078"/>
    <cellStyle name="Normal 3 30 2 3 3" xfId="34079"/>
    <cellStyle name="Normal 3 30 2 4" xfId="34080"/>
    <cellStyle name="Normal 3 30 20" xfId="3182"/>
    <cellStyle name="Normal 3 30 20 2" xfId="34081"/>
    <cellStyle name="Normal 3 30 20 2 2" xfId="34082"/>
    <cellStyle name="Normal 3 30 20 2 2 2" xfId="34083"/>
    <cellStyle name="Normal 3 30 20 2 2 3" xfId="34084"/>
    <cellStyle name="Normal 3 30 20 2 3" xfId="34085"/>
    <cellStyle name="Normal 3 30 20 2 4" xfId="34086"/>
    <cellStyle name="Normal 3 30 20 3" xfId="34087"/>
    <cellStyle name="Normal 3 30 20 3 2" xfId="34088"/>
    <cellStyle name="Normal 3 30 20 3 3" xfId="34089"/>
    <cellStyle name="Normal 3 30 20 4" xfId="34090"/>
    <cellStyle name="Normal 3 30 21" xfId="3183"/>
    <cellStyle name="Normal 3 30 21 2" xfId="34091"/>
    <cellStyle name="Normal 3 30 21 2 2" xfId="34092"/>
    <cellStyle name="Normal 3 30 21 2 2 2" xfId="34093"/>
    <cellStyle name="Normal 3 30 21 2 2 3" xfId="34094"/>
    <cellStyle name="Normal 3 30 21 2 3" xfId="34095"/>
    <cellStyle name="Normal 3 30 21 2 4" xfId="34096"/>
    <cellStyle name="Normal 3 30 21 3" xfId="34097"/>
    <cellStyle name="Normal 3 30 21 3 2" xfId="34098"/>
    <cellStyle name="Normal 3 30 21 3 3" xfId="34099"/>
    <cellStyle name="Normal 3 30 21 4" xfId="34100"/>
    <cellStyle name="Normal 3 30 22" xfId="3184"/>
    <cellStyle name="Normal 3 30 22 2" xfId="34101"/>
    <cellStyle name="Normal 3 30 22 2 2" xfId="34102"/>
    <cellStyle name="Normal 3 30 22 2 2 2" xfId="34103"/>
    <cellStyle name="Normal 3 30 22 2 2 3" xfId="34104"/>
    <cellStyle name="Normal 3 30 22 2 3" xfId="34105"/>
    <cellStyle name="Normal 3 30 22 2 4" xfId="34106"/>
    <cellStyle name="Normal 3 30 22 3" xfId="34107"/>
    <cellStyle name="Normal 3 30 22 3 2" xfId="34108"/>
    <cellStyle name="Normal 3 30 22 3 3" xfId="34109"/>
    <cellStyle name="Normal 3 30 22 4" xfId="34110"/>
    <cellStyle name="Normal 3 30 23" xfId="3185"/>
    <cellStyle name="Normal 3 30 23 2" xfId="34111"/>
    <cellStyle name="Normal 3 30 23 2 2" xfId="34112"/>
    <cellStyle name="Normal 3 30 23 2 2 2" xfId="34113"/>
    <cellStyle name="Normal 3 30 23 2 2 3" xfId="34114"/>
    <cellStyle name="Normal 3 30 23 2 3" xfId="34115"/>
    <cellStyle name="Normal 3 30 23 2 4" xfId="34116"/>
    <cellStyle name="Normal 3 30 23 3" xfId="34117"/>
    <cellStyle name="Normal 3 30 23 3 2" xfId="34118"/>
    <cellStyle name="Normal 3 30 23 3 3" xfId="34119"/>
    <cellStyle name="Normal 3 30 23 4" xfId="34120"/>
    <cellStyle name="Normal 3 30 24" xfId="34121"/>
    <cellStyle name="Normal 3 30 24 2" xfId="34122"/>
    <cellStyle name="Normal 3 30 24 2 2" xfId="34123"/>
    <cellStyle name="Normal 3 30 24 2 3" xfId="34124"/>
    <cellStyle name="Normal 3 30 24 3" xfId="34125"/>
    <cellStyle name="Normal 3 30 24 4" xfId="34126"/>
    <cellStyle name="Normal 3 30 25" xfId="34127"/>
    <cellStyle name="Normal 3 30 25 2" xfId="34128"/>
    <cellStyle name="Normal 3 30 25 3" xfId="34129"/>
    <cellStyle name="Normal 3 30 26" xfId="34130"/>
    <cellStyle name="Normal 3 30 3" xfId="3186"/>
    <cellStyle name="Normal 3 30 3 2" xfId="34131"/>
    <cellStyle name="Normal 3 30 3 2 2" xfId="34132"/>
    <cellStyle name="Normal 3 30 3 2 2 2" xfId="34133"/>
    <cellStyle name="Normal 3 30 3 2 2 3" xfId="34134"/>
    <cellStyle name="Normal 3 30 3 2 3" xfId="34135"/>
    <cellStyle name="Normal 3 30 3 2 4" xfId="34136"/>
    <cellStyle name="Normal 3 30 3 3" xfId="34137"/>
    <cellStyle name="Normal 3 30 3 3 2" xfId="34138"/>
    <cellStyle name="Normal 3 30 3 3 3" xfId="34139"/>
    <cellStyle name="Normal 3 30 3 4" xfId="34140"/>
    <cellStyle name="Normal 3 30 4" xfId="3187"/>
    <cellStyle name="Normal 3 30 4 2" xfId="34141"/>
    <cellStyle name="Normal 3 30 4 2 2" xfId="34142"/>
    <cellStyle name="Normal 3 30 4 2 2 2" xfId="34143"/>
    <cellStyle name="Normal 3 30 4 2 2 3" xfId="34144"/>
    <cellStyle name="Normal 3 30 4 2 3" xfId="34145"/>
    <cellStyle name="Normal 3 30 4 2 4" xfId="34146"/>
    <cellStyle name="Normal 3 30 4 3" xfId="34147"/>
    <cellStyle name="Normal 3 30 4 3 2" xfId="34148"/>
    <cellStyle name="Normal 3 30 4 3 3" xfId="34149"/>
    <cellStyle name="Normal 3 30 4 4" xfId="34150"/>
    <cellStyle name="Normal 3 30 5" xfId="3188"/>
    <cellStyle name="Normal 3 30 5 2" xfId="34151"/>
    <cellStyle name="Normal 3 30 5 2 2" xfId="34152"/>
    <cellStyle name="Normal 3 30 5 2 2 2" xfId="34153"/>
    <cellStyle name="Normal 3 30 5 2 2 3" xfId="34154"/>
    <cellStyle name="Normal 3 30 5 2 3" xfId="34155"/>
    <cellStyle name="Normal 3 30 5 2 4" xfId="34156"/>
    <cellStyle name="Normal 3 30 5 3" xfId="34157"/>
    <cellStyle name="Normal 3 30 5 3 2" xfId="34158"/>
    <cellStyle name="Normal 3 30 5 3 3" xfId="34159"/>
    <cellStyle name="Normal 3 30 5 4" xfId="34160"/>
    <cellStyle name="Normal 3 30 6" xfId="3189"/>
    <cellStyle name="Normal 3 30 6 2" xfId="34161"/>
    <cellStyle name="Normal 3 30 6 2 2" xfId="34162"/>
    <cellStyle name="Normal 3 30 6 2 2 2" xfId="34163"/>
    <cellStyle name="Normal 3 30 6 2 2 3" xfId="34164"/>
    <cellStyle name="Normal 3 30 6 2 3" xfId="34165"/>
    <cellStyle name="Normal 3 30 6 2 4" xfId="34166"/>
    <cellStyle name="Normal 3 30 6 3" xfId="34167"/>
    <cellStyle name="Normal 3 30 6 3 2" xfId="34168"/>
    <cellStyle name="Normal 3 30 6 3 3" xfId="34169"/>
    <cellStyle name="Normal 3 30 6 4" xfId="34170"/>
    <cellStyle name="Normal 3 30 7" xfId="3190"/>
    <cellStyle name="Normal 3 30 7 2" xfId="34171"/>
    <cellStyle name="Normal 3 30 7 2 2" xfId="34172"/>
    <cellStyle name="Normal 3 30 7 2 2 2" xfId="34173"/>
    <cellStyle name="Normal 3 30 7 2 2 3" xfId="34174"/>
    <cellStyle name="Normal 3 30 7 2 3" xfId="34175"/>
    <cellStyle name="Normal 3 30 7 2 4" xfId="34176"/>
    <cellStyle name="Normal 3 30 7 3" xfId="34177"/>
    <cellStyle name="Normal 3 30 7 3 2" xfId="34178"/>
    <cellStyle name="Normal 3 30 7 3 3" xfId="34179"/>
    <cellStyle name="Normal 3 30 7 4" xfId="34180"/>
    <cellStyle name="Normal 3 30 8" xfId="3191"/>
    <cellStyle name="Normal 3 30 8 2" xfId="34181"/>
    <cellStyle name="Normal 3 30 8 2 2" xfId="34182"/>
    <cellStyle name="Normal 3 30 8 2 2 2" xfId="34183"/>
    <cellStyle name="Normal 3 30 8 2 2 3" xfId="34184"/>
    <cellStyle name="Normal 3 30 8 2 3" xfId="34185"/>
    <cellStyle name="Normal 3 30 8 2 4" xfId="34186"/>
    <cellStyle name="Normal 3 30 8 3" xfId="34187"/>
    <cellStyle name="Normal 3 30 8 3 2" xfId="34188"/>
    <cellStyle name="Normal 3 30 8 3 3" xfId="34189"/>
    <cellStyle name="Normal 3 30 8 4" xfId="34190"/>
    <cellStyle name="Normal 3 30 9" xfId="3192"/>
    <cellStyle name="Normal 3 30 9 2" xfId="34191"/>
    <cellStyle name="Normal 3 30 9 2 2" xfId="34192"/>
    <cellStyle name="Normal 3 30 9 2 2 2" xfId="34193"/>
    <cellStyle name="Normal 3 30 9 2 2 3" xfId="34194"/>
    <cellStyle name="Normal 3 30 9 2 3" xfId="34195"/>
    <cellStyle name="Normal 3 30 9 2 4" xfId="34196"/>
    <cellStyle name="Normal 3 30 9 3" xfId="34197"/>
    <cellStyle name="Normal 3 30 9 3 2" xfId="34198"/>
    <cellStyle name="Normal 3 30 9 3 3" xfId="34199"/>
    <cellStyle name="Normal 3 30 9 4" xfId="34200"/>
    <cellStyle name="Normal 3 31" xfId="3193"/>
    <cellStyle name="Normal 3 31 10" xfId="3194"/>
    <cellStyle name="Normal 3 31 10 2" xfId="34201"/>
    <cellStyle name="Normal 3 31 10 2 2" xfId="34202"/>
    <cellStyle name="Normal 3 31 10 2 2 2" xfId="34203"/>
    <cellStyle name="Normal 3 31 10 2 2 3" xfId="34204"/>
    <cellStyle name="Normal 3 31 10 2 3" xfId="34205"/>
    <cellStyle name="Normal 3 31 10 2 4" xfId="34206"/>
    <cellStyle name="Normal 3 31 10 3" xfId="34207"/>
    <cellStyle name="Normal 3 31 10 3 2" xfId="34208"/>
    <cellStyle name="Normal 3 31 10 3 3" xfId="34209"/>
    <cellStyle name="Normal 3 31 10 4" xfId="34210"/>
    <cellStyle name="Normal 3 31 11" xfId="3195"/>
    <cellStyle name="Normal 3 31 11 2" xfId="34211"/>
    <cellStyle name="Normal 3 31 11 2 2" xfId="34212"/>
    <cellStyle name="Normal 3 31 11 2 2 2" xfId="34213"/>
    <cellStyle name="Normal 3 31 11 2 2 3" xfId="34214"/>
    <cellStyle name="Normal 3 31 11 2 3" xfId="34215"/>
    <cellStyle name="Normal 3 31 11 2 4" xfId="34216"/>
    <cellStyle name="Normal 3 31 11 3" xfId="34217"/>
    <cellStyle name="Normal 3 31 11 3 2" xfId="34218"/>
    <cellStyle name="Normal 3 31 11 3 3" xfId="34219"/>
    <cellStyle name="Normal 3 31 11 4" xfId="34220"/>
    <cellStyle name="Normal 3 31 12" xfId="3196"/>
    <cellStyle name="Normal 3 31 12 2" xfId="34221"/>
    <cellStyle name="Normal 3 31 12 2 2" xfId="34222"/>
    <cellStyle name="Normal 3 31 12 2 2 2" xfId="34223"/>
    <cellStyle name="Normal 3 31 12 2 2 3" xfId="34224"/>
    <cellStyle name="Normal 3 31 12 2 3" xfId="34225"/>
    <cellStyle name="Normal 3 31 12 2 4" xfId="34226"/>
    <cellStyle name="Normal 3 31 12 3" xfId="34227"/>
    <cellStyle name="Normal 3 31 12 3 2" xfId="34228"/>
    <cellStyle name="Normal 3 31 12 3 3" xfId="34229"/>
    <cellStyle name="Normal 3 31 12 4" xfId="34230"/>
    <cellStyle name="Normal 3 31 13" xfId="3197"/>
    <cellStyle name="Normal 3 31 13 2" xfId="34231"/>
    <cellStyle name="Normal 3 31 13 2 2" xfId="34232"/>
    <cellStyle name="Normal 3 31 13 2 2 2" xfId="34233"/>
    <cellStyle name="Normal 3 31 13 2 2 3" xfId="34234"/>
    <cellStyle name="Normal 3 31 13 2 3" xfId="34235"/>
    <cellStyle name="Normal 3 31 13 2 4" xfId="34236"/>
    <cellStyle name="Normal 3 31 13 3" xfId="34237"/>
    <cellStyle name="Normal 3 31 13 3 2" xfId="34238"/>
    <cellStyle name="Normal 3 31 13 3 3" xfId="34239"/>
    <cellStyle name="Normal 3 31 13 4" xfId="34240"/>
    <cellStyle name="Normal 3 31 14" xfId="3198"/>
    <cellStyle name="Normal 3 31 14 2" xfId="34241"/>
    <cellStyle name="Normal 3 31 14 2 2" xfId="34242"/>
    <cellStyle name="Normal 3 31 14 2 2 2" xfId="34243"/>
    <cellStyle name="Normal 3 31 14 2 2 3" xfId="34244"/>
    <cellStyle name="Normal 3 31 14 2 3" xfId="34245"/>
    <cellStyle name="Normal 3 31 14 2 4" xfId="34246"/>
    <cellStyle name="Normal 3 31 14 3" xfId="34247"/>
    <cellStyle name="Normal 3 31 14 3 2" xfId="34248"/>
    <cellStyle name="Normal 3 31 14 3 3" xfId="34249"/>
    <cellStyle name="Normal 3 31 14 4" xfId="34250"/>
    <cellStyle name="Normal 3 31 15" xfId="3199"/>
    <cellStyle name="Normal 3 31 15 2" xfId="34251"/>
    <cellStyle name="Normal 3 31 15 2 2" xfId="34252"/>
    <cellStyle name="Normal 3 31 15 2 2 2" xfId="34253"/>
    <cellStyle name="Normal 3 31 15 2 2 3" xfId="34254"/>
    <cellStyle name="Normal 3 31 15 2 3" xfId="34255"/>
    <cellStyle name="Normal 3 31 15 2 4" xfId="34256"/>
    <cellStyle name="Normal 3 31 15 3" xfId="34257"/>
    <cellStyle name="Normal 3 31 15 3 2" xfId="34258"/>
    <cellStyle name="Normal 3 31 15 3 3" xfId="34259"/>
    <cellStyle name="Normal 3 31 15 4" xfId="34260"/>
    <cellStyle name="Normal 3 31 16" xfId="3200"/>
    <cellStyle name="Normal 3 31 16 2" xfId="34261"/>
    <cellStyle name="Normal 3 31 16 2 2" xfId="34262"/>
    <cellStyle name="Normal 3 31 16 2 2 2" xfId="34263"/>
    <cellStyle name="Normal 3 31 16 2 2 3" xfId="34264"/>
    <cellStyle name="Normal 3 31 16 2 3" xfId="34265"/>
    <cellStyle name="Normal 3 31 16 2 4" xfId="34266"/>
    <cellStyle name="Normal 3 31 16 3" xfId="34267"/>
    <cellStyle name="Normal 3 31 16 3 2" xfId="34268"/>
    <cellStyle name="Normal 3 31 16 3 3" xfId="34269"/>
    <cellStyle name="Normal 3 31 16 4" xfId="34270"/>
    <cellStyle name="Normal 3 31 17" xfId="3201"/>
    <cellStyle name="Normal 3 31 17 2" xfId="34271"/>
    <cellStyle name="Normal 3 31 17 2 2" xfId="34272"/>
    <cellStyle name="Normal 3 31 17 2 2 2" xfId="34273"/>
    <cellStyle name="Normal 3 31 17 2 2 3" xfId="34274"/>
    <cellStyle name="Normal 3 31 17 2 3" xfId="34275"/>
    <cellStyle name="Normal 3 31 17 2 4" xfId="34276"/>
    <cellStyle name="Normal 3 31 17 3" xfId="34277"/>
    <cellStyle name="Normal 3 31 17 3 2" xfId="34278"/>
    <cellStyle name="Normal 3 31 17 3 3" xfId="34279"/>
    <cellStyle name="Normal 3 31 17 4" xfId="34280"/>
    <cellStyle name="Normal 3 31 18" xfId="3202"/>
    <cellStyle name="Normal 3 31 18 2" xfId="34281"/>
    <cellStyle name="Normal 3 31 18 2 2" xfId="34282"/>
    <cellStyle name="Normal 3 31 18 2 2 2" xfId="34283"/>
    <cellStyle name="Normal 3 31 18 2 2 3" xfId="34284"/>
    <cellStyle name="Normal 3 31 18 2 3" xfId="34285"/>
    <cellStyle name="Normal 3 31 18 2 4" xfId="34286"/>
    <cellStyle name="Normal 3 31 18 3" xfId="34287"/>
    <cellStyle name="Normal 3 31 18 3 2" xfId="34288"/>
    <cellStyle name="Normal 3 31 18 3 3" xfId="34289"/>
    <cellStyle name="Normal 3 31 18 4" xfId="34290"/>
    <cellStyle name="Normal 3 31 19" xfId="3203"/>
    <cellStyle name="Normal 3 31 19 2" xfId="34291"/>
    <cellStyle name="Normal 3 31 19 2 2" xfId="34292"/>
    <cellStyle name="Normal 3 31 19 2 2 2" xfId="34293"/>
    <cellStyle name="Normal 3 31 19 2 2 3" xfId="34294"/>
    <cellStyle name="Normal 3 31 19 2 3" xfId="34295"/>
    <cellStyle name="Normal 3 31 19 2 4" xfId="34296"/>
    <cellStyle name="Normal 3 31 19 3" xfId="34297"/>
    <cellStyle name="Normal 3 31 19 3 2" xfId="34298"/>
    <cellStyle name="Normal 3 31 19 3 3" xfId="34299"/>
    <cellStyle name="Normal 3 31 19 4" xfId="34300"/>
    <cellStyle name="Normal 3 31 2" xfId="3204"/>
    <cellStyle name="Normal 3 31 2 2" xfId="34301"/>
    <cellStyle name="Normal 3 31 2 2 2" xfId="34302"/>
    <cellStyle name="Normal 3 31 2 2 2 2" xfId="34303"/>
    <cellStyle name="Normal 3 31 2 2 2 3" xfId="34304"/>
    <cellStyle name="Normal 3 31 2 2 3" xfId="34305"/>
    <cellStyle name="Normal 3 31 2 2 4" xfId="34306"/>
    <cellStyle name="Normal 3 31 2 3" xfId="34307"/>
    <cellStyle name="Normal 3 31 2 3 2" xfId="34308"/>
    <cellStyle name="Normal 3 31 2 3 3" xfId="34309"/>
    <cellStyle name="Normal 3 31 2 4" xfId="34310"/>
    <cellStyle name="Normal 3 31 20" xfId="3205"/>
    <cellStyle name="Normal 3 31 20 2" xfId="34311"/>
    <cellStyle name="Normal 3 31 20 2 2" xfId="34312"/>
    <cellStyle name="Normal 3 31 20 2 2 2" xfId="34313"/>
    <cellStyle name="Normal 3 31 20 2 2 3" xfId="34314"/>
    <cellStyle name="Normal 3 31 20 2 3" xfId="34315"/>
    <cellStyle name="Normal 3 31 20 2 4" xfId="34316"/>
    <cellStyle name="Normal 3 31 20 3" xfId="34317"/>
    <cellStyle name="Normal 3 31 20 3 2" xfId="34318"/>
    <cellStyle name="Normal 3 31 20 3 3" xfId="34319"/>
    <cellStyle name="Normal 3 31 20 4" xfId="34320"/>
    <cellStyle name="Normal 3 31 21" xfId="3206"/>
    <cellStyle name="Normal 3 31 21 2" xfId="34321"/>
    <cellStyle name="Normal 3 31 21 2 2" xfId="34322"/>
    <cellStyle name="Normal 3 31 21 2 2 2" xfId="34323"/>
    <cellStyle name="Normal 3 31 21 2 2 3" xfId="34324"/>
    <cellStyle name="Normal 3 31 21 2 3" xfId="34325"/>
    <cellStyle name="Normal 3 31 21 2 4" xfId="34326"/>
    <cellStyle name="Normal 3 31 21 3" xfId="34327"/>
    <cellStyle name="Normal 3 31 21 3 2" xfId="34328"/>
    <cellStyle name="Normal 3 31 21 3 3" xfId="34329"/>
    <cellStyle name="Normal 3 31 21 4" xfId="34330"/>
    <cellStyle name="Normal 3 31 22" xfId="3207"/>
    <cellStyle name="Normal 3 31 22 2" xfId="34331"/>
    <cellStyle name="Normal 3 31 22 2 2" xfId="34332"/>
    <cellStyle name="Normal 3 31 22 2 2 2" xfId="34333"/>
    <cellStyle name="Normal 3 31 22 2 2 3" xfId="34334"/>
    <cellStyle name="Normal 3 31 22 2 3" xfId="34335"/>
    <cellStyle name="Normal 3 31 22 2 4" xfId="34336"/>
    <cellStyle name="Normal 3 31 22 3" xfId="34337"/>
    <cellStyle name="Normal 3 31 22 3 2" xfId="34338"/>
    <cellStyle name="Normal 3 31 22 3 3" xfId="34339"/>
    <cellStyle name="Normal 3 31 22 4" xfId="34340"/>
    <cellStyle name="Normal 3 31 23" xfId="3208"/>
    <cellStyle name="Normal 3 31 23 2" xfId="34341"/>
    <cellStyle name="Normal 3 31 23 2 2" xfId="34342"/>
    <cellStyle name="Normal 3 31 23 2 2 2" xfId="34343"/>
    <cellStyle name="Normal 3 31 23 2 2 3" xfId="34344"/>
    <cellStyle name="Normal 3 31 23 2 3" xfId="34345"/>
    <cellStyle name="Normal 3 31 23 2 4" xfId="34346"/>
    <cellStyle name="Normal 3 31 23 3" xfId="34347"/>
    <cellStyle name="Normal 3 31 23 3 2" xfId="34348"/>
    <cellStyle name="Normal 3 31 23 3 3" xfId="34349"/>
    <cellStyle name="Normal 3 31 23 4" xfId="34350"/>
    <cellStyle name="Normal 3 31 24" xfId="34351"/>
    <cellStyle name="Normal 3 31 24 2" xfId="34352"/>
    <cellStyle name="Normal 3 31 24 2 2" xfId="34353"/>
    <cellStyle name="Normal 3 31 24 2 3" xfId="34354"/>
    <cellStyle name="Normal 3 31 24 3" xfId="34355"/>
    <cellStyle name="Normal 3 31 24 4" xfId="34356"/>
    <cellStyle name="Normal 3 31 25" xfId="34357"/>
    <cellStyle name="Normal 3 31 25 2" xfId="34358"/>
    <cellStyle name="Normal 3 31 25 3" xfId="34359"/>
    <cellStyle name="Normal 3 31 26" xfId="34360"/>
    <cellStyle name="Normal 3 31 3" xfId="3209"/>
    <cellStyle name="Normal 3 31 3 2" xfId="34361"/>
    <cellStyle name="Normal 3 31 3 2 2" xfId="34362"/>
    <cellStyle name="Normal 3 31 3 2 2 2" xfId="34363"/>
    <cellStyle name="Normal 3 31 3 2 2 3" xfId="34364"/>
    <cellStyle name="Normal 3 31 3 2 3" xfId="34365"/>
    <cellStyle name="Normal 3 31 3 2 4" xfId="34366"/>
    <cellStyle name="Normal 3 31 3 3" xfId="34367"/>
    <cellStyle name="Normal 3 31 3 3 2" xfId="34368"/>
    <cellStyle name="Normal 3 31 3 3 3" xfId="34369"/>
    <cellStyle name="Normal 3 31 3 4" xfId="34370"/>
    <cellStyle name="Normal 3 31 4" xfId="3210"/>
    <cellStyle name="Normal 3 31 4 2" xfId="34371"/>
    <cellStyle name="Normal 3 31 4 2 2" xfId="34372"/>
    <cellStyle name="Normal 3 31 4 2 2 2" xfId="34373"/>
    <cellStyle name="Normal 3 31 4 2 2 3" xfId="34374"/>
    <cellStyle name="Normal 3 31 4 2 3" xfId="34375"/>
    <cellStyle name="Normal 3 31 4 2 4" xfId="34376"/>
    <cellStyle name="Normal 3 31 4 3" xfId="34377"/>
    <cellStyle name="Normal 3 31 4 3 2" xfId="34378"/>
    <cellStyle name="Normal 3 31 4 3 3" xfId="34379"/>
    <cellStyle name="Normal 3 31 4 4" xfId="34380"/>
    <cellStyle name="Normal 3 31 5" xfId="3211"/>
    <cellStyle name="Normal 3 31 5 2" xfId="34381"/>
    <cellStyle name="Normal 3 31 5 2 2" xfId="34382"/>
    <cellStyle name="Normal 3 31 5 2 2 2" xfId="34383"/>
    <cellStyle name="Normal 3 31 5 2 2 3" xfId="34384"/>
    <cellStyle name="Normal 3 31 5 2 3" xfId="34385"/>
    <cellStyle name="Normal 3 31 5 2 4" xfId="34386"/>
    <cellStyle name="Normal 3 31 5 3" xfId="34387"/>
    <cellStyle name="Normal 3 31 5 3 2" xfId="34388"/>
    <cellStyle name="Normal 3 31 5 3 3" xfId="34389"/>
    <cellStyle name="Normal 3 31 5 4" xfId="34390"/>
    <cellStyle name="Normal 3 31 6" xfId="3212"/>
    <cellStyle name="Normal 3 31 6 2" xfId="34391"/>
    <cellStyle name="Normal 3 31 6 2 2" xfId="34392"/>
    <cellStyle name="Normal 3 31 6 2 2 2" xfId="34393"/>
    <cellStyle name="Normal 3 31 6 2 2 3" xfId="34394"/>
    <cellStyle name="Normal 3 31 6 2 3" xfId="34395"/>
    <cellStyle name="Normal 3 31 6 2 4" xfId="34396"/>
    <cellStyle name="Normal 3 31 6 3" xfId="34397"/>
    <cellStyle name="Normal 3 31 6 3 2" xfId="34398"/>
    <cellStyle name="Normal 3 31 6 3 3" xfId="34399"/>
    <cellStyle name="Normal 3 31 6 4" xfId="34400"/>
    <cellStyle name="Normal 3 31 7" xfId="3213"/>
    <cellStyle name="Normal 3 31 7 2" xfId="34401"/>
    <cellStyle name="Normal 3 31 7 2 2" xfId="34402"/>
    <cellStyle name="Normal 3 31 7 2 2 2" xfId="34403"/>
    <cellStyle name="Normal 3 31 7 2 2 3" xfId="34404"/>
    <cellStyle name="Normal 3 31 7 2 3" xfId="34405"/>
    <cellStyle name="Normal 3 31 7 2 4" xfId="34406"/>
    <cellStyle name="Normal 3 31 7 3" xfId="34407"/>
    <cellStyle name="Normal 3 31 7 3 2" xfId="34408"/>
    <cellStyle name="Normal 3 31 7 3 3" xfId="34409"/>
    <cellStyle name="Normal 3 31 7 4" xfId="34410"/>
    <cellStyle name="Normal 3 31 8" xfId="3214"/>
    <cellStyle name="Normal 3 31 8 2" xfId="34411"/>
    <cellStyle name="Normal 3 31 8 2 2" xfId="34412"/>
    <cellStyle name="Normal 3 31 8 2 2 2" xfId="34413"/>
    <cellStyle name="Normal 3 31 8 2 2 3" xfId="34414"/>
    <cellStyle name="Normal 3 31 8 2 3" xfId="34415"/>
    <cellStyle name="Normal 3 31 8 2 4" xfId="34416"/>
    <cellStyle name="Normal 3 31 8 3" xfId="34417"/>
    <cellStyle name="Normal 3 31 8 3 2" xfId="34418"/>
    <cellStyle name="Normal 3 31 8 3 3" xfId="34419"/>
    <cellStyle name="Normal 3 31 8 4" xfId="34420"/>
    <cellStyle name="Normal 3 31 9" xfId="3215"/>
    <cellStyle name="Normal 3 31 9 2" xfId="34421"/>
    <cellStyle name="Normal 3 31 9 2 2" xfId="34422"/>
    <cellStyle name="Normal 3 31 9 2 2 2" xfId="34423"/>
    <cellStyle name="Normal 3 31 9 2 2 3" xfId="34424"/>
    <cellStyle name="Normal 3 31 9 2 3" xfId="34425"/>
    <cellStyle name="Normal 3 31 9 2 4" xfId="34426"/>
    <cellStyle name="Normal 3 31 9 3" xfId="34427"/>
    <cellStyle name="Normal 3 31 9 3 2" xfId="34428"/>
    <cellStyle name="Normal 3 31 9 3 3" xfId="34429"/>
    <cellStyle name="Normal 3 31 9 4" xfId="34430"/>
    <cellStyle name="Normal 3 32" xfId="3216"/>
    <cellStyle name="Normal 3 32 10" xfId="3217"/>
    <cellStyle name="Normal 3 32 10 2" xfId="34431"/>
    <cellStyle name="Normal 3 32 10 2 2" xfId="34432"/>
    <cellStyle name="Normal 3 32 10 2 2 2" xfId="34433"/>
    <cellStyle name="Normal 3 32 10 2 2 3" xfId="34434"/>
    <cellStyle name="Normal 3 32 10 2 3" xfId="34435"/>
    <cellStyle name="Normal 3 32 10 2 4" xfId="34436"/>
    <cellStyle name="Normal 3 32 10 3" xfId="34437"/>
    <cellStyle name="Normal 3 32 10 3 2" xfId="34438"/>
    <cellStyle name="Normal 3 32 10 3 3" xfId="34439"/>
    <cellStyle name="Normal 3 32 10 4" xfId="34440"/>
    <cellStyle name="Normal 3 32 11" xfId="3218"/>
    <cellStyle name="Normal 3 32 11 2" xfId="34441"/>
    <cellStyle name="Normal 3 32 11 2 2" xfId="34442"/>
    <cellStyle name="Normal 3 32 11 2 2 2" xfId="34443"/>
    <cellStyle name="Normal 3 32 11 2 2 3" xfId="34444"/>
    <cellStyle name="Normal 3 32 11 2 3" xfId="34445"/>
    <cellStyle name="Normal 3 32 11 2 4" xfId="34446"/>
    <cellStyle name="Normal 3 32 11 3" xfId="34447"/>
    <cellStyle name="Normal 3 32 11 3 2" xfId="34448"/>
    <cellStyle name="Normal 3 32 11 3 3" xfId="34449"/>
    <cellStyle name="Normal 3 32 11 4" xfId="34450"/>
    <cellStyle name="Normal 3 32 12" xfId="3219"/>
    <cellStyle name="Normal 3 32 12 2" xfId="34451"/>
    <cellStyle name="Normal 3 32 12 2 2" xfId="34452"/>
    <cellStyle name="Normal 3 32 12 2 2 2" xfId="34453"/>
    <cellStyle name="Normal 3 32 12 2 2 3" xfId="34454"/>
    <cellStyle name="Normal 3 32 12 2 3" xfId="34455"/>
    <cellStyle name="Normal 3 32 12 2 4" xfId="34456"/>
    <cellStyle name="Normal 3 32 12 3" xfId="34457"/>
    <cellStyle name="Normal 3 32 12 3 2" xfId="34458"/>
    <cellStyle name="Normal 3 32 12 3 3" xfId="34459"/>
    <cellStyle name="Normal 3 32 12 4" xfId="34460"/>
    <cellStyle name="Normal 3 32 13" xfId="3220"/>
    <cellStyle name="Normal 3 32 13 2" xfId="34461"/>
    <cellStyle name="Normal 3 32 13 2 2" xfId="34462"/>
    <cellStyle name="Normal 3 32 13 2 2 2" xfId="34463"/>
    <cellStyle name="Normal 3 32 13 2 2 3" xfId="34464"/>
    <cellStyle name="Normal 3 32 13 2 3" xfId="34465"/>
    <cellStyle name="Normal 3 32 13 2 4" xfId="34466"/>
    <cellStyle name="Normal 3 32 13 3" xfId="34467"/>
    <cellStyle name="Normal 3 32 13 3 2" xfId="34468"/>
    <cellStyle name="Normal 3 32 13 3 3" xfId="34469"/>
    <cellStyle name="Normal 3 32 13 4" xfId="34470"/>
    <cellStyle name="Normal 3 32 14" xfId="3221"/>
    <cellStyle name="Normal 3 32 14 2" xfId="34471"/>
    <cellStyle name="Normal 3 32 14 2 2" xfId="34472"/>
    <cellStyle name="Normal 3 32 14 2 2 2" xfId="34473"/>
    <cellStyle name="Normal 3 32 14 2 2 3" xfId="34474"/>
    <cellStyle name="Normal 3 32 14 2 3" xfId="34475"/>
    <cellStyle name="Normal 3 32 14 2 4" xfId="34476"/>
    <cellStyle name="Normal 3 32 14 3" xfId="34477"/>
    <cellStyle name="Normal 3 32 14 3 2" xfId="34478"/>
    <cellStyle name="Normal 3 32 14 3 3" xfId="34479"/>
    <cellStyle name="Normal 3 32 14 4" xfId="34480"/>
    <cellStyle name="Normal 3 32 15" xfId="3222"/>
    <cellStyle name="Normal 3 32 15 2" xfId="34481"/>
    <cellStyle name="Normal 3 32 15 2 2" xfId="34482"/>
    <cellStyle name="Normal 3 32 15 2 2 2" xfId="34483"/>
    <cellStyle name="Normal 3 32 15 2 2 3" xfId="34484"/>
    <cellStyle name="Normal 3 32 15 2 3" xfId="34485"/>
    <cellStyle name="Normal 3 32 15 2 4" xfId="34486"/>
    <cellStyle name="Normal 3 32 15 3" xfId="34487"/>
    <cellStyle name="Normal 3 32 15 3 2" xfId="34488"/>
    <cellStyle name="Normal 3 32 15 3 3" xfId="34489"/>
    <cellStyle name="Normal 3 32 15 4" xfId="34490"/>
    <cellStyle name="Normal 3 32 16" xfId="3223"/>
    <cellStyle name="Normal 3 32 16 2" xfId="34491"/>
    <cellStyle name="Normal 3 32 16 2 2" xfId="34492"/>
    <cellStyle name="Normal 3 32 16 2 2 2" xfId="34493"/>
    <cellStyle name="Normal 3 32 16 2 2 3" xfId="34494"/>
    <cellStyle name="Normal 3 32 16 2 3" xfId="34495"/>
    <cellStyle name="Normal 3 32 16 2 4" xfId="34496"/>
    <cellStyle name="Normal 3 32 16 3" xfId="34497"/>
    <cellStyle name="Normal 3 32 16 3 2" xfId="34498"/>
    <cellStyle name="Normal 3 32 16 3 3" xfId="34499"/>
    <cellStyle name="Normal 3 32 16 4" xfId="34500"/>
    <cellStyle name="Normal 3 32 17" xfId="3224"/>
    <cellStyle name="Normal 3 32 17 2" xfId="34501"/>
    <cellStyle name="Normal 3 32 17 2 2" xfId="34502"/>
    <cellStyle name="Normal 3 32 17 2 2 2" xfId="34503"/>
    <cellStyle name="Normal 3 32 17 2 2 3" xfId="34504"/>
    <cellStyle name="Normal 3 32 17 2 3" xfId="34505"/>
    <cellStyle name="Normal 3 32 17 2 4" xfId="34506"/>
    <cellStyle name="Normal 3 32 17 3" xfId="34507"/>
    <cellStyle name="Normal 3 32 17 3 2" xfId="34508"/>
    <cellStyle name="Normal 3 32 17 3 3" xfId="34509"/>
    <cellStyle name="Normal 3 32 17 4" xfId="34510"/>
    <cellStyle name="Normal 3 32 18" xfId="3225"/>
    <cellStyle name="Normal 3 32 18 2" xfId="34511"/>
    <cellStyle name="Normal 3 32 18 2 2" xfId="34512"/>
    <cellStyle name="Normal 3 32 18 2 2 2" xfId="34513"/>
    <cellStyle name="Normal 3 32 18 2 2 3" xfId="34514"/>
    <cellStyle name="Normal 3 32 18 2 3" xfId="34515"/>
    <cellStyle name="Normal 3 32 18 2 4" xfId="34516"/>
    <cellStyle name="Normal 3 32 18 3" xfId="34517"/>
    <cellStyle name="Normal 3 32 18 3 2" xfId="34518"/>
    <cellStyle name="Normal 3 32 18 3 3" xfId="34519"/>
    <cellStyle name="Normal 3 32 18 4" xfId="34520"/>
    <cellStyle name="Normal 3 32 19" xfId="3226"/>
    <cellStyle name="Normal 3 32 19 2" xfId="34521"/>
    <cellStyle name="Normal 3 32 19 2 2" xfId="34522"/>
    <cellStyle name="Normal 3 32 19 2 2 2" xfId="34523"/>
    <cellStyle name="Normal 3 32 19 2 2 3" xfId="34524"/>
    <cellStyle name="Normal 3 32 19 2 3" xfId="34525"/>
    <cellStyle name="Normal 3 32 19 2 4" xfId="34526"/>
    <cellStyle name="Normal 3 32 19 3" xfId="34527"/>
    <cellStyle name="Normal 3 32 19 3 2" xfId="34528"/>
    <cellStyle name="Normal 3 32 19 3 3" xfId="34529"/>
    <cellStyle name="Normal 3 32 19 4" xfId="34530"/>
    <cellStyle name="Normal 3 32 2" xfId="3227"/>
    <cellStyle name="Normal 3 32 2 2" xfId="34531"/>
    <cellStyle name="Normal 3 32 2 2 2" xfId="34532"/>
    <cellStyle name="Normal 3 32 2 2 2 2" xfId="34533"/>
    <cellStyle name="Normal 3 32 2 2 2 3" xfId="34534"/>
    <cellStyle name="Normal 3 32 2 2 3" xfId="34535"/>
    <cellStyle name="Normal 3 32 2 2 4" xfId="34536"/>
    <cellStyle name="Normal 3 32 2 3" xfId="34537"/>
    <cellStyle name="Normal 3 32 2 3 2" xfId="34538"/>
    <cellStyle name="Normal 3 32 2 3 3" xfId="34539"/>
    <cellStyle name="Normal 3 32 2 4" xfId="34540"/>
    <cellStyle name="Normal 3 32 20" xfId="3228"/>
    <cellStyle name="Normal 3 32 20 2" xfId="34541"/>
    <cellStyle name="Normal 3 32 20 2 2" xfId="34542"/>
    <cellStyle name="Normal 3 32 20 2 2 2" xfId="34543"/>
    <cellStyle name="Normal 3 32 20 2 2 3" xfId="34544"/>
    <cellStyle name="Normal 3 32 20 2 3" xfId="34545"/>
    <cellStyle name="Normal 3 32 20 2 4" xfId="34546"/>
    <cellStyle name="Normal 3 32 20 3" xfId="34547"/>
    <cellStyle name="Normal 3 32 20 3 2" xfId="34548"/>
    <cellStyle name="Normal 3 32 20 3 3" xfId="34549"/>
    <cellStyle name="Normal 3 32 20 4" xfId="34550"/>
    <cellStyle name="Normal 3 32 21" xfId="3229"/>
    <cellStyle name="Normal 3 32 21 2" xfId="34551"/>
    <cellStyle name="Normal 3 32 21 2 2" xfId="34552"/>
    <cellStyle name="Normal 3 32 21 2 2 2" xfId="34553"/>
    <cellStyle name="Normal 3 32 21 2 2 3" xfId="34554"/>
    <cellStyle name="Normal 3 32 21 2 3" xfId="34555"/>
    <cellStyle name="Normal 3 32 21 2 4" xfId="34556"/>
    <cellStyle name="Normal 3 32 21 3" xfId="34557"/>
    <cellStyle name="Normal 3 32 21 3 2" xfId="34558"/>
    <cellStyle name="Normal 3 32 21 3 3" xfId="34559"/>
    <cellStyle name="Normal 3 32 21 4" xfId="34560"/>
    <cellStyle name="Normal 3 32 22" xfId="3230"/>
    <cellStyle name="Normal 3 32 22 2" xfId="34561"/>
    <cellStyle name="Normal 3 32 22 2 2" xfId="34562"/>
    <cellStyle name="Normal 3 32 22 2 2 2" xfId="34563"/>
    <cellStyle name="Normal 3 32 22 2 2 3" xfId="34564"/>
    <cellStyle name="Normal 3 32 22 2 3" xfId="34565"/>
    <cellStyle name="Normal 3 32 22 2 4" xfId="34566"/>
    <cellStyle name="Normal 3 32 22 3" xfId="34567"/>
    <cellStyle name="Normal 3 32 22 3 2" xfId="34568"/>
    <cellStyle name="Normal 3 32 22 3 3" xfId="34569"/>
    <cellStyle name="Normal 3 32 22 4" xfId="34570"/>
    <cellStyle name="Normal 3 32 23" xfId="3231"/>
    <cellStyle name="Normal 3 32 23 2" xfId="34571"/>
    <cellStyle name="Normal 3 32 23 2 2" xfId="34572"/>
    <cellStyle name="Normal 3 32 23 2 2 2" xfId="34573"/>
    <cellStyle name="Normal 3 32 23 2 2 3" xfId="34574"/>
    <cellStyle name="Normal 3 32 23 2 3" xfId="34575"/>
    <cellStyle name="Normal 3 32 23 2 4" xfId="34576"/>
    <cellStyle name="Normal 3 32 23 3" xfId="34577"/>
    <cellStyle name="Normal 3 32 23 3 2" xfId="34578"/>
    <cellStyle name="Normal 3 32 23 3 3" xfId="34579"/>
    <cellStyle name="Normal 3 32 23 4" xfId="34580"/>
    <cellStyle name="Normal 3 32 24" xfId="34581"/>
    <cellStyle name="Normal 3 32 24 2" xfId="34582"/>
    <cellStyle name="Normal 3 32 24 2 2" xfId="34583"/>
    <cellStyle name="Normal 3 32 24 2 3" xfId="34584"/>
    <cellStyle name="Normal 3 32 24 3" xfId="34585"/>
    <cellStyle name="Normal 3 32 24 4" xfId="34586"/>
    <cellStyle name="Normal 3 32 25" xfId="34587"/>
    <cellStyle name="Normal 3 32 25 2" xfId="34588"/>
    <cellStyle name="Normal 3 32 25 3" xfId="34589"/>
    <cellStyle name="Normal 3 32 26" xfId="34590"/>
    <cellStyle name="Normal 3 32 3" xfId="3232"/>
    <cellStyle name="Normal 3 32 3 2" xfId="34591"/>
    <cellStyle name="Normal 3 32 3 2 2" xfId="34592"/>
    <cellStyle name="Normal 3 32 3 2 2 2" xfId="34593"/>
    <cellStyle name="Normal 3 32 3 2 2 3" xfId="34594"/>
    <cellStyle name="Normal 3 32 3 2 3" xfId="34595"/>
    <cellStyle name="Normal 3 32 3 2 4" xfId="34596"/>
    <cellStyle name="Normal 3 32 3 3" xfId="34597"/>
    <cellStyle name="Normal 3 32 3 3 2" xfId="34598"/>
    <cellStyle name="Normal 3 32 3 3 3" xfId="34599"/>
    <cellStyle name="Normal 3 32 3 4" xfId="34600"/>
    <cellStyle name="Normal 3 32 4" xfId="3233"/>
    <cellStyle name="Normal 3 32 4 2" xfId="34601"/>
    <cellStyle name="Normal 3 32 4 2 2" xfId="34602"/>
    <cellStyle name="Normal 3 32 4 2 2 2" xfId="34603"/>
    <cellStyle name="Normal 3 32 4 2 2 3" xfId="34604"/>
    <cellStyle name="Normal 3 32 4 2 3" xfId="34605"/>
    <cellStyle name="Normal 3 32 4 2 4" xfId="34606"/>
    <cellStyle name="Normal 3 32 4 3" xfId="34607"/>
    <cellStyle name="Normal 3 32 4 3 2" xfId="34608"/>
    <cellStyle name="Normal 3 32 4 3 3" xfId="34609"/>
    <cellStyle name="Normal 3 32 4 4" xfId="34610"/>
    <cellStyle name="Normal 3 32 5" xfId="3234"/>
    <cellStyle name="Normal 3 32 5 2" xfId="34611"/>
    <cellStyle name="Normal 3 32 5 2 2" xfId="34612"/>
    <cellStyle name="Normal 3 32 5 2 2 2" xfId="34613"/>
    <cellStyle name="Normal 3 32 5 2 2 3" xfId="34614"/>
    <cellStyle name="Normal 3 32 5 2 3" xfId="34615"/>
    <cellStyle name="Normal 3 32 5 2 4" xfId="34616"/>
    <cellStyle name="Normal 3 32 5 3" xfId="34617"/>
    <cellStyle name="Normal 3 32 5 3 2" xfId="34618"/>
    <cellStyle name="Normal 3 32 5 3 3" xfId="34619"/>
    <cellStyle name="Normal 3 32 5 4" xfId="34620"/>
    <cellStyle name="Normal 3 32 6" xfId="3235"/>
    <cellStyle name="Normal 3 32 6 2" xfId="34621"/>
    <cellStyle name="Normal 3 32 6 2 2" xfId="34622"/>
    <cellStyle name="Normal 3 32 6 2 2 2" xfId="34623"/>
    <cellStyle name="Normal 3 32 6 2 2 3" xfId="34624"/>
    <cellStyle name="Normal 3 32 6 2 3" xfId="34625"/>
    <cellStyle name="Normal 3 32 6 2 4" xfId="34626"/>
    <cellStyle name="Normal 3 32 6 3" xfId="34627"/>
    <cellStyle name="Normal 3 32 6 3 2" xfId="34628"/>
    <cellStyle name="Normal 3 32 6 3 3" xfId="34629"/>
    <cellStyle name="Normal 3 32 6 4" xfId="34630"/>
    <cellStyle name="Normal 3 32 7" xfId="3236"/>
    <cellStyle name="Normal 3 32 7 2" xfId="34631"/>
    <cellStyle name="Normal 3 32 7 2 2" xfId="34632"/>
    <cellStyle name="Normal 3 32 7 2 2 2" xfId="34633"/>
    <cellStyle name="Normal 3 32 7 2 2 3" xfId="34634"/>
    <cellStyle name="Normal 3 32 7 2 3" xfId="34635"/>
    <cellStyle name="Normal 3 32 7 2 4" xfId="34636"/>
    <cellStyle name="Normal 3 32 7 3" xfId="34637"/>
    <cellStyle name="Normal 3 32 7 3 2" xfId="34638"/>
    <cellStyle name="Normal 3 32 7 3 3" xfId="34639"/>
    <cellStyle name="Normal 3 32 7 4" xfId="34640"/>
    <cellStyle name="Normal 3 32 8" xfId="3237"/>
    <cellStyle name="Normal 3 32 8 2" xfId="34641"/>
    <cellStyle name="Normal 3 32 8 2 2" xfId="34642"/>
    <cellStyle name="Normal 3 32 8 2 2 2" xfId="34643"/>
    <cellStyle name="Normal 3 32 8 2 2 3" xfId="34644"/>
    <cellStyle name="Normal 3 32 8 2 3" xfId="34645"/>
    <cellStyle name="Normal 3 32 8 2 4" xfId="34646"/>
    <cellStyle name="Normal 3 32 8 3" xfId="34647"/>
    <cellStyle name="Normal 3 32 8 3 2" xfId="34648"/>
    <cellStyle name="Normal 3 32 8 3 3" xfId="34649"/>
    <cellStyle name="Normal 3 32 8 4" xfId="34650"/>
    <cellStyle name="Normal 3 32 9" xfId="3238"/>
    <cellStyle name="Normal 3 32 9 2" xfId="34651"/>
    <cellStyle name="Normal 3 32 9 2 2" xfId="34652"/>
    <cellStyle name="Normal 3 32 9 2 2 2" xfId="34653"/>
    <cellStyle name="Normal 3 32 9 2 2 3" xfId="34654"/>
    <cellStyle name="Normal 3 32 9 2 3" xfId="34655"/>
    <cellStyle name="Normal 3 32 9 2 4" xfId="34656"/>
    <cellStyle name="Normal 3 32 9 3" xfId="34657"/>
    <cellStyle name="Normal 3 32 9 3 2" xfId="34658"/>
    <cellStyle name="Normal 3 32 9 3 3" xfId="34659"/>
    <cellStyle name="Normal 3 32 9 4" xfId="34660"/>
    <cellStyle name="Normal 3 33" xfId="3239"/>
    <cellStyle name="Normal 3 33 10" xfId="3240"/>
    <cellStyle name="Normal 3 33 10 2" xfId="34661"/>
    <cellStyle name="Normal 3 33 10 2 2" xfId="34662"/>
    <cellStyle name="Normal 3 33 10 2 2 2" xfId="34663"/>
    <cellStyle name="Normal 3 33 10 2 2 3" xfId="34664"/>
    <cellStyle name="Normal 3 33 10 2 3" xfId="34665"/>
    <cellStyle name="Normal 3 33 10 2 4" xfId="34666"/>
    <cellStyle name="Normal 3 33 10 3" xfId="34667"/>
    <cellStyle name="Normal 3 33 10 3 2" xfId="34668"/>
    <cellStyle name="Normal 3 33 10 3 3" xfId="34669"/>
    <cellStyle name="Normal 3 33 10 4" xfId="34670"/>
    <cellStyle name="Normal 3 33 11" xfId="3241"/>
    <cellStyle name="Normal 3 33 11 2" xfId="34671"/>
    <cellStyle name="Normal 3 33 11 2 2" xfId="34672"/>
    <cellStyle name="Normal 3 33 11 2 2 2" xfId="34673"/>
    <cellStyle name="Normal 3 33 11 2 2 3" xfId="34674"/>
    <cellStyle name="Normal 3 33 11 2 3" xfId="34675"/>
    <cellStyle name="Normal 3 33 11 2 4" xfId="34676"/>
    <cellStyle name="Normal 3 33 11 3" xfId="34677"/>
    <cellStyle name="Normal 3 33 11 3 2" xfId="34678"/>
    <cellStyle name="Normal 3 33 11 3 3" xfId="34679"/>
    <cellStyle name="Normal 3 33 11 4" xfId="34680"/>
    <cellStyle name="Normal 3 33 12" xfId="3242"/>
    <cellStyle name="Normal 3 33 12 2" xfId="34681"/>
    <cellStyle name="Normal 3 33 12 2 2" xfId="34682"/>
    <cellStyle name="Normal 3 33 12 2 2 2" xfId="34683"/>
    <cellStyle name="Normal 3 33 12 2 2 3" xfId="34684"/>
    <cellStyle name="Normal 3 33 12 2 3" xfId="34685"/>
    <cellStyle name="Normal 3 33 12 2 4" xfId="34686"/>
    <cellStyle name="Normal 3 33 12 3" xfId="34687"/>
    <cellStyle name="Normal 3 33 12 3 2" xfId="34688"/>
    <cellStyle name="Normal 3 33 12 3 3" xfId="34689"/>
    <cellStyle name="Normal 3 33 12 4" xfId="34690"/>
    <cellStyle name="Normal 3 33 13" xfId="3243"/>
    <cellStyle name="Normal 3 33 13 2" xfId="34691"/>
    <cellStyle name="Normal 3 33 13 2 2" xfId="34692"/>
    <cellStyle name="Normal 3 33 13 2 2 2" xfId="34693"/>
    <cellStyle name="Normal 3 33 13 2 2 3" xfId="34694"/>
    <cellStyle name="Normal 3 33 13 2 3" xfId="34695"/>
    <cellStyle name="Normal 3 33 13 2 4" xfId="34696"/>
    <cellStyle name="Normal 3 33 13 3" xfId="34697"/>
    <cellStyle name="Normal 3 33 13 3 2" xfId="34698"/>
    <cellStyle name="Normal 3 33 13 3 3" xfId="34699"/>
    <cellStyle name="Normal 3 33 13 4" xfId="34700"/>
    <cellStyle name="Normal 3 33 14" xfId="3244"/>
    <cellStyle name="Normal 3 33 14 2" xfId="34701"/>
    <cellStyle name="Normal 3 33 14 2 2" xfId="34702"/>
    <cellStyle name="Normal 3 33 14 2 2 2" xfId="34703"/>
    <cellStyle name="Normal 3 33 14 2 2 3" xfId="34704"/>
    <cellStyle name="Normal 3 33 14 2 3" xfId="34705"/>
    <cellStyle name="Normal 3 33 14 2 4" xfId="34706"/>
    <cellStyle name="Normal 3 33 14 3" xfId="34707"/>
    <cellStyle name="Normal 3 33 14 3 2" xfId="34708"/>
    <cellStyle name="Normal 3 33 14 3 3" xfId="34709"/>
    <cellStyle name="Normal 3 33 14 4" xfId="34710"/>
    <cellStyle name="Normal 3 33 15" xfId="3245"/>
    <cellStyle name="Normal 3 33 15 2" xfId="34711"/>
    <cellStyle name="Normal 3 33 15 2 2" xfId="34712"/>
    <cellStyle name="Normal 3 33 15 2 2 2" xfId="34713"/>
    <cellStyle name="Normal 3 33 15 2 2 3" xfId="34714"/>
    <cellStyle name="Normal 3 33 15 2 3" xfId="34715"/>
    <cellStyle name="Normal 3 33 15 2 4" xfId="34716"/>
    <cellStyle name="Normal 3 33 15 3" xfId="34717"/>
    <cellStyle name="Normal 3 33 15 3 2" xfId="34718"/>
    <cellStyle name="Normal 3 33 15 3 3" xfId="34719"/>
    <cellStyle name="Normal 3 33 15 4" xfId="34720"/>
    <cellStyle name="Normal 3 33 16" xfId="3246"/>
    <cellStyle name="Normal 3 33 16 2" xfId="34721"/>
    <cellStyle name="Normal 3 33 16 2 2" xfId="34722"/>
    <cellStyle name="Normal 3 33 16 2 2 2" xfId="34723"/>
    <cellStyle name="Normal 3 33 16 2 2 3" xfId="34724"/>
    <cellStyle name="Normal 3 33 16 2 3" xfId="34725"/>
    <cellStyle name="Normal 3 33 16 2 4" xfId="34726"/>
    <cellStyle name="Normal 3 33 16 3" xfId="34727"/>
    <cellStyle name="Normal 3 33 16 3 2" xfId="34728"/>
    <cellStyle name="Normal 3 33 16 3 3" xfId="34729"/>
    <cellStyle name="Normal 3 33 16 4" xfId="34730"/>
    <cellStyle name="Normal 3 33 17" xfId="3247"/>
    <cellStyle name="Normal 3 33 17 2" xfId="34731"/>
    <cellStyle name="Normal 3 33 17 2 2" xfId="34732"/>
    <cellStyle name="Normal 3 33 17 2 2 2" xfId="34733"/>
    <cellStyle name="Normal 3 33 17 2 2 3" xfId="34734"/>
    <cellStyle name="Normal 3 33 17 2 3" xfId="34735"/>
    <cellStyle name="Normal 3 33 17 2 4" xfId="34736"/>
    <cellStyle name="Normal 3 33 17 3" xfId="34737"/>
    <cellStyle name="Normal 3 33 17 3 2" xfId="34738"/>
    <cellStyle name="Normal 3 33 17 3 3" xfId="34739"/>
    <cellStyle name="Normal 3 33 17 4" xfId="34740"/>
    <cellStyle name="Normal 3 33 18" xfId="3248"/>
    <cellStyle name="Normal 3 33 18 2" xfId="34741"/>
    <cellStyle name="Normal 3 33 18 2 2" xfId="34742"/>
    <cellStyle name="Normal 3 33 18 2 2 2" xfId="34743"/>
    <cellStyle name="Normal 3 33 18 2 2 3" xfId="34744"/>
    <cellStyle name="Normal 3 33 18 2 3" xfId="34745"/>
    <cellStyle name="Normal 3 33 18 2 4" xfId="34746"/>
    <cellStyle name="Normal 3 33 18 3" xfId="34747"/>
    <cellStyle name="Normal 3 33 18 3 2" xfId="34748"/>
    <cellStyle name="Normal 3 33 18 3 3" xfId="34749"/>
    <cellStyle name="Normal 3 33 18 4" xfId="34750"/>
    <cellStyle name="Normal 3 33 19" xfId="3249"/>
    <cellStyle name="Normal 3 33 19 2" xfId="34751"/>
    <cellStyle name="Normal 3 33 19 2 2" xfId="34752"/>
    <cellStyle name="Normal 3 33 19 2 2 2" xfId="34753"/>
    <cellStyle name="Normal 3 33 19 2 2 3" xfId="34754"/>
    <cellStyle name="Normal 3 33 19 2 3" xfId="34755"/>
    <cellStyle name="Normal 3 33 19 2 4" xfId="34756"/>
    <cellStyle name="Normal 3 33 19 3" xfId="34757"/>
    <cellStyle name="Normal 3 33 19 3 2" xfId="34758"/>
    <cellStyle name="Normal 3 33 19 3 3" xfId="34759"/>
    <cellStyle name="Normal 3 33 19 4" xfId="34760"/>
    <cellStyle name="Normal 3 33 2" xfId="3250"/>
    <cellStyle name="Normal 3 33 2 2" xfId="34761"/>
    <cellStyle name="Normal 3 33 2 2 2" xfId="34762"/>
    <cellStyle name="Normal 3 33 2 2 2 2" xfId="34763"/>
    <cellStyle name="Normal 3 33 2 2 2 3" xfId="34764"/>
    <cellStyle name="Normal 3 33 2 2 3" xfId="34765"/>
    <cellStyle name="Normal 3 33 2 2 4" xfId="34766"/>
    <cellStyle name="Normal 3 33 2 3" xfId="34767"/>
    <cellStyle name="Normal 3 33 2 3 2" xfId="34768"/>
    <cellStyle name="Normal 3 33 2 3 3" xfId="34769"/>
    <cellStyle name="Normal 3 33 2 4" xfId="34770"/>
    <cellStyle name="Normal 3 33 20" xfId="3251"/>
    <cellStyle name="Normal 3 33 20 2" xfId="34771"/>
    <cellStyle name="Normal 3 33 20 2 2" xfId="34772"/>
    <cellStyle name="Normal 3 33 20 2 2 2" xfId="34773"/>
    <cellStyle name="Normal 3 33 20 2 2 3" xfId="34774"/>
    <cellStyle name="Normal 3 33 20 2 3" xfId="34775"/>
    <cellStyle name="Normal 3 33 20 2 4" xfId="34776"/>
    <cellStyle name="Normal 3 33 20 3" xfId="34777"/>
    <cellStyle name="Normal 3 33 20 3 2" xfId="34778"/>
    <cellStyle name="Normal 3 33 20 3 3" xfId="34779"/>
    <cellStyle name="Normal 3 33 20 4" xfId="34780"/>
    <cellStyle name="Normal 3 33 21" xfId="3252"/>
    <cellStyle name="Normal 3 33 21 2" xfId="34781"/>
    <cellStyle name="Normal 3 33 21 2 2" xfId="34782"/>
    <cellStyle name="Normal 3 33 21 2 2 2" xfId="34783"/>
    <cellStyle name="Normal 3 33 21 2 2 3" xfId="34784"/>
    <cellStyle name="Normal 3 33 21 2 3" xfId="34785"/>
    <cellStyle name="Normal 3 33 21 2 4" xfId="34786"/>
    <cellStyle name="Normal 3 33 21 3" xfId="34787"/>
    <cellStyle name="Normal 3 33 21 3 2" xfId="34788"/>
    <cellStyle name="Normal 3 33 21 3 3" xfId="34789"/>
    <cellStyle name="Normal 3 33 21 4" xfId="34790"/>
    <cellStyle name="Normal 3 33 22" xfId="3253"/>
    <cellStyle name="Normal 3 33 22 2" xfId="34791"/>
    <cellStyle name="Normal 3 33 22 2 2" xfId="34792"/>
    <cellStyle name="Normal 3 33 22 2 2 2" xfId="34793"/>
    <cellStyle name="Normal 3 33 22 2 2 3" xfId="34794"/>
    <cellStyle name="Normal 3 33 22 2 3" xfId="34795"/>
    <cellStyle name="Normal 3 33 22 2 4" xfId="34796"/>
    <cellStyle name="Normal 3 33 22 3" xfId="34797"/>
    <cellStyle name="Normal 3 33 22 3 2" xfId="34798"/>
    <cellStyle name="Normal 3 33 22 3 3" xfId="34799"/>
    <cellStyle name="Normal 3 33 22 4" xfId="34800"/>
    <cellStyle name="Normal 3 33 23" xfId="3254"/>
    <cellStyle name="Normal 3 33 23 2" xfId="34801"/>
    <cellStyle name="Normal 3 33 23 2 2" xfId="34802"/>
    <cellStyle name="Normal 3 33 23 2 2 2" xfId="34803"/>
    <cellStyle name="Normal 3 33 23 2 2 3" xfId="34804"/>
    <cellStyle name="Normal 3 33 23 2 3" xfId="34805"/>
    <cellStyle name="Normal 3 33 23 2 4" xfId="34806"/>
    <cellStyle name="Normal 3 33 23 3" xfId="34807"/>
    <cellStyle name="Normal 3 33 23 3 2" xfId="34808"/>
    <cellStyle name="Normal 3 33 23 3 3" xfId="34809"/>
    <cellStyle name="Normal 3 33 23 4" xfId="34810"/>
    <cellStyle name="Normal 3 33 24" xfId="34811"/>
    <cellStyle name="Normal 3 33 24 2" xfId="34812"/>
    <cellStyle name="Normal 3 33 24 2 2" xfId="34813"/>
    <cellStyle name="Normal 3 33 24 2 3" xfId="34814"/>
    <cellStyle name="Normal 3 33 24 3" xfId="34815"/>
    <cellStyle name="Normal 3 33 24 4" xfId="34816"/>
    <cellStyle name="Normal 3 33 25" xfId="34817"/>
    <cellStyle name="Normal 3 33 25 2" xfId="34818"/>
    <cellStyle name="Normal 3 33 25 3" xfId="34819"/>
    <cellStyle name="Normal 3 33 26" xfId="34820"/>
    <cellStyle name="Normal 3 33 3" xfId="3255"/>
    <cellStyle name="Normal 3 33 3 2" xfId="34821"/>
    <cellStyle name="Normal 3 33 3 2 2" xfId="34822"/>
    <cellStyle name="Normal 3 33 3 2 2 2" xfId="34823"/>
    <cellStyle name="Normal 3 33 3 2 2 3" xfId="34824"/>
    <cellStyle name="Normal 3 33 3 2 3" xfId="34825"/>
    <cellStyle name="Normal 3 33 3 2 4" xfId="34826"/>
    <cellStyle name="Normal 3 33 3 3" xfId="34827"/>
    <cellStyle name="Normal 3 33 3 3 2" xfId="34828"/>
    <cellStyle name="Normal 3 33 3 3 3" xfId="34829"/>
    <cellStyle name="Normal 3 33 3 4" xfId="34830"/>
    <cellStyle name="Normal 3 33 4" xfId="3256"/>
    <cellStyle name="Normal 3 33 4 2" xfId="34831"/>
    <cellStyle name="Normal 3 33 4 2 2" xfId="34832"/>
    <cellStyle name="Normal 3 33 4 2 2 2" xfId="34833"/>
    <cellStyle name="Normal 3 33 4 2 2 3" xfId="34834"/>
    <cellStyle name="Normal 3 33 4 2 3" xfId="34835"/>
    <cellStyle name="Normal 3 33 4 2 4" xfId="34836"/>
    <cellStyle name="Normal 3 33 4 3" xfId="34837"/>
    <cellStyle name="Normal 3 33 4 3 2" xfId="34838"/>
    <cellStyle name="Normal 3 33 4 3 3" xfId="34839"/>
    <cellStyle name="Normal 3 33 4 4" xfId="34840"/>
    <cellStyle name="Normal 3 33 5" xfId="3257"/>
    <cellStyle name="Normal 3 33 5 2" xfId="34841"/>
    <cellStyle name="Normal 3 33 5 2 2" xfId="34842"/>
    <cellStyle name="Normal 3 33 5 2 2 2" xfId="34843"/>
    <cellStyle name="Normal 3 33 5 2 2 3" xfId="34844"/>
    <cellStyle name="Normal 3 33 5 2 3" xfId="34845"/>
    <cellStyle name="Normal 3 33 5 2 4" xfId="34846"/>
    <cellStyle name="Normal 3 33 5 3" xfId="34847"/>
    <cellStyle name="Normal 3 33 5 3 2" xfId="34848"/>
    <cellStyle name="Normal 3 33 5 3 3" xfId="34849"/>
    <cellStyle name="Normal 3 33 5 4" xfId="34850"/>
    <cellStyle name="Normal 3 33 6" xfId="3258"/>
    <cellStyle name="Normal 3 33 6 2" xfId="34851"/>
    <cellStyle name="Normal 3 33 6 2 2" xfId="34852"/>
    <cellStyle name="Normal 3 33 6 2 2 2" xfId="34853"/>
    <cellStyle name="Normal 3 33 6 2 2 3" xfId="34854"/>
    <cellStyle name="Normal 3 33 6 2 3" xfId="34855"/>
    <cellStyle name="Normal 3 33 6 2 4" xfId="34856"/>
    <cellStyle name="Normal 3 33 6 3" xfId="34857"/>
    <cellStyle name="Normal 3 33 6 3 2" xfId="34858"/>
    <cellStyle name="Normal 3 33 6 3 3" xfId="34859"/>
    <cellStyle name="Normal 3 33 6 4" xfId="34860"/>
    <cellStyle name="Normal 3 33 7" xfId="3259"/>
    <cellStyle name="Normal 3 33 7 2" xfId="34861"/>
    <cellStyle name="Normal 3 33 7 2 2" xfId="34862"/>
    <cellStyle name="Normal 3 33 7 2 2 2" xfId="34863"/>
    <cellStyle name="Normal 3 33 7 2 2 3" xfId="34864"/>
    <cellStyle name="Normal 3 33 7 2 3" xfId="34865"/>
    <cellStyle name="Normal 3 33 7 2 4" xfId="34866"/>
    <cellStyle name="Normal 3 33 7 3" xfId="34867"/>
    <cellStyle name="Normal 3 33 7 3 2" xfId="34868"/>
    <cellStyle name="Normal 3 33 7 3 3" xfId="34869"/>
    <cellStyle name="Normal 3 33 7 4" xfId="34870"/>
    <cellStyle name="Normal 3 33 8" xfId="3260"/>
    <cellStyle name="Normal 3 33 8 2" xfId="34871"/>
    <cellStyle name="Normal 3 33 8 2 2" xfId="34872"/>
    <cellStyle name="Normal 3 33 8 2 2 2" xfId="34873"/>
    <cellStyle name="Normal 3 33 8 2 2 3" xfId="34874"/>
    <cellStyle name="Normal 3 33 8 2 3" xfId="34875"/>
    <cellStyle name="Normal 3 33 8 2 4" xfId="34876"/>
    <cellStyle name="Normal 3 33 8 3" xfId="34877"/>
    <cellStyle name="Normal 3 33 8 3 2" xfId="34878"/>
    <cellStyle name="Normal 3 33 8 3 3" xfId="34879"/>
    <cellStyle name="Normal 3 33 8 4" xfId="34880"/>
    <cellStyle name="Normal 3 33 9" xfId="3261"/>
    <cellStyle name="Normal 3 33 9 2" xfId="34881"/>
    <cellStyle name="Normal 3 33 9 2 2" xfId="34882"/>
    <cellStyle name="Normal 3 33 9 2 2 2" xfId="34883"/>
    <cellStyle name="Normal 3 33 9 2 2 3" xfId="34884"/>
    <cellStyle name="Normal 3 33 9 2 3" xfId="34885"/>
    <cellStyle name="Normal 3 33 9 2 4" xfId="34886"/>
    <cellStyle name="Normal 3 33 9 3" xfId="34887"/>
    <cellStyle name="Normal 3 33 9 3 2" xfId="34888"/>
    <cellStyle name="Normal 3 33 9 3 3" xfId="34889"/>
    <cellStyle name="Normal 3 33 9 4" xfId="34890"/>
    <cellStyle name="Normal 3 34" xfId="3262"/>
    <cellStyle name="Normal 3 34 2" xfId="34891"/>
    <cellStyle name="Normal 3 34 2 2" xfId="34892"/>
    <cellStyle name="Normal 3 34 2 2 2" xfId="34893"/>
    <cellStyle name="Normal 3 34 2 2 3" xfId="34894"/>
    <cellStyle name="Normal 3 34 2 3" xfId="34895"/>
    <cellStyle name="Normal 3 34 2 4" xfId="34896"/>
    <cellStyle name="Normal 3 34 3" xfId="34897"/>
    <cellStyle name="Normal 3 34 3 2" xfId="34898"/>
    <cellStyle name="Normal 3 34 3 3" xfId="34899"/>
    <cellStyle name="Normal 3 34 4" xfId="34900"/>
    <cellStyle name="Normal 3 35" xfId="3263"/>
    <cellStyle name="Normal 3 35 2" xfId="34901"/>
    <cellStyle name="Normal 3 35 2 2" xfId="34902"/>
    <cellStyle name="Normal 3 35 2 2 2" xfId="34903"/>
    <cellStyle name="Normal 3 35 2 2 3" xfId="34904"/>
    <cellStyle name="Normal 3 35 2 3" xfId="34905"/>
    <cellStyle name="Normal 3 35 2 4" xfId="34906"/>
    <cellStyle name="Normal 3 35 3" xfId="34907"/>
    <cellStyle name="Normal 3 35 3 2" xfId="34908"/>
    <cellStyle name="Normal 3 35 3 3" xfId="34909"/>
    <cellStyle name="Normal 3 35 4" xfId="34910"/>
    <cellStyle name="Normal 3 36" xfId="3264"/>
    <cellStyle name="Normal 3 36 2" xfId="34911"/>
    <cellStyle name="Normal 3 36 2 2" xfId="34912"/>
    <cellStyle name="Normal 3 36 2 2 2" xfId="34913"/>
    <cellStyle name="Normal 3 36 2 2 3" xfId="34914"/>
    <cellStyle name="Normal 3 36 2 3" xfId="34915"/>
    <cellStyle name="Normal 3 36 2 4" xfId="34916"/>
    <cellStyle name="Normal 3 36 3" xfId="34917"/>
    <cellStyle name="Normal 3 36 3 2" xfId="34918"/>
    <cellStyle name="Normal 3 36 3 3" xfId="34919"/>
    <cellStyle name="Normal 3 36 4" xfId="34920"/>
    <cellStyle name="Normal 3 37" xfId="3265"/>
    <cellStyle name="Normal 3 37 2" xfId="34921"/>
    <cellStyle name="Normal 3 37 2 2" xfId="34922"/>
    <cellStyle name="Normal 3 37 2 2 2" xfId="34923"/>
    <cellStyle name="Normal 3 37 2 2 3" xfId="34924"/>
    <cellStyle name="Normal 3 37 2 3" xfId="34925"/>
    <cellStyle name="Normal 3 37 2 4" xfId="34926"/>
    <cellStyle name="Normal 3 37 3" xfId="34927"/>
    <cellStyle name="Normal 3 37 3 2" xfId="34928"/>
    <cellStyle name="Normal 3 37 3 3" xfId="34929"/>
    <cellStyle name="Normal 3 37 4" xfId="34930"/>
    <cellStyle name="Normal 3 38" xfId="3266"/>
    <cellStyle name="Normal 3 38 2" xfId="34931"/>
    <cellStyle name="Normal 3 38 2 2" xfId="34932"/>
    <cellStyle name="Normal 3 38 2 2 2" xfId="34933"/>
    <cellStyle name="Normal 3 38 2 2 3" xfId="34934"/>
    <cellStyle name="Normal 3 38 2 3" xfId="34935"/>
    <cellStyle name="Normal 3 38 2 4" xfId="34936"/>
    <cellStyle name="Normal 3 38 3" xfId="34937"/>
    <cellStyle name="Normal 3 38 3 2" xfId="34938"/>
    <cellStyle name="Normal 3 38 3 3" xfId="34939"/>
    <cellStyle name="Normal 3 38 4" xfId="34940"/>
    <cellStyle name="Normal 3 39" xfId="3267"/>
    <cellStyle name="Normal 3 39 2" xfId="34941"/>
    <cellStyle name="Normal 3 39 2 2" xfId="34942"/>
    <cellStyle name="Normal 3 39 2 2 2" xfId="34943"/>
    <cellStyle name="Normal 3 39 2 2 3" xfId="34944"/>
    <cellStyle name="Normal 3 39 2 3" xfId="34945"/>
    <cellStyle name="Normal 3 39 2 4" xfId="34946"/>
    <cellStyle name="Normal 3 39 3" xfId="34947"/>
    <cellStyle name="Normal 3 39 3 2" xfId="34948"/>
    <cellStyle name="Normal 3 39 3 3" xfId="34949"/>
    <cellStyle name="Normal 3 39 4" xfId="34950"/>
    <cellStyle name="Normal 3 4" xfId="3268"/>
    <cellStyle name="Normal 3 4 10" xfId="3269"/>
    <cellStyle name="Normal 3 4 10 2" xfId="34951"/>
    <cellStyle name="Normal 3 4 10 2 2" xfId="34952"/>
    <cellStyle name="Normal 3 4 10 2 2 2" xfId="34953"/>
    <cellStyle name="Normal 3 4 10 2 2 3" xfId="34954"/>
    <cellStyle name="Normal 3 4 10 2 3" xfId="34955"/>
    <cellStyle name="Normal 3 4 10 2 4" xfId="34956"/>
    <cellStyle name="Normal 3 4 10 3" xfId="34957"/>
    <cellStyle name="Normal 3 4 10 3 2" xfId="34958"/>
    <cellStyle name="Normal 3 4 10 3 3" xfId="34959"/>
    <cellStyle name="Normal 3 4 10 4" xfId="34960"/>
    <cellStyle name="Normal 3 4 11" xfId="3270"/>
    <cellStyle name="Normal 3 4 11 2" xfId="34961"/>
    <cellStyle name="Normal 3 4 11 2 2" xfId="34962"/>
    <cellStyle name="Normal 3 4 11 2 2 2" xfId="34963"/>
    <cellStyle name="Normal 3 4 11 2 2 3" xfId="34964"/>
    <cellStyle name="Normal 3 4 11 2 3" xfId="34965"/>
    <cellStyle name="Normal 3 4 11 2 4" xfId="34966"/>
    <cellStyle name="Normal 3 4 11 3" xfId="34967"/>
    <cellStyle name="Normal 3 4 11 3 2" xfId="34968"/>
    <cellStyle name="Normal 3 4 11 3 3" xfId="34969"/>
    <cellStyle name="Normal 3 4 11 4" xfId="34970"/>
    <cellStyle name="Normal 3 4 12" xfId="3271"/>
    <cellStyle name="Normal 3 4 12 2" xfId="34971"/>
    <cellStyle name="Normal 3 4 12 2 2" xfId="34972"/>
    <cellStyle name="Normal 3 4 12 2 2 2" xfId="34973"/>
    <cellStyle name="Normal 3 4 12 2 2 3" xfId="34974"/>
    <cellStyle name="Normal 3 4 12 2 3" xfId="34975"/>
    <cellStyle name="Normal 3 4 12 2 4" xfId="34976"/>
    <cellStyle name="Normal 3 4 12 3" xfId="34977"/>
    <cellStyle name="Normal 3 4 12 3 2" xfId="34978"/>
    <cellStyle name="Normal 3 4 12 3 3" xfId="34979"/>
    <cellStyle name="Normal 3 4 12 4" xfId="34980"/>
    <cellStyle name="Normal 3 4 13" xfId="3272"/>
    <cellStyle name="Normal 3 4 13 2" xfId="34981"/>
    <cellStyle name="Normal 3 4 13 2 2" xfId="34982"/>
    <cellStyle name="Normal 3 4 13 2 2 2" xfId="34983"/>
    <cellStyle name="Normal 3 4 13 2 2 3" xfId="34984"/>
    <cellStyle name="Normal 3 4 13 2 3" xfId="34985"/>
    <cellStyle name="Normal 3 4 13 2 4" xfId="34986"/>
    <cellStyle name="Normal 3 4 13 3" xfId="34987"/>
    <cellStyle name="Normal 3 4 13 3 2" xfId="34988"/>
    <cellStyle name="Normal 3 4 13 3 3" xfId="34989"/>
    <cellStyle name="Normal 3 4 13 4" xfId="34990"/>
    <cellStyle name="Normal 3 4 14" xfId="3273"/>
    <cellStyle name="Normal 3 4 14 2" xfId="34991"/>
    <cellStyle name="Normal 3 4 14 2 2" xfId="34992"/>
    <cellStyle name="Normal 3 4 14 2 2 2" xfId="34993"/>
    <cellStyle name="Normal 3 4 14 2 2 3" xfId="34994"/>
    <cellStyle name="Normal 3 4 14 2 3" xfId="34995"/>
    <cellStyle name="Normal 3 4 14 2 4" xfId="34996"/>
    <cellStyle name="Normal 3 4 14 3" xfId="34997"/>
    <cellStyle name="Normal 3 4 14 3 2" xfId="34998"/>
    <cellStyle name="Normal 3 4 14 3 3" xfId="34999"/>
    <cellStyle name="Normal 3 4 14 4" xfId="35000"/>
    <cellStyle name="Normal 3 4 15" xfId="3274"/>
    <cellStyle name="Normal 3 4 15 2" xfId="35001"/>
    <cellStyle name="Normal 3 4 15 2 2" xfId="35002"/>
    <cellStyle name="Normal 3 4 15 2 2 2" xfId="35003"/>
    <cellStyle name="Normal 3 4 15 2 2 3" xfId="35004"/>
    <cellStyle name="Normal 3 4 15 2 3" xfId="35005"/>
    <cellStyle name="Normal 3 4 15 2 4" xfId="35006"/>
    <cellStyle name="Normal 3 4 15 3" xfId="35007"/>
    <cellStyle name="Normal 3 4 15 3 2" xfId="35008"/>
    <cellStyle name="Normal 3 4 15 3 3" xfId="35009"/>
    <cellStyle name="Normal 3 4 15 4" xfId="35010"/>
    <cellStyle name="Normal 3 4 16" xfId="3275"/>
    <cellStyle name="Normal 3 4 16 2" xfId="35011"/>
    <cellStyle name="Normal 3 4 16 2 2" xfId="35012"/>
    <cellStyle name="Normal 3 4 16 2 2 2" xfId="35013"/>
    <cellStyle name="Normal 3 4 16 2 2 3" xfId="35014"/>
    <cellStyle name="Normal 3 4 16 2 3" xfId="35015"/>
    <cellStyle name="Normal 3 4 16 2 4" xfId="35016"/>
    <cellStyle name="Normal 3 4 16 3" xfId="35017"/>
    <cellStyle name="Normal 3 4 16 3 2" xfId="35018"/>
    <cellStyle name="Normal 3 4 16 3 3" xfId="35019"/>
    <cellStyle name="Normal 3 4 16 4" xfId="35020"/>
    <cellStyle name="Normal 3 4 17" xfId="3276"/>
    <cellStyle name="Normal 3 4 17 2" xfId="35021"/>
    <cellStyle name="Normal 3 4 17 2 2" xfId="35022"/>
    <cellStyle name="Normal 3 4 17 2 2 2" xfId="35023"/>
    <cellStyle name="Normal 3 4 17 2 2 3" xfId="35024"/>
    <cellStyle name="Normal 3 4 17 2 3" xfId="35025"/>
    <cellStyle name="Normal 3 4 17 2 4" xfId="35026"/>
    <cellStyle name="Normal 3 4 17 3" xfId="35027"/>
    <cellStyle name="Normal 3 4 17 3 2" xfId="35028"/>
    <cellStyle name="Normal 3 4 17 3 3" xfId="35029"/>
    <cellStyle name="Normal 3 4 17 4" xfId="35030"/>
    <cellStyle name="Normal 3 4 18" xfId="3277"/>
    <cellStyle name="Normal 3 4 18 2" xfId="35031"/>
    <cellStyle name="Normal 3 4 18 2 2" xfId="35032"/>
    <cellStyle name="Normal 3 4 18 2 2 2" xfId="35033"/>
    <cellStyle name="Normal 3 4 18 2 2 3" xfId="35034"/>
    <cellStyle name="Normal 3 4 18 2 3" xfId="35035"/>
    <cellStyle name="Normal 3 4 18 2 4" xfId="35036"/>
    <cellStyle name="Normal 3 4 18 3" xfId="35037"/>
    <cellStyle name="Normal 3 4 18 3 2" xfId="35038"/>
    <cellStyle name="Normal 3 4 18 3 3" xfId="35039"/>
    <cellStyle name="Normal 3 4 18 4" xfId="35040"/>
    <cellStyle name="Normal 3 4 19" xfId="3278"/>
    <cellStyle name="Normal 3 4 19 2" xfId="35041"/>
    <cellStyle name="Normal 3 4 19 2 2" xfId="35042"/>
    <cellStyle name="Normal 3 4 19 2 2 2" xfId="35043"/>
    <cellStyle name="Normal 3 4 19 2 2 3" xfId="35044"/>
    <cellStyle name="Normal 3 4 19 2 3" xfId="35045"/>
    <cellStyle name="Normal 3 4 19 2 4" xfId="35046"/>
    <cellStyle name="Normal 3 4 19 3" xfId="35047"/>
    <cellStyle name="Normal 3 4 19 3 2" xfId="35048"/>
    <cellStyle name="Normal 3 4 19 3 3" xfId="35049"/>
    <cellStyle name="Normal 3 4 19 4" xfId="35050"/>
    <cellStyle name="Normal 3 4 2" xfId="3279"/>
    <cellStyle name="Normal 3 4 2 2" xfId="35051"/>
    <cellStyle name="Normal 3 4 2 2 2" xfId="35052"/>
    <cellStyle name="Normal 3 4 2 2 2 2" xfId="35053"/>
    <cellStyle name="Normal 3 4 2 2 2 3" xfId="35054"/>
    <cellStyle name="Normal 3 4 2 2 3" xfId="35055"/>
    <cellStyle name="Normal 3 4 2 2 4" xfId="35056"/>
    <cellStyle name="Normal 3 4 2 3" xfId="35057"/>
    <cellStyle name="Normal 3 4 2 3 2" xfId="35058"/>
    <cellStyle name="Normal 3 4 2 3 3" xfId="35059"/>
    <cellStyle name="Normal 3 4 2 4" xfId="35060"/>
    <cellStyle name="Normal 3 4 2 5" xfId="35061"/>
    <cellStyle name="Normal 3 4 20" xfId="3280"/>
    <cellStyle name="Normal 3 4 20 2" xfId="35062"/>
    <cellStyle name="Normal 3 4 20 2 2" xfId="35063"/>
    <cellStyle name="Normal 3 4 20 2 2 2" xfId="35064"/>
    <cellStyle name="Normal 3 4 20 2 2 3" xfId="35065"/>
    <cellStyle name="Normal 3 4 20 2 3" xfId="35066"/>
    <cellStyle name="Normal 3 4 20 2 4" xfId="35067"/>
    <cellStyle name="Normal 3 4 20 3" xfId="35068"/>
    <cellStyle name="Normal 3 4 20 3 2" xfId="35069"/>
    <cellStyle name="Normal 3 4 20 3 3" xfId="35070"/>
    <cellStyle name="Normal 3 4 20 4" xfId="35071"/>
    <cellStyle name="Normal 3 4 21" xfId="3281"/>
    <cellStyle name="Normal 3 4 21 2" xfId="35072"/>
    <cellStyle name="Normal 3 4 21 2 2" xfId="35073"/>
    <cellStyle name="Normal 3 4 21 2 2 2" xfId="35074"/>
    <cellStyle name="Normal 3 4 21 2 2 3" xfId="35075"/>
    <cellStyle name="Normal 3 4 21 2 3" xfId="35076"/>
    <cellStyle name="Normal 3 4 21 2 4" xfId="35077"/>
    <cellStyle name="Normal 3 4 21 3" xfId="35078"/>
    <cellStyle name="Normal 3 4 21 3 2" xfId="35079"/>
    <cellStyle name="Normal 3 4 21 3 3" xfId="35080"/>
    <cellStyle name="Normal 3 4 21 4" xfId="35081"/>
    <cellStyle name="Normal 3 4 22" xfId="3282"/>
    <cellStyle name="Normal 3 4 22 2" xfId="35082"/>
    <cellStyle name="Normal 3 4 22 2 2" xfId="35083"/>
    <cellStyle name="Normal 3 4 22 2 2 2" xfId="35084"/>
    <cellStyle name="Normal 3 4 22 2 2 3" xfId="35085"/>
    <cellStyle name="Normal 3 4 22 2 3" xfId="35086"/>
    <cellStyle name="Normal 3 4 22 2 4" xfId="35087"/>
    <cellStyle name="Normal 3 4 22 3" xfId="35088"/>
    <cellStyle name="Normal 3 4 22 3 2" xfId="35089"/>
    <cellStyle name="Normal 3 4 22 3 3" xfId="35090"/>
    <cellStyle name="Normal 3 4 22 4" xfId="35091"/>
    <cellStyle name="Normal 3 4 23" xfId="3283"/>
    <cellStyle name="Normal 3 4 23 2" xfId="35092"/>
    <cellStyle name="Normal 3 4 23 2 2" xfId="35093"/>
    <cellStyle name="Normal 3 4 23 2 2 2" xfId="35094"/>
    <cellStyle name="Normal 3 4 23 2 2 3" xfId="35095"/>
    <cellStyle name="Normal 3 4 23 2 3" xfId="35096"/>
    <cellStyle name="Normal 3 4 23 2 4" xfId="35097"/>
    <cellStyle name="Normal 3 4 23 3" xfId="35098"/>
    <cellStyle name="Normal 3 4 23 3 2" xfId="35099"/>
    <cellStyle name="Normal 3 4 23 3 3" xfId="35100"/>
    <cellStyle name="Normal 3 4 23 4" xfId="35101"/>
    <cellStyle name="Normal 3 4 24" xfId="3284"/>
    <cellStyle name="Normal 3 4 24 2" xfId="35102"/>
    <cellStyle name="Normal 3 4 24 2 2" xfId="35103"/>
    <cellStyle name="Normal 3 4 24 2 3" xfId="35104"/>
    <cellStyle name="Normal 3 4 24 3" xfId="35105"/>
    <cellStyle name="Normal 3 4 24 4" xfId="35106"/>
    <cellStyle name="Normal 3 4 25" xfId="35107"/>
    <cellStyle name="Normal 3 4 25 2" xfId="35108"/>
    <cellStyle name="Normal 3 4 25 3" xfId="35109"/>
    <cellStyle name="Normal 3 4 26" xfId="35110"/>
    <cellStyle name="Normal 3 4 27" xfId="35111"/>
    <cellStyle name="Normal 3 4 3" xfId="3285"/>
    <cellStyle name="Normal 3 4 3 2" xfId="35112"/>
    <cellStyle name="Normal 3 4 3 2 2" xfId="35113"/>
    <cellStyle name="Normal 3 4 3 2 2 2" xfId="35114"/>
    <cellStyle name="Normal 3 4 3 2 2 3" xfId="35115"/>
    <cellStyle name="Normal 3 4 3 2 3" xfId="35116"/>
    <cellStyle name="Normal 3 4 3 2 4" xfId="35117"/>
    <cellStyle name="Normal 3 4 3 3" xfId="35118"/>
    <cellStyle name="Normal 3 4 3 3 2" xfId="35119"/>
    <cellStyle name="Normal 3 4 3 3 3" xfId="35120"/>
    <cellStyle name="Normal 3 4 3 4" xfId="35121"/>
    <cellStyle name="Normal 3 4 3 5" xfId="35122"/>
    <cellStyle name="Normal 3 4 4" xfId="3286"/>
    <cellStyle name="Normal 3 4 4 2" xfId="35123"/>
    <cellStyle name="Normal 3 4 4 2 2" xfId="35124"/>
    <cellStyle name="Normal 3 4 4 2 2 2" xfId="35125"/>
    <cellStyle name="Normal 3 4 4 2 2 3" xfId="35126"/>
    <cellStyle name="Normal 3 4 4 2 3" xfId="35127"/>
    <cellStyle name="Normal 3 4 4 2 4" xfId="35128"/>
    <cellStyle name="Normal 3 4 4 3" xfId="35129"/>
    <cellStyle name="Normal 3 4 4 3 2" xfId="35130"/>
    <cellStyle name="Normal 3 4 4 3 3" xfId="35131"/>
    <cellStyle name="Normal 3 4 4 4" xfId="35132"/>
    <cellStyle name="Normal 3 4 5" xfId="3287"/>
    <cellStyle name="Normal 3 4 5 2" xfId="35133"/>
    <cellStyle name="Normal 3 4 5 2 2" xfId="35134"/>
    <cellStyle name="Normal 3 4 5 2 2 2" xfId="35135"/>
    <cellStyle name="Normal 3 4 5 2 2 3" xfId="35136"/>
    <cellStyle name="Normal 3 4 5 2 3" xfId="35137"/>
    <cellStyle name="Normal 3 4 5 2 4" xfId="35138"/>
    <cellStyle name="Normal 3 4 5 3" xfId="35139"/>
    <cellStyle name="Normal 3 4 5 3 2" xfId="35140"/>
    <cellStyle name="Normal 3 4 5 3 3" xfId="35141"/>
    <cellStyle name="Normal 3 4 5 4" xfId="35142"/>
    <cellStyle name="Normal 3 4 6" xfId="3288"/>
    <cellStyle name="Normal 3 4 6 2" xfId="35143"/>
    <cellStyle name="Normal 3 4 6 2 2" xfId="35144"/>
    <cellStyle name="Normal 3 4 6 2 2 2" xfId="35145"/>
    <cellStyle name="Normal 3 4 6 2 2 3" xfId="35146"/>
    <cellStyle name="Normal 3 4 6 2 3" xfId="35147"/>
    <cellStyle name="Normal 3 4 6 2 4" xfId="35148"/>
    <cellStyle name="Normal 3 4 6 3" xfId="35149"/>
    <cellStyle name="Normal 3 4 6 3 2" xfId="35150"/>
    <cellStyle name="Normal 3 4 6 3 3" xfId="35151"/>
    <cellStyle name="Normal 3 4 6 4" xfId="35152"/>
    <cellStyle name="Normal 3 4 7" xfId="3289"/>
    <cellStyle name="Normal 3 4 7 2" xfId="35153"/>
    <cellStyle name="Normal 3 4 7 2 2" xfId="35154"/>
    <cellStyle name="Normal 3 4 7 2 2 2" xfId="35155"/>
    <cellStyle name="Normal 3 4 7 2 2 3" xfId="35156"/>
    <cellStyle name="Normal 3 4 7 2 3" xfId="35157"/>
    <cellStyle name="Normal 3 4 7 2 4" xfId="35158"/>
    <cellStyle name="Normal 3 4 7 3" xfId="35159"/>
    <cellStyle name="Normal 3 4 7 3 2" xfId="35160"/>
    <cellStyle name="Normal 3 4 7 3 3" xfId="35161"/>
    <cellStyle name="Normal 3 4 7 4" xfId="35162"/>
    <cellStyle name="Normal 3 4 8" xfId="3290"/>
    <cellStyle name="Normal 3 4 8 2" xfId="35163"/>
    <cellStyle name="Normal 3 4 8 2 2" xfId="35164"/>
    <cellStyle name="Normal 3 4 8 2 2 2" xfId="35165"/>
    <cellStyle name="Normal 3 4 8 2 2 3" xfId="35166"/>
    <cellStyle name="Normal 3 4 8 2 3" xfId="35167"/>
    <cellStyle name="Normal 3 4 8 2 4" xfId="35168"/>
    <cellStyle name="Normal 3 4 8 3" xfId="35169"/>
    <cellStyle name="Normal 3 4 8 3 2" xfId="35170"/>
    <cellStyle name="Normal 3 4 8 3 3" xfId="35171"/>
    <cellStyle name="Normal 3 4 8 4" xfId="35172"/>
    <cellStyle name="Normal 3 4 9" xfId="3291"/>
    <cellStyle name="Normal 3 4 9 2" xfId="35173"/>
    <cellStyle name="Normal 3 4 9 2 2" xfId="35174"/>
    <cellStyle name="Normal 3 4 9 2 2 2" xfId="35175"/>
    <cellStyle name="Normal 3 4 9 2 2 3" xfId="35176"/>
    <cellStyle name="Normal 3 4 9 2 3" xfId="35177"/>
    <cellStyle name="Normal 3 4 9 2 4" xfId="35178"/>
    <cellStyle name="Normal 3 4 9 3" xfId="35179"/>
    <cellStyle name="Normal 3 4 9 3 2" xfId="35180"/>
    <cellStyle name="Normal 3 4 9 3 3" xfId="35181"/>
    <cellStyle name="Normal 3 4 9 4" xfId="35182"/>
    <cellStyle name="Normal 3 40" xfId="3292"/>
    <cellStyle name="Normal 3 40 2" xfId="35183"/>
    <cellStyle name="Normal 3 40 2 2" xfId="35184"/>
    <cellStyle name="Normal 3 40 2 2 2" xfId="35185"/>
    <cellStyle name="Normal 3 40 2 2 3" xfId="35186"/>
    <cellStyle name="Normal 3 40 2 3" xfId="35187"/>
    <cellStyle name="Normal 3 40 2 4" xfId="35188"/>
    <cellStyle name="Normal 3 40 3" xfId="35189"/>
    <cellStyle name="Normal 3 40 3 2" xfId="35190"/>
    <cellStyle name="Normal 3 40 3 3" xfId="35191"/>
    <cellStyle name="Normal 3 40 4" xfId="35192"/>
    <cellStyle name="Normal 3 41" xfId="3293"/>
    <cellStyle name="Normal 3 41 2" xfId="35193"/>
    <cellStyle name="Normal 3 41 2 2" xfId="35194"/>
    <cellStyle name="Normal 3 41 2 2 2" xfId="35195"/>
    <cellStyle name="Normal 3 41 2 2 3" xfId="35196"/>
    <cellStyle name="Normal 3 41 2 3" xfId="35197"/>
    <cellStyle name="Normal 3 41 2 4" xfId="35198"/>
    <cellStyle name="Normal 3 41 3" xfId="35199"/>
    <cellStyle name="Normal 3 41 3 2" xfId="35200"/>
    <cellStyle name="Normal 3 41 3 3" xfId="35201"/>
    <cellStyle name="Normal 3 41 4" xfId="35202"/>
    <cellStyle name="Normal 3 42" xfId="3294"/>
    <cellStyle name="Normal 3 42 2" xfId="35203"/>
    <cellStyle name="Normal 3 42 2 2" xfId="35204"/>
    <cellStyle name="Normal 3 42 2 2 2" xfId="35205"/>
    <cellStyle name="Normal 3 42 2 2 3" xfId="35206"/>
    <cellStyle name="Normal 3 42 2 3" xfId="35207"/>
    <cellStyle name="Normal 3 42 2 4" xfId="35208"/>
    <cellStyle name="Normal 3 42 3" xfId="35209"/>
    <cellStyle name="Normal 3 42 3 2" xfId="35210"/>
    <cellStyle name="Normal 3 42 3 3" xfId="35211"/>
    <cellStyle name="Normal 3 42 4" xfId="35212"/>
    <cellStyle name="Normal 3 43" xfId="3295"/>
    <cellStyle name="Normal 3 43 2" xfId="35213"/>
    <cellStyle name="Normal 3 43 2 2" xfId="35214"/>
    <cellStyle name="Normal 3 43 2 2 2" xfId="35215"/>
    <cellStyle name="Normal 3 43 2 2 3" xfId="35216"/>
    <cellStyle name="Normal 3 43 2 3" xfId="35217"/>
    <cellStyle name="Normal 3 43 2 4" xfId="35218"/>
    <cellStyle name="Normal 3 43 3" xfId="35219"/>
    <cellStyle name="Normal 3 43 3 2" xfId="35220"/>
    <cellStyle name="Normal 3 43 3 3" xfId="35221"/>
    <cellStyle name="Normal 3 43 4" xfId="35222"/>
    <cellStyle name="Normal 3 44" xfId="3296"/>
    <cellStyle name="Normal 3 44 2" xfId="35223"/>
    <cellStyle name="Normal 3 44 2 2" xfId="35224"/>
    <cellStyle name="Normal 3 44 2 2 2" xfId="35225"/>
    <cellStyle name="Normal 3 44 2 2 3" xfId="35226"/>
    <cellStyle name="Normal 3 44 2 3" xfId="35227"/>
    <cellStyle name="Normal 3 44 2 4" xfId="35228"/>
    <cellStyle name="Normal 3 44 3" xfId="35229"/>
    <cellStyle name="Normal 3 44 3 2" xfId="35230"/>
    <cellStyle name="Normal 3 44 3 3" xfId="35231"/>
    <cellStyle name="Normal 3 44 4" xfId="35232"/>
    <cellStyle name="Normal 3 45" xfId="3297"/>
    <cellStyle name="Normal 3 45 2" xfId="35233"/>
    <cellStyle name="Normal 3 45 2 2" xfId="35234"/>
    <cellStyle name="Normal 3 45 2 2 2" xfId="35235"/>
    <cellStyle name="Normal 3 45 2 2 3" xfId="35236"/>
    <cellStyle name="Normal 3 45 2 3" xfId="35237"/>
    <cellStyle name="Normal 3 45 2 4" xfId="35238"/>
    <cellStyle name="Normal 3 45 3" xfId="35239"/>
    <cellStyle name="Normal 3 45 3 2" xfId="35240"/>
    <cellStyle name="Normal 3 45 3 3" xfId="35241"/>
    <cellStyle name="Normal 3 45 4" xfId="35242"/>
    <cellStyle name="Normal 3 46" xfId="3298"/>
    <cellStyle name="Normal 3 46 2" xfId="35243"/>
    <cellStyle name="Normal 3 46 2 2" xfId="35244"/>
    <cellStyle name="Normal 3 46 2 2 2" xfId="35245"/>
    <cellStyle name="Normal 3 46 2 2 3" xfId="35246"/>
    <cellStyle name="Normal 3 46 2 3" xfId="35247"/>
    <cellStyle name="Normal 3 46 2 4" xfId="35248"/>
    <cellStyle name="Normal 3 46 3" xfId="35249"/>
    <cellStyle name="Normal 3 46 3 2" xfId="35250"/>
    <cellStyle name="Normal 3 46 3 3" xfId="35251"/>
    <cellStyle name="Normal 3 46 4" xfId="35252"/>
    <cellStyle name="Normal 3 47" xfId="3299"/>
    <cellStyle name="Normal 3 47 2" xfId="35253"/>
    <cellStyle name="Normal 3 47 2 2" xfId="35254"/>
    <cellStyle name="Normal 3 47 2 2 2" xfId="35255"/>
    <cellStyle name="Normal 3 47 2 2 3" xfId="35256"/>
    <cellStyle name="Normal 3 47 2 3" xfId="35257"/>
    <cellStyle name="Normal 3 47 2 4" xfId="35258"/>
    <cellStyle name="Normal 3 47 3" xfId="35259"/>
    <cellStyle name="Normal 3 47 3 2" xfId="35260"/>
    <cellStyle name="Normal 3 47 3 3" xfId="35261"/>
    <cellStyle name="Normal 3 47 4" xfId="35262"/>
    <cellStyle name="Normal 3 48" xfId="3300"/>
    <cellStyle name="Normal 3 48 2" xfId="35263"/>
    <cellStyle name="Normal 3 48 2 2" xfId="35264"/>
    <cellStyle name="Normal 3 48 2 2 2" xfId="35265"/>
    <cellStyle name="Normal 3 48 2 2 3" xfId="35266"/>
    <cellStyle name="Normal 3 48 2 3" xfId="35267"/>
    <cellStyle name="Normal 3 48 2 4" xfId="35268"/>
    <cellStyle name="Normal 3 48 3" xfId="35269"/>
    <cellStyle name="Normal 3 48 3 2" xfId="35270"/>
    <cellStyle name="Normal 3 48 3 3" xfId="35271"/>
    <cellStyle name="Normal 3 48 4" xfId="35272"/>
    <cellStyle name="Normal 3 49" xfId="3301"/>
    <cellStyle name="Normal 3 49 2" xfId="35273"/>
    <cellStyle name="Normal 3 49 2 2" xfId="35274"/>
    <cellStyle name="Normal 3 49 2 2 2" xfId="35275"/>
    <cellStyle name="Normal 3 49 2 2 3" xfId="35276"/>
    <cellStyle name="Normal 3 49 2 3" xfId="35277"/>
    <cellStyle name="Normal 3 49 2 4" xfId="35278"/>
    <cellStyle name="Normal 3 49 3" xfId="35279"/>
    <cellStyle name="Normal 3 49 3 2" xfId="35280"/>
    <cellStyle name="Normal 3 49 3 3" xfId="35281"/>
    <cellStyle name="Normal 3 49 4" xfId="35282"/>
    <cellStyle name="Normal 3 5" xfId="3302"/>
    <cellStyle name="Normal 3 5 10" xfId="3303"/>
    <cellStyle name="Normal 3 5 10 2" xfId="35283"/>
    <cellStyle name="Normal 3 5 10 2 2" xfId="35284"/>
    <cellStyle name="Normal 3 5 10 2 2 2" xfId="35285"/>
    <cellStyle name="Normal 3 5 10 2 2 3" xfId="35286"/>
    <cellStyle name="Normal 3 5 10 2 3" xfId="35287"/>
    <cellStyle name="Normal 3 5 10 2 4" xfId="35288"/>
    <cellStyle name="Normal 3 5 10 3" xfId="35289"/>
    <cellStyle name="Normal 3 5 10 3 2" xfId="35290"/>
    <cellStyle name="Normal 3 5 10 3 3" xfId="35291"/>
    <cellStyle name="Normal 3 5 10 4" xfId="35292"/>
    <cellStyle name="Normal 3 5 11" xfId="3304"/>
    <cellStyle name="Normal 3 5 11 2" xfId="35293"/>
    <cellStyle name="Normal 3 5 11 2 2" xfId="35294"/>
    <cellStyle name="Normal 3 5 11 2 2 2" xfId="35295"/>
    <cellStyle name="Normal 3 5 11 2 2 3" xfId="35296"/>
    <cellStyle name="Normal 3 5 11 2 3" xfId="35297"/>
    <cellStyle name="Normal 3 5 11 2 4" xfId="35298"/>
    <cellStyle name="Normal 3 5 11 3" xfId="35299"/>
    <cellStyle name="Normal 3 5 11 3 2" xfId="35300"/>
    <cellStyle name="Normal 3 5 11 3 3" xfId="35301"/>
    <cellStyle name="Normal 3 5 11 4" xfId="35302"/>
    <cellStyle name="Normal 3 5 12" xfId="3305"/>
    <cellStyle name="Normal 3 5 12 2" xfId="35303"/>
    <cellStyle name="Normal 3 5 12 2 2" xfId="35304"/>
    <cellStyle name="Normal 3 5 12 2 2 2" xfId="35305"/>
    <cellStyle name="Normal 3 5 12 2 2 3" xfId="35306"/>
    <cellStyle name="Normal 3 5 12 2 3" xfId="35307"/>
    <cellStyle name="Normal 3 5 12 2 4" xfId="35308"/>
    <cellStyle name="Normal 3 5 12 3" xfId="35309"/>
    <cellStyle name="Normal 3 5 12 3 2" xfId="35310"/>
    <cellStyle name="Normal 3 5 12 3 3" xfId="35311"/>
    <cellStyle name="Normal 3 5 12 4" xfId="35312"/>
    <cellStyle name="Normal 3 5 13" xfId="3306"/>
    <cellStyle name="Normal 3 5 13 2" xfId="35313"/>
    <cellStyle name="Normal 3 5 13 2 2" xfId="35314"/>
    <cellStyle name="Normal 3 5 13 2 2 2" xfId="35315"/>
    <cellStyle name="Normal 3 5 13 2 2 3" xfId="35316"/>
    <cellStyle name="Normal 3 5 13 2 3" xfId="35317"/>
    <cellStyle name="Normal 3 5 13 2 4" xfId="35318"/>
    <cellStyle name="Normal 3 5 13 3" xfId="35319"/>
    <cellStyle name="Normal 3 5 13 3 2" xfId="35320"/>
    <cellStyle name="Normal 3 5 13 3 3" xfId="35321"/>
    <cellStyle name="Normal 3 5 13 4" xfId="35322"/>
    <cellStyle name="Normal 3 5 14" xfId="3307"/>
    <cellStyle name="Normal 3 5 14 2" xfId="35323"/>
    <cellStyle name="Normal 3 5 14 2 2" xfId="35324"/>
    <cellStyle name="Normal 3 5 14 2 2 2" xfId="35325"/>
    <cellStyle name="Normal 3 5 14 2 2 3" xfId="35326"/>
    <cellStyle name="Normal 3 5 14 2 3" xfId="35327"/>
    <cellStyle name="Normal 3 5 14 2 4" xfId="35328"/>
    <cellStyle name="Normal 3 5 14 3" xfId="35329"/>
    <cellStyle name="Normal 3 5 14 3 2" xfId="35330"/>
    <cellStyle name="Normal 3 5 14 3 3" xfId="35331"/>
    <cellStyle name="Normal 3 5 14 4" xfId="35332"/>
    <cellStyle name="Normal 3 5 15" xfId="3308"/>
    <cellStyle name="Normal 3 5 15 2" xfId="35333"/>
    <cellStyle name="Normal 3 5 15 2 2" xfId="35334"/>
    <cellStyle name="Normal 3 5 15 2 2 2" xfId="35335"/>
    <cellStyle name="Normal 3 5 15 2 2 3" xfId="35336"/>
    <cellStyle name="Normal 3 5 15 2 3" xfId="35337"/>
    <cellStyle name="Normal 3 5 15 2 4" xfId="35338"/>
    <cellStyle name="Normal 3 5 15 3" xfId="35339"/>
    <cellStyle name="Normal 3 5 15 3 2" xfId="35340"/>
    <cellStyle name="Normal 3 5 15 3 3" xfId="35341"/>
    <cellStyle name="Normal 3 5 15 4" xfId="35342"/>
    <cellStyle name="Normal 3 5 16" xfId="3309"/>
    <cellStyle name="Normal 3 5 16 2" xfId="35343"/>
    <cellStyle name="Normal 3 5 16 2 2" xfId="35344"/>
    <cellStyle name="Normal 3 5 16 2 2 2" xfId="35345"/>
    <cellStyle name="Normal 3 5 16 2 2 3" xfId="35346"/>
    <cellStyle name="Normal 3 5 16 2 3" xfId="35347"/>
    <cellStyle name="Normal 3 5 16 2 4" xfId="35348"/>
    <cellStyle name="Normal 3 5 16 3" xfId="35349"/>
    <cellStyle name="Normal 3 5 16 3 2" xfId="35350"/>
    <cellStyle name="Normal 3 5 16 3 3" xfId="35351"/>
    <cellStyle name="Normal 3 5 16 4" xfId="35352"/>
    <cellStyle name="Normal 3 5 17" xfId="3310"/>
    <cellStyle name="Normal 3 5 17 2" xfId="35353"/>
    <cellStyle name="Normal 3 5 17 2 2" xfId="35354"/>
    <cellStyle name="Normal 3 5 17 2 2 2" xfId="35355"/>
    <cellStyle name="Normal 3 5 17 2 2 3" xfId="35356"/>
    <cellStyle name="Normal 3 5 17 2 3" xfId="35357"/>
    <cellStyle name="Normal 3 5 17 2 4" xfId="35358"/>
    <cellStyle name="Normal 3 5 17 3" xfId="35359"/>
    <cellStyle name="Normal 3 5 17 3 2" xfId="35360"/>
    <cellStyle name="Normal 3 5 17 3 3" xfId="35361"/>
    <cellStyle name="Normal 3 5 17 4" xfId="35362"/>
    <cellStyle name="Normal 3 5 18" xfId="3311"/>
    <cellStyle name="Normal 3 5 18 2" xfId="35363"/>
    <cellStyle name="Normal 3 5 18 2 2" xfId="35364"/>
    <cellStyle name="Normal 3 5 18 2 2 2" xfId="35365"/>
    <cellStyle name="Normal 3 5 18 2 2 3" xfId="35366"/>
    <cellStyle name="Normal 3 5 18 2 3" xfId="35367"/>
    <cellStyle name="Normal 3 5 18 2 4" xfId="35368"/>
    <cellStyle name="Normal 3 5 18 3" xfId="35369"/>
    <cellStyle name="Normal 3 5 18 3 2" xfId="35370"/>
    <cellStyle name="Normal 3 5 18 3 3" xfId="35371"/>
    <cellStyle name="Normal 3 5 18 4" xfId="35372"/>
    <cellStyle name="Normal 3 5 19" xfId="3312"/>
    <cellStyle name="Normal 3 5 19 2" xfId="35373"/>
    <cellStyle name="Normal 3 5 19 2 2" xfId="35374"/>
    <cellStyle name="Normal 3 5 19 2 2 2" xfId="35375"/>
    <cellStyle name="Normal 3 5 19 2 2 3" xfId="35376"/>
    <cellStyle name="Normal 3 5 19 2 3" xfId="35377"/>
    <cellStyle name="Normal 3 5 19 2 4" xfId="35378"/>
    <cellStyle name="Normal 3 5 19 3" xfId="35379"/>
    <cellStyle name="Normal 3 5 19 3 2" xfId="35380"/>
    <cellStyle name="Normal 3 5 19 3 3" xfId="35381"/>
    <cellStyle name="Normal 3 5 19 4" xfId="35382"/>
    <cellStyle name="Normal 3 5 2" xfId="3313"/>
    <cellStyle name="Normal 3 5 2 2" xfId="35383"/>
    <cellStyle name="Normal 3 5 2 2 2" xfId="35384"/>
    <cellStyle name="Normal 3 5 2 2 2 2" xfId="35385"/>
    <cellStyle name="Normal 3 5 2 2 2 3" xfId="35386"/>
    <cellStyle name="Normal 3 5 2 2 3" xfId="35387"/>
    <cellStyle name="Normal 3 5 2 2 4" xfId="35388"/>
    <cellStyle name="Normal 3 5 2 3" xfId="35389"/>
    <cellStyle name="Normal 3 5 2 3 2" xfId="35390"/>
    <cellStyle name="Normal 3 5 2 3 3" xfId="35391"/>
    <cellStyle name="Normal 3 5 2 4" xfId="35392"/>
    <cellStyle name="Normal 3 5 2 5" xfId="35393"/>
    <cellStyle name="Normal 3 5 20" xfId="3314"/>
    <cellStyle name="Normal 3 5 20 2" xfId="35394"/>
    <cellStyle name="Normal 3 5 20 2 2" xfId="35395"/>
    <cellStyle name="Normal 3 5 20 2 2 2" xfId="35396"/>
    <cellStyle name="Normal 3 5 20 2 2 3" xfId="35397"/>
    <cellStyle name="Normal 3 5 20 2 3" xfId="35398"/>
    <cellStyle name="Normal 3 5 20 2 4" xfId="35399"/>
    <cellStyle name="Normal 3 5 20 3" xfId="35400"/>
    <cellStyle name="Normal 3 5 20 3 2" xfId="35401"/>
    <cellStyle name="Normal 3 5 20 3 3" xfId="35402"/>
    <cellStyle name="Normal 3 5 20 4" xfId="35403"/>
    <cellStyle name="Normal 3 5 21" xfId="3315"/>
    <cellStyle name="Normal 3 5 21 2" xfId="35404"/>
    <cellStyle name="Normal 3 5 21 2 2" xfId="35405"/>
    <cellStyle name="Normal 3 5 21 2 2 2" xfId="35406"/>
    <cellStyle name="Normal 3 5 21 2 2 3" xfId="35407"/>
    <cellStyle name="Normal 3 5 21 2 3" xfId="35408"/>
    <cellStyle name="Normal 3 5 21 2 4" xfId="35409"/>
    <cellStyle name="Normal 3 5 21 3" xfId="35410"/>
    <cellStyle name="Normal 3 5 21 3 2" xfId="35411"/>
    <cellStyle name="Normal 3 5 21 3 3" xfId="35412"/>
    <cellStyle name="Normal 3 5 21 4" xfId="35413"/>
    <cellStyle name="Normal 3 5 22" xfId="3316"/>
    <cellStyle name="Normal 3 5 22 2" xfId="35414"/>
    <cellStyle name="Normal 3 5 22 2 2" xfId="35415"/>
    <cellStyle name="Normal 3 5 22 2 2 2" xfId="35416"/>
    <cellStyle name="Normal 3 5 22 2 2 3" xfId="35417"/>
    <cellStyle name="Normal 3 5 22 2 3" xfId="35418"/>
    <cellStyle name="Normal 3 5 22 2 4" xfId="35419"/>
    <cellStyle name="Normal 3 5 22 3" xfId="35420"/>
    <cellStyle name="Normal 3 5 22 3 2" xfId="35421"/>
    <cellStyle name="Normal 3 5 22 3 3" xfId="35422"/>
    <cellStyle name="Normal 3 5 22 4" xfId="35423"/>
    <cellStyle name="Normal 3 5 23" xfId="3317"/>
    <cellStyle name="Normal 3 5 23 2" xfId="35424"/>
    <cellStyle name="Normal 3 5 23 2 2" xfId="35425"/>
    <cellStyle name="Normal 3 5 23 2 2 2" xfId="35426"/>
    <cellStyle name="Normal 3 5 23 2 2 3" xfId="35427"/>
    <cellStyle name="Normal 3 5 23 2 3" xfId="35428"/>
    <cellStyle name="Normal 3 5 23 2 4" xfId="35429"/>
    <cellStyle name="Normal 3 5 23 3" xfId="35430"/>
    <cellStyle name="Normal 3 5 23 3 2" xfId="35431"/>
    <cellStyle name="Normal 3 5 23 3 3" xfId="35432"/>
    <cellStyle name="Normal 3 5 23 4" xfId="35433"/>
    <cellStyle name="Normal 3 5 24" xfId="3318"/>
    <cellStyle name="Normal 3 5 24 2" xfId="35434"/>
    <cellStyle name="Normal 3 5 24 2 2" xfId="35435"/>
    <cellStyle name="Normal 3 5 24 2 3" xfId="35436"/>
    <cellStyle name="Normal 3 5 24 3" xfId="35437"/>
    <cellStyle name="Normal 3 5 24 4" xfId="35438"/>
    <cellStyle name="Normal 3 5 25" xfId="35439"/>
    <cellStyle name="Normal 3 5 25 2" xfId="35440"/>
    <cellStyle name="Normal 3 5 25 3" xfId="35441"/>
    <cellStyle name="Normal 3 5 26" xfId="35442"/>
    <cellStyle name="Normal 3 5 27" xfId="35443"/>
    <cellStyle name="Normal 3 5 3" xfId="3319"/>
    <cellStyle name="Normal 3 5 3 2" xfId="35444"/>
    <cellStyle name="Normal 3 5 3 2 2" xfId="35445"/>
    <cellStyle name="Normal 3 5 3 2 2 2" xfId="35446"/>
    <cellStyle name="Normal 3 5 3 2 2 3" xfId="35447"/>
    <cellStyle name="Normal 3 5 3 2 3" xfId="35448"/>
    <cellStyle name="Normal 3 5 3 2 4" xfId="35449"/>
    <cellStyle name="Normal 3 5 3 3" xfId="35450"/>
    <cellStyle name="Normal 3 5 3 3 2" xfId="35451"/>
    <cellStyle name="Normal 3 5 3 3 3" xfId="35452"/>
    <cellStyle name="Normal 3 5 3 4" xfId="35453"/>
    <cellStyle name="Normal 3 5 3 5" xfId="35454"/>
    <cellStyle name="Normal 3 5 4" xfId="3320"/>
    <cellStyle name="Normal 3 5 4 2" xfId="35455"/>
    <cellStyle name="Normal 3 5 4 2 2" xfId="35456"/>
    <cellStyle name="Normal 3 5 4 2 2 2" xfId="35457"/>
    <cellStyle name="Normal 3 5 4 2 2 3" xfId="35458"/>
    <cellStyle name="Normal 3 5 4 2 3" xfId="35459"/>
    <cellStyle name="Normal 3 5 4 2 4" xfId="35460"/>
    <cellStyle name="Normal 3 5 4 3" xfId="35461"/>
    <cellStyle name="Normal 3 5 4 3 2" xfId="35462"/>
    <cellStyle name="Normal 3 5 4 3 3" xfId="35463"/>
    <cellStyle name="Normal 3 5 4 4" xfId="35464"/>
    <cellStyle name="Normal 3 5 5" xfId="3321"/>
    <cellStyle name="Normal 3 5 5 2" xfId="35465"/>
    <cellStyle name="Normal 3 5 5 2 2" xfId="35466"/>
    <cellStyle name="Normal 3 5 5 2 2 2" xfId="35467"/>
    <cellStyle name="Normal 3 5 5 2 2 3" xfId="35468"/>
    <cellStyle name="Normal 3 5 5 2 3" xfId="35469"/>
    <cellStyle name="Normal 3 5 5 2 4" xfId="35470"/>
    <cellStyle name="Normal 3 5 5 3" xfId="35471"/>
    <cellStyle name="Normal 3 5 5 3 2" xfId="35472"/>
    <cellStyle name="Normal 3 5 5 3 3" xfId="35473"/>
    <cellStyle name="Normal 3 5 5 4" xfId="35474"/>
    <cellStyle name="Normal 3 5 6" xfId="3322"/>
    <cellStyle name="Normal 3 5 6 2" xfId="35475"/>
    <cellStyle name="Normal 3 5 6 2 2" xfId="35476"/>
    <cellStyle name="Normal 3 5 6 2 2 2" xfId="35477"/>
    <cellStyle name="Normal 3 5 6 2 2 3" xfId="35478"/>
    <cellStyle name="Normal 3 5 6 2 3" xfId="35479"/>
    <cellStyle name="Normal 3 5 6 2 4" xfId="35480"/>
    <cellStyle name="Normal 3 5 6 3" xfId="35481"/>
    <cellStyle name="Normal 3 5 6 3 2" xfId="35482"/>
    <cellStyle name="Normal 3 5 6 3 3" xfId="35483"/>
    <cellStyle name="Normal 3 5 6 4" xfId="35484"/>
    <cellStyle name="Normal 3 5 7" xfId="3323"/>
    <cellStyle name="Normal 3 5 7 2" xfId="35485"/>
    <cellStyle name="Normal 3 5 7 2 2" xfId="35486"/>
    <cellStyle name="Normal 3 5 7 2 2 2" xfId="35487"/>
    <cellStyle name="Normal 3 5 7 2 2 3" xfId="35488"/>
    <cellStyle name="Normal 3 5 7 2 3" xfId="35489"/>
    <cellStyle name="Normal 3 5 7 2 4" xfId="35490"/>
    <cellStyle name="Normal 3 5 7 3" xfId="35491"/>
    <cellStyle name="Normal 3 5 7 3 2" xfId="35492"/>
    <cellStyle name="Normal 3 5 7 3 3" xfId="35493"/>
    <cellStyle name="Normal 3 5 7 4" xfId="35494"/>
    <cellStyle name="Normal 3 5 8" xfId="3324"/>
    <cellStyle name="Normal 3 5 8 2" xfId="35495"/>
    <cellStyle name="Normal 3 5 8 2 2" xfId="35496"/>
    <cellStyle name="Normal 3 5 8 2 2 2" xfId="35497"/>
    <cellStyle name="Normal 3 5 8 2 2 3" xfId="35498"/>
    <cellStyle name="Normal 3 5 8 2 3" xfId="35499"/>
    <cellStyle name="Normal 3 5 8 2 4" xfId="35500"/>
    <cellStyle name="Normal 3 5 8 3" xfId="35501"/>
    <cellStyle name="Normal 3 5 8 3 2" xfId="35502"/>
    <cellStyle name="Normal 3 5 8 3 3" xfId="35503"/>
    <cellStyle name="Normal 3 5 8 4" xfId="35504"/>
    <cellStyle name="Normal 3 5 9" xfId="3325"/>
    <cellStyle name="Normal 3 5 9 2" xfId="35505"/>
    <cellStyle name="Normal 3 5 9 2 2" xfId="35506"/>
    <cellStyle name="Normal 3 5 9 2 2 2" xfId="35507"/>
    <cellStyle name="Normal 3 5 9 2 2 3" xfId="35508"/>
    <cellStyle name="Normal 3 5 9 2 3" xfId="35509"/>
    <cellStyle name="Normal 3 5 9 2 4" xfId="35510"/>
    <cellStyle name="Normal 3 5 9 3" xfId="35511"/>
    <cellStyle name="Normal 3 5 9 3 2" xfId="35512"/>
    <cellStyle name="Normal 3 5 9 3 3" xfId="35513"/>
    <cellStyle name="Normal 3 5 9 4" xfId="35514"/>
    <cellStyle name="Normal 3 50" xfId="3326"/>
    <cellStyle name="Normal 3 50 2" xfId="35515"/>
    <cellStyle name="Normal 3 50 2 2" xfId="35516"/>
    <cellStyle name="Normal 3 50 2 2 2" xfId="35517"/>
    <cellStyle name="Normal 3 50 2 2 3" xfId="35518"/>
    <cellStyle name="Normal 3 50 2 3" xfId="35519"/>
    <cellStyle name="Normal 3 50 2 4" xfId="35520"/>
    <cellStyle name="Normal 3 50 3" xfId="35521"/>
    <cellStyle name="Normal 3 50 3 2" xfId="35522"/>
    <cellStyle name="Normal 3 50 3 3" xfId="35523"/>
    <cellStyle name="Normal 3 50 4" xfId="35524"/>
    <cellStyle name="Normal 3 51" xfId="3327"/>
    <cellStyle name="Normal 3 51 2" xfId="35525"/>
    <cellStyle name="Normal 3 51 2 2" xfId="35526"/>
    <cellStyle name="Normal 3 51 2 2 2" xfId="35527"/>
    <cellStyle name="Normal 3 51 2 2 3" xfId="35528"/>
    <cellStyle name="Normal 3 51 2 3" xfId="35529"/>
    <cellStyle name="Normal 3 51 2 4" xfId="35530"/>
    <cellStyle name="Normal 3 51 3" xfId="35531"/>
    <cellStyle name="Normal 3 51 3 2" xfId="35532"/>
    <cellStyle name="Normal 3 51 3 3" xfId="35533"/>
    <cellStyle name="Normal 3 51 4" xfId="35534"/>
    <cellStyle name="Normal 3 52" xfId="3328"/>
    <cellStyle name="Normal 3 52 2" xfId="35535"/>
    <cellStyle name="Normal 3 52 2 2" xfId="35536"/>
    <cellStyle name="Normal 3 52 2 2 2" xfId="35537"/>
    <cellStyle name="Normal 3 52 2 2 3" xfId="35538"/>
    <cellStyle name="Normal 3 52 2 3" xfId="35539"/>
    <cellStyle name="Normal 3 52 2 4" xfId="35540"/>
    <cellStyle name="Normal 3 52 3" xfId="35541"/>
    <cellStyle name="Normal 3 52 3 2" xfId="35542"/>
    <cellStyle name="Normal 3 52 3 3" xfId="35543"/>
    <cellStyle name="Normal 3 52 4" xfId="35544"/>
    <cellStyle name="Normal 3 53" xfId="3329"/>
    <cellStyle name="Normal 3 53 2" xfId="35545"/>
    <cellStyle name="Normal 3 53 2 2" xfId="35546"/>
    <cellStyle name="Normal 3 53 2 2 2" xfId="35547"/>
    <cellStyle name="Normal 3 53 2 2 3" xfId="35548"/>
    <cellStyle name="Normal 3 53 2 3" xfId="35549"/>
    <cellStyle name="Normal 3 53 2 4" xfId="35550"/>
    <cellStyle name="Normal 3 53 3" xfId="35551"/>
    <cellStyle name="Normal 3 53 3 2" xfId="35552"/>
    <cellStyle name="Normal 3 53 3 3" xfId="35553"/>
    <cellStyle name="Normal 3 53 4" xfId="35554"/>
    <cellStyle name="Normal 3 54" xfId="3330"/>
    <cellStyle name="Normal 3 54 2" xfId="35555"/>
    <cellStyle name="Normal 3 54 2 2" xfId="35556"/>
    <cellStyle name="Normal 3 54 2 2 2" xfId="35557"/>
    <cellStyle name="Normal 3 54 2 2 3" xfId="35558"/>
    <cellStyle name="Normal 3 54 2 3" xfId="35559"/>
    <cellStyle name="Normal 3 54 2 4" xfId="35560"/>
    <cellStyle name="Normal 3 54 3" xfId="35561"/>
    <cellStyle name="Normal 3 54 3 2" xfId="35562"/>
    <cellStyle name="Normal 3 54 3 3" xfId="35563"/>
    <cellStyle name="Normal 3 54 4" xfId="35564"/>
    <cellStyle name="Normal 3 55" xfId="3331"/>
    <cellStyle name="Normal 3 55 2" xfId="35565"/>
    <cellStyle name="Normal 3 55 2 2" xfId="35566"/>
    <cellStyle name="Normal 3 55 2 2 2" xfId="35567"/>
    <cellStyle name="Normal 3 55 2 2 3" xfId="35568"/>
    <cellStyle name="Normal 3 55 2 3" xfId="35569"/>
    <cellStyle name="Normal 3 55 2 4" xfId="35570"/>
    <cellStyle name="Normal 3 55 3" xfId="35571"/>
    <cellStyle name="Normal 3 55 3 2" xfId="35572"/>
    <cellStyle name="Normal 3 55 3 3" xfId="35573"/>
    <cellStyle name="Normal 3 55 4" xfId="35574"/>
    <cellStyle name="Normal 3 56" xfId="3332"/>
    <cellStyle name="Normal 3 56 2" xfId="35575"/>
    <cellStyle name="Normal 3 56 2 2" xfId="35576"/>
    <cellStyle name="Normal 3 56 2 2 2" xfId="35577"/>
    <cellStyle name="Normal 3 56 2 2 3" xfId="35578"/>
    <cellStyle name="Normal 3 56 2 3" xfId="35579"/>
    <cellStyle name="Normal 3 56 2 4" xfId="35580"/>
    <cellStyle name="Normal 3 56 3" xfId="35581"/>
    <cellStyle name="Normal 3 56 3 2" xfId="35582"/>
    <cellStyle name="Normal 3 56 3 3" xfId="35583"/>
    <cellStyle name="Normal 3 56 4" xfId="35584"/>
    <cellStyle name="Normal 3 57" xfId="3333"/>
    <cellStyle name="Normal 3 57 2" xfId="35585"/>
    <cellStyle name="Normal 3 57 2 2" xfId="35586"/>
    <cellStyle name="Normal 3 57 2 2 2" xfId="35587"/>
    <cellStyle name="Normal 3 57 2 2 3" xfId="35588"/>
    <cellStyle name="Normal 3 57 2 3" xfId="35589"/>
    <cellStyle name="Normal 3 57 2 4" xfId="35590"/>
    <cellStyle name="Normal 3 57 3" xfId="35591"/>
    <cellStyle name="Normal 3 57 3 2" xfId="35592"/>
    <cellStyle name="Normal 3 57 3 3" xfId="35593"/>
    <cellStyle name="Normal 3 57 4" xfId="35594"/>
    <cellStyle name="Normal 3 58" xfId="3334"/>
    <cellStyle name="Normal 3 58 2" xfId="35595"/>
    <cellStyle name="Normal 3 58 2 2" xfId="35596"/>
    <cellStyle name="Normal 3 58 2 2 2" xfId="35597"/>
    <cellStyle name="Normal 3 58 2 2 3" xfId="35598"/>
    <cellStyle name="Normal 3 58 2 3" xfId="35599"/>
    <cellStyle name="Normal 3 58 2 4" xfId="35600"/>
    <cellStyle name="Normal 3 58 3" xfId="35601"/>
    <cellStyle name="Normal 3 58 3 2" xfId="35602"/>
    <cellStyle name="Normal 3 58 3 3" xfId="35603"/>
    <cellStyle name="Normal 3 58 4" xfId="35604"/>
    <cellStyle name="Normal 3 59" xfId="3335"/>
    <cellStyle name="Normal 3 59 2" xfId="35605"/>
    <cellStyle name="Normal 3 59 2 2" xfId="35606"/>
    <cellStyle name="Normal 3 59 2 2 2" xfId="35607"/>
    <cellStyle name="Normal 3 59 2 2 3" xfId="35608"/>
    <cellStyle name="Normal 3 59 2 3" xfId="35609"/>
    <cellStyle name="Normal 3 59 2 4" xfId="35610"/>
    <cellStyle name="Normal 3 59 3" xfId="35611"/>
    <cellStyle name="Normal 3 59 3 2" xfId="35612"/>
    <cellStyle name="Normal 3 59 3 3" xfId="35613"/>
    <cellStyle name="Normal 3 59 4" xfId="35614"/>
    <cellStyle name="Normal 3 6" xfId="3336"/>
    <cellStyle name="Normal 3 6 10" xfId="3337"/>
    <cellStyle name="Normal 3 6 10 2" xfId="35615"/>
    <cellStyle name="Normal 3 6 10 2 2" xfId="35616"/>
    <cellStyle name="Normal 3 6 10 2 2 2" xfId="35617"/>
    <cellStyle name="Normal 3 6 10 2 2 3" xfId="35618"/>
    <cellStyle name="Normal 3 6 10 2 3" xfId="35619"/>
    <cellStyle name="Normal 3 6 10 2 4" xfId="35620"/>
    <cellStyle name="Normal 3 6 10 3" xfId="35621"/>
    <cellStyle name="Normal 3 6 10 3 2" xfId="35622"/>
    <cellStyle name="Normal 3 6 10 3 3" xfId="35623"/>
    <cellStyle name="Normal 3 6 10 4" xfId="35624"/>
    <cellStyle name="Normal 3 6 11" xfId="3338"/>
    <cellStyle name="Normal 3 6 11 2" xfId="35625"/>
    <cellStyle name="Normal 3 6 11 2 2" xfId="35626"/>
    <cellStyle name="Normal 3 6 11 2 2 2" xfId="35627"/>
    <cellStyle name="Normal 3 6 11 2 2 3" xfId="35628"/>
    <cellStyle name="Normal 3 6 11 2 3" xfId="35629"/>
    <cellStyle name="Normal 3 6 11 2 4" xfId="35630"/>
    <cellStyle name="Normal 3 6 11 3" xfId="35631"/>
    <cellStyle name="Normal 3 6 11 3 2" xfId="35632"/>
    <cellStyle name="Normal 3 6 11 3 3" xfId="35633"/>
    <cellStyle name="Normal 3 6 11 4" xfId="35634"/>
    <cellStyle name="Normal 3 6 12" xfId="3339"/>
    <cellStyle name="Normal 3 6 12 2" xfId="35635"/>
    <cellStyle name="Normal 3 6 12 2 2" xfId="35636"/>
    <cellStyle name="Normal 3 6 12 2 2 2" xfId="35637"/>
    <cellStyle name="Normal 3 6 12 2 2 3" xfId="35638"/>
    <cellStyle name="Normal 3 6 12 2 3" xfId="35639"/>
    <cellStyle name="Normal 3 6 12 2 4" xfId="35640"/>
    <cellStyle name="Normal 3 6 12 3" xfId="35641"/>
    <cellStyle name="Normal 3 6 12 3 2" xfId="35642"/>
    <cellStyle name="Normal 3 6 12 3 3" xfId="35643"/>
    <cellStyle name="Normal 3 6 12 4" xfId="35644"/>
    <cellStyle name="Normal 3 6 13" xfId="3340"/>
    <cellStyle name="Normal 3 6 13 2" xfId="35645"/>
    <cellStyle name="Normal 3 6 13 2 2" xfId="35646"/>
    <cellStyle name="Normal 3 6 13 2 2 2" xfId="35647"/>
    <cellStyle name="Normal 3 6 13 2 2 3" xfId="35648"/>
    <cellStyle name="Normal 3 6 13 2 3" xfId="35649"/>
    <cellStyle name="Normal 3 6 13 2 4" xfId="35650"/>
    <cellStyle name="Normal 3 6 13 3" xfId="35651"/>
    <cellStyle name="Normal 3 6 13 3 2" xfId="35652"/>
    <cellStyle name="Normal 3 6 13 3 3" xfId="35653"/>
    <cellStyle name="Normal 3 6 13 4" xfId="35654"/>
    <cellStyle name="Normal 3 6 14" xfId="3341"/>
    <cellStyle name="Normal 3 6 14 2" xfId="35655"/>
    <cellStyle name="Normal 3 6 14 2 2" xfId="35656"/>
    <cellStyle name="Normal 3 6 14 2 2 2" xfId="35657"/>
    <cellStyle name="Normal 3 6 14 2 2 3" xfId="35658"/>
    <cellStyle name="Normal 3 6 14 2 3" xfId="35659"/>
    <cellStyle name="Normal 3 6 14 2 4" xfId="35660"/>
    <cellStyle name="Normal 3 6 14 3" xfId="35661"/>
    <cellStyle name="Normal 3 6 14 3 2" xfId="35662"/>
    <cellStyle name="Normal 3 6 14 3 3" xfId="35663"/>
    <cellStyle name="Normal 3 6 14 4" xfId="35664"/>
    <cellStyle name="Normal 3 6 15" xfId="3342"/>
    <cellStyle name="Normal 3 6 15 2" xfId="35665"/>
    <cellStyle name="Normal 3 6 15 2 2" xfId="35666"/>
    <cellStyle name="Normal 3 6 15 2 2 2" xfId="35667"/>
    <cellStyle name="Normal 3 6 15 2 2 3" xfId="35668"/>
    <cellStyle name="Normal 3 6 15 2 3" xfId="35669"/>
    <cellStyle name="Normal 3 6 15 2 4" xfId="35670"/>
    <cellStyle name="Normal 3 6 15 3" xfId="35671"/>
    <cellStyle name="Normal 3 6 15 3 2" xfId="35672"/>
    <cellStyle name="Normal 3 6 15 3 3" xfId="35673"/>
    <cellStyle name="Normal 3 6 15 4" xfId="35674"/>
    <cellStyle name="Normal 3 6 16" xfId="3343"/>
    <cellStyle name="Normal 3 6 16 2" xfId="35675"/>
    <cellStyle name="Normal 3 6 16 2 2" xfId="35676"/>
    <cellStyle name="Normal 3 6 16 2 2 2" xfId="35677"/>
    <cellStyle name="Normal 3 6 16 2 2 3" xfId="35678"/>
    <cellStyle name="Normal 3 6 16 2 3" xfId="35679"/>
    <cellStyle name="Normal 3 6 16 2 4" xfId="35680"/>
    <cellStyle name="Normal 3 6 16 3" xfId="35681"/>
    <cellStyle name="Normal 3 6 16 3 2" xfId="35682"/>
    <cellStyle name="Normal 3 6 16 3 3" xfId="35683"/>
    <cellStyle name="Normal 3 6 16 4" xfId="35684"/>
    <cellStyle name="Normal 3 6 17" xfId="3344"/>
    <cellStyle name="Normal 3 6 17 2" xfId="35685"/>
    <cellStyle name="Normal 3 6 17 2 2" xfId="35686"/>
    <cellStyle name="Normal 3 6 17 2 2 2" xfId="35687"/>
    <cellStyle name="Normal 3 6 17 2 2 3" xfId="35688"/>
    <cellStyle name="Normal 3 6 17 2 3" xfId="35689"/>
    <cellStyle name="Normal 3 6 17 2 4" xfId="35690"/>
    <cellStyle name="Normal 3 6 17 3" xfId="35691"/>
    <cellStyle name="Normal 3 6 17 3 2" xfId="35692"/>
    <cellStyle name="Normal 3 6 17 3 3" xfId="35693"/>
    <cellStyle name="Normal 3 6 17 4" xfId="35694"/>
    <cellStyle name="Normal 3 6 18" xfId="3345"/>
    <cellStyle name="Normal 3 6 18 2" xfId="35695"/>
    <cellStyle name="Normal 3 6 18 2 2" xfId="35696"/>
    <cellStyle name="Normal 3 6 18 2 2 2" xfId="35697"/>
    <cellStyle name="Normal 3 6 18 2 2 3" xfId="35698"/>
    <cellStyle name="Normal 3 6 18 2 3" xfId="35699"/>
    <cellStyle name="Normal 3 6 18 2 4" xfId="35700"/>
    <cellStyle name="Normal 3 6 18 3" xfId="35701"/>
    <cellStyle name="Normal 3 6 18 3 2" xfId="35702"/>
    <cellStyle name="Normal 3 6 18 3 3" xfId="35703"/>
    <cellStyle name="Normal 3 6 18 4" xfId="35704"/>
    <cellStyle name="Normal 3 6 19" xfId="3346"/>
    <cellStyle name="Normal 3 6 19 2" xfId="35705"/>
    <cellStyle name="Normal 3 6 19 2 2" xfId="35706"/>
    <cellStyle name="Normal 3 6 19 2 2 2" xfId="35707"/>
    <cellStyle name="Normal 3 6 19 2 2 3" xfId="35708"/>
    <cellStyle name="Normal 3 6 19 2 3" xfId="35709"/>
    <cellStyle name="Normal 3 6 19 2 4" xfId="35710"/>
    <cellStyle name="Normal 3 6 19 3" xfId="35711"/>
    <cellStyle name="Normal 3 6 19 3 2" xfId="35712"/>
    <cellStyle name="Normal 3 6 19 3 3" xfId="35713"/>
    <cellStyle name="Normal 3 6 19 4" xfId="35714"/>
    <cellStyle name="Normal 3 6 2" xfId="3347"/>
    <cellStyle name="Normal 3 6 2 2" xfId="35715"/>
    <cellStyle name="Normal 3 6 2 2 2" xfId="35716"/>
    <cellStyle name="Normal 3 6 2 2 2 2" xfId="35717"/>
    <cellStyle name="Normal 3 6 2 2 2 3" xfId="35718"/>
    <cellStyle name="Normal 3 6 2 2 3" xfId="35719"/>
    <cellStyle name="Normal 3 6 2 2 4" xfId="35720"/>
    <cellStyle name="Normal 3 6 2 3" xfId="35721"/>
    <cellStyle name="Normal 3 6 2 3 2" xfId="35722"/>
    <cellStyle name="Normal 3 6 2 3 3" xfId="35723"/>
    <cellStyle name="Normal 3 6 2 4" xfId="35724"/>
    <cellStyle name="Normal 3 6 2 5" xfId="35725"/>
    <cellStyle name="Normal 3 6 20" xfId="3348"/>
    <cellStyle name="Normal 3 6 20 2" xfId="35726"/>
    <cellStyle name="Normal 3 6 20 2 2" xfId="35727"/>
    <cellStyle name="Normal 3 6 20 2 2 2" xfId="35728"/>
    <cellStyle name="Normal 3 6 20 2 2 3" xfId="35729"/>
    <cellStyle name="Normal 3 6 20 2 3" xfId="35730"/>
    <cellStyle name="Normal 3 6 20 2 4" xfId="35731"/>
    <cellStyle name="Normal 3 6 20 3" xfId="35732"/>
    <cellStyle name="Normal 3 6 20 3 2" xfId="35733"/>
    <cellStyle name="Normal 3 6 20 3 3" xfId="35734"/>
    <cellStyle name="Normal 3 6 20 4" xfId="35735"/>
    <cellStyle name="Normal 3 6 21" xfId="3349"/>
    <cellStyle name="Normal 3 6 21 2" xfId="35736"/>
    <cellStyle name="Normal 3 6 21 2 2" xfId="35737"/>
    <cellStyle name="Normal 3 6 21 2 2 2" xfId="35738"/>
    <cellStyle name="Normal 3 6 21 2 2 3" xfId="35739"/>
    <cellStyle name="Normal 3 6 21 2 3" xfId="35740"/>
    <cellStyle name="Normal 3 6 21 2 4" xfId="35741"/>
    <cellStyle name="Normal 3 6 21 3" xfId="35742"/>
    <cellStyle name="Normal 3 6 21 3 2" xfId="35743"/>
    <cellStyle name="Normal 3 6 21 3 3" xfId="35744"/>
    <cellStyle name="Normal 3 6 21 4" xfId="35745"/>
    <cellStyle name="Normal 3 6 22" xfId="3350"/>
    <cellStyle name="Normal 3 6 22 2" xfId="35746"/>
    <cellStyle name="Normal 3 6 22 2 2" xfId="35747"/>
    <cellStyle name="Normal 3 6 22 2 2 2" xfId="35748"/>
    <cellStyle name="Normal 3 6 22 2 2 3" xfId="35749"/>
    <cellStyle name="Normal 3 6 22 2 3" xfId="35750"/>
    <cellStyle name="Normal 3 6 22 2 4" xfId="35751"/>
    <cellStyle name="Normal 3 6 22 3" xfId="35752"/>
    <cellStyle name="Normal 3 6 22 3 2" xfId="35753"/>
    <cellStyle name="Normal 3 6 22 3 3" xfId="35754"/>
    <cellStyle name="Normal 3 6 22 4" xfId="35755"/>
    <cellStyle name="Normal 3 6 23" xfId="3351"/>
    <cellStyle name="Normal 3 6 23 2" xfId="35756"/>
    <cellStyle name="Normal 3 6 23 2 2" xfId="35757"/>
    <cellStyle name="Normal 3 6 23 2 2 2" xfId="35758"/>
    <cellStyle name="Normal 3 6 23 2 2 3" xfId="35759"/>
    <cellStyle name="Normal 3 6 23 2 3" xfId="35760"/>
    <cellStyle name="Normal 3 6 23 2 4" xfId="35761"/>
    <cellStyle name="Normal 3 6 23 3" xfId="35762"/>
    <cellStyle name="Normal 3 6 23 3 2" xfId="35763"/>
    <cellStyle name="Normal 3 6 23 3 3" xfId="35764"/>
    <cellStyle name="Normal 3 6 23 4" xfId="35765"/>
    <cellStyle name="Normal 3 6 24" xfId="35766"/>
    <cellStyle name="Normal 3 6 24 2" xfId="35767"/>
    <cellStyle name="Normal 3 6 24 2 2" xfId="35768"/>
    <cellStyle name="Normal 3 6 24 2 3" xfId="35769"/>
    <cellStyle name="Normal 3 6 24 3" xfId="35770"/>
    <cellStyle name="Normal 3 6 24 4" xfId="35771"/>
    <cellStyle name="Normal 3 6 25" xfId="35772"/>
    <cellStyle name="Normal 3 6 25 2" xfId="35773"/>
    <cellStyle name="Normal 3 6 25 3" xfId="35774"/>
    <cellStyle name="Normal 3 6 26" xfId="35775"/>
    <cellStyle name="Normal 3 6 27" xfId="35776"/>
    <cellStyle name="Normal 3 6 3" xfId="3352"/>
    <cellStyle name="Normal 3 6 3 2" xfId="35777"/>
    <cellStyle name="Normal 3 6 3 2 2" xfId="35778"/>
    <cellStyle name="Normal 3 6 3 2 2 2" xfId="35779"/>
    <cellStyle name="Normal 3 6 3 2 2 3" xfId="35780"/>
    <cellStyle name="Normal 3 6 3 2 3" xfId="35781"/>
    <cellStyle name="Normal 3 6 3 2 4" xfId="35782"/>
    <cellStyle name="Normal 3 6 3 3" xfId="35783"/>
    <cellStyle name="Normal 3 6 3 3 2" xfId="35784"/>
    <cellStyle name="Normal 3 6 3 3 3" xfId="35785"/>
    <cellStyle name="Normal 3 6 3 4" xfId="35786"/>
    <cellStyle name="Normal 3 6 4" xfId="3353"/>
    <cellStyle name="Normal 3 6 4 2" xfId="35787"/>
    <cellStyle name="Normal 3 6 4 2 2" xfId="35788"/>
    <cellStyle name="Normal 3 6 4 2 2 2" xfId="35789"/>
    <cellStyle name="Normal 3 6 4 2 2 3" xfId="35790"/>
    <cellStyle name="Normal 3 6 4 2 3" xfId="35791"/>
    <cellStyle name="Normal 3 6 4 2 4" xfId="35792"/>
    <cellStyle name="Normal 3 6 4 3" xfId="35793"/>
    <cellStyle name="Normal 3 6 4 3 2" xfId="35794"/>
    <cellStyle name="Normal 3 6 4 3 3" xfId="35795"/>
    <cellStyle name="Normal 3 6 4 4" xfId="35796"/>
    <cellStyle name="Normal 3 6 5" xfId="3354"/>
    <cellStyle name="Normal 3 6 5 2" xfId="35797"/>
    <cellStyle name="Normal 3 6 5 2 2" xfId="35798"/>
    <cellStyle name="Normal 3 6 5 2 2 2" xfId="35799"/>
    <cellStyle name="Normal 3 6 5 2 2 3" xfId="35800"/>
    <cellStyle name="Normal 3 6 5 2 3" xfId="35801"/>
    <cellStyle name="Normal 3 6 5 2 4" xfId="35802"/>
    <cellStyle name="Normal 3 6 5 3" xfId="35803"/>
    <cellStyle name="Normal 3 6 5 3 2" xfId="35804"/>
    <cellStyle name="Normal 3 6 5 3 3" xfId="35805"/>
    <cellStyle name="Normal 3 6 5 4" xfId="35806"/>
    <cellStyle name="Normal 3 6 6" xfId="3355"/>
    <cellStyle name="Normal 3 6 6 2" xfId="35807"/>
    <cellStyle name="Normal 3 6 6 2 2" xfId="35808"/>
    <cellStyle name="Normal 3 6 6 2 2 2" xfId="35809"/>
    <cellStyle name="Normal 3 6 6 2 2 3" xfId="35810"/>
    <cellStyle name="Normal 3 6 6 2 3" xfId="35811"/>
    <cellStyle name="Normal 3 6 6 2 4" xfId="35812"/>
    <cellStyle name="Normal 3 6 6 3" xfId="35813"/>
    <cellStyle name="Normal 3 6 6 3 2" xfId="35814"/>
    <cellStyle name="Normal 3 6 6 3 3" xfId="35815"/>
    <cellStyle name="Normal 3 6 6 4" xfId="35816"/>
    <cellStyle name="Normal 3 6 7" xfId="3356"/>
    <cellStyle name="Normal 3 6 7 2" xfId="35817"/>
    <cellStyle name="Normal 3 6 7 2 2" xfId="35818"/>
    <cellStyle name="Normal 3 6 7 2 2 2" xfId="35819"/>
    <cellStyle name="Normal 3 6 7 2 2 3" xfId="35820"/>
    <cellStyle name="Normal 3 6 7 2 3" xfId="35821"/>
    <cellStyle name="Normal 3 6 7 2 4" xfId="35822"/>
    <cellStyle name="Normal 3 6 7 3" xfId="35823"/>
    <cellStyle name="Normal 3 6 7 3 2" xfId="35824"/>
    <cellStyle name="Normal 3 6 7 3 3" xfId="35825"/>
    <cellStyle name="Normal 3 6 7 4" xfId="35826"/>
    <cellStyle name="Normal 3 6 8" xfId="3357"/>
    <cellStyle name="Normal 3 6 8 2" xfId="35827"/>
    <cellStyle name="Normal 3 6 8 2 2" xfId="35828"/>
    <cellStyle name="Normal 3 6 8 2 2 2" xfId="35829"/>
    <cellStyle name="Normal 3 6 8 2 2 3" xfId="35830"/>
    <cellStyle name="Normal 3 6 8 2 3" xfId="35831"/>
    <cellStyle name="Normal 3 6 8 2 4" xfId="35832"/>
    <cellStyle name="Normal 3 6 8 3" xfId="35833"/>
    <cellStyle name="Normal 3 6 8 3 2" xfId="35834"/>
    <cellStyle name="Normal 3 6 8 3 3" xfId="35835"/>
    <cellStyle name="Normal 3 6 8 4" xfId="35836"/>
    <cellStyle name="Normal 3 6 9" xfId="3358"/>
    <cellStyle name="Normal 3 6 9 2" xfId="35837"/>
    <cellStyle name="Normal 3 6 9 2 2" xfId="35838"/>
    <cellStyle name="Normal 3 6 9 2 2 2" xfId="35839"/>
    <cellStyle name="Normal 3 6 9 2 2 3" xfId="35840"/>
    <cellStyle name="Normal 3 6 9 2 3" xfId="35841"/>
    <cellStyle name="Normal 3 6 9 2 4" xfId="35842"/>
    <cellStyle name="Normal 3 6 9 3" xfId="35843"/>
    <cellStyle name="Normal 3 6 9 3 2" xfId="35844"/>
    <cellStyle name="Normal 3 6 9 3 3" xfId="35845"/>
    <cellStyle name="Normal 3 6 9 4" xfId="35846"/>
    <cellStyle name="Normal 3 60" xfId="3359"/>
    <cellStyle name="Normal 3 60 2" xfId="35847"/>
    <cellStyle name="Normal 3 60 2 2" xfId="35848"/>
    <cellStyle name="Normal 3 60 2 2 2" xfId="35849"/>
    <cellStyle name="Normal 3 60 2 2 3" xfId="35850"/>
    <cellStyle name="Normal 3 60 2 3" xfId="35851"/>
    <cellStyle name="Normal 3 60 2 4" xfId="35852"/>
    <cellStyle name="Normal 3 60 3" xfId="35853"/>
    <cellStyle name="Normal 3 60 3 2" xfId="35854"/>
    <cellStyle name="Normal 3 60 3 3" xfId="35855"/>
    <cellStyle name="Normal 3 60 4" xfId="35856"/>
    <cellStyle name="Normal 3 61" xfId="3360"/>
    <cellStyle name="Normal 3 61 2" xfId="35857"/>
    <cellStyle name="Normal 3 61 2 2" xfId="35858"/>
    <cellStyle name="Normal 3 61 2 2 2" xfId="35859"/>
    <cellStyle name="Normal 3 61 2 2 3" xfId="35860"/>
    <cellStyle name="Normal 3 61 2 3" xfId="35861"/>
    <cellStyle name="Normal 3 61 2 4" xfId="35862"/>
    <cellStyle name="Normal 3 61 3" xfId="35863"/>
    <cellStyle name="Normal 3 61 3 2" xfId="35864"/>
    <cellStyle name="Normal 3 61 3 3" xfId="35865"/>
    <cellStyle name="Normal 3 61 4" xfId="35866"/>
    <cellStyle name="Normal 3 62" xfId="3361"/>
    <cellStyle name="Normal 3 62 2" xfId="35867"/>
    <cellStyle name="Normal 3 62 2 2" xfId="35868"/>
    <cellStyle name="Normal 3 62 2 2 2" xfId="35869"/>
    <cellStyle name="Normal 3 62 2 2 3" xfId="35870"/>
    <cellStyle name="Normal 3 62 2 3" xfId="35871"/>
    <cellStyle name="Normal 3 62 2 4" xfId="35872"/>
    <cellStyle name="Normal 3 62 3" xfId="35873"/>
    <cellStyle name="Normal 3 62 3 2" xfId="35874"/>
    <cellStyle name="Normal 3 62 3 3" xfId="35875"/>
    <cellStyle name="Normal 3 62 4" xfId="35876"/>
    <cellStyle name="Normal 3 63" xfId="3362"/>
    <cellStyle name="Normal 3 63 2" xfId="35877"/>
    <cellStyle name="Normal 3 63 2 2" xfId="35878"/>
    <cellStyle name="Normal 3 63 2 2 2" xfId="35879"/>
    <cellStyle name="Normal 3 63 2 2 3" xfId="35880"/>
    <cellStyle name="Normal 3 63 2 3" xfId="35881"/>
    <cellStyle name="Normal 3 63 2 4" xfId="35882"/>
    <cellStyle name="Normal 3 63 3" xfId="35883"/>
    <cellStyle name="Normal 3 63 3 2" xfId="35884"/>
    <cellStyle name="Normal 3 63 3 3" xfId="35885"/>
    <cellStyle name="Normal 3 63 4" xfId="35886"/>
    <cellStyle name="Normal 3 64" xfId="3363"/>
    <cellStyle name="Normal 3 64 2" xfId="35887"/>
    <cellStyle name="Normal 3 64 2 2" xfId="35888"/>
    <cellStyle name="Normal 3 64 2 2 2" xfId="35889"/>
    <cellStyle name="Normal 3 64 2 2 3" xfId="35890"/>
    <cellStyle name="Normal 3 64 2 3" xfId="35891"/>
    <cellStyle name="Normal 3 64 2 4" xfId="35892"/>
    <cellStyle name="Normal 3 64 3" xfId="35893"/>
    <cellStyle name="Normal 3 64 3 2" xfId="35894"/>
    <cellStyle name="Normal 3 64 3 3" xfId="35895"/>
    <cellStyle name="Normal 3 64 4" xfId="35896"/>
    <cellStyle name="Normal 3 65" xfId="3364"/>
    <cellStyle name="Normal 3 65 2" xfId="35897"/>
    <cellStyle name="Normal 3 65 2 2" xfId="35898"/>
    <cellStyle name="Normal 3 65 2 2 2" xfId="35899"/>
    <cellStyle name="Normal 3 65 2 2 3" xfId="35900"/>
    <cellStyle name="Normal 3 65 2 3" xfId="35901"/>
    <cellStyle name="Normal 3 65 2 4" xfId="35902"/>
    <cellStyle name="Normal 3 65 3" xfId="35903"/>
    <cellStyle name="Normal 3 65 3 2" xfId="35904"/>
    <cellStyle name="Normal 3 65 3 3" xfId="35905"/>
    <cellStyle name="Normal 3 65 4" xfId="35906"/>
    <cellStyle name="Normal 3 66" xfId="4943"/>
    <cellStyle name="Normal 3 66 2" xfId="35907"/>
    <cellStyle name="Normal 3 66 2 2" xfId="35908"/>
    <cellStyle name="Normal 3 66 2 3" xfId="35909"/>
    <cellStyle name="Normal 3 66 2 4" xfId="59839"/>
    <cellStyle name="Normal 3 66 3" xfId="35910"/>
    <cellStyle name="Normal 3 66 4" xfId="59840"/>
    <cellStyle name="Normal 3 66 5" xfId="59841"/>
    <cellStyle name="Normal 3 66 6" xfId="59842"/>
    <cellStyle name="Normal 3 67" xfId="4949"/>
    <cellStyle name="Normal 3 67 2" xfId="35911"/>
    <cellStyle name="Normal 3 67 2 2" xfId="35912"/>
    <cellStyle name="Normal 3 67 2 2 2" xfId="35913"/>
    <cellStyle name="Normal 3 67 2 2 2 2" xfId="35914"/>
    <cellStyle name="Normal 3 67 2 2 3" xfId="35915"/>
    <cellStyle name="Normal 3 67 2 3" xfId="35916"/>
    <cellStyle name="Normal 3 67 2 3 2" xfId="35917"/>
    <cellStyle name="Normal 3 67 2 4" xfId="35918"/>
    <cellStyle name="Normal 3 67 2 5" xfId="35919"/>
    <cellStyle name="Normal 3 67 3" xfId="35920"/>
    <cellStyle name="Normal 3 67 3 2" xfId="35921"/>
    <cellStyle name="Normal 3 67 3 3" xfId="35922"/>
    <cellStyle name="Normal 3 67 3 3 2" xfId="35923"/>
    <cellStyle name="Normal 3 67 3 4" xfId="35924"/>
    <cellStyle name="Normal 3 67 4" xfId="35925"/>
    <cellStyle name="Normal 3 67 4 2" xfId="35926"/>
    <cellStyle name="Normal 3 67 4 2 2" xfId="35927"/>
    <cellStyle name="Normal 3 67 4 3" xfId="35928"/>
    <cellStyle name="Normal 3 67 5" xfId="35929"/>
    <cellStyle name="Normal 3 68" xfId="4941"/>
    <cellStyle name="Normal 3 68 2" xfId="35930"/>
    <cellStyle name="Normal 3 68 2 2" xfId="35931"/>
    <cellStyle name="Normal 3 68 3" xfId="35932"/>
    <cellStyle name="Normal 3 69" xfId="4952"/>
    <cellStyle name="Normal 3 69 2" xfId="35933"/>
    <cellStyle name="Normal 3 69 2 2" xfId="35934"/>
    <cellStyle name="Normal 3 69 2 3" xfId="54219"/>
    <cellStyle name="Normal 3 69 3" xfId="35935"/>
    <cellStyle name="Normal 3 69 4" xfId="54220"/>
    <cellStyle name="Normal 3 7" xfId="3365"/>
    <cellStyle name="Normal 3 7 10" xfId="3366"/>
    <cellStyle name="Normal 3 7 10 2" xfId="35936"/>
    <cellStyle name="Normal 3 7 10 2 2" xfId="35937"/>
    <cellStyle name="Normal 3 7 10 2 2 2" xfId="35938"/>
    <cellStyle name="Normal 3 7 10 2 2 3" xfId="35939"/>
    <cellStyle name="Normal 3 7 10 2 3" xfId="35940"/>
    <cellStyle name="Normal 3 7 10 2 4" xfId="35941"/>
    <cellStyle name="Normal 3 7 10 3" xfId="35942"/>
    <cellStyle name="Normal 3 7 10 3 2" xfId="35943"/>
    <cellStyle name="Normal 3 7 10 3 3" xfId="35944"/>
    <cellStyle name="Normal 3 7 10 4" xfId="35945"/>
    <cellStyle name="Normal 3 7 11" xfId="3367"/>
    <cellStyle name="Normal 3 7 11 2" xfId="35946"/>
    <cellStyle name="Normal 3 7 11 2 2" xfId="35947"/>
    <cellStyle name="Normal 3 7 11 2 2 2" xfId="35948"/>
    <cellStyle name="Normal 3 7 11 2 2 3" xfId="35949"/>
    <cellStyle name="Normal 3 7 11 2 3" xfId="35950"/>
    <cellStyle name="Normal 3 7 11 2 4" xfId="35951"/>
    <cellStyle name="Normal 3 7 11 3" xfId="35952"/>
    <cellStyle name="Normal 3 7 11 3 2" xfId="35953"/>
    <cellStyle name="Normal 3 7 11 3 3" xfId="35954"/>
    <cellStyle name="Normal 3 7 11 4" xfId="35955"/>
    <cellStyle name="Normal 3 7 12" xfId="3368"/>
    <cellStyle name="Normal 3 7 12 2" xfId="35956"/>
    <cellStyle name="Normal 3 7 12 2 2" xfId="35957"/>
    <cellStyle name="Normal 3 7 12 2 2 2" xfId="35958"/>
    <cellStyle name="Normal 3 7 12 2 2 3" xfId="35959"/>
    <cellStyle name="Normal 3 7 12 2 3" xfId="35960"/>
    <cellStyle name="Normal 3 7 12 2 4" xfId="35961"/>
    <cellStyle name="Normal 3 7 12 3" xfId="35962"/>
    <cellStyle name="Normal 3 7 12 3 2" xfId="35963"/>
    <cellStyle name="Normal 3 7 12 3 3" xfId="35964"/>
    <cellStyle name="Normal 3 7 12 4" xfId="35965"/>
    <cellStyle name="Normal 3 7 13" xfId="3369"/>
    <cellStyle name="Normal 3 7 13 2" xfId="35966"/>
    <cellStyle name="Normal 3 7 13 2 2" xfId="35967"/>
    <cellStyle name="Normal 3 7 13 2 2 2" xfId="35968"/>
    <cellStyle name="Normal 3 7 13 2 2 3" xfId="35969"/>
    <cellStyle name="Normal 3 7 13 2 3" xfId="35970"/>
    <cellStyle name="Normal 3 7 13 2 4" xfId="35971"/>
    <cellStyle name="Normal 3 7 13 3" xfId="35972"/>
    <cellStyle name="Normal 3 7 13 3 2" xfId="35973"/>
    <cellStyle name="Normal 3 7 13 3 3" xfId="35974"/>
    <cellStyle name="Normal 3 7 13 4" xfId="35975"/>
    <cellStyle name="Normal 3 7 14" xfId="3370"/>
    <cellStyle name="Normal 3 7 14 2" xfId="35976"/>
    <cellStyle name="Normal 3 7 14 2 2" xfId="35977"/>
    <cellStyle name="Normal 3 7 14 2 2 2" xfId="35978"/>
    <cellStyle name="Normal 3 7 14 2 2 3" xfId="35979"/>
    <cellStyle name="Normal 3 7 14 2 3" xfId="35980"/>
    <cellStyle name="Normal 3 7 14 2 4" xfId="35981"/>
    <cellStyle name="Normal 3 7 14 3" xfId="35982"/>
    <cellStyle name="Normal 3 7 14 3 2" xfId="35983"/>
    <cellStyle name="Normal 3 7 14 3 3" xfId="35984"/>
    <cellStyle name="Normal 3 7 14 4" xfId="35985"/>
    <cellStyle name="Normal 3 7 15" xfId="3371"/>
    <cellStyle name="Normal 3 7 15 2" xfId="35986"/>
    <cellStyle name="Normal 3 7 15 2 2" xfId="35987"/>
    <cellStyle name="Normal 3 7 15 2 2 2" xfId="35988"/>
    <cellStyle name="Normal 3 7 15 2 2 3" xfId="35989"/>
    <cellStyle name="Normal 3 7 15 2 3" xfId="35990"/>
    <cellStyle name="Normal 3 7 15 2 4" xfId="35991"/>
    <cellStyle name="Normal 3 7 15 3" xfId="35992"/>
    <cellStyle name="Normal 3 7 15 3 2" xfId="35993"/>
    <cellStyle name="Normal 3 7 15 3 3" xfId="35994"/>
    <cellStyle name="Normal 3 7 15 4" xfId="35995"/>
    <cellStyle name="Normal 3 7 16" xfId="3372"/>
    <cellStyle name="Normal 3 7 16 2" xfId="35996"/>
    <cellStyle name="Normal 3 7 16 2 2" xfId="35997"/>
    <cellStyle name="Normal 3 7 16 2 2 2" xfId="35998"/>
    <cellStyle name="Normal 3 7 16 2 2 3" xfId="35999"/>
    <cellStyle name="Normal 3 7 16 2 3" xfId="36000"/>
    <cellStyle name="Normal 3 7 16 2 4" xfId="36001"/>
    <cellStyle name="Normal 3 7 16 3" xfId="36002"/>
    <cellStyle name="Normal 3 7 16 3 2" xfId="36003"/>
    <cellStyle name="Normal 3 7 16 3 3" xfId="36004"/>
    <cellStyle name="Normal 3 7 16 4" xfId="36005"/>
    <cellStyle name="Normal 3 7 17" xfId="3373"/>
    <cellStyle name="Normal 3 7 17 2" xfId="36006"/>
    <cellStyle name="Normal 3 7 17 2 2" xfId="36007"/>
    <cellStyle name="Normal 3 7 17 2 2 2" xfId="36008"/>
    <cellStyle name="Normal 3 7 17 2 2 3" xfId="36009"/>
    <cellStyle name="Normal 3 7 17 2 3" xfId="36010"/>
    <cellStyle name="Normal 3 7 17 2 4" xfId="36011"/>
    <cellStyle name="Normal 3 7 17 3" xfId="36012"/>
    <cellStyle name="Normal 3 7 17 3 2" xfId="36013"/>
    <cellStyle name="Normal 3 7 17 3 3" xfId="36014"/>
    <cellStyle name="Normal 3 7 17 4" xfId="36015"/>
    <cellStyle name="Normal 3 7 18" xfId="3374"/>
    <cellStyle name="Normal 3 7 18 2" xfId="36016"/>
    <cellStyle name="Normal 3 7 18 2 2" xfId="36017"/>
    <cellStyle name="Normal 3 7 18 2 2 2" xfId="36018"/>
    <cellStyle name="Normal 3 7 18 2 2 3" xfId="36019"/>
    <cellStyle name="Normal 3 7 18 2 3" xfId="36020"/>
    <cellStyle name="Normal 3 7 18 2 4" xfId="36021"/>
    <cellStyle name="Normal 3 7 18 3" xfId="36022"/>
    <cellStyle name="Normal 3 7 18 3 2" xfId="36023"/>
    <cellStyle name="Normal 3 7 18 3 3" xfId="36024"/>
    <cellStyle name="Normal 3 7 18 4" xfId="36025"/>
    <cellStyle name="Normal 3 7 19" xfId="3375"/>
    <cellStyle name="Normal 3 7 19 2" xfId="36026"/>
    <cellStyle name="Normal 3 7 19 2 2" xfId="36027"/>
    <cellStyle name="Normal 3 7 19 2 2 2" xfId="36028"/>
    <cellStyle name="Normal 3 7 19 2 2 3" xfId="36029"/>
    <cellStyle name="Normal 3 7 19 2 3" xfId="36030"/>
    <cellStyle name="Normal 3 7 19 2 4" xfId="36031"/>
    <cellStyle name="Normal 3 7 19 3" xfId="36032"/>
    <cellStyle name="Normal 3 7 19 3 2" xfId="36033"/>
    <cellStyle name="Normal 3 7 19 3 3" xfId="36034"/>
    <cellStyle name="Normal 3 7 19 4" xfId="36035"/>
    <cellStyle name="Normal 3 7 2" xfId="3376"/>
    <cellStyle name="Normal 3 7 2 2" xfId="36036"/>
    <cellStyle name="Normal 3 7 2 2 2" xfId="36037"/>
    <cellStyle name="Normal 3 7 2 2 2 2" xfId="36038"/>
    <cellStyle name="Normal 3 7 2 2 2 3" xfId="36039"/>
    <cellStyle name="Normal 3 7 2 2 3" xfId="36040"/>
    <cellStyle name="Normal 3 7 2 2 4" xfId="36041"/>
    <cellStyle name="Normal 3 7 2 3" xfId="36042"/>
    <cellStyle name="Normal 3 7 2 3 2" xfId="36043"/>
    <cellStyle name="Normal 3 7 2 3 3" xfId="36044"/>
    <cellStyle name="Normal 3 7 2 4" xfId="36045"/>
    <cellStyle name="Normal 3 7 2 5" xfId="36046"/>
    <cellStyle name="Normal 3 7 20" xfId="3377"/>
    <cellStyle name="Normal 3 7 20 2" xfId="36047"/>
    <cellStyle name="Normal 3 7 20 2 2" xfId="36048"/>
    <cellStyle name="Normal 3 7 20 2 2 2" xfId="36049"/>
    <cellStyle name="Normal 3 7 20 2 2 3" xfId="36050"/>
    <cellStyle name="Normal 3 7 20 2 3" xfId="36051"/>
    <cellStyle name="Normal 3 7 20 2 4" xfId="36052"/>
    <cellStyle name="Normal 3 7 20 3" xfId="36053"/>
    <cellStyle name="Normal 3 7 20 3 2" xfId="36054"/>
    <cellStyle name="Normal 3 7 20 3 3" xfId="36055"/>
    <cellStyle name="Normal 3 7 20 4" xfId="36056"/>
    <cellStyle name="Normal 3 7 21" xfId="3378"/>
    <cellStyle name="Normal 3 7 21 2" xfId="36057"/>
    <cellStyle name="Normal 3 7 21 2 2" xfId="36058"/>
    <cellStyle name="Normal 3 7 21 2 2 2" xfId="36059"/>
    <cellStyle name="Normal 3 7 21 2 2 3" xfId="36060"/>
    <cellStyle name="Normal 3 7 21 2 3" xfId="36061"/>
    <cellStyle name="Normal 3 7 21 2 4" xfId="36062"/>
    <cellStyle name="Normal 3 7 21 3" xfId="36063"/>
    <cellStyle name="Normal 3 7 21 3 2" xfId="36064"/>
    <cellStyle name="Normal 3 7 21 3 3" xfId="36065"/>
    <cellStyle name="Normal 3 7 21 4" xfId="36066"/>
    <cellStyle name="Normal 3 7 22" xfId="3379"/>
    <cellStyle name="Normal 3 7 22 2" xfId="36067"/>
    <cellStyle name="Normal 3 7 22 2 2" xfId="36068"/>
    <cellStyle name="Normal 3 7 22 2 2 2" xfId="36069"/>
    <cellStyle name="Normal 3 7 22 2 2 3" xfId="36070"/>
    <cellStyle name="Normal 3 7 22 2 3" xfId="36071"/>
    <cellStyle name="Normal 3 7 22 2 4" xfId="36072"/>
    <cellStyle name="Normal 3 7 22 3" xfId="36073"/>
    <cellStyle name="Normal 3 7 22 3 2" xfId="36074"/>
    <cellStyle name="Normal 3 7 22 3 3" xfId="36075"/>
    <cellStyle name="Normal 3 7 22 4" xfId="36076"/>
    <cellStyle name="Normal 3 7 23" xfId="3380"/>
    <cellStyle name="Normal 3 7 23 2" xfId="36077"/>
    <cellStyle name="Normal 3 7 23 2 2" xfId="36078"/>
    <cellStyle name="Normal 3 7 23 2 2 2" xfId="36079"/>
    <cellStyle name="Normal 3 7 23 2 2 3" xfId="36080"/>
    <cellStyle name="Normal 3 7 23 2 3" xfId="36081"/>
    <cellStyle name="Normal 3 7 23 2 4" xfId="36082"/>
    <cellStyle name="Normal 3 7 23 3" xfId="36083"/>
    <cellStyle name="Normal 3 7 23 3 2" xfId="36084"/>
    <cellStyle name="Normal 3 7 23 3 3" xfId="36085"/>
    <cellStyle name="Normal 3 7 23 4" xfId="36086"/>
    <cellStyle name="Normal 3 7 24" xfId="36087"/>
    <cellStyle name="Normal 3 7 24 2" xfId="36088"/>
    <cellStyle name="Normal 3 7 24 2 2" xfId="36089"/>
    <cellStyle name="Normal 3 7 24 2 3" xfId="36090"/>
    <cellStyle name="Normal 3 7 24 3" xfId="36091"/>
    <cellStyle name="Normal 3 7 24 4" xfId="36092"/>
    <cellStyle name="Normal 3 7 25" xfId="36093"/>
    <cellStyle name="Normal 3 7 25 2" xfId="36094"/>
    <cellStyle name="Normal 3 7 25 3" xfId="36095"/>
    <cellStyle name="Normal 3 7 26" xfId="36096"/>
    <cellStyle name="Normal 3 7 27" xfId="36097"/>
    <cellStyle name="Normal 3 7 3" xfId="3381"/>
    <cellStyle name="Normal 3 7 3 2" xfId="36098"/>
    <cellStyle name="Normal 3 7 3 2 2" xfId="36099"/>
    <cellStyle name="Normal 3 7 3 2 2 2" xfId="36100"/>
    <cellStyle name="Normal 3 7 3 2 2 3" xfId="36101"/>
    <cellStyle name="Normal 3 7 3 2 3" xfId="36102"/>
    <cellStyle name="Normal 3 7 3 2 4" xfId="36103"/>
    <cellStyle name="Normal 3 7 3 3" xfId="36104"/>
    <cellStyle name="Normal 3 7 3 3 2" xfId="36105"/>
    <cellStyle name="Normal 3 7 3 3 3" xfId="36106"/>
    <cellStyle name="Normal 3 7 3 4" xfId="36107"/>
    <cellStyle name="Normal 3 7 4" xfId="3382"/>
    <cellStyle name="Normal 3 7 4 2" xfId="36108"/>
    <cellStyle name="Normal 3 7 4 2 2" xfId="36109"/>
    <cellStyle name="Normal 3 7 4 2 2 2" xfId="36110"/>
    <cellStyle name="Normal 3 7 4 2 2 3" xfId="36111"/>
    <cellStyle name="Normal 3 7 4 2 3" xfId="36112"/>
    <cellStyle name="Normal 3 7 4 2 4" xfId="36113"/>
    <cellStyle name="Normal 3 7 4 3" xfId="36114"/>
    <cellStyle name="Normal 3 7 4 3 2" xfId="36115"/>
    <cellStyle name="Normal 3 7 4 3 3" xfId="36116"/>
    <cellStyle name="Normal 3 7 4 4" xfId="36117"/>
    <cellStyle name="Normal 3 7 5" xfId="3383"/>
    <cellStyle name="Normal 3 7 5 2" xfId="36118"/>
    <cellStyle name="Normal 3 7 5 2 2" xfId="36119"/>
    <cellStyle name="Normal 3 7 5 2 2 2" xfId="36120"/>
    <cellStyle name="Normal 3 7 5 2 2 3" xfId="36121"/>
    <cellStyle name="Normal 3 7 5 2 3" xfId="36122"/>
    <cellStyle name="Normal 3 7 5 2 4" xfId="36123"/>
    <cellStyle name="Normal 3 7 5 3" xfId="36124"/>
    <cellStyle name="Normal 3 7 5 3 2" xfId="36125"/>
    <cellStyle name="Normal 3 7 5 3 3" xfId="36126"/>
    <cellStyle name="Normal 3 7 5 4" xfId="36127"/>
    <cellStyle name="Normal 3 7 6" xfId="3384"/>
    <cellStyle name="Normal 3 7 6 2" xfId="36128"/>
    <cellStyle name="Normal 3 7 6 2 2" xfId="36129"/>
    <cellStyle name="Normal 3 7 6 2 2 2" xfId="36130"/>
    <cellStyle name="Normal 3 7 6 2 2 3" xfId="36131"/>
    <cellStyle name="Normal 3 7 6 2 3" xfId="36132"/>
    <cellStyle name="Normal 3 7 6 2 4" xfId="36133"/>
    <cellStyle name="Normal 3 7 6 3" xfId="36134"/>
    <cellStyle name="Normal 3 7 6 3 2" xfId="36135"/>
    <cellStyle name="Normal 3 7 6 3 3" xfId="36136"/>
    <cellStyle name="Normal 3 7 6 4" xfId="36137"/>
    <cellStyle name="Normal 3 7 7" xfId="3385"/>
    <cellStyle name="Normal 3 7 7 2" xfId="36138"/>
    <cellStyle name="Normal 3 7 7 2 2" xfId="36139"/>
    <cellStyle name="Normal 3 7 7 2 2 2" xfId="36140"/>
    <cellStyle name="Normal 3 7 7 2 2 3" xfId="36141"/>
    <cellStyle name="Normal 3 7 7 2 3" xfId="36142"/>
    <cellStyle name="Normal 3 7 7 2 4" xfId="36143"/>
    <cellStyle name="Normal 3 7 7 3" xfId="36144"/>
    <cellStyle name="Normal 3 7 7 3 2" xfId="36145"/>
    <cellStyle name="Normal 3 7 7 3 3" xfId="36146"/>
    <cellStyle name="Normal 3 7 7 4" xfId="36147"/>
    <cellStyle name="Normal 3 7 8" xfId="3386"/>
    <cellStyle name="Normal 3 7 8 2" xfId="36148"/>
    <cellStyle name="Normal 3 7 8 2 2" xfId="36149"/>
    <cellStyle name="Normal 3 7 8 2 2 2" xfId="36150"/>
    <cellStyle name="Normal 3 7 8 2 2 3" xfId="36151"/>
    <cellStyle name="Normal 3 7 8 2 3" xfId="36152"/>
    <cellStyle name="Normal 3 7 8 2 4" xfId="36153"/>
    <cellStyle name="Normal 3 7 8 3" xfId="36154"/>
    <cellStyle name="Normal 3 7 8 3 2" xfId="36155"/>
    <cellStyle name="Normal 3 7 8 3 3" xfId="36156"/>
    <cellStyle name="Normal 3 7 8 4" xfId="36157"/>
    <cellStyle name="Normal 3 7 9" xfId="3387"/>
    <cellStyle name="Normal 3 7 9 2" xfId="36158"/>
    <cellStyle name="Normal 3 7 9 2 2" xfId="36159"/>
    <cellStyle name="Normal 3 7 9 2 2 2" xfId="36160"/>
    <cellStyle name="Normal 3 7 9 2 2 3" xfId="36161"/>
    <cellStyle name="Normal 3 7 9 2 3" xfId="36162"/>
    <cellStyle name="Normal 3 7 9 2 4" xfId="36163"/>
    <cellStyle name="Normal 3 7 9 3" xfId="36164"/>
    <cellStyle name="Normal 3 7 9 3 2" xfId="36165"/>
    <cellStyle name="Normal 3 7 9 3 3" xfId="36166"/>
    <cellStyle name="Normal 3 7 9 4" xfId="36167"/>
    <cellStyle name="Normal 3 70" xfId="5058"/>
    <cellStyle name="Normal 3 70 2" xfId="54221"/>
    <cellStyle name="Normal 3 70 2 2" xfId="54222"/>
    <cellStyle name="Normal 3 70 2 3" xfId="54223"/>
    <cellStyle name="Normal 3 70 3" xfId="54224"/>
    <cellStyle name="Normal 3 70 4" xfId="54225"/>
    <cellStyle name="Normal 3 71" xfId="5051"/>
    <cellStyle name="Normal 3 71 2" xfId="54226"/>
    <cellStyle name="Normal 3 71 2 2" xfId="54227"/>
    <cellStyle name="Normal 3 71 2 3" xfId="54228"/>
    <cellStyle name="Normal 3 71 3" xfId="54229"/>
    <cellStyle name="Normal 3 71 4" xfId="54230"/>
    <cellStyle name="Normal 3 72" xfId="5060"/>
    <cellStyle name="Normal 3 72 2" xfId="54231"/>
    <cellStyle name="Normal 3 72 2 2" xfId="54232"/>
    <cellStyle name="Normal 3 72 2 3" xfId="54233"/>
    <cellStyle name="Normal 3 72 3" xfId="54234"/>
    <cellStyle name="Normal 3 72 4" xfId="54235"/>
    <cellStyle name="Normal 3 73" xfId="5047"/>
    <cellStyle name="Normal 3 73 2" xfId="54236"/>
    <cellStyle name="Normal 3 73 2 2" xfId="54237"/>
    <cellStyle name="Normal 3 73 2 3" xfId="54238"/>
    <cellStyle name="Normal 3 73 3" xfId="54239"/>
    <cellStyle name="Normal 3 73 4" xfId="54240"/>
    <cellStyle name="Normal 3 74" xfId="5071"/>
    <cellStyle name="Normal 3 74 2" xfId="54241"/>
    <cellStyle name="Normal 3 74 2 2" xfId="54242"/>
    <cellStyle name="Normal 3 74 2 3" xfId="54243"/>
    <cellStyle name="Normal 3 74 3" xfId="54244"/>
    <cellStyle name="Normal 3 74 4" xfId="54245"/>
    <cellStyle name="Normal 3 75" xfId="5052"/>
    <cellStyle name="Normal 3 75 2" xfId="54246"/>
    <cellStyle name="Normal 3 75 2 2" xfId="54247"/>
    <cellStyle name="Normal 3 75 2 3" xfId="54248"/>
    <cellStyle name="Normal 3 75 3" xfId="54249"/>
    <cellStyle name="Normal 3 75 4" xfId="54250"/>
    <cellStyle name="Normal 3 76" xfId="5055"/>
    <cellStyle name="Normal 3 76 2" xfId="54251"/>
    <cellStyle name="Normal 3 76 2 2" xfId="54252"/>
    <cellStyle name="Normal 3 76 2 3" xfId="54253"/>
    <cellStyle name="Normal 3 76 3" xfId="54254"/>
    <cellStyle name="Normal 3 76 4" xfId="54255"/>
    <cellStyle name="Normal 3 77" xfId="5079"/>
    <cellStyle name="Normal 3 77 2" xfId="54256"/>
    <cellStyle name="Normal 3 77 2 2" xfId="54257"/>
    <cellStyle name="Normal 3 77 2 3" xfId="54258"/>
    <cellStyle name="Normal 3 77 3" xfId="54259"/>
    <cellStyle name="Normal 3 77 4" xfId="54260"/>
    <cellStyle name="Normal 3 78" xfId="5077"/>
    <cellStyle name="Normal 3 78 2" xfId="54261"/>
    <cellStyle name="Normal 3 78 2 2" xfId="54262"/>
    <cellStyle name="Normal 3 78 2 3" xfId="54263"/>
    <cellStyle name="Normal 3 78 3" xfId="54264"/>
    <cellStyle name="Normal 3 78 4" xfId="54265"/>
    <cellStyle name="Normal 3 79" xfId="5080"/>
    <cellStyle name="Normal 3 79 2" xfId="54266"/>
    <cellStyle name="Normal 3 79 2 2" xfId="54267"/>
    <cellStyle name="Normal 3 79 2 3" xfId="54268"/>
    <cellStyle name="Normal 3 79 3" xfId="54269"/>
    <cellStyle name="Normal 3 79 4" xfId="54270"/>
    <cellStyle name="Normal 3 8" xfId="3388"/>
    <cellStyle name="Normal 3 8 10" xfId="3389"/>
    <cellStyle name="Normal 3 8 10 2" xfId="36168"/>
    <cellStyle name="Normal 3 8 10 2 2" xfId="36169"/>
    <cellStyle name="Normal 3 8 10 2 2 2" xfId="36170"/>
    <cellStyle name="Normal 3 8 10 2 2 3" xfId="36171"/>
    <cellStyle name="Normal 3 8 10 2 3" xfId="36172"/>
    <cellStyle name="Normal 3 8 10 2 4" xfId="36173"/>
    <cellStyle name="Normal 3 8 10 3" xfId="36174"/>
    <cellStyle name="Normal 3 8 10 3 2" xfId="36175"/>
    <cellStyle name="Normal 3 8 10 3 3" xfId="36176"/>
    <cellStyle name="Normal 3 8 10 4" xfId="36177"/>
    <cellStyle name="Normal 3 8 11" xfId="3390"/>
    <cellStyle name="Normal 3 8 11 2" xfId="36178"/>
    <cellStyle name="Normal 3 8 11 2 2" xfId="36179"/>
    <cellStyle name="Normal 3 8 11 2 2 2" xfId="36180"/>
    <cellStyle name="Normal 3 8 11 2 2 3" xfId="36181"/>
    <cellStyle name="Normal 3 8 11 2 3" xfId="36182"/>
    <cellStyle name="Normal 3 8 11 2 4" xfId="36183"/>
    <cellStyle name="Normal 3 8 11 3" xfId="36184"/>
    <cellStyle name="Normal 3 8 11 3 2" xfId="36185"/>
    <cellStyle name="Normal 3 8 11 3 3" xfId="36186"/>
    <cellStyle name="Normal 3 8 11 4" xfId="36187"/>
    <cellStyle name="Normal 3 8 12" xfId="3391"/>
    <cellStyle name="Normal 3 8 12 2" xfId="36188"/>
    <cellStyle name="Normal 3 8 12 2 2" xfId="36189"/>
    <cellStyle name="Normal 3 8 12 2 2 2" xfId="36190"/>
    <cellStyle name="Normal 3 8 12 2 2 3" xfId="36191"/>
    <cellStyle name="Normal 3 8 12 2 3" xfId="36192"/>
    <cellStyle name="Normal 3 8 12 2 4" xfId="36193"/>
    <cellStyle name="Normal 3 8 12 3" xfId="36194"/>
    <cellStyle name="Normal 3 8 12 3 2" xfId="36195"/>
    <cellStyle name="Normal 3 8 12 3 3" xfId="36196"/>
    <cellStyle name="Normal 3 8 12 4" xfId="36197"/>
    <cellStyle name="Normal 3 8 13" xfId="3392"/>
    <cellStyle name="Normal 3 8 13 2" xfId="36198"/>
    <cellStyle name="Normal 3 8 13 2 2" xfId="36199"/>
    <cellStyle name="Normal 3 8 13 2 2 2" xfId="36200"/>
    <cellStyle name="Normal 3 8 13 2 2 3" xfId="36201"/>
    <cellStyle name="Normal 3 8 13 2 3" xfId="36202"/>
    <cellStyle name="Normal 3 8 13 2 4" xfId="36203"/>
    <cellStyle name="Normal 3 8 13 3" xfId="36204"/>
    <cellStyle name="Normal 3 8 13 3 2" xfId="36205"/>
    <cellStyle name="Normal 3 8 13 3 3" xfId="36206"/>
    <cellStyle name="Normal 3 8 13 4" xfId="36207"/>
    <cellStyle name="Normal 3 8 14" xfId="3393"/>
    <cellStyle name="Normal 3 8 14 2" xfId="36208"/>
    <cellStyle name="Normal 3 8 14 2 2" xfId="36209"/>
    <cellStyle name="Normal 3 8 14 2 2 2" xfId="36210"/>
    <cellStyle name="Normal 3 8 14 2 2 3" xfId="36211"/>
    <cellStyle name="Normal 3 8 14 2 3" xfId="36212"/>
    <cellStyle name="Normal 3 8 14 2 4" xfId="36213"/>
    <cellStyle name="Normal 3 8 14 3" xfId="36214"/>
    <cellStyle name="Normal 3 8 14 3 2" xfId="36215"/>
    <cellStyle name="Normal 3 8 14 3 3" xfId="36216"/>
    <cellStyle name="Normal 3 8 14 4" xfId="36217"/>
    <cellStyle name="Normal 3 8 15" xfId="3394"/>
    <cellStyle name="Normal 3 8 15 2" xfId="36218"/>
    <cellStyle name="Normal 3 8 15 2 2" xfId="36219"/>
    <cellStyle name="Normal 3 8 15 2 2 2" xfId="36220"/>
    <cellStyle name="Normal 3 8 15 2 2 3" xfId="36221"/>
    <cellStyle name="Normal 3 8 15 2 3" xfId="36222"/>
    <cellStyle name="Normal 3 8 15 2 4" xfId="36223"/>
    <cellStyle name="Normal 3 8 15 3" xfId="36224"/>
    <cellStyle name="Normal 3 8 15 3 2" xfId="36225"/>
    <cellStyle name="Normal 3 8 15 3 3" xfId="36226"/>
    <cellStyle name="Normal 3 8 15 4" xfId="36227"/>
    <cellStyle name="Normal 3 8 16" xfId="3395"/>
    <cellStyle name="Normal 3 8 16 2" xfId="36228"/>
    <cellStyle name="Normal 3 8 16 2 2" xfId="36229"/>
    <cellStyle name="Normal 3 8 16 2 2 2" xfId="36230"/>
    <cellStyle name="Normal 3 8 16 2 2 3" xfId="36231"/>
    <cellStyle name="Normal 3 8 16 2 3" xfId="36232"/>
    <cellStyle name="Normal 3 8 16 2 4" xfId="36233"/>
    <cellStyle name="Normal 3 8 16 3" xfId="36234"/>
    <cellStyle name="Normal 3 8 16 3 2" xfId="36235"/>
    <cellStyle name="Normal 3 8 16 3 3" xfId="36236"/>
    <cellStyle name="Normal 3 8 16 4" xfId="36237"/>
    <cellStyle name="Normal 3 8 17" xfId="3396"/>
    <cellStyle name="Normal 3 8 17 2" xfId="36238"/>
    <cellStyle name="Normal 3 8 17 2 2" xfId="36239"/>
    <cellStyle name="Normal 3 8 17 2 2 2" xfId="36240"/>
    <cellStyle name="Normal 3 8 17 2 2 3" xfId="36241"/>
    <cellStyle name="Normal 3 8 17 2 3" xfId="36242"/>
    <cellStyle name="Normal 3 8 17 2 4" xfId="36243"/>
    <cellStyle name="Normal 3 8 17 3" xfId="36244"/>
    <cellStyle name="Normal 3 8 17 3 2" xfId="36245"/>
    <cellStyle name="Normal 3 8 17 3 3" xfId="36246"/>
    <cellStyle name="Normal 3 8 17 4" xfId="36247"/>
    <cellStyle name="Normal 3 8 18" xfId="3397"/>
    <cellStyle name="Normal 3 8 18 2" xfId="36248"/>
    <cellStyle name="Normal 3 8 18 2 2" xfId="36249"/>
    <cellStyle name="Normal 3 8 18 2 2 2" xfId="36250"/>
    <cellStyle name="Normal 3 8 18 2 2 3" xfId="36251"/>
    <cellStyle name="Normal 3 8 18 2 3" xfId="36252"/>
    <cellStyle name="Normal 3 8 18 2 4" xfId="36253"/>
    <cellStyle name="Normal 3 8 18 3" xfId="36254"/>
    <cellStyle name="Normal 3 8 18 3 2" xfId="36255"/>
    <cellStyle name="Normal 3 8 18 3 3" xfId="36256"/>
    <cellStyle name="Normal 3 8 18 4" xfId="36257"/>
    <cellStyle name="Normal 3 8 19" xfId="3398"/>
    <cellStyle name="Normal 3 8 19 2" xfId="36258"/>
    <cellStyle name="Normal 3 8 19 2 2" xfId="36259"/>
    <cellStyle name="Normal 3 8 19 2 2 2" xfId="36260"/>
    <cellStyle name="Normal 3 8 19 2 2 3" xfId="36261"/>
    <cellStyle name="Normal 3 8 19 2 3" xfId="36262"/>
    <cellStyle name="Normal 3 8 19 2 4" xfId="36263"/>
    <cellStyle name="Normal 3 8 19 3" xfId="36264"/>
    <cellStyle name="Normal 3 8 19 3 2" xfId="36265"/>
    <cellStyle name="Normal 3 8 19 3 3" xfId="36266"/>
    <cellStyle name="Normal 3 8 19 4" xfId="36267"/>
    <cellStyle name="Normal 3 8 2" xfId="3399"/>
    <cellStyle name="Normal 3 8 2 2" xfId="36268"/>
    <cellStyle name="Normal 3 8 2 2 2" xfId="36269"/>
    <cellStyle name="Normal 3 8 2 2 2 2" xfId="36270"/>
    <cellStyle name="Normal 3 8 2 2 2 3" xfId="36271"/>
    <cellStyle name="Normal 3 8 2 2 3" xfId="36272"/>
    <cellStyle name="Normal 3 8 2 2 4" xfId="36273"/>
    <cellStyle name="Normal 3 8 2 3" xfId="36274"/>
    <cellStyle name="Normal 3 8 2 3 2" xfId="36275"/>
    <cellStyle name="Normal 3 8 2 3 3" xfId="36276"/>
    <cellStyle name="Normal 3 8 2 4" xfId="36277"/>
    <cellStyle name="Normal 3 8 2 5" xfId="36278"/>
    <cellStyle name="Normal 3 8 20" xfId="3400"/>
    <cellStyle name="Normal 3 8 20 2" xfId="36279"/>
    <cellStyle name="Normal 3 8 20 2 2" xfId="36280"/>
    <cellStyle name="Normal 3 8 20 2 2 2" xfId="36281"/>
    <cellStyle name="Normal 3 8 20 2 2 3" xfId="36282"/>
    <cellStyle name="Normal 3 8 20 2 3" xfId="36283"/>
    <cellStyle name="Normal 3 8 20 2 4" xfId="36284"/>
    <cellStyle name="Normal 3 8 20 3" xfId="36285"/>
    <cellStyle name="Normal 3 8 20 3 2" xfId="36286"/>
    <cellStyle name="Normal 3 8 20 3 3" xfId="36287"/>
    <cellStyle name="Normal 3 8 20 4" xfId="36288"/>
    <cellStyle name="Normal 3 8 21" xfId="3401"/>
    <cellStyle name="Normal 3 8 21 2" xfId="36289"/>
    <cellStyle name="Normal 3 8 21 2 2" xfId="36290"/>
    <cellStyle name="Normal 3 8 21 2 2 2" xfId="36291"/>
    <cellStyle name="Normal 3 8 21 2 2 3" xfId="36292"/>
    <cellStyle name="Normal 3 8 21 2 3" xfId="36293"/>
    <cellStyle name="Normal 3 8 21 2 4" xfId="36294"/>
    <cellStyle name="Normal 3 8 21 3" xfId="36295"/>
    <cellStyle name="Normal 3 8 21 3 2" xfId="36296"/>
    <cellStyle name="Normal 3 8 21 3 3" xfId="36297"/>
    <cellStyle name="Normal 3 8 21 4" xfId="36298"/>
    <cellStyle name="Normal 3 8 22" xfId="3402"/>
    <cellStyle name="Normal 3 8 22 2" xfId="36299"/>
    <cellStyle name="Normal 3 8 22 2 2" xfId="36300"/>
    <cellStyle name="Normal 3 8 22 2 2 2" xfId="36301"/>
    <cellStyle name="Normal 3 8 22 2 2 3" xfId="36302"/>
    <cellStyle name="Normal 3 8 22 2 3" xfId="36303"/>
    <cellStyle name="Normal 3 8 22 2 4" xfId="36304"/>
    <cellStyle name="Normal 3 8 22 3" xfId="36305"/>
    <cellStyle name="Normal 3 8 22 3 2" xfId="36306"/>
    <cellStyle name="Normal 3 8 22 3 3" xfId="36307"/>
    <cellStyle name="Normal 3 8 22 4" xfId="36308"/>
    <cellStyle name="Normal 3 8 23" xfId="3403"/>
    <cellStyle name="Normal 3 8 23 2" xfId="36309"/>
    <cellStyle name="Normal 3 8 23 2 2" xfId="36310"/>
    <cellStyle name="Normal 3 8 23 2 2 2" xfId="36311"/>
    <cellStyle name="Normal 3 8 23 2 2 3" xfId="36312"/>
    <cellStyle name="Normal 3 8 23 2 3" xfId="36313"/>
    <cellStyle name="Normal 3 8 23 2 4" xfId="36314"/>
    <cellStyle name="Normal 3 8 23 3" xfId="36315"/>
    <cellStyle name="Normal 3 8 23 3 2" xfId="36316"/>
    <cellStyle name="Normal 3 8 23 3 3" xfId="36317"/>
    <cellStyle name="Normal 3 8 23 4" xfId="36318"/>
    <cellStyle name="Normal 3 8 24" xfId="36319"/>
    <cellStyle name="Normal 3 8 24 2" xfId="36320"/>
    <cellStyle name="Normal 3 8 24 2 2" xfId="36321"/>
    <cellStyle name="Normal 3 8 24 2 3" xfId="36322"/>
    <cellStyle name="Normal 3 8 24 3" xfId="36323"/>
    <cellStyle name="Normal 3 8 24 4" xfId="36324"/>
    <cellStyle name="Normal 3 8 25" xfId="36325"/>
    <cellStyle name="Normal 3 8 25 2" xfId="36326"/>
    <cellStyle name="Normal 3 8 25 3" xfId="36327"/>
    <cellStyle name="Normal 3 8 26" xfId="36328"/>
    <cellStyle name="Normal 3 8 27" xfId="36329"/>
    <cellStyle name="Normal 3 8 3" xfId="3404"/>
    <cellStyle name="Normal 3 8 3 2" xfId="36330"/>
    <cellStyle name="Normal 3 8 3 2 2" xfId="36331"/>
    <cellStyle name="Normal 3 8 3 2 2 2" xfId="36332"/>
    <cellStyle name="Normal 3 8 3 2 2 3" xfId="36333"/>
    <cellStyle name="Normal 3 8 3 2 3" xfId="36334"/>
    <cellStyle name="Normal 3 8 3 2 4" xfId="36335"/>
    <cellStyle name="Normal 3 8 3 3" xfId="36336"/>
    <cellStyle name="Normal 3 8 3 3 2" xfId="36337"/>
    <cellStyle name="Normal 3 8 3 3 3" xfId="36338"/>
    <cellStyle name="Normal 3 8 3 4" xfId="36339"/>
    <cellStyle name="Normal 3 8 4" xfId="3405"/>
    <cellStyle name="Normal 3 8 4 2" xfId="36340"/>
    <cellStyle name="Normal 3 8 4 2 2" xfId="36341"/>
    <cellStyle name="Normal 3 8 4 2 2 2" xfId="36342"/>
    <cellStyle name="Normal 3 8 4 2 2 3" xfId="36343"/>
    <cellStyle name="Normal 3 8 4 2 3" xfId="36344"/>
    <cellStyle name="Normal 3 8 4 2 4" xfId="36345"/>
    <cellStyle name="Normal 3 8 4 3" xfId="36346"/>
    <cellStyle name="Normal 3 8 4 3 2" xfId="36347"/>
    <cellStyle name="Normal 3 8 4 3 3" xfId="36348"/>
    <cellStyle name="Normal 3 8 4 4" xfId="36349"/>
    <cellStyle name="Normal 3 8 5" xfId="3406"/>
    <cellStyle name="Normal 3 8 5 2" xfId="36350"/>
    <cellStyle name="Normal 3 8 5 2 2" xfId="36351"/>
    <cellStyle name="Normal 3 8 5 2 2 2" xfId="36352"/>
    <cellStyle name="Normal 3 8 5 2 2 3" xfId="36353"/>
    <cellStyle name="Normal 3 8 5 2 3" xfId="36354"/>
    <cellStyle name="Normal 3 8 5 2 4" xfId="36355"/>
    <cellStyle name="Normal 3 8 5 3" xfId="36356"/>
    <cellStyle name="Normal 3 8 5 3 2" xfId="36357"/>
    <cellStyle name="Normal 3 8 5 3 3" xfId="36358"/>
    <cellStyle name="Normal 3 8 5 4" xfId="36359"/>
    <cellStyle name="Normal 3 8 6" xfId="3407"/>
    <cellStyle name="Normal 3 8 6 2" xfId="36360"/>
    <cellStyle name="Normal 3 8 6 2 2" xfId="36361"/>
    <cellStyle name="Normal 3 8 6 2 2 2" xfId="36362"/>
    <cellStyle name="Normal 3 8 6 2 2 3" xfId="36363"/>
    <cellStyle name="Normal 3 8 6 2 3" xfId="36364"/>
    <cellStyle name="Normal 3 8 6 2 4" xfId="36365"/>
    <cellStyle name="Normal 3 8 6 3" xfId="36366"/>
    <cellStyle name="Normal 3 8 6 3 2" xfId="36367"/>
    <cellStyle name="Normal 3 8 6 3 3" xfId="36368"/>
    <cellStyle name="Normal 3 8 6 4" xfId="36369"/>
    <cellStyle name="Normal 3 8 7" xfId="3408"/>
    <cellStyle name="Normal 3 8 7 2" xfId="36370"/>
    <cellStyle name="Normal 3 8 7 2 2" xfId="36371"/>
    <cellStyle name="Normal 3 8 7 2 2 2" xfId="36372"/>
    <cellStyle name="Normal 3 8 7 2 2 3" xfId="36373"/>
    <cellStyle name="Normal 3 8 7 2 3" xfId="36374"/>
    <cellStyle name="Normal 3 8 7 2 4" xfId="36375"/>
    <cellStyle name="Normal 3 8 7 3" xfId="36376"/>
    <cellStyle name="Normal 3 8 7 3 2" xfId="36377"/>
    <cellStyle name="Normal 3 8 7 3 3" xfId="36378"/>
    <cellStyle name="Normal 3 8 7 4" xfId="36379"/>
    <cellStyle name="Normal 3 8 8" xfId="3409"/>
    <cellStyle name="Normal 3 8 8 2" xfId="36380"/>
    <cellStyle name="Normal 3 8 8 2 2" xfId="36381"/>
    <cellStyle name="Normal 3 8 8 2 2 2" xfId="36382"/>
    <cellStyle name="Normal 3 8 8 2 2 3" xfId="36383"/>
    <cellStyle name="Normal 3 8 8 2 3" xfId="36384"/>
    <cellStyle name="Normal 3 8 8 2 4" xfId="36385"/>
    <cellStyle name="Normal 3 8 8 3" xfId="36386"/>
    <cellStyle name="Normal 3 8 8 3 2" xfId="36387"/>
    <cellStyle name="Normal 3 8 8 3 3" xfId="36388"/>
    <cellStyle name="Normal 3 8 8 4" xfId="36389"/>
    <cellStyle name="Normal 3 8 9" xfId="3410"/>
    <cellStyle name="Normal 3 8 9 2" xfId="36390"/>
    <cellStyle name="Normal 3 8 9 2 2" xfId="36391"/>
    <cellStyle name="Normal 3 8 9 2 2 2" xfId="36392"/>
    <cellStyle name="Normal 3 8 9 2 2 3" xfId="36393"/>
    <cellStyle name="Normal 3 8 9 2 3" xfId="36394"/>
    <cellStyle name="Normal 3 8 9 2 4" xfId="36395"/>
    <cellStyle name="Normal 3 8 9 3" xfId="36396"/>
    <cellStyle name="Normal 3 8 9 3 2" xfId="36397"/>
    <cellStyle name="Normal 3 8 9 3 3" xfId="36398"/>
    <cellStyle name="Normal 3 8 9 4" xfId="36399"/>
    <cellStyle name="Normal 3 80" xfId="5078"/>
    <cellStyle name="Normal 3 80 2" xfId="54271"/>
    <cellStyle name="Normal 3 80 2 2" xfId="54272"/>
    <cellStyle name="Normal 3 80 2 3" xfId="54273"/>
    <cellStyle name="Normal 3 80 3" xfId="54274"/>
    <cellStyle name="Normal 3 80 4" xfId="54275"/>
    <cellStyle name="Normal 3 81" xfId="135"/>
    <cellStyle name="Normal 3 81 2" xfId="54276"/>
    <cellStyle name="Normal 3 81 2 2" xfId="54277"/>
    <cellStyle name="Normal 3 81 2 3" xfId="54278"/>
    <cellStyle name="Normal 3 81 3" xfId="54279"/>
    <cellStyle name="Normal 3 81 4" xfId="54280"/>
    <cellStyle name="Normal 3 82" xfId="54281"/>
    <cellStyle name="Normal 3 82 2" xfId="54282"/>
    <cellStyle name="Normal 3 82 2 2" xfId="54283"/>
    <cellStyle name="Normal 3 82 2 3" xfId="54284"/>
    <cellStyle name="Normal 3 82 3" xfId="54285"/>
    <cellStyle name="Normal 3 82 4" xfId="54286"/>
    <cellStyle name="Normal 3 83" xfId="54287"/>
    <cellStyle name="Normal 3 83 2" xfId="54288"/>
    <cellStyle name="Normal 3 83 2 2" xfId="54289"/>
    <cellStyle name="Normal 3 83 2 3" xfId="54290"/>
    <cellStyle name="Normal 3 83 3" xfId="54291"/>
    <cellStyle name="Normal 3 83 4" xfId="54292"/>
    <cellStyle name="Normal 3 84" xfId="54293"/>
    <cellStyle name="Normal 3 84 2" xfId="54294"/>
    <cellStyle name="Normal 3 84 2 2" xfId="54295"/>
    <cellStyle name="Normal 3 84 2 3" xfId="54296"/>
    <cellStyle name="Normal 3 84 3" xfId="54297"/>
    <cellStyle name="Normal 3 84 4" xfId="54298"/>
    <cellStyle name="Normal 3 85" xfId="54299"/>
    <cellStyle name="Normal 3 85 2" xfId="54300"/>
    <cellStyle name="Normal 3 85 2 2" xfId="54301"/>
    <cellStyle name="Normal 3 85 2 3" xfId="54302"/>
    <cellStyle name="Normal 3 85 3" xfId="54303"/>
    <cellStyle name="Normal 3 85 4" xfId="54304"/>
    <cellStyle name="Normal 3 86" xfId="54305"/>
    <cellStyle name="Normal 3 86 2" xfId="54306"/>
    <cellStyle name="Normal 3 86 2 2" xfId="54307"/>
    <cellStyle name="Normal 3 86 2 3" xfId="54308"/>
    <cellStyle name="Normal 3 86 3" xfId="54309"/>
    <cellStyle name="Normal 3 86 4" xfId="54310"/>
    <cellStyle name="Normal 3 87" xfId="54311"/>
    <cellStyle name="Normal 3 87 2" xfId="54312"/>
    <cellStyle name="Normal 3 87 2 2" xfId="54313"/>
    <cellStyle name="Normal 3 87 2 3" xfId="54314"/>
    <cellStyle name="Normal 3 87 3" xfId="54315"/>
    <cellStyle name="Normal 3 87 4" xfId="54316"/>
    <cellStyle name="Normal 3 88" xfId="54317"/>
    <cellStyle name="Normal 3 88 2" xfId="54318"/>
    <cellStyle name="Normal 3 88 2 2" xfId="54319"/>
    <cellStyle name="Normal 3 88 2 3" xfId="54320"/>
    <cellStyle name="Normal 3 88 3" xfId="54321"/>
    <cellStyle name="Normal 3 88 4" xfId="54322"/>
    <cellStyle name="Normal 3 89" xfId="54323"/>
    <cellStyle name="Normal 3 89 2" xfId="54324"/>
    <cellStyle name="Normal 3 89 2 2" xfId="54325"/>
    <cellStyle name="Normal 3 89 2 3" xfId="54326"/>
    <cellStyle name="Normal 3 89 3" xfId="54327"/>
    <cellStyle name="Normal 3 89 4" xfId="54328"/>
    <cellStyle name="Normal 3 9" xfId="3411"/>
    <cellStyle name="Normal 3 9 10" xfId="3412"/>
    <cellStyle name="Normal 3 9 10 2" xfId="36400"/>
    <cellStyle name="Normal 3 9 10 2 2" xfId="36401"/>
    <cellStyle name="Normal 3 9 10 2 2 2" xfId="36402"/>
    <cellStyle name="Normal 3 9 10 2 2 3" xfId="36403"/>
    <cellStyle name="Normal 3 9 10 2 3" xfId="36404"/>
    <cellStyle name="Normal 3 9 10 2 4" xfId="36405"/>
    <cellStyle name="Normal 3 9 10 3" xfId="36406"/>
    <cellStyle name="Normal 3 9 10 3 2" xfId="36407"/>
    <cellStyle name="Normal 3 9 10 3 3" xfId="36408"/>
    <cellStyle name="Normal 3 9 10 4" xfId="36409"/>
    <cellStyle name="Normal 3 9 11" xfId="3413"/>
    <cellStyle name="Normal 3 9 11 2" xfId="36410"/>
    <cellStyle name="Normal 3 9 11 2 2" xfId="36411"/>
    <cellStyle name="Normal 3 9 11 2 2 2" xfId="36412"/>
    <cellStyle name="Normal 3 9 11 2 2 3" xfId="36413"/>
    <cellStyle name="Normal 3 9 11 2 3" xfId="36414"/>
    <cellStyle name="Normal 3 9 11 2 4" xfId="36415"/>
    <cellStyle name="Normal 3 9 11 3" xfId="36416"/>
    <cellStyle name="Normal 3 9 11 3 2" xfId="36417"/>
    <cellStyle name="Normal 3 9 11 3 3" xfId="36418"/>
    <cellStyle name="Normal 3 9 11 4" xfId="36419"/>
    <cellStyle name="Normal 3 9 12" xfId="3414"/>
    <cellStyle name="Normal 3 9 12 2" xfId="36420"/>
    <cellStyle name="Normal 3 9 12 2 2" xfId="36421"/>
    <cellStyle name="Normal 3 9 12 2 2 2" xfId="36422"/>
    <cellStyle name="Normal 3 9 12 2 2 3" xfId="36423"/>
    <cellStyle name="Normal 3 9 12 2 3" xfId="36424"/>
    <cellStyle name="Normal 3 9 12 2 4" xfId="36425"/>
    <cellStyle name="Normal 3 9 12 3" xfId="36426"/>
    <cellStyle name="Normal 3 9 12 3 2" xfId="36427"/>
    <cellStyle name="Normal 3 9 12 3 3" xfId="36428"/>
    <cellStyle name="Normal 3 9 12 4" xfId="36429"/>
    <cellStyle name="Normal 3 9 13" xfId="3415"/>
    <cellStyle name="Normal 3 9 13 2" xfId="36430"/>
    <cellStyle name="Normal 3 9 13 2 2" xfId="36431"/>
    <cellStyle name="Normal 3 9 13 2 2 2" xfId="36432"/>
    <cellStyle name="Normal 3 9 13 2 2 3" xfId="36433"/>
    <cellStyle name="Normal 3 9 13 2 3" xfId="36434"/>
    <cellStyle name="Normal 3 9 13 2 4" xfId="36435"/>
    <cellStyle name="Normal 3 9 13 3" xfId="36436"/>
    <cellStyle name="Normal 3 9 13 3 2" xfId="36437"/>
    <cellStyle name="Normal 3 9 13 3 3" xfId="36438"/>
    <cellStyle name="Normal 3 9 13 4" xfId="36439"/>
    <cellStyle name="Normal 3 9 14" xfId="3416"/>
    <cellStyle name="Normal 3 9 14 2" xfId="36440"/>
    <cellStyle name="Normal 3 9 14 2 2" xfId="36441"/>
    <cellStyle name="Normal 3 9 14 2 2 2" xfId="36442"/>
    <cellStyle name="Normal 3 9 14 2 2 3" xfId="36443"/>
    <cellStyle name="Normal 3 9 14 2 3" xfId="36444"/>
    <cellStyle name="Normal 3 9 14 2 4" xfId="36445"/>
    <cellStyle name="Normal 3 9 14 3" xfId="36446"/>
    <cellStyle name="Normal 3 9 14 3 2" xfId="36447"/>
    <cellStyle name="Normal 3 9 14 3 3" xfId="36448"/>
    <cellStyle name="Normal 3 9 14 4" xfId="36449"/>
    <cellStyle name="Normal 3 9 15" xfId="3417"/>
    <cellStyle name="Normal 3 9 15 2" xfId="36450"/>
    <cellStyle name="Normal 3 9 15 2 2" xfId="36451"/>
    <cellStyle name="Normal 3 9 15 2 2 2" xfId="36452"/>
    <cellStyle name="Normal 3 9 15 2 2 3" xfId="36453"/>
    <cellStyle name="Normal 3 9 15 2 3" xfId="36454"/>
    <cellStyle name="Normal 3 9 15 2 4" xfId="36455"/>
    <cellStyle name="Normal 3 9 15 3" xfId="36456"/>
    <cellStyle name="Normal 3 9 15 3 2" xfId="36457"/>
    <cellStyle name="Normal 3 9 15 3 3" xfId="36458"/>
    <cellStyle name="Normal 3 9 15 4" xfId="36459"/>
    <cellStyle name="Normal 3 9 16" xfId="3418"/>
    <cellStyle name="Normal 3 9 16 2" xfId="36460"/>
    <cellStyle name="Normal 3 9 16 2 2" xfId="36461"/>
    <cellStyle name="Normal 3 9 16 2 2 2" xfId="36462"/>
    <cellStyle name="Normal 3 9 16 2 2 3" xfId="36463"/>
    <cellStyle name="Normal 3 9 16 2 3" xfId="36464"/>
    <cellStyle name="Normal 3 9 16 2 4" xfId="36465"/>
    <cellStyle name="Normal 3 9 16 3" xfId="36466"/>
    <cellStyle name="Normal 3 9 16 3 2" xfId="36467"/>
    <cellStyle name="Normal 3 9 16 3 3" xfId="36468"/>
    <cellStyle name="Normal 3 9 16 4" xfId="36469"/>
    <cellStyle name="Normal 3 9 17" xfId="3419"/>
    <cellStyle name="Normal 3 9 17 2" xfId="36470"/>
    <cellStyle name="Normal 3 9 17 2 2" xfId="36471"/>
    <cellStyle name="Normal 3 9 17 2 2 2" xfId="36472"/>
    <cellStyle name="Normal 3 9 17 2 2 3" xfId="36473"/>
    <cellStyle name="Normal 3 9 17 2 3" xfId="36474"/>
    <cellStyle name="Normal 3 9 17 2 4" xfId="36475"/>
    <cellStyle name="Normal 3 9 17 3" xfId="36476"/>
    <cellStyle name="Normal 3 9 17 3 2" xfId="36477"/>
    <cellStyle name="Normal 3 9 17 3 3" xfId="36478"/>
    <cellStyle name="Normal 3 9 17 4" xfId="36479"/>
    <cellStyle name="Normal 3 9 18" xfId="3420"/>
    <cellStyle name="Normal 3 9 18 2" xfId="36480"/>
    <cellStyle name="Normal 3 9 18 2 2" xfId="36481"/>
    <cellStyle name="Normal 3 9 18 2 2 2" xfId="36482"/>
    <cellStyle name="Normal 3 9 18 2 2 3" xfId="36483"/>
    <cellStyle name="Normal 3 9 18 2 3" xfId="36484"/>
    <cellStyle name="Normal 3 9 18 2 4" xfId="36485"/>
    <cellStyle name="Normal 3 9 18 3" xfId="36486"/>
    <cellStyle name="Normal 3 9 18 3 2" xfId="36487"/>
    <cellStyle name="Normal 3 9 18 3 3" xfId="36488"/>
    <cellStyle name="Normal 3 9 18 4" xfId="36489"/>
    <cellStyle name="Normal 3 9 19" xfId="3421"/>
    <cellStyle name="Normal 3 9 19 2" xfId="36490"/>
    <cellStyle name="Normal 3 9 19 2 2" xfId="36491"/>
    <cellStyle name="Normal 3 9 19 2 2 2" xfId="36492"/>
    <cellStyle name="Normal 3 9 19 2 2 3" xfId="36493"/>
    <cellStyle name="Normal 3 9 19 2 3" xfId="36494"/>
    <cellStyle name="Normal 3 9 19 2 4" xfId="36495"/>
    <cellStyle name="Normal 3 9 19 3" xfId="36496"/>
    <cellStyle name="Normal 3 9 19 3 2" xfId="36497"/>
    <cellStyle name="Normal 3 9 19 3 3" xfId="36498"/>
    <cellStyle name="Normal 3 9 19 4" xfId="36499"/>
    <cellStyle name="Normal 3 9 2" xfId="3422"/>
    <cellStyle name="Normal 3 9 2 2" xfId="36500"/>
    <cellStyle name="Normal 3 9 2 2 2" xfId="36501"/>
    <cellStyle name="Normal 3 9 2 2 2 2" xfId="36502"/>
    <cellStyle name="Normal 3 9 2 2 2 3" xfId="36503"/>
    <cellStyle name="Normal 3 9 2 2 3" xfId="36504"/>
    <cellStyle name="Normal 3 9 2 2 4" xfId="36505"/>
    <cellStyle name="Normal 3 9 2 3" xfId="36506"/>
    <cellStyle name="Normal 3 9 2 3 2" xfId="36507"/>
    <cellStyle name="Normal 3 9 2 3 3" xfId="36508"/>
    <cellStyle name="Normal 3 9 2 4" xfId="36509"/>
    <cellStyle name="Normal 3 9 20" xfId="3423"/>
    <cellStyle name="Normal 3 9 20 2" xfId="36510"/>
    <cellStyle name="Normal 3 9 20 2 2" xfId="36511"/>
    <cellStyle name="Normal 3 9 20 2 2 2" xfId="36512"/>
    <cellStyle name="Normal 3 9 20 2 2 3" xfId="36513"/>
    <cellStyle name="Normal 3 9 20 2 3" xfId="36514"/>
    <cellStyle name="Normal 3 9 20 2 4" xfId="36515"/>
    <cellStyle name="Normal 3 9 20 3" xfId="36516"/>
    <cellStyle name="Normal 3 9 20 3 2" xfId="36517"/>
    <cellStyle name="Normal 3 9 20 3 3" xfId="36518"/>
    <cellStyle name="Normal 3 9 20 4" xfId="36519"/>
    <cellStyle name="Normal 3 9 21" xfId="3424"/>
    <cellStyle name="Normal 3 9 21 2" xfId="36520"/>
    <cellStyle name="Normal 3 9 21 2 2" xfId="36521"/>
    <cellStyle name="Normal 3 9 21 2 2 2" xfId="36522"/>
    <cellStyle name="Normal 3 9 21 2 2 3" xfId="36523"/>
    <cellStyle name="Normal 3 9 21 2 3" xfId="36524"/>
    <cellStyle name="Normal 3 9 21 2 4" xfId="36525"/>
    <cellStyle name="Normal 3 9 21 3" xfId="36526"/>
    <cellStyle name="Normal 3 9 21 3 2" xfId="36527"/>
    <cellStyle name="Normal 3 9 21 3 3" xfId="36528"/>
    <cellStyle name="Normal 3 9 21 4" xfId="36529"/>
    <cellStyle name="Normal 3 9 22" xfId="3425"/>
    <cellStyle name="Normal 3 9 22 2" xfId="36530"/>
    <cellStyle name="Normal 3 9 22 2 2" xfId="36531"/>
    <cellStyle name="Normal 3 9 22 2 2 2" xfId="36532"/>
    <cellStyle name="Normal 3 9 22 2 2 3" xfId="36533"/>
    <cellStyle name="Normal 3 9 22 2 3" xfId="36534"/>
    <cellStyle name="Normal 3 9 22 2 4" xfId="36535"/>
    <cellStyle name="Normal 3 9 22 3" xfId="36536"/>
    <cellStyle name="Normal 3 9 22 3 2" xfId="36537"/>
    <cellStyle name="Normal 3 9 22 3 3" xfId="36538"/>
    <cellStyle name="Normal 3 9 22 4" xfId="36539"/>
    <cellStyle name="Normal 3 9 23" xfId="3426"/>
    <cellStyle name="Normal 3 9 23 2" xfId="36540"/>
    <cellStyle name="Normal 3 9 23 2 2" xfId="36541"/>
    <cellStyle name="Normal 3 9 23 2 2 2" xfId="36542"/>
    <cellStyle name="Normal 3 9 23 2 2 3" xfId="36543"/>
    <cellStyle name="Normal 3 9 23 2 3" xfId="36544"/>
    <cellStyle name="Normal 3 9 23 2 4" xfId="36545"/>
    <cellStyle name="Normal 3 9 23 3" xfId="36546"/>
    <cellStyle name="Normal 3 9 23 3 2" xfId="36547"/>
    <cellStyle name="Normal 3 9 23 3 3" xfId="36548"/>
    <cellStyle name="Normal 3 9 23 4" xfId="36549"/>
    <cellStyle name="Normal 3 9 24" xfId="36550"/>
    <cellStyle name="Normal 3 9 24 2" xfId="36551"/>
    <cellStyle name="Normal 3 9 24 2 2" xfId="36552"/>
    <cellStyle name="Normal 3 9 24 2 3" xfId="36553"/>
    <cellStyle name="Normal 3 9 24 3" xfId="36554"/>
    <cellStyle name="Normal 3 9 24 4" xfId="36555"/>
    <cellStyle name="Normal 3 9 25" xfId="36556"/>
    <cellStyle name="Normal 3 9 25 2" xfId="36557"/>
    <cellStyle name="Normal 3 9 25 3" xfId="36558"/>
    <cellStyle name="Normal 3 9 26" xfId="36559"/>
    <cellStyle name="Normal 3 9 27" xfId="36560"/>
    <cellStyle name="Normal 3 9 3" xfId="3427"/>
    <cellStyle name="Normal 3 9 3 2" xfId="36561"/>
    <cellStyle name="Normal 3 9 3 2 2" xfId="36562"/>
    <cellStyle name="Normal 3 9 3 2 2 2" xfId="36563"/>
    <cellStyle name="Normal 3 9 3 2 2 3" xfId="36564"/>
    <cellStyle name="Normal 3 9 3 2 3" xfId="36565"/>
    <cellStyle name="Normal 3 9 3 2 4" xfId="36566"/>
    <cellStyle name="Normal 3 9 3 3" xfId="36567"/>
    <cellStyle name="Normal 3 9 3 3 2" xfId="36568"/>
    <cellStyle name="Normal 3 9 3 3 3" xfId="36569"/>
    <cellStyle name="Normal 3 9 3 4" xfId="36570"/>
    <cellStyle name="Normal 3 9 4" xfId="3428"/>
    <cellStyle name="Normal 3 9 4 2" xfId="36571"/>
    <cellStyle name="Normal 3 9 4 2 2" xfId="36572"/>
    <cellStyle name="Normal 3 9 4 2 2 2" xfId="36573"/>
    <cellStyle name="Normal 3 9 4 2 2 3" xfId="36574"/>
    <cellStyle name="Normal 3 9 4 2 3" xfId="36575"/>
    <cellStyle name="Normal 3 9 4 2 4" xfId="36576"/>
    <cellStyle name="Normal 3 9 4 3" xfId="36577"/>
    <cellStyle name="Normal 3 9 4 3 2" xfId="36578"/>
    <cellStyle name="Normal 3 9 4 3 3" xfId="36579"/>
    <cellStyle name="Normal 3 9 4 4" xfId="36580"/>
    <cellStyle name="Normal 3 9 5" xfId="3429"/>
    <cellStyle name="Normal 3 9 5 2" xfId="36581"/>
    <cellStyle name="Normal 3 9 5 2 2" xfId="36582"/>
    <cellStyle name="Normal 3 9 5 2 2 2" xfId="36583"/>
    <cellStyle name="Normal 3 9 5 2 2 3" xfId="36584"/>
    <cellStyle name="Normal 3 9 5 2 3" xfId="36585"/>
    <cellStyle name="Normal 3 9 5 2 4" xfId="36586"/>
    <cellStyle name="Normal 3 9 5 3" xfId="36587"/>
    <cellStyle name="Normal 3 9 5 3 2" xfId="36588"/>
    <cellStyle name="Normal 3 9 5 3 3" xfId="36589"/>
    <cellStyle name="Normal 3 9 5 4" xfId="36590"/>
    <cellStyle name="Normal 3 9 6" xfId="3430"/>
    <cellStyle name="Normal 3 9 6 2" xfId="36591"/>
    <cellStyle name="Normal 3 9 6 2 2" xfId="36592"/>
    <cellStyle name="Normal 3 9 6 2 2 2" xfId="36593"/>
    <cellStyle name="Normal 3 9 6 2 2 3" xfId="36594"/>
    <cellStyle name="Normal 3 9 6 2 3" xfId="36595"/>
    <cellStyle name="Normal 3 9 6 2 4" xfId="36596"/>
    <cellStyle name="Normal 3 9 6 3" xfId="36597"/>
    <cellStyle name="Normal 3 9 6 3 2" xfId="36598"/>
    <cellStyle name="Normal 3 9 6 3 3" xfId="36599"/>
    <cellStyle name="Normal 3 9 6 4" xfId="36600"/>
    <cellStyle name="Normal 3 9 7" xfId="3431"/>
    <cellStyle name="Normal 3 9 7 2" xfId="36601"/>
    <cellStyle name="Normal 3 9 7 2 2" xfId="36602"/>
    <cellStyle name="Normal 3 9 7 2 2 2" xfId="36603"/>
    <cellStyle name="Normal 3 9 7 2 2 3" xfId="36604"/>
    <cellStyle name="Normal 3 9 7 2 3" xfId="36605"/>
    <cellStyle name="Normal 3 9 7 2 4" xfId="36606"/>
    <cellStyle name="Normal 3 9 7 3" xfId="36607"/>
    <cellStyle name="Normal 3 9 7 3 2" xfId="36608"/>
    <cellStyle name="Normal 3 9 7 3 3" xfId="36609"/>
    <cellStyle name="Normal 3 9 7 4" xfId="36610"/>
    <cellStyle name="Normal 3 9 8" xfId="3432"/>
    <cellStyle name="Normal 3 9 8 2" xfId="36611"/>
    <cellStyle name="Normal 3 9 8 2 2" xfId="36612"/>
    <cellStyle name="Normal 3 9 8 2 2 2" xfId="36613"/>
    <cellStyle name="Normal 3 9 8 2 2 3" xfId="36614"/>
    <cellStyle name="Normal 3 9 8 2 3" xfId="36615"/>
    <cellStyle name="Normal 3 9 8 2 4" xfId="36616"/>
    <cellStyle name="Normal 3 9 8 3" xfId="36617"/>
    <cellStyle name="Normal 3 9 8 3 2" xfId="36618"/>
    <cellStyle name="Normal 3 9 8 3 3" xfId="36619"/>
    <cellStyle name="Normal 3 9 8 4" xfId="36620"/>
    <cellStyle name="Normal 3 9 9" xfId="3433"/>
    <cellStyle name="Normal 3 9 9 2" xfId="36621"/>
    <cellStyle name="Normal 3 9 9 2 2" xfId="36622"/>
    <cellStyle name="Normal 3 9 9 2 2 2" xfId="36623"/>
    <cellStyle name="Normal 3 9 9 2 2 3" xfId="36624"/>
    <cellStyle name="Normal 3 9 9 2 3" xfId="36625"/>
    <cellStyle name="Normal 3 9 9 2 4" xfId="36626"/>
    <cellStyle name="Normal 3 9 9 3" xfId="36627"/>
    <cellStyle name="Normal 3 9 9 3 2" xfId="36628"/>
    <cellStyle name="Normal 3 9 9 3 3" xfId="36629"/>
    <cellStyle name="Normal 3 9 9 4" xfId="36630"/>
    <cellStyle name="Normal 3 90" xfId="54329"/>
    <cellStyle name="Normal 3 90 2" xfId="54330"/>
    <cellStyle name="Normal 3 90 2 2" xfId="54331"/>
    <cellStyle name="Normal 3 90 2 3" xfId="54332"/>
    <cellStyle name="Normal 3 90 3" xfId="54333"/>
    <cellStyle name="Normal 3 90 4" xfId="54334"/>
    <cellStyle name="Normal 3 91" xfId="54335"/>
    <cellStyle name="Normal 3 91 2" xfId="54336"/>
    <cellStyle name="Normal 3 91 2 2" xfId="54337"/>
    <cellStyle name="Normal 3 91 2 3" xfId="54338"/>
    <cellStyle name="Normal 3 91 3" xfId="54339"/>
    <cellStyle name="Normal 3 91 4" xfId="54340"/>
    <cellStyle name="Normal 3 92" xfId="54341"/>
    <cellStyle name="Normal 3 92 2" xfId="54342"/>
    <cellStyle name="Normal 3 92 2 2" xfId="54343"/>
    <cellStyle name="Normal 3 92 2 3" xfId="54344"/>
    <cellStyle name="Normal 3 92 3" xfId="54345"/>
    <cellStyle name="Normal 3 92 4" xfId="54346"/>
    <cellStyle name="Normal 3 93" xfId="54347"/>
    <cellStyle name="Normal 3 93 2" xfId="54348"/>
    <cellStyle name="Normal 3 93 2 2" xfId="54349"/>
    <cellStyle name="Normal 3 93 2 3" xfId="54350"/>
    <cellStyle name="Normal 3 93 3" xfId="54351"/>
    <cellStyle name="Normal 3 93 4" xfId="54352"/>
    <cellStyle name="Normal 3 94" xfId="54353"/>
    <cellStyle name="Normal 3 94 2" xfId="54354"/>
    <cellStyle name="Normal 3 94 2 2" xfId="54355"/>
    <cellStyle name="Normal 3 94 2 3" xfId="54356"/>
    <cellStyle name="Normal 3 94 3" xfId="54357"/>
    <cellStyle name="Normal 3 94 4" xfId="54358"/>
    <cellStyle name="Normal 3 95" xfId="54359"/>
    <cellStyle name="Normal 3 95 2" xfId="54360"/>
    <cellStyle name="Normal 3 95 2 2" xfId="54361"/>
    <cellStyle name="Normal 3 95 2 3" xfId="54362"/>
    <cellStyle name="Normal 3 95 3" xfId="54363"/>
    <cellStyle name="Normal 3 95 4" xfId="54364"/>
    <cellStyle name="Normal 3 96" xfId="54365"/>
    <cellStyle name="Normal 3 96 2" xfId="54366"/>
    <cellStyle name="Normal 3 96 2 2" xfId="54367"/>
    <cellStyle name="Normal 3 96 2 3" xfId="54368"/>
    <cellStyle name="Normal 3 96 3" xfId="54369"/>
    <cellStyle name="Normal 3 96 4" xfId="54370"/>
    <cellStyle name="Normal 3 97" xfId="54371"/>
    <cellStyle name="Normal 3 97 2" xfId="54372"/>
    <cellStyle name="Normal 3 97 2 2" xfId="54373"/>
    <cellStyle name="Normal 3 97 2 3" xfId="54374"/>
    <cellStyle name="Normal 3 97 3" xfId="54375"/>
    <cellStyle name="Normal 3 97 4" xfId="54376"/>
    <cellStyle name="Normal 3 98" xfId="54377"/>
    <cellStyle name="Normal 3 98 2" xfId="54378"/>
    <cellStyle name="Normal 3 98 2 2" xfId="54379"/>
    <cellStyle name="Normal 3 98 2 3" xfId="54380"/>
    <cellStyle name="Normal 3 98 3" xfId="54381"/>
    <cellStyle name="Normal 3 98 4" xfId="54382"/>
    <cellStyle name="Normal 3 99" xfId="54383"/>
    <cellStyle name="Normal 3 99 2" xfId="54384"/>
    <cellStyle name="Normal 3 99 2 2" xfId="54385"/>
    <cellStyle name="Normal 3 99 2 3" xfId="54386"/>
    <cellStyle name="Normal 3 99 3" xfId="54387"/>
    <cellStyle name="Normal 3 99 4" xfId="54388"/>
    <cellStyle name="Normal 3_2015 Annual Rpt" xfId="5005"/>
    <cellStyle name="Normal 30" xfId="3434"/>
    <cellStyle name="Normal 30 10" xfId="36631"/>
    <cellStyle name="Normal 30 11" xfId="36632"/>
    <cellStyle name="Normal 30 12" xfId="36633"/>
    <cellStyle name="Normal 30 2" xfId="36634"/>
    <cellStyle name="Normal 30 2 2" xfId="36635"/>
    <cellStyle name="Normal 30 2 2 2" xfId="36636"/>
    <cellStyle name="Normal 30 2 2 3" xfId="36637"/>
    <cellStyle name="Normal 30 2 2 4" xfId="36638"/>
    <cellStyle name="Normal 30 2 3" xfId="36639"/>
    <cellStyle name="Normal 30 2 3 2" xfId="36640"/>
    <cellStyle name="Normal 30 2 3 3" xfId="36641"/>
    <cellStyle name="Normal 30 2 4" xfId="36642"/>
    <cellStyle name="Normal 30 2 4 2" xfId="36643"/>
    <cellStyle name="Normal 30 2 4 3" xfId="36644"/>
    <cellStyle name="Normal 30 2 5" xfId="36645"/>
    <cellStyle name="Normal 30 2 5 2" xfId="36646"/>
    <cellStyle name="Normal 30 2 6" xfId="36647"/>
    <cellStyle name="Normal 30 2 7" xfId="36648"/>
    <cellStyle name="Normal 30 2 8" xfId="36649"/>
    <cellStyle name="Normal 30 2 9" xfId="36650"/>
    <cellStyle name="Normal 30 3" xfId="36651"/>
    <cellStyle name="Normal 30 3 2" xfId="36652"/>
    <cellStyle name="Normal 30 3 2 2" xfId="36653"/>
    <cellStyle name="Normal 30 3 2 3" xfId="36654"/>
    <cellStyle name="Normal 30 3 3" xfId="36655"/>
    <cellStyle name="Normal 30 3 3 2" xfId="36656"/>
    <cellStyle name="Normal 30 3 3 3" xfId="36657"/>
    <cellStyle name="Normal 30 3 4" xfId="36658"/>
    <cellStyle name="Normal 30 3 5" xfId="36659"/>
    <cellStyle name="Normal 30 3 6" xfId="36660"/>
    <cellStyle name="Normal 30 3 7" xfId="36661"/>
    <cellStyle name="Normal 30 3 8" xfId="36662"/>
    <cellStyle name="Normal 30 4" xfId="36663"/>
    <cellStyle name="Normal 30 4 2" xfId="36664"/>
    <cellStyle name="Normal 30 4 2 2" xfId="36665"/>
    <cellStyle name="Normal 30 4 2 3" xfId="36666"/>
    <cellStyle name="Normal 30 4 3" xfId="36667"/>
    <cellStyle name="Normal 30 4 3 2" xfId="36668"/>
    <cellStyle name="Normal 30 4 4" xfId="36669"/>
    <cellStyle name="Normal 30 4 5" xfId="36670"/>
    <cellStyle name="Normal 30 4 6" xfId="36671"/>
    <cellStyle name="Normal 30 4 7" xfId="36672"/>
    <cellStyle name="Normal 30 4 8" xfId="36673"/>
    <cellStyle name="Normal 30 5" xfId="36674"/>
    <cellStyle name="Normal 30 6" xfId="36675"/>
    <cellStyle name="Normal 30 6 2" xfId="36676"/>
    <cellStyle name="Normal 30 6 2 2" xfId="36677"/>
    <cellStyle name="Normal 30 6 3" xfId="36678"/>
    <cellStyle name="Normal 30 6 3 2" xfId="36679"/>
    <cellStyle name="Normal 30 6 4" xfId="36680"/>
    <cellStyle name="Normal 30 6 5" xfId="36681"/>
    <cellStyle name="Normal 30 7" xfId="36682"/>
    <cellStyle name="Normal 30 8" xfId="36683"/>
    <cellStyle name="Normal 30 8 2" xfId="36684"/>
    <cellStyle name="Normal 30 9" xfId="36685"/>
    <cellStyle name="Normal 300" xfId="36686"/>
    <cellStyle name="Normal 300 2" xfId="54389"/>
    <cellStyle name="Normal 301" xfId="36687"/>
    <cellStyle name="Normal 301 2" xfId="54390"/>
    <cellStyle name="Normal 302" xfId="36688"/>
    <cellStyle name="Normal 302 2" xfId="54391"/>
    <cellStyle name="Normal 303" xfId="36689"/>
    <cellStyle name="Normal 303 2" xfId="54392"/>
    <cellStyle name="Normal 304" xfId="36690"/>
    <cellStyle name="Normal 304 2" xfId="54393"/>
    <cellStyle name="Normal 305" xfId="36691"/>
    <cellStyle name="Normal 305 2" xfId="54394"/>
    <cellStyle name="Normal 306" xfId="36692"/>
    <cellStyle name="Normal 306 2" xfId="54395"/>
    <cellStyle name="Normal 307" xfId="36693"/>
    <cellStyle name="Normal 307 2" xfId="54396"/>
    <cellStyle name="Normal 308" xfId="36694"/>
    <cellStyle name="Normal 308 2" xfId="54397"/>
    <cellStyle name="Normal 309" xfId="36695"/>
    <cellStyle name="Normal 309 2" xfId="54398"/>
    <cellStyle name="Normal 309 3" xfId="36696"/>
    <cellStyle name="Normal 309 3 2" xfId="36697"/>
    <cellStyle name="Normal 31" xfId="3435"/>
    <cellStyle name="Normal 31 10" xfId="36698"/>
    <cellStyle name="Normal 31 11" xfId="36699"/>
    <cellStyle name="Normal 31 12" xfId="36700"/>
    <cellStyle name="Normal 31 13" xfId="57919"/>
    <cellStyle name="Normal 31 2" xfId="36701"/>
    <cellStyle name="Normal 31 2 2" xfId="36702"/>
    <cellStyle name="Normal 31 2 2 2" xfId="36703"/>
    <cellStyle name="Normal 31 2 2 3" xfId="36704"/>
    <cellStyle name="Normal 31 2 2 4" xfId="36705"/>
    <cellStyle name="Normal 31 2 3" xfId="36706"/>
    <cellStyle name="Normal 31 2 3 2" xfId="36707"/>
    <cellStyle name="Normal 31 2 3 3" xfId="36708"/>
    <cellStyle name="Normal 31 2 4" xfId="36709"/>
    <cellStyle name="Normal 31 2 4 2" xfId="36710"/>
    <cellStyle name="Normal 31 2 4 3" xfId="36711"/>
    <cellStyle name="Normal 31 2 5" xfId="36712"/>
    <cellStyle name="Normal 31 2 5 2" xfId="36713"/>
    <cellStyle name="Normal 31 2 6" xfId="36714"/>
    <cellStyle name="Normal 31 2 7" xfId="36715"/>
    <cellStyle name="Normal 31 2 8" xfId="36716"/>
    <cellStyle name="Normal 31 2 9" xfId="36717"/>
    <cellStyle name="Normal 31 3" xfId="36718"/>
    <cellStyle name="Normal 31 3 2" xfId="36719"/>
    <cellStyle name="Normal 31 3 2 2" xfId="36720"/>
    <cellStyle name="Normal 31 3 2 3" xfId="36721"/>
    <cellStyle name="Normal 31 3 3" xfId="36722"/>
    <cellStyle name="Normal 31 3 3 2" xfId="36723"/>
    <cellStyle name="Normal 31 3 3 3" xfId="36724"/>
    <cellStyle name="Normal 31 3 4" xfId="36725"/>
    <cellStyle name="Normal 31 3 5" xfId="36726"/>
    <cellStyle name="Normal 31 3 6" xfId="36727"/>
    <cellStyle name="Normal 31 3 7" xfId="36728"/>
    <cellStyle name="Normal 31 3 8" xfId="36729"/>
    <cellStyle name="Normal 31 4" xfId="36730"/>
    <cellStyle name="Normal 31 4 2" xfId="36731"/>
    <cellStyle name="Normal 31 4 2 2" xfId="36732"/>
    <cellStyle name="Normal 31 4 3" xfId="36733"/>
    <cellStyle name="Normal 31 4 3 2" xfId="36734"/>
    <cellStyle name="Normal 31 4 4" xfId="36735"/>
    <cellStyle name="Normal 31 4 5" xfId="36736"/>
    <cellStyle name="Normal 31 4 6" xfId="36737"/>
    <cellStyle name="Normal 31 4 7" xfId="36738"/>
    <cellStyle name="Normal 31 4 8" xfId="36739"/>
    <cellStyle name="Normal 31 5" xfId="36740"/>
    <cellStyle name="Normal 31 6" xfId="36741"/>
    <cellStyle name="Normal 31 6 2" xfId="36742"/>
    <cellStyle name="Normal 31 6 2 2" xfId="36743"/>
    <cellStyle name="Normal 31 6 3" xfId="36744"/>
    <cellStyle name="Normal 31 6 3 2" xfId="36745"/>
    <cellStyle name="Normal 31 6 4" xfId="36746"/>
    <cellStyle name="Normal 31 6 5" xfId="36747"/>
    <cellStyle name="Normal 31 7" xfId="36748"/>
    <cellStyle name="Normal 31 7 2" xfId="36749"/>
    <cellStyle name="Normal 31 8" xfId="36750"/>
    <cellStyle name="Normal 31 8 2" xfId="36751"/>
    <cellStyle name="Normal 31 9" xfId="36752"/>
    <cellStyle name="Normal 310" xfId="36753"/>
    <cellStyle name="Normal 310 2" xfId="54399"/>
    <cellStyle name="Normal 311" xfId="36754"/>
    <cellStyle name="Normal 311 2" xfId="54400"/>
    <cellStyle name="Normal 312" xfId="36755"/>
    <cellStyle name="Normal 312 2" xfId="54401"/>
    <cellStyle name="Normal 313" xfId="36756"/>
    <cellStyle name="Normal 313 2" xfId="54402"/>
    <cellStyle name="Normal 314" xfId="36757"/>
    <cellStyle name="Normal 314 2" xfId="54403"/>
    <cellStyle name="Normal 315" xfId="36758"/>
    <cellStyle name="Normal 315 2" xfId="54404"/>
    <cellStyle name="Normal 316" xfId="36759"/>
    <cellStyle name="Normal 316 2" xfId="54405"/>
    <cellStyle name="Normal 317" xfId="54406"/>
    <cellStyle name="Normal 317 2" xfId="54407"/>
    <cellStyle name="Normal 318" xfId="54408"/>
    <cellStyle name="Normal 318 2" xfId="54409"/>
    <cellStyle name="Normal 319" xfId="36760"/>
    <cellStyle name="Normal 319 2" xfId="36761"/>
    <cellStyle name="Normal 32" xfId="3436"/>
    <cellStyle name="Normal 32 10" xfId="36762"/>
    <cellStyle name="Normal 32 11" xfId="36763"/>
    <cellStyle name="Normal 32 12" xfId="36764"/>
    <cellStyle name="Normal 32 2" xfId="36765"/>
    <cellStyle name="Normal 32 2 2" xfId="36766"/>
    <cellStyle name="Normal 32 2 2 2" xfId="36767"/>
    <cellStyle name="Normal 32 2 2 3" xfId="36768"/>
    <cellStyle name="Normal 32 2 2 4" xfId="36769"/>
    <cellStyle name="Normal 32 2 3" xfId="36770"/>
    <cellStyle name="Normal 32 2 3 2" xfId="36771"/>
    <cellStyle name="Normal 32 2 3 3" xfId="36772"/>
    <cellStyle name="Normal 32 2 4" xfId="36773"/>
    <cellStyle name="Normal 32 2 4 2" xfId="36774"/>
    <cellStyle name="Normal 32 2 4 3" xfId="36775"/>
    <cellStyle name="Normal 32 2 5" xfId="36776"/>
    <cellStyle name="Normal 32 2 5 2" xfId="36777"/>
    <cellStyle name="Normal 32 2 6" xfId="36778"/>
    <cellStyle name="Normal 32 2 7" xfId="36779"/>
    <cellStyle name="Normal 32 2 8" xfId="36780"/>
    <cellStyle name="Normal 32 2 9" xfId="36781"/>
    <cellStyle name="Normal 32 3" xfId="36782"/>
    <cellStyle name="Normal 32 3 2" xfId="36783"/>
    <cellStyle name="Normal 32 3 2 2" xfId="36784"/>
    <cellStyle name="Normal 32 3 2 3" xfId="36785"/>
    <cellStyle name="Normal 32 3 3" xfId="36786"/>
    <cellStyle name="Normal 32 3 3 2" xfId="36787"/>
    <cellStyle name="Normal 32 3 3 3" xfId="36788"/>
    <cellStyle name="Normal 32 3 4" xfId="36789"/>
    <cellStyle name="Normal 32 3 5" xfId="36790"/>
    <cellStyle name="Normal 32 3 6" xfId="36791"/>
    <cellStyle name="Normal 32 3 7" xfId="36792"/>
    <cellStyle name="Normal 32 3 8" xfId="36793"/>
    <cellStyle name="Normal 32 4" xfId="36794"/>
    <cellStyle name="Normal 32 4 2" xfId="36795"/>
    <cellStyle name="Normal 32 4 2 2" xfId="36796"/>
    <cellStyle name="Normal 32 4 3" xfId="36797"/>
    <cellStyle name="Normal 32 4 3 2" xfId="36798"/>
    <cellStyle name="Normal 32 4 4" xfId="36799"/>
    <cellStyle name="Normal 32 4 5" xfId="36800"/>
    <cellStyle name="Normal 32 4 6" xfId="36801"/>
    <cellStyle name="Normal 32 4 7" xfId="36802"/>
    <cellStyle name="Normal 32 4 8" xfId="36803"/>
    <cellStyle name="Normal 32 5" xfId="36804"/>
    <cellStyle name="Normal 32 5 2" xfId="36805"/>
    <cellStyle name="Normal 32 5 2 2" xfId="36806"/>
    <cellStyle name="Normal 32 5 3" xfId="36807"/>
    <cellStyle name="Normal 32 5 4" xfId="36808"/>
    <cellStyle name="Normal 32 5 5" xfId="36809"/>
    <cellStyle name="Normal 32 5 6" xfId="36810"/>
    <cellStyle name="Normal 32 6" xfId="36811"/>
    <cellStyle name="Normal 32 6 2" xfId="36812"/>
    <cellStyle name="Normal 32 6 2 2" xfId="36813"/>
    <cellStyle name="Normal 32 6 3" xfId="36814"/>
    <cellStyle name="Normal 32 6 3 2" xfId="36815"/>
    <cellStyle name="Normal 32 6 4" xfId="36816"/>
    <cellStyle name="Normal 32 6 5" xfId="36817"/>
    <cellStyle name="Normal 32 7" xfId="36818"/>
    <cellStyle name="Normal 32 8" xfId="36819"/>
    <cellStyle name="Normal 32 8 2" xfId="36820"/>
    <cellStyle name="Normal 32 9" xfId="36821"/>
    <cellStyle name="Normal 320" xfId="36822"/>
    <cellStyle name="Normal 320 2" xfId="36823"/>
    <cellStyle name="Normal 321" xfId="54410"/>
    <cellStyle name="Normal 322" xfId="54411"/>
    <cellStyle name="Normal 323" xfId="54412"/>
    <cellStyle name="Normal 324" xfId="54413"/>
    <cellStyle name="Normal 325" xfId="54414"/>
    <cellStyle name="Normal 326" xfId="54415"/>
    <cellStyle name="Normal 327" xfId="54416"/>
    <cellStyle name="Normal 328" xfId="54417"/>
    <cellStyle name="Normal 329" xfId="54418"/>
    <cellStyle name="Normal 33" xfId="3437"/>
    <cellStyle name="Normal 33 10" xfId="36824"/>
    <cellStyle name="Normal 33 11" xfId="36825"/>
    <cellStyle name="Normal 33 12" xfId="36826"/>
    <cellStyle name="Normal 33 2" xfId="36827"/>
    <cellStyle name="Normal 33 2 2" xfId="36828"/>
    <cellStyle name="Normal 33 2 2 2" xfId="36829"/>
    <cellStyle name="Normal 33 2 2 2 2" xfId="36830"/>
    <cellStyle name="Normal 33 2 2 3" xfId="36831"/>
    <cellStyle name="Normal 33 2 2 4" xfId="36832"/>
    <cellStyle name="Normal 33 2 3" xfId="36833"/>
    <cellStyle name="Normal 33 2 3 2" xfId="36834"/>
    <cellStyle name="Normal 33 2 3 2 2" xfId="36835"/>
    <cellStyle name="Normal 33 2 3 3" xfId="36836"/>
    <cellStyle name="Normal 33 2 4" xfId="36837"/>
    <cellStyle name="Normal 33 2 4 2" xfId="36838"/>
    <cellStyle name="Normal 33 2 4 3" xfId="36839"/>
    <cellStyle name="Normal 33 2 5" xfId="36840"/>
    <cellStyle name="Normal 33 2 5 2" xfId="36841"/>
    <cellStyle name="Normal 33 2 6" xfId="36842"/>
    <cellStyle name="Normal 33 2 7" xfId="36843"/>
    <cellStyle name="Normal 33 2 8" xfId="36844"/>
    <cellStyle name="Normal 33 2 9" xfId="36845"/>
    <cellStyle name="Normal 33 3" xfId="36846"/>
    <cellStyle name="Normal 33 3 2" xfId="36847"/>
    <cellStyle name="Normal 33 3 2 2" xfId="36848"/>
    <cellStyle name="Normal 33 3 2 3" xfId="36849"/>
    <cellStyle name="Normal 33 3 3" xfId="36850"/>
    <cellStyle name="Normal 33 3 3 2" xfId="36851"/>
    <cellStyle name="Normal 33 3 3 3" xfId="36852"/>
    <cellStyle name="Normal 33 3 4" xfId="36853"/>
    <cellStyle name="Normal 33 3 5" xfId="36854"/>
    <cellStyle name="Normal 33 3 6" xfId="36855"/>
    <cellStyle name="Normal 33 3 7" xfId="36856"/>
    <cellStyle name="Normal 33 3 8" xfId="36857"/>
    <cellStyle name="Normal 33 4" xfId="36858"/>
    <cellStyle name="Normal 33 4 2" xfId="36859"/>
    <cellStyle name="Normal 33 4 2 2" xfId="36860"/>
    <cellStyle name="Normal 33 4 3" xfId="36861"/>
    <cellStyle name="Normal 33 4 3 2" xfId="36862"/>
    <cellStyle name="Normal 33 4 4" xfId="36863"/>
    <cellStyle name="Normal 33 4 5" xfId="36864"/>
    <cellStyle name="Normal 33 4 6" xfId="36865"/>
    <cellStyle name="Normal 33 4 7" xfId="36866"/>
    <cellStyle name="Normal 33 4 8" xfId="36867"/>
    <cellStyle name="Normal 33 5" xfId="36868"/>
    <cellStyle name="Normal 33 5 2" xfId="36869"/>
    <cellStyle name="Normal 33 6" xfId="36870"/>
    <cellStyle name="Normal 33 6 2" xfId="36871"/>
    <cellStyle name="Normal 33 6 2 2" xfId="36872"/>
    <cellStyle name="Normal 33 6 3" xfId="36873"/>
    <cellStyle name="Normal 33 6 3 2" xfId="36874"/>
    <cellStyle name="Normal 33 6 4" xfId="36875"/>
    <cellStyle name="Normal 33 7" xfId="36876"/>
    <cellStyle name="Normal 33 8" xfId="36877"/>
    <cellStyle name="Normal 33 8 2" xfId="36878"/>
    <cellStyle name="Normal 33 9" xfId="36879"/>
    <cellStyle name="Normal 330" xfId="54419"/>
    <cellStyle name="Normal 330 2" xfId="54420"/>
    <cellStyle name="Normal 330 3" xfId="54421"/>
    <cellStyle name="Normal 331" xfId="54422"/>
    <cellStyle name="Normal 331 2" xfId="54423"/>
    <cellStyle name="Normal 331 3" xfId="54424"/>
    <cellStyle name="Normal 332" xfId="54425"/>
    <cellStyle name="Normal 333" xfId="36880"/>
    <cellStyle name="Normal 334" xfId="54426"/>
    <cellStyle name="Normal 335" xfId="65"/>
    <cellStyle name="Normal 336" xfId="54427"/>
    <cellStyle name="Normal 337" xfId="54428"/>
    <cellStyle name="Normal 338" xfId="54429"/>
    <cellStyle name="Normal 339" xfId="54430"/>
    <cellStyle name="Normal 34" xfId="3438"/>
    <cellStyle name="Normal 34 10" xfId="36881"/>
    <cellStyle name="Normal 34 11" xfId="36882"/>
    <cellStyle name="Normal 34 12" xfId="36883"/>
    <cellStyle name="Normal 34 2" xfId="36884"/>
    <cellStyle name="Normal 34 2 2" xfId="36885"/>
    <cellStyle name="Normal 34 2 2 2" xfId="36886"/>
    <cellStyle name="Normal 34 2 2 3" xfId="36887"/>
    <cellStyle name="Normal 34 2 2 4" xfId="36888"/>
    <cellStyle name="Normal 34 2 3" xfId="36889"/>
    <cellStyle name="Normal 34 2 3 2" xfId="36890"/>
    <cellStyle name="Normal 34 2 3 3" xfId="36891"/>
    <cellStyle name="Normal 34 2 4" xfId="36892"/>
    <cellStyle name="Normal 34 2 4 2" xfId="36893"/>
    <cellStyle name="Normal 34 2 4 3" xfId="36894"/>
    <cellStyle name="Normal 34 2 5" xfId="36895"/>
    <cellStyle name="Normal 34 2 5 2" xfId="36896"/>
    <cellStyle name="Normal 34 2 6" xfId="36897"/>
    <cellStyle name="Normal 34 2 7" xfId="36898"/>
    <cellStyle name="Normal 34 2 8" xfId="36899"/>
    <cellStyle name="Normal 34 2 9" xfId="36900"/>
    <cellStyle name="Normal 34 3" xfId="36901"/>
    <cellStyle name="Normal 34 3 2" xfId="36902"/>
    <cellStyle name="Normal 34 3 2 2" xfId="36903"/>
    <cellStyle name="Normal 34 3 2 3" xfId="36904"/>
    <cellStyle name="Normal 34 3 3" xfId="36905"/>
    <cellStyle name="Normal 34 3 3 2" xfId="36906"/>
    <cellStyle name="Normal 34 3 3 3" xfId="36907"/>
    <cellStyle name="Normal 34 3 4" xfId="36908"/>
    <cellStyle name="Normal 34 3 5" xfId="36909"/>
    <cellStyle name="Normal 34 3 6" xfId="36910"/>
    <cellStyle name="Normal 34 3 7" xfId="36911"/>
    <cellStyle name="Normal 34 3 8" xfId="36912"/>
    <cellStyle name="Normal 34 4" xfId="36913"/>
    <cellStyle name="Normal 34 4 2" xfId="36914"/>
    <cellStyle name="Normal 34 4 2 2" xfId="36915"/>
    <cellStyle name="Normal 34 4 3" xfId="36916"/>
    <cellStyle name="Normal 34 4 3 2" xfId="36917"/>
    <cellStyle name="Normal 34 4 4" xfId="36918"/>
    <cellStyle name="Normal 34 4 5" xfId="36919"/>
    <cellStyle name="Normal 34 4 6" xfId="36920"/>
    <cellStyle name="Normal 34 4 7" xfId="36921"/>
    <cellStyle name="Normal 34 4 8" xfId="36922"/>
    <cellStyle name="Normal 34 5" xfId="36923"/>
    <cellStyle name="Normal 34 5 2" xfId="36924"/>
    <cellStyle name="Normal 34 6" xfId="36925"/>
    <cellStyle name="Normal 34 6 2" xfId="36926"/>
    <cellStyle name="Normal 34 6 2 2" xfId="36927"/>
    <cellStyle name="Normal 34 6 3" xfId="36928"/>
    <cellStyle name="Normal 34 6 3 2" xfId="36929"/>
    <cellStyle name="Normal 34 6 4" xfId="36930"/>
    <cellStyle name="Normal 34 7" xfId="36931"/>
    <cellStyle name="Normal 34 8" xfId="36932"/>
    <cellStyle name="Normal 34 8 2" xfId="36933"/>
    <cellStyle name="Normal 34 9" xfId="36934"/>
    <cellStyle name="Normal 340" xfId="54431"/>
    <cellStyle name="Normal 341" xfId="5030"/>
    <cellStyle name="Normal 343 2" xfId="61218"/>
    <cellStyle name="Normal 35" xfId="3439"/>
    <cellStyle name="Normal 35 10" xfId="36935"/>
    <cellStyle name="Normal 35 11" xfId="36936"/>
    <cellStyle name="Normal 35 12" xfId="36937"/>
    <cellStyle name="Normal 35 2" xfId="36938"/>
    <cellStyle name="Normal 35 2 2" xfId="36939"/>
    <cellStyle name="Normal 35 2 2 2" xfId="36940"/>
    <cellStyle name="Normal 35 2 2 3" xfId="36941"/>
    <cellStyle name="Normal 35 2 2 4" xfId="36942"/>
    <cellStyle name="Normal 35 2 3" xfId="36943"/>
    <cellStyle name="Normal 35 2 3 2" xfId="36944"/>
    <cellStyle name="Normal 35 2 3 3" xfId="36945"/>
    <cellStyle name="Normal 35 2 4" xfId="36946"/>
    <cellStyle name="Normal 35 2 4 2" xfId="36947"/>
    <cellStyle name="Normal 35 2 4 3" xfId="36948"/>
    <cellStyle name="Normal 35 2 5" xfId="36949"/>
    <cellStyle name="Normal 35 2 5 2" xfId="36950"/>
    <cellStyle name="Normal 35 2 6" xfId="36951"/>
    <cellStyle name="Normal 35 2 7" xfId="36952"/>
    <cellStyle name="Normal 35 2 8" xfId="36953"/>
    <cellStyle name="Normal 35 2 9" xfId="36954"/>
    <cellStyle name="Normal 35 3" xfId="36955"/>
    <cellStyle name="Normal 35 3 2" xfId="36956"/>
    <cellStyle name="Normal 35 3 2 2" xfId="36957"/>
    <cellStyle name="Normal 35 3 2 3" xfId="36958"/>
    <cellStyle name="Normal 35 3 3" xfId="36959"/>
    <cellStyle name="Normal 35 3 3 2" xfId="36960"/>
    <cellStyle name="Normal 35 3 3 3" xfId="36961"/>
    <cellStyle name="Normal 35 3 4" xfId="36962"/>
    <cellStyle name="Normal 35 3 5" xfId="36963"/>
    <cellStyle name="Normal 35 3 6" xfId="36964"/>
    <cellStyle name="Normal 35 3 7" xfId="36965"/>
    <cellStyle name="Normal 35 3 8" xfId="36966"/>
    <cellStyle name="Normal 35 4" xfId="36967"/>
    <cellStyle name="Normal 35 4 2" xfId="36968"/>
    <cellStyle name="Normal 35 4 2 2" xfId="36969"/>
    <cellStyle name="Normal 35 4 3" xfId="36970"/>
    <cellStyle name="Normal 35 4 3 2" xfId="36971"/>
    <cellStyle name="Normal 35 4 4" xfId="36972"/>
    <cellStyle name="Normal 35 4 5" xfId="36973"/>
    <cellStyle name="Normal 35 4 6" xfId="36974"/>
    <cellStyle name="Normal 35 4 7" xfId="36975"/>
    <cellStyle name="Normal 35 4 8" xfId="36976"/>
    <cellStyle name="Normal 35 5" xfId="36977"/>
    <cellStyle name="Normal 35 5 2" xfId="36978"/>
    <cellStyle name="Normal 35 6" xfId="36979"/>
    <cellStyle name="Normal 35 6 2" xfId="36980"/>
    <cellStyle name="Normal 35 6 2 2" xfId="36981"/>
    <cellStyle name="Normal 35 6 3" xfId="36982"/>
    <cellStyle name="Normal 35 6 3 2" xfId="36983"/>
    <cellStyle name="Normal 35 6 4" xfId="36984"/>
    <cellStyle name="Normal 35 7" xfId="36985"/>
    <cellStyle name="Normal 35 8" xfId="36986"/>
    <cellStyle name="Normal 35 8 2" xfId="36987"/>
    <cellStyle name="Normal 35 9" xfId="36988"/>
    <cellStyle name="Normal 36" xfId="3440"/>
    <cellStyle name="Normal 36 10" xfId="36989"/>
    <cellStyle name="Normal 36 11" xfId="36990"/>
    <cellStyle name="Normal 36 12" xfId="36991"/>
    <cellStyle name="Normal 36 2" xfId="36992"/>
    <cellStyle name="Normal 36 2 2" xfId="36993"/>
    <cellStyle name="Normal 36 2 2 2" xfId="36994"/>
    <cellStyle name="Normal 36 2 2 3" xfId="36995"/>
    <cellStyle name="Normal 36 2 2 4" xfId="36996"/>
    <cellStyle name="Normal 36 2 2 5" xfId="36997"/>
    <cellStyle name="Normal 36 2 3" xfId="36998"/>
    <cellStyle name="Normal 36 2 3 2" xfId="36999"/>
    <cellStyle name="Normal 36 2 3 3" xfId="37000"/>
    <cellStyle name="Normal 36 2 4" xfId="37001"/>
    <cellStyle name="Normal 36 2 4 2" xfId="37002"/>
    <cellStyle name="Normal 36 2 4 3" xfId="37003"/>
    <cellStyle name="Normal 36 2 5" xfId="37004"/>
    <cellStyle name="Normal 36 2 5 2" xfId="37005"/>
    <cellStyle name="Normal 36 2 6" xfId="37006"/>
    <cellStyle name="Normal 36 2 7" xfId="37007"/>
    <cellStyle name="Normal 36 2 8" xfId="37008"/>
    <cellStyle name="Normal 36 2 9" xfId="37009"/>
    <cellStyle name="Normal 36 3" xfId="37010"/>
    <cellStyle name="Normal 36 3 2" xfId="37011"/>
    <cellStyle name="Normal 36 3 2 2" xfId="37012"/>
    <cellStyle name="Normal 36 3 2 3" xfId="37013"/>
    <cellStyle name="Normal 36 3 3" xfId="37014"/>
    <cellStyle name="Normal 36 3 3 2" xfId="37015"/>
    <cellStyle name="Normal 36 3 3 3" xfId="37016"/>
    <cellStyle name="Normal 36 3 4" xfId="37017"/>
    <cellStyle name="Normal 36 3 5" xfId="37018"/>
    <cellStyle name="Normal 36 3 6" xfId="37019"/>
    <cellStyle name="Normal 36 3 7" xfId="37020"/>
    <cellStyle name="Normal 36 3 8" xfId="37021"/>
    <cellStyle name="Normal 36 4" xfId="37022"/>
    <cellStyle name="Normal 36 4 2" xfId="37023"/>
    <cellStyle name="Normal 36 4 2 2" xfId="37024"/>
    <cellStyle name="Normal 36 4 3" xfId="37025"/>
    <cellStyle name="Normal 36 4 3 2" xfId="37026"/>
    <cellStyle name="Normal 36 4 4" xfId="37027"/>
    <cellStyle name="Normal 36 4 5" xfId="37028"/>
    <cellStyle name="Normal 36 4 6" xfId="37029"/>
    <cellStyle name="Normal 36 4 7" xfId="37030"/>
    <cellStyle name="Normal 36 4 8" xfId="37031"/>
    <cellStyle name="Normal 36 5" xfId="37032"/>
    <cellStyle name="Normal 36 5 2" xfId="37033"/>
    <cellStyle name="Normal 36 6" xfId="37034"/>
    <cellStyle name="Normal 36 6 2" xfId="37035"/>
    <cellStyle name="Normal 36 6 2 2" xfId="37036"/>
    <cellStyle name="Normal 36 6 3" xfId="37037"/>
    <cellStyle name="Normal 36 6 3 2" xfId="37038"/>
    <cellStyle name="Normal 36 6 4" xfId="37039"/>
    <cellStyle name="Normal 36 6 5" xfId="37040"/>
    <cellStyle name="Normal 36 7" xfId="37041"/>
    <cellStyle name="Normal 36 8" xfId="37042"/>
    <cellStyle name="Normal 36 8 2" xfId="37043"/>
    <cellStyle name="Normal 36 9" xfId="37044"/>
    <cellStyle name="Normal 37" xfId="3441"/>
    <cellStyle name="Normal 37 10" xfId="37045"/>
    <cellStyle name="Normal 37 11" xfId="37046"/>
    <cellStyle name="Normal 37 12" xfId="37047"/>
    <cellStyle name="Normal 37 2" xfId="37048"/>
    <cellStyle name="Normal 37 2 2" xfId="37049"/>
    <cellStyle name="Normal 37 2 2 2" xfId="37050"/>
    <cellStyle name="Normal 37 2 2 3" xfId="37051"/>
    <cellStyle name="Normal 37 2 3" xfId="37052"/>
    <cellStyle name="Normal 37 2 3 2" xfId="37053"/>
    <cellStyle name="Normal 37 2 3 3" xfId="37054"/>
    <cellStyle name="Normal 37 2 4" xfId="37055"/>
    <cellStyle name="Normal 37 2 4 2" xfId="37056"/>
    <cellStyle name="Normal 37 2 4 3" xfId="37057"/>
    <cellStyle name="Normal 37 2 5" xfId="37058"/>
    <cellStyle name="Normal 37 2 5 2" xfId="37059"/>
    <cellStyle name="Normal 37 2 6" xfId="37060"/>
    <cellStyle name="Normal 37 2 7" xfId="37061"/>
    <cellStyle name="Normal 37 2 8" xfId="37062"/>
    <cellStyle name="Normal 37 2 9" xfId="37063"/>
    <cellStyle name="Normal 37 3" xfId="37064"/>
    <cellStyle name="Normal 37 3 2" xfId="37065"/>
    <cellStyle name="Normal 37 3 2 2" xfId="37066"/>
    <cellStyle name="Normal 37 3 2 3" xfId="37067"/>
    <cellStyle name="Normal 37 3 3" xfId="37068"/>
    <cellStyle name="Normal 37 3 3 2" xfId="37069"/>
    <cellStyle name="Normal 37 3 3 3" xfId="37070"/>
    <cellStyle name="Normal 37 3 4" xfId="37071"/>
    <cellStyle name="Normal 37 3 4 2" xfId="37072"/>
    <cellStyle name="Normal 37 3 5" xfId="37073"/>
    <cellStyle name="Normal 37 3 6" xfId="37074"/>
    <cellStyle name="Normal 37 3 7" xfId="37075"/>
    <cellStyle name="Normal 37 3 8" xfId="37076"/>
    <cellStyle name="Normal 37 4" xfId="37077"/>
    <cellStyle name="Normal 37 4 2" xfId="37078"/>
    <cellStyle name="Normal 37 4 2 2" xfId="37079"/>
    <cellStyle name="Normal 37 4 3" xfId="37080"/>
    <cellStyle name="Normal 37 4 3 2" xfId="37081"/>
    <cellStyle name="Normal 37 4 4" xfId="37082"/>
    <cellStyle name="Normal 37 4 5" xfId="37083"/>
    <cellStyle name="Normal 37 4 6" xfId="37084"/>
    <cellStyle name="Normal 37 4 7" xfId="37085"/>
    <cellStyle name="Normal 37 4 8" xfId="37086"/>
    <cellStyle name="Normal 37 5" xfId="37087"/>
    <cellStyle name="Normal 37 5 2" xfId="37088"/>
    <cellStyle name="Normal 37 6" xfId="37089"/>
    <cellStyle name="Normal 37 6 2" xfId="37090"/>
    <cellStyle name="Normal 37 6 2 2" xfId="37091"/>
    <cellStyle name="Normal 37 6 3" xfId="37092"/>
    <cellStyle name="Normal 37 6 3 2" xfId="37093"/>
    <cellStyle name="Normal 37 6 4" xfId="37094"/>
    <cellStyle name="Normal 37 6 5" xfId="37095"/>
    <cellStyle name="Normal 37 7" xfId="37096"/>
    <cellStyle name="Normal 37 8" xfId="37097"/>
    <cellStyle name="Normal 37 8 2" xfId="37098"/>
    <cellStyle name="Normal 37 9" xfId="37099"/>
    <cellStyle name="Normal 38" xfId="3442"/>
    <cellStyle name="Normal 38 10" xfId="37100"/>
    <cellStyle name="Normal 38 11" xfId="37101"/>
    <cellStyle name="Normal 38 12" xfId="37102"/>
    <cellStyle name="Normal 38 2" xfId="37103"/>
    <cellStyle name="Normal 38 2 2" xfId="37104"/>
    <cellStyle name="Normal 38 2 2 2" xfId="37105"/>
    <cellStyle name="Normal 38 2 2 3" xfId="37106"/>
    <cellStyle name="Normal 38 2 3" xfId="37107"/>
    <cellStyle name="Normal 38 2 3 2" xfId="37108"/>
    <cellStyle name="Normal 38 2 3 3" xfId="37109"/>
    <cellStyle name="Normal 38 2 4" xfId="37110"/>
    <cellStyle name="Normal 38 2 4 2" xfId="37111"/>
    <cellStyle name="Normal 38 2 4 3" xfId="37112"/>
    <cellStyle name="Normal 38 2 5" xfId="37113"/>
    <cellStyle name="Normal 38 2 5 2" xfId="37114"/>
    <cellStyle name="Normal 38 2 6" xfId="37115"/>
    <cellStyle name="Normal 38 2 7" xfId="37116"/>
    <cellStyle name="Normal 38 2 8" xfId="37117"/>
    <cellStyle name="Normal 38 2 9" xfId="37118"/>
    <cellStyle name="Normal 38 3" xfId="37119"/>
    <cellStyle name="Normal 38 3 2" xfId="37120"/>
    <cellStyle name="Normal 38 3 2 2" xfId="37121"/>
    <cellStyle name="Normal 38 3 2 3" xfId="37122"/>
    <cellStyle name="Normal 38 3 3" xfId="37123"/>
    <cellStyle name="Normal 38 3 3 2" xfId="37124"/>
    <cellStyle name="Normal 38 3 3 3" xfId="37125"/>
    <cellStyle name="Normal 38 3 4" xfId="37126"/>
    <cellStyle name="Normal 38 3 5" xfId="37127"/>
    <cellStyle name="Normal 38 3 6" xfId="37128"/>
    <cellStyle name="Normal 38 3 7" xfId="37129"/>
    <cellStyle name="Normal 38 3 8" xfId="37130"/>
    <cellStyle name="Normal 38 4" xfId="37131"/>
    <cellStyle name="Normal 38 4 2" xfId="37132"/>
    <cellStyle name="Normal 38 4 2 2" xfId="37133"/>
    <cellStyle name="Normal 38 4 3" xfId="37134"/>
    <cellStyle name="Normal 38 4 3 2" xfId="37135"/>
    <cellStyle name="Normal 38 4 4" xfId="37136"/>
    <cellStyle name="Normal 38 4 5" xfId="37137"/>
    <cellStyle name="Normal 38 4 6" xfId="37138"/>
    <cellStyle name="Normal 38 4 7" xfId="37139"/>
    <cellStyle name="Normal 38 4 8" xfId="37140"/>
    <cellStyle name="Normal 38 5" xfId="37141"/>
    <cellStyle name="Normal 38 5 2" xfId="37142"/>
    <cellStyle name="Normal 38 6" xfId="37143"/>
    <cellStyle name="Normal 38 6 2" xfId="37144"/>
    <cellStyle name="Normal 38 6 3" xfId="37145"/>
    <cellStyle name="Normal 38 7" xfId="37146"/>
    <cellStyle name="Normal 38 7 2" xfId="37147"/>
    <cellStyle name="Normal 38 8" xfId="37148"/>
    <cellStyle name="Normal 38 8 2" xfId="37149"/>
    <cellStyle name="Normal 38 9" xfId="37150"/>
    <cellStyle name="Normal 39" xfId="3443"/>
    <cellStyle name="Normal 39 10" xfId="37151"/>
    <cellStyle name="Normal 39 11" xfId="37152"/>
    <cellStyle name="Normal 39 12" xfId="37153"/>
    <cellStyle name="Normal 39 2" xfId="3444"/>
    <cellStyle name="Normal 39 2 2" xfId="37154"/>
    <cellStyle name="Normal 39 2 2 2" xfId="37155"/>
    <cellStyle name="Normal 39 2 2 3" xfId="37156"/>
    <cellStyle name="Normal 39 2 3" xfId="37157"/>
    <cellStyle name="Normal 39 2 3 2" xfId="37158"/>
    <cellStyle name="Normal 39 2 3 3" xfId="37159"/>
    <cellStyle name="Normal 39 2 4" xfId="37160"/>
    <cellStyle name="Normal 39 2 4 2" xfId="37161"/>
    <cellStyle name="Normal 39 2 4 3" xfId="37162"/>
    <cellStyle name="Normal 39 2 5" xfId="37163"/>
    <cellStyle name="Normal 39 2 5 2" xfId="37164"/>
    <cellStyle name="Normal 39 2 6" xfId="37165"/>
    <cellStyle name="Normal 39 2 7" xfId="37166"/>
    <cellStyle name="Normal 39 2 8" xfId="37167"/>
    <cellStyle name="Normal 39 2 9" xfId="37168"/>
    <cellStyle name="Normal 39 3" xfId="37169"/>
    <cellStyle name="Normal 39 3 2" xfId="37170"/>
    <cellStyle name="Normal 39 3 2 2" xfId="37171"/>
    <cellStyle name="Normal 39 3 2 3" xfId="37172"/>
    <cellStyle name="Normal 39 3 3" xfId="37173"/>
    <cellStyle name="Normal 39 3 3 2" xfId="37174"/>
    <cellStyle name="Normal 39 3 3 3" xfId="37175"/>
    <cellStyle name="Normal 39 3 4" xfId="37176"/>
    <cellStyle name="Normal 39 3 5" xfId="37177"/>
    <cellStyle name="Normal 39 3 6" xfId="37178"/>
    <cellStyle name="Normal 39 3 7" xfId="37179"/>
    <cellStyle name="Normal 39 3 8" xfId="37180"/>
    <cellStyle name="Normal 39 4" xfId="37181"/>
    <cellStyle name="Normal 39 4 2" xfId="37182"/>
    <cellStyle name="Normal 39 4 2 2" xfId="37183"/>
    <cellStyle name="Normal 39 4 3" xfId="37184"/>
    <cellStyle name="Normal 39 4 3 2" xfId="37185"/>
    <cellStyle name="Normal 39 4 4" xfId="37186"/>
    <cellStyle name="Normal 39 4 5" xfId="37187"/>
    <cellStyle name="Normal 39 4 6" xfId="37188"/>
    <cellStyle name="Normal 39 4 7" xfId="37189"/>
    <cellStyle name="Normal 39 4 8" xfId="37190"/>
    <cellStyle name="Normal 39 5" xfId="37191"/>
    <cellStyle name="Normal 39 5 2" xfId="37192"/>
    <cellStyle name="Normal 39 6" xfId="37193"/>
    <cellStyle name="Normal 39 6 2" xfId="37194"/>
    <cellStyle name="Normal 39 6 2 2" xfId="37195"/>
    <cellStyle name="Normal 39 6 3" xfId="37196"/>
    <cellStyle name="Normal 39 6 3 2" xfId="37197"/>
    <cellStyle name="Normal 39 6 4" xfId="37198"/>
    <cellStyle name="Normal 39 6 5" xfId="37199"/>
    <cellStyle name="Normal 39 7" xfId="37200"/>
    <cellStyle name="Normal 39 8" xfId="37201"/>
    <cellStyle name="Normal 39 8 2" xfId="37202"/>
    <cellStyle name="Normal 39 9" xfId="37203"/>
    <cellStyle name="Normal 39_2015 Annual Rpt" xfId="5008"/>
    <cellStyle name="Normal 4" xfId="50"/>
    <cellStyle name="Normal 4 10" xfId="3446"/>
    <cellStyle name="Normal 4 10 10" xfId="54432"/>
    <cellStyle name="Normal 4 10 11" xfId="54433"/>
    <cellStyle name="Normal 4 10 12" xfId="54434"/>
    <cellStyle name="Normal 4 10 2" xfId="4469"/>
    <cellStyle name="Normal 4 10 2 2" xfId="54435"/>
    <cellStyle name="Normal 4 10 2 2 2" xfId="54436"/>
    <cellStyle name="Normal 4 10 2 2 3" xfId="54437"/>
    <cellStyle name="Normal 4 10 2 3" xfId="54438"/>
    <cellStyle name="Normal 4 10 2 3 2" xfId="54439"/>
    <cellStyle name="Normal 4 10 2 3 3" xfId="54440"/>
    <cellStyle name="Normal 4 10 2 4" xfId="54441"/>
    <cellStyle name="Normal 4 10 2 5" xfId="54442"/>
    <cellStyle name="Normal 4 10 2 6" xfId="54443"/>
    <cellStyle name="Normal 4 10 2 7" xfId="54444"/>
    <cellStyle name="Normal 4 10 2 8" xfId="54445"/>
    <cellStyle name="Normal 4 10 3" xfId="54446"/>
    <cellStyle name="Normal 4 10 3 2" xfId="54447"/>
    <cellStyle name="Normal 4 10 3 3" xfId="54448"/>
    <cellStyle name="Normal 4 10 4" xfId="54449"/>
    <cellStyle name="Normal 4 10 4 2" xfId="54450"/>
    <cellStyle name="Normal 4 10 4 3" xfId="54451"/>
    <cellStyle name="Normal 4 10 5" xfId="54452"/>
    <cellStyle name="Normal 4 10 5 2" xfId="54453"/>
    <cellStyle name="Normal 4 10 5 3" xfId="54454"/>
    <cellStyle name="Normal 4 10 6" xfId="54455"/>
    <cellStyle name="Normal 4 10 6 2" xfId="54456"/>
    <cellStyle name="Normal 4 10 6 3" xfId="54457"/>
    <cellStyle name="Normal 4 10 7" xfId="54458"/>
    <cellStyle name="Normal 4 10 7 2" xfId="54459"/>
    <cellStyle name="Normal 4 10 7 3" xfId="54460"/>
    <cellStyle name="Normal 4 10 8" xfId="54461"/>
    <cellStyle name="Normal 4 10 9" xfId="54462"/>
    <cellStyle name="Normal 4 11" xfId="3447"/>
    <cellStyle name="Normal 4 11 2" xfId="4470"/>
    <cellStyle name="Normal 4 11 2 2" xfId="54463"/>
    <cellStyle name="Normal 4 11 2 2 2" xfId="54464"/>
    <cellStyle name="Normal 4 11 2 2 3" xfId="54465"/>
    <cellStyle name="Normal 4 11 2 3" xfId="54466"/>
    <cellStyle name="Normal 4 11 2 4" xfId="54467"/>
    <cellStyle name="Normal 4 11 2 5" xfId="54468"/>
    <cellStyle name="Normal 4 11 2 6" xfId="54469"/>
    <cellStyle name="Normal 4 11 2 7" xfId="54470"/>
    <cellStyle name="Normal 4 11 3" xfId="54471"/>
    <cellStyle name="Normal 4 11 3 2" xfId="54472"/>
    <cellStyle name="Normal 4 11 3 3" xfId="54473"/>
    <cellStyle name="Normal 4 11 4" xfId="54474"/>
    <cellStyle name="Normal 4 11 4 2" xfId="54475"/>
    <cellStyle name="Normal 4 11 4 3" xfId="54476"/>
    <cellStyle name="Normal 4 11 5" xfId="54477"/>
    <cellStyle name="Normal 4 11 6" xfId="54478"/>
    <cellStyle name="Normal 4 11 7" xfId="54479"/>
    <cellStyle name="Normal 4 12" xfId="3448"/>
    <cellStyle name="Normal 4 12 2" xfId="4471"/>
    <cellStyle name="Normal 4 12 2 2" xfId="54480"/>
    <cellStyle name="Normal 4 12 2 2 2" xfId="54481"/>
    <cellStyle name="Normal 4 12 2 2 3" xfId="54482"/>
    <cellStyle name="Normal 4 12 2 3" xfId="54483"/>
    <cellStyle name="Normal 4 12 2 4" xfId="54484"/>
    <cellStyle name="Normal 4 12 2 5" xfId="54485"/>
    <cellStyle name="Normal 4 12 2 6" xfId="54486"/>
    <cellStyle name="Normal 4 12 2 7" xfId="54487"/>
    <cellStyle name="Normal 4 12 3" xfId="54488"/>
    <cellStyle name="Normal 4 12 3 2" xfId="54489"/>
    <cellStyle name="Normal 4 12 3 3" xfId="54490"/>
    <cellStyle name="Normal 4 12 4" xfId="54491"/>
    <cellStyle name="Normal 4 12 4 2" xfId="54492"/>
    <cellStyle name="Normal 4 12 4 3" xfId="54493"/>
    <cellStyle name="Normal 4 12 5" xfId="54494"/>
    <cellStyle name="Normal 4 12 6" xfId="54495"/>
    <cellStyle name="Normal 4 12 7" xfId="54496"/>
    <cellStyle name="Normal 4 12 8" xfId="54497"/>
    <cellStyle name="Normal 4 12 9" xfId="54498"/>
    <cellStyle name="Normal 4 13" xfId="4468"/>
    <cellStyle name="Normal 4 13 2" xfId="54499"/>
    <cellStyle name="Normal 4 13 2 2" xfId="54500"/>
    <cellStyle name="Normal 4 13 2 3" xfId="54501"/>
    <cellStyle name="Normal 4 13 3" xfId="54502"/>
    <cellStyle name="Normal 4 13 3 2" xfId="54503"/>
    <cellStyle name="Normal 4 13 3 3" xfId="54504"/>
    <cellStyle name="Normal 4 13 4" xfId="54505"/>
    <cellStyle name="Normal 4 13 5" xfId="54506"/>
    <cellStyle name="Normal 4 13 6" xfId="54507"/>
    <cellStyle name="Normal 4 13 7" xfId="54508"/>
    <cellStyle name="Normal 4 13 8" xfId="54509"/>
    <cellStyle name="Normal 4 14" xfId="3445"/>
    <cellStyle name="Normal 4 14 2" xfId="54510"/>
    <cellStyle name="Normal 4 14 2 2" xfId="54511"/>
    <cellStyle name="Normal 4 14 2 3" xfId="54512"/>
    <cellStyle name="Normal 4 14 3" xfId="54513"/>
    <cellStyle name="Normal 4 14 3 2" xfId="54514"/>
    <cellStyle name="Normal 4 14 3 3" xfId="54515"/>
    <cellStyle name="Normal 4 14 4" xfId="54516"/>
    <cellStyle name="Normal 4 14 5" xfId="54517"/>
    <cellStyle name="Normal 4 14 6" xfId="54518"/>
    <cellStyle name="Normal 4 14 7" xfId="54519"/>
    <cellStyle name="Normal 4 14 8" xfId="54520"/>
    <cellStyle name="Normal 4 15" xfId="5061"/>
    <cellStyle name="Normal 4 15 2" xfId="54521"/>
    <cellStyle name="Normal 4 15 2 2" xfId="59843"/>
    <cellStyle name="Normal 4 15 2 3" xfId="59844"/>
    <cellStyle name="Normal 4 15 3" xfId="54522"/>
    <cellStyle name="Normal 4 15 3 2" xfId="59845"/>
    <cellStyle name="Normal 4 15 4" xfId="54523"/>
    <cellStyle name="Normal 4 16" xfId="139"/>
    <cellStyle name="Normal 4 16 2" xfId="54524"/>
    <cellStyle name="Normal 4 16 3" xfId="54525"/>
    <cellStyle name="Normal 4 17" xfId="54526"/>
    <cellStyle name="Normal 4 17 2" xfId="54527"/>
    <cellStyle name="Normal 4 17 3" xfId="54528"/>
    <cellStyle name="Normal 4 18" xfId="54529"/>
    <cellStyle name="Normal 4 18 2" xfId="54530"/>
    <cellStyle name="Normal 4 18 3" xfId="54531"/>
    <cellStyle name="Normal 4 19" xfId="54532"/>
    <cellStyle name="Normal 4 19 2" xfId="54533"/>
    <cellStyle name="Normal 4 19 3" xfId="54534"/>
    <cellStyle name="Normal 4 2" xfId="140"/>
    <cellStyle name="Normal 4 2 10" xfId="54535"/>
    <cellStyle name="Normal 4 2 10 2" xfId="54536"/>
    <cellStyle name="Normal 4 2 10 3" xfId="54537"/>
    <cellStyle name="Normal 4 2 11" xfId="54538"/>
    <cellStyle name="Normal 4 2 11 2" xfId="54539"/>
    <cellStyle name="Normal 4 2 11 3" xfId="54540"/>
    <cellStyle name="Normal 4 2 12" xfId="54541"/>
    <cellStyle name="Normal 4 2 12 2" xfId="54542"/>
    <cellStyle name="Normal 4 2 12 3" xfId="54543"/>
    <cellStyle name="Normal 4 2 13" xfId="54544"/>
    <cellStyle name="Normal 4 2 13 2" xfId="54545"/>
    <cellStyle name="Normal 4 2 13 3" xfId="54546"/>
    <cellStyle name="Normal 4 2 14" xfId="54547"/>
    <cellStyle name="Normal 4 2 14 2" xfId="54548"/>
    <cellStyle name="Normal 4 2 14 3" xfId="54549"/>
    <cellStyle name="Normal 4 2 15" xfId="54550"/>
    <cellStyle name="Normal 4 2 15 2" xfId="54551"/>
    <cellStyle name="Normal 4 2 15 3" xfId="54552"/>
    <cellStyle name="Normal 4 2 16" xfId="54553"/>
    <cellStyle name="Normal 4 2 16 2" xfId="54554"/>
    <cellStyle name="Normal 4 2 16 3" xfId="54555"/>
    <cellStyle name="Normal 4 2 17" xfId="54556"/>
    <cellStyle name="Normal 4 2 17 2" xfId="54557"/>
    <cellStyle name="Normal 4 2 17 3" xfId="54558"/>
    <cellStyle name="Normal 4 2 18" xfId="54559"/>
    <cellStyle name="Normal 4 2 18 2" xfId="54560"/>
    <cellStyle name="Normal 4 2 18 3" xfId="54561"/>
    <cellStyle name="Normal 4 2 19" xfId="54562"/>
    <cellStyle name="Normal 4 2 2" xfId="141"/>
    <cellStyle name="Normal 4 2 2 10" xfId="54563"/>
    <cellStyle name="Normal 4 2 2 10 2" xfId="54564"/>
    <cellStyle name="Normal 4 2 2 10 3" xfId="54565"/>
    <cellStyle name="Normal 4 2 2 11" xfId="54566"/>
    <cellStyle name="Normal 4 2 2 11 2" xfId="54567"/>
    <cellStyle name="Normal 4 2 2 11 3" xfId="54568"/>
    <cellStyle name="Normal 4 2 2 12" xfId="54569"/>
    <cellStyle name="Normal 4 2 2 12 2" xfId="54570"/>
    <cellStyle name="Normal 4 2 2 12 3" xfId="54571"/>
    <cellStyle name="Normal 4 2 2 13" xfId="54572"/>
    <cellStyle name="Normal 4 2 2 14" xfId="54573"/>
    <cellStyle name="Normal 4 2 2 2" xfId="261"/>
    <cellStyle name="Normal 4 2 2 2 2" xfId="37204"/>
    <cellStyle name="Normal 4 2 2 2 3" xfId="37205"/>
    <cellStyle name="Normal 4 2 2 2 3 2" xfId="54574"/>
    <cellStyle name="Normal 4 2 2 2 3 3" xfId="54575"/>
    <cellStyle name="Normal 4 2 2 2 4" xfId="37206"/>
    <cellStyle name="Normal 4 2 2 2 4 2" xfId="54576"/>
    <cellStyle name="Normal 4 2 2 2 4 3" xfId="54577"/>
    <cellStyle name="Normal 4 2 2 2 5" xfId="54578"/>
    <cellStyle name="Normal 4 2 2 2 6" xfId="54579"/>
    <cellStyle name="Normal 4 2 2 2 7" xfId="54580"/>
    <cellStyle name="Normal 4 2 2 2 8" xfId="54581"/>
    <cellStyle name="Normal 4 2 2 3" xfId="3450"/>
    <cellStyle name="Normal 4 2 2 3 2" xfId="37207"/>
    <cellStyle name="Normal 4 2 2 3 3" xfId="54582"/>
    <cellStyle name="Normal 4 2 2 3 4" xfId="54583"/>
    <cellStyle name="Normal 4 2 2 4" xfId="37208"/>
    <cellStyle name="Normal 4 2 2 4 2" xfId="54584"/>
    <cellStyle name="Normal 4 2 2 4 3" xfId="54585"/>
    <cellStyle name="Normal 4 2 2 5" xfId="37209"/>
    <cellStyle name="Normal 4 2 2 5 2" xfId="54586"/>
    <cellStyle name="Normal 4 2 2 5 3" xfId="54587"/>
    <cellStyle name="Normal 4 2 2 6" xfId="54588"/>
    <cellStyle name="Normal 4 2 2 6 2" xfId="54589"/>
    <cellStyle name="Normal 4 2 2 6 3" xfId="54590"/>
    <cellStyle name="Normal 4 2 2 7" xfId="54591"/>
    <cellStyle name="Normal 4 2 2 7 2" xfId="54592"/>
    <cellStyle name="Normal 4 2 2 7 3" xfId="54593"/>
    <cellStyle name="Normal 4 2 2 8" xfId="54594"/>
    <cellStyle name="Normal 4 2 2 8 2" xfId="54595"/>
    <cellStyle name="Normal 4 2 2 8 3" xfId="54596"/>
    <cellStyle name="Normal 4 2 2 9" xfId="54597"/>
    <cellStyle name="Normal 4 2 2 9 2" xfId="54598"/>
    <cellStyle name="Normal 4 2 2 9 3" xfId="54599"/>
    <cellStyle name="Normal 4 2 20" xfId="54600"/>
    <cellStyle name="Normal 4 2 21" xfId="54601"/>
    <cellStyle name="Normal 4 2 3" xfId="260"/>
    <cellStyle name="Normal 4 2 3 2" xfId="4472"/>
    <cellStyle name="Normal 4 2 3 2 2" xfId="54602"/>
    <cellStyle name="Normal 4 2 3 2 2 2" xfId="54603"/>
    <cellStyle name="Normal 4 2 3 2 2 3" xfId="54604"/>
    <cellStyle name="Normal 4 2 3 2 3" xfId="54605"/>
    <cellStyle name="Normal 4 2 3 2 3 2" xfId="54606"/>
    <cellStyle name="Normal 4 2 3 2 3 3" xfId="54607"/>
    <cellStyle name="Normal 4 2 3 2 4" xfId="54608"/>
    <cellStyle name="Normal 4 2 3 2 5" xfId="54609"/>
    <cellStyle name="Normal 4 2 3 2 6" xfId="54610"/>
    <cellStyle name="Normal 4 2 3 2 7" xfId="54611"/>
    <cellStyle name="Normal 4 2 3 3" xfId="37210"/>
    <cellStyle name="Normal 4 2 3 3 2" xfId="54612"/>
    <cellStyle name="Normal 4 2 3 3 3" xfId="54613"/>
    <cellStyle name="Normal 4 2 3 4" xfId="37211"/>
    <cellStyle name="Normal 4 2 3 4 2" xfId="54614"/>
    <cellStyle name="Normal 4 2 3 4 3" xfId="54615"/>
    <cellStyle name="Normal 4 2 3 5" xfId="37212"/>
    <cellStyle name="Normal 4 2 3 6" xfId="37213"/>
    <cellStyle name="Normal 4 2 3 7" xfId="54616"/>
    <cellStyle name="Normal 4 2 3 8" xfId="54617"/>
    <cellStyle name="Normal 4 2 3 9" xfId="54618"/>
    <cellStyle name="Normal 4 2 4" xfId="3449"/>
    <cellStyle name="Normal 4 2 4 2" xfId="37214"/>
    <cellStyle name="Normal 4 2 4 2 2" xfId="54619"/>
    <cellStyle name="Normal 4 2 4 2 3" xfId="54620"/>
    <cellStyle name="Normal 4 2 4 3" xfId="37215"/>
    <cellStyle name="Normal 4 2 4 3 2" xfId="54621"/>
    <cellStyle name="Normal 4 2 4 3 3" xfId="54622"/>
    <cellStyle name="Normal 4 2 4 4" xfId="54623"/>
    <cellStyle name="Normal 4 2 4 4 2" xfId="54624"/>
    <cellStyle name="Normal 4 2 4 4 3" xfId="54625"/>
    <cellStyle name="Normal 4 2 4 5" xfId="54626"/>
    <cellStyle name="Normal 4 2 4 6" xfId="54627"/>
    <cellStyle name="Normal 4 2 4 7" xfId="54628"/>
    <cellStyle name="Normal 4 2 4 8" xfId="54629"/>
    <cellStyle name="Normal 4 2 5" xfId="4767"/>
    <cellStyle name="Normal 4 2 5 2" xfId="37216"/>
    <cellStyle name="Normal 4 2 5 2 2" xfId="59846"/>
    <cellStyle name="Normal 4 2 5 3" xfId="54630"/>
    <cellStyle name="Normal 4 2 5 4" xfId="59847"/>
    <cellStyle name="Normal 4 2 5 5" xfId="59848"/>
    <cellStyle name="Normal 4 2 6" xfId="4768"/>
    <cellStyle name="Normal 4 2 6 2" xfId="54631"/>
    <cellStyle name="Normal 4 2 6 3" xfId="54632"/>
    <cellStyle name="Normal 4 2 7" xfId="4769"/>
    <cellStyle name="Normal 4 2 7 2" xfId="54633"/>
    <cellStyle name="Normal 4 2 7 3" xfId="54634"/>
    <cellStyle name="Normal 4 2 8" xfId="37217"/>
    <cellStyle name="Normal 4 2 8 2" xfId="54635"/>
    <cellStyle name="Normal 4 2 8 3" xfId="54636"/>
    <cellStyle name="Normal 4 2 9" xfId="54637"/>
    <cellStyle name="Normal 4 2 9 2" xfId="54638"/>
    <cellStyle name="Normal 4 2 9 3" xfId="54639"/>
    <cellStyle name="Normal 4 2_App b.3 Unspent_" xfId="5107"/>
    <cellStyle name="Normal 4 20" xfId="54640"/>
    <cellStyle name="Normal 4 20 2" xfId="54641"/>
    <cellStyle name="Normal 4 20 3" xfId="54642"/>
    <cellStyle name="Normal 4 21" xfId="54643"/>
    <cellStyle name="Normal 4 21 2" xfId="54644"/>
    <cellStyle name="Normal 4 21 3" xfId="54645"/>
    <cellStyle name="Normal 4 22" xfId="54646"/>
    <cellStyle name="Normal 4 22 2" xfId="54647"/>
    <cellStyle name="Normal 4 22 3" xfId="54648"/>
    <cellStyle name="Normal 4 23" xfId="54649"/>
    <cellStyle name="Normal 4 23 2" xfId="54650"/>
    <cellStyle name="Normal 4 23 3" xfId="54651"/>
    <cellStyle name="Normal 4 24" xfId="54652"/>
    <cellStyle name="Normal 4 24 2" xfId="54653"/>
    <cellStyle name="Normal 4 24 3" xfId="54654"/>
    <cellStyle name="Normal 4 25" xfId="54655"/>
    <cellStyle name="Normal 4 25 2" xfId="54656"/>
    <cellStyle name="Normal 4 25 3" xfId="54657"/>
    <cellStyle name="Normal 4 26" xfId="54658"/>
    <cellStyle name="Normal 4 26 2" xfId="54659"/>
    <cellStyle name="Normal 4 26 3" xfId="54660"/>
    <cellStyle name="Normal 4 27" xfId="54661"/>
    <cellStyle name="Normal 4 27 2" xfId="54662"/>
    <cellStyle name="Normal 4 27 3" xfId="54663"/>
    <cellStyle name="Normal 4 28" xfId="54664"/>
    <cellStyle name="Normal 4 29" xfId="54665"/>
    <cellStyle name="Normal 4 3" xfId="142"/>
    <cellStyle name="Normal 4 3 10" xfId="54666"/>
    <cellStyle name="Normal 4 3 10 2" xfId="54667"/>
    <cellStyle name="Normal 4 3 10 3" xfId="54668"/>
    <cellStyle name="Normal 4 3 11" xfId="54669"/>
    <cellStyle name="Normal 4 3 11 2" xfId="54670"/>
    <cellStyle name="Normal 4 3 11 3" xfId="54671"/>
    <cellStyle name="Normal 4 3 12" xfId="54672"/>
    <cellStyle name="Normal 4 3 12 2" xfId="54673"/>
    <cellStyle name="Normal 4 3 12 3" xfId="54674"/>
    <cellStyle name="Normal 4 3 13" xfId="54675"/>
    <cellStyle name="Normal 4 3 13 2" xfId="54676"/>
    <cellStyle name="Normal 4 3 13 3" xfId="54677"/>
    <cellStyle name="Normal 4 3 14" xfId="54678"/>
    <cellStyle name="Normal 4 3 15" xfId="54679"/>
    <cellStyle name="Normal 4 3 2" xfId="262"/>
    <cellStyle name="Normal 4 3 2 2" xfId="4473"/>
    <cellStyle name="Normal 4 3 2 2 2" xfId="54680"/>
    <cellStyle name="Normal 4 3 2 2 2 2" xfId="54681"/>
    <cellStyle name="Normal 4 3 2 2 2 3" xfId="54682"/>
    <cellStyle name="Normal 4 3 2 2 2 4" xfId="59849"/>
    <cellStyle name="Normal 4 3 2 2 3" xfId="54683"/>
    <cellStyle name="Normal 4 3 2 2 3 2" xfId="54684"/>
    <cellStyle name="Normal 4 3 2 2 3 3" xfId="54685"/>
    <cellStyle name="Normal 4 3 2 2 4" xfId="54686"/>
    <cellStyle name="Normal 4 3 2 2 5" xfId="54687"/>
    <cellStyle name="Normal 4 3 2 2 6" xfId="54688"/>
    <cellStyle name="Normal 4 3 2 2 7" xfId="54689"/>
    <cellStyle name="Normal 4 3 2 2 8" xfId="54690"/>
    <cellStyle name="Normal 4 3 2 3" xfId="3452"/>
    <cellStyle name="Normal 4 3 2 3 2" xfId="54691"/>
    <cellStyle name="Normal 4 3 2 3 2 2" xfId="54692"/>
    <cellStyle name="Normal 4 3 2 3 2 3" xfId="54693"/>
    <cellStyle name="Normal 4 3 2 3 3" xfId="54694"/>
    <cellStyle name="Normal 4 3 2 3 3 2" xfId="54695"/>
    <cellStyle name="Normal 4 3 2 3 3 3" xfId="54696"/>
    <cellStyle name="Normal 4 3 2 3 4" xfId="54697"/>
    <cellStyle name="Normal 4 3 2 3 5" xfId="54698"/>
    <cellStyle name="Normal 4 3 2 3 6" xfId="54699"/>
    <cellStyle name="Normal 4 3 2 3 7" xfId="54700"/>
    <cellStyle name="Normal 4 3 2 4" xfId="37218"/>
    <cellStyle name="Normal 4 3 2 4 2" xfId="54701"/>
    <cellStyle name="Normal 4 3 2 4 3" xfId="54702"/>
    <cellStyle name="Normal 4 3 2 5" xfId="54703"/>
    <cellStyle name="Normal 4 3 2 5 2" xfId="54704"/>
    <cellStyle name="Normal 4 3 2 5 3" xfId="54705"/>
    <cellStyle name="Normal 4 3 2 6" xfId="54706"/>
    <cellStyle name="Normal 4 3 2 6 2" xfId="54707"/>
    <cellStyle name="Normal 4 3 2 6 3" xfId="54708"/>
    <cellStyle name="Normal 4 3 2 7" xfId="54709"/>
    <cellStyle name="Normal 4 3 2 8" xfId="54710"/>
    <cellStyle name="Normal 4 3 2 9" xfId="54711"/>
    <cellStyle name="Normal 4 3 2_Dec monthly report" xfId="4770"/>
    <cellStyle name="Normal 4 3 3" xfId="3451"/>
    <cellStyle name="Normal 4 3 3 2" xfId="37219"/>
    <cellStyle name="Normal 4 3 3 3" xfId="54712"/>
    <cellStyle name="Normal 4 3 3 4" xfId="54713"/>
    <cellStyle name="Normal 4 3 4" xfId="4771"/>
    <cellStyle name="Normal 4 3 4 2" xfId="37220"/>
    <cellStyle name="Normal 4 3 4 3" xfId="54714"/>
    <cellStyle name="Normal 4 3 5" xfId="37221"/>
    <cellStyle name="Normal 4 3 5 2" xfId="54715"/>
    <cellStyle name="Normal 4 3 5 3" xfId="54716"/>
    <cellStyle name="Normal 4 3 6" xfId="54717"/>
    <cellStyle name="Normal 4 3 6 2" xfId="54718"/>
    <cellStyle name="Normal 4 3 6 3" xfId="54719"/>
    <cellStyle name="Normal 4 3 7" xfId="54720"/>
    <cellStyle name="Normal 4 3 7 2" xfId="54721"/>
    <cellStyle name="Normal 4 3 7 3" xfId="54722"/>
    <cellStyle name="Normal 4 3 8" xfId="54723"/>
    <cellStyle name="Normal 4 3 8 2" xfId="54724"/>
    <cellStyle name="Normal 4 3 8 3" xfId="54725"/>
    <cellStyle name="Normal 4 3 9" xfId="54726"/>
    <cellStyle name="Normal 4 3 9 2" xfId="54727"/>
    <cellStyle name="Normal 4 3 9 3" xfId="54728"/>
    <cellStyle name="Normal 4 3_2015 Annual Rpt" xfId="5009"/>
    <cellStyle name="Normal 4 30" xfId="54729"/>
    <cellStyle name="Normal 4 4" xfId="259"/>
    <cellStyle name="Normal 4 4 10" xfId="59850"/>
    <cellStyle name="Normal 4 4 2" xfId="3454"/>
    <cellStyle name="Normal 4 4 2 2" xfId="37222"/>
    <cellStyle name="Normal 4 4 2 3" xfId="54730"/>
    <cellStyle name="Normal 4 4 2 4" xfId="54731"/>
    <cellStyle name="Normal 4 4 3" xfId="3453"/>
    <cellStyle name="Normal 4 4 3 2" xfId="37223"/>
    <cellStyle name="Normal 4 4 3 2 2" xfId="37224"/>
    <cellStyle name="Normal 4 4 3 3" xfId="37225"/>
    <cellStyle name="Normal 4 4 3 3 2" xfId="37226"/>
    <cellStyle name="Normal 4 4 3 4" xfId="37227"/>
    <cellStyle name="Normal 4 4 3 5" xfId="37228"/>
    <cellStyle name="Normal 4 4 3 6" xfId="37229"/>
    <cellStyle name="Normal 4 4 3 7" xfId="37230"/>
    <cellStyle name="Normal 4 4 3 8" xfId="37231"/>
    <cellStyle name="Normal 4 4 4" xfId="4772"/>
    <cellStyle name="Normal 4 4 4 2" xfId="54732"/>
    <cellStyle name="Normal 4 4 4 3" xfId="54733"/>
    <cellStyle name="Normal 4 4 5" xfId="4773"/>
    <cellStyle name="Normal 4 4 5 2" xfId="54734"/>
    <cellStyle name="Normal 4 4 5 3" xfId="54735"/>
    <cellStyle name="Normal 4 4 6" xfId="54736"/>
    <cellStyle name="Normal 4 4 7" xfId="54737"/>
    <cellStyle name="Normal 4 4 8" xfId="54738"/>
    <cellStyle name="Normal 4 4 9" xfId="54739"/>
    <cellStyle name="Normal 4 5" xfId="3455"/>
    <cellStyle name="Normal 4 5 2" xfId="37232"/>
    <cellStyle name="Normal 4 5 2 2" xfId="54740"/>
    <cellStyle name="Normal 4 5 2 3" xfId="54741"/>
    <cellStyle name="Normal 4 5 3" xfId="37233"/>
    <cellStyle name="Normal 4 5 3 2" xfId="37234"/>
    <cellStyle name="Normal 4 5 4" xfId="37235"/>
    <cellStyle name="Normal 4 5 5" xfId="37236"/>
    <cellStyle name="Normal 4 5 6" xfId="37237"/>
    <cellStyle name="Normal 4 5 7" xfId="37238"/>
    <cellStyle name="Normal 4 6" xfId="3456"/>
    <cellStyle name="Normal 4 6 10" xfId="54742"/>
    <cellStyle name="Normal 4 6 11" xfId="54743"/>
    <cellStyle name="Normal 4 6 12" xfId="54744"/>
    <cellStyle name="Normal 4 6 13" xfId="54745"/>
    <cellStyle name="Normal 4 6 14" xfId="54746"/>
    <cellStyle name="Normal 4 6 2" xfId="3457"/>
    <cellStyle name="Normal 4 6 2 10" xfId="54747"/>
    <cellStyle name="Normal 4 6 2 11" xfId="54748"/>
    <cellStyle name="Normal 4 6 2 12" xfId="54749"/>
    <cellStyle name="Normal 4 6 2 13" xfId="54750"/>
    <cellStyle name="Normal 4 6 2 2" xfId="3458"/>
    <cellStyle name="Normal 4 6 2 2 10" xfId="54751"/>
    <cellStyle name="Normal 4 6 2 2 11" xfId="54752"/>
    <cellStyle name="Normal 4 6 2 2 2" xfId="3459"/>
    <cellStyle name="Normal 4 6 2 2 2 2" xfId="4477"/>
    <cellStyle name="Normal 4 6 2 2 2 2 2" xfId="54753"/>
    <cellStyle name="Normal 4 6 2 2 2 2 2 2" xfId="54754"/>
    <cellStyle name="Normal 4 6 2 2 2 2 2 3" xfId="54755"/>
    <cellStyle name="Normal 4 6 2 2 2 2 3" xfId="54756"/>
    <cellStyle name="Normal 4 6 2 2 2 2 3 2" xfId="54757"/>
    <cellStyle name="Normal 4 6 2 2 2 2 3 3" xfId="54758"/>
    <cellStyle name="Normal 4 6 2 2 2 2 4" xfId="54759"/>
    <cellStyle name="Normal 4 6 2 2 2 2 5" xfId="54760"/>
    <cellStyle name="Normal 4 6 2 2 2 2 6" xfId="54761"/>
    <cellStyle name="Normal 4 6 2 2 2 2 7" xfId="54762"/>
    <cellStyle name="Normal 4 6 2 2 2 2 8" xfId="54763"/>
    <cellStyle name="Normal 4 6 2 2 2 3" xfId="54764"/>
    <cellStyle name="Normal 4 6 2 2 2 3 2" xfId="54765"/>
    <cellStyle name="Normal 4 6 2 2 2 3 2 2" xfId="59851"/>
    <cellStyle name="Normal 4 6 2 2 2 3 2 3" xfId="59852"/>
    <cellStyle name="Normal 4 6 2 2 2 3 3" xfId="54766"/>
    <cellStyle name="Normal 4 6 2 2 2 3 3 2" xfId="59853"/>
    <cellStyle name="Normal 4 6 2 2 2 3 4" xfId="54767"/>
    <cellStyle name="Normal 4 6 2 2 2 4" xfId="54768"/>
    <cellStyle name="Normal 4 6 2 2 2 4 2" xfId="54769"/>
    <cellStyle name="Normal 4 6 2 2 2 4 3" xfId="54770"/>
    <cellStyle name="Normal 4 6 2 2 2 5" xfId="54771"/>
    <cellStyle name="Normal 4 6 2 2 2 6" xfId="54772"/>
    <cellStyle name="Normal 4 6 2 2 2 7" xfId="54773"/>
    <cellStyle name="Normal 4 6 2 2 2 8" xfId="54774"/>
    <cellStyle name="Normal 4 6 2 2 2 9" xfId="54775"/>
    <cellStyle name="Normal 4 6 2 2 3" xfId="4476"/>
    <cellStyle name="Normal 4 6 2 2 3 2" xfId="54776"/>
    <cellStyle name="Normal 4 6 2 2 3 2 2" xfId="54777"/>
    <cellStyle name="Normal 4 6 2 2 3 2 3" xfId="54778"/>
    <cellStyle name="Normal 4 6 2 2 3 3" xfId="54779"/>
    <cellStyle name="Normal 4 6 2 2 3 3 2" xfId="54780"/>
    <cellStyle name="Normal 4 6 2 2 3 3 3" xfId="54781"/>
    <cellStyle name="Normal 4 6 2 2 3 4" xfId="54782"/>
    <cellStyle name="Normal 4 6 2 2 3 5" xfId="54783"/>
    <cellStyle name="Normal 4 6 2 2 3 6" xfId="54784"/>
    <cellStyle name="Normal 4 6 2 2 3 7" xfId="54785"/>
    <cellStyle name="Normal 4 6 2 2 3 8" xfId="54786"/>
    <cellStyle name="Normal 4 6 2 2 4" xfId="54787"/>
    <cellStyle name="Normal 4 6 2 2 4 2" xfId="54788"/>
    <cellStyle name="Normal 4 6 2 2 4 2 2" xfId="59854"/>
    <cellStyle name="Normal 4 6 2 2 4 2 3" xfId="59855"/>
    <cellStyle name="Normal 4 6 2 2 4 3" xfId="54789"/>
    <cellStyle name="Normal 4 6 2 2 4 3 2" xfId="59856"/>
    <cellStyle name="Normal 4 6 2 2 4 4" xfId="54790"/>
    <cellStyle name="Normal 4 6 2 2 5" xfId="54791"/>
    <cellStyle name="Normal 4 6 2 2 5 2" xfId="54792"/>
    <cellStyle name="Normal 4 6 2 2 5 3" xfId="54793"/>
    <cellStyle name="Normal 4 6 2 2 6" xfId="54794"/>
    <cellStyle name="Normal 4 6 2 2 6 2" xfId="54795"/>
    <cellStyle name="Normal 4 6 2 2 6 3" xfId="54796"/>
    <cellStyle name="Normal 4 6 2 2 7" xfId="54797"/>
    <cellStyle name="Normal 4 6 2 2 8" xfId="54798"/>
    <cellStyle name="Normal 4 6 2 2 9" xfId="54799"/>
    <cellStyle name="Normal 4 6 2 3" xfId="3460"/>
    <cellStyle name="Normal 4 6 2 3 10" xfId="54800"/>
    <cellStyle name="Normal 4 6 2 3 2" xfId="4478"/>
    <cellStyle name="Normal 4 6 2 3 2 2" xfId="54801"/>
    <cellStyle name="Normal 4 6 2 3 2 2 2" xfId="54802"/>
    <cellStyle name="Normal 4 6 2 3 2 2 3" xfId="54803"/>
    <cellStyle name="Normal 4 6 2 3 2 2 4" xfId="59857"/>
    <cellStyle name="Normal 4 6 2 3 2 3" xfId="54804"/>
    <cellStyle name="Normal 4 6 2 3 2 3 2" xfId="54805"/>
    <cellStyle name="Normal 4 6 2 3 2 3 3" xfId="54806"/>
    <cellStyle name="Normal 4 6 2 3 2 4" xfId="54807"/>
    <cellStyle name="Normal 4 6 2 3 2 5" xfId="54808"/>
    <cellStyle name="Normal 4 6 2 3 2 6" xfId="54809"/>
    <cellStyle name="Normal 4 6 2 3 2 7" xfId="54810"/>
    <cellStyle name="Normal 4 6 2 3 2 8" xfId="54811"/>
    <cellStyle name="Normal 4 6 2 3 3" xfId="54812"/>
    <cellStyle name="Normal 4 6 2 3 3 2" xfId="54813"/>
    <cellStyle name="Normal 4 6 2 3 3 2 2" xfId="59858"/>
    <cellStyle name="Normal 4 6 2 3 3 2 3" xfId="59859"/>
    <cellStyle name="Normal 4 6 2 3 3 3" xfId="54814"/>
    <cellStyle name="Normal 4 6 2 3 3 4" xfId="54815"/>
    <cellStyle name="Normal 4 6 2 3 3 5" xfId="59860"/>
    <cellStyle name="Normal 4 6 2 3 3 6" xfId="59861"/>
    <cellStyle name="Normal 4 6 2 3 4" xfId="54816"/>
    <cellStyle name="Normal 4 6 2 3 4 2" xfId="54817"/>
    <cellStyle name="Normal 4 6 2 3 4 3" xfId="54818"/>
    <cellStyle name="Normal 4 6 2 3 5" xfId="54819"/>
    <cellStyle name="Normal 4 6 2 3 5 2" xfId="54820"/>
    <cellStyle name="Normal 4 6 2 3 5 3" xfId="54821"/>
    <cellStyle name="Normal 4 6 2 3 6" xfId="54822"/>
    <cellStyle name="Normal 4 6 2 3 7" xfId="54823"/>
    <cellStyle name="Normal 4 6 2 3 8" xfId="54824"/>
    <cellStyle name="Normal 4 6 2 3 9" xfId="54825"/>
    <cellStyle name="Normal 4 6 2 4" xfId="4475"/>
    <cellStyle name="Normal 4 6 2 4 2" xfId="54826"/>
    <cellStyle name="Normal 4 6 2 4 2 2" xfId="54827"/>
    <cellStyle name="Normal 4 6 2 4 2 3" xfId="54828"/>
    <cellStyle name="Normal 4 6 2 4 2 4" xfId="59862"/>
    <cellStyle name="Normal 4 6 2 4 3" xfId="54829"/>
    <cellStyle name="Normal 4 6 2 4 3 2" xfId="54830"/>
    <cellStyle name="Normal 4 6 2 4 3 3" xfId="54831"/>
    <cellStyle name="Normal 4 6 2 4 4" xfId="54832"/>
    <cellStyle name="Normal 4 6 2 4 5" xfId="54833"/>
    <cellStyle name="Normal 4 6 2 4 6" xfId="54834"/>
    <cellStyle name="Normal 4 6 2 4 7" xfId="54835"/>
    <cellStyle name="Normal 4 6 2 4 8" xfId="54836"/>
    <cellStyle name="Normal 4 6 2 5" xfId="54837"/>
    <cellStyle name="Normal 4 6 2 5 2" xfId="54838"/>
    <cellStyle name="Normal 4 6 2 5 2 2" xfId="59863"/>
    <cellStyle name="Normal 4 6 2 5 2 3" xfId="59864"/>
    <cellStyle name="Normal 4 6 2 5 3" xfId="54839"/>
    <cellStyle name="Normal 4 6 2 5 4" xfId="54840"/>
    <cellStyle name="Normal 4 6 2 5 5" xfId="59865"/>
    <cellStyle name="Normal 4 6 2 5 6" xfId="59866"/>
    <cellStyle name="Normal 4 6 2 6" xfId="54841"/>
    <cellStyle name="Normal 4 6 2 6 2" xfId="54842"/>
    <cellStyle name="Normal 4 6 2 6 3" xfId="54843"/>
    <cellStyle name="Normal 4 6 2 7" xfId="54844"/>
    <cellStyle name="Normal 4 6 2 7 2" xfId="54845"/>
    <cellStyle name="Normal 4 6 2 7 3" xfId="54846"/>
    <cellStyle name="Normal 4 6 2 8" xfId="54847"/>
    <cellStyle name="Normal 4 6 2 8 2" xfId="54848"/>
    <cellStyle name="Normal 4 6 2 8 3" xfId="54849"/>
    <cellStyle name="Normal 4 6 2 9" xfId="54850"/>
    <cellStyle name="Normal 4 6 3" xfId="3461"/>
    <cellStyle name="Normal 4 6 3 10" xfId="54851"/>
    <cellStyle name="Normal 4 6 3 11" xfId="54852"/>
    <cellStyle name="Normal 4 6 3 2" xfId="3462"/>
    <cellStyle name="Normal 4 6 3 2 2" xfId="4480"/>
    <cellStyle name="Normal 4 6 3 2 2 2" xfId="54853"/>
    <cellStyle name="Normal 4 6 3 2 2 2 2" xfId="54854"/>
    <cellStyle name="Normal 4 6 3 2 2 2 3" xfId="54855"/>
    <cellStyle name="Normal 4 6 3 2 2 3" xfId="54856"/>
    <cellStyle name="Normal 4 6 3 2 2 3 2" xfId="54857"/>
    <cellStyle name="Normal 4 6 3 2 2 3 3" xfId="54858"/>
    <cellStyle name="Normal 4 6 3 2 2 4" xfId="54859"/>
    <cellStyle name="Normal 4 6 3 2 2 5" xfId="54860"/>
    <cellStyle name="Normal 4 6 3 2 2 6" xfId="54861"/>
    <cellStyle name="Normal 4 6 3 2 2 7" xfId="54862"/>
    <cellStyle name="Normal 4 6 3 2 2 8" xfId="54863"/>
    <cellStyle name="Normal 4 6 3 2 3" xfId="54864"/>
    <cellStyle name="Normal 4 6 3 2 3 2" xfId="54865"/>
    <cellStyle name="Normal 4 6 3 2 3 2 2" xfId="59867"/>
    <cellStyle name="Normal 4 6 3 2 3 2 3" xfId="59868"/>
    <cellStyle name="Normal 4 6 3 2 3 3" xfId="54866"/>
    <cellStyle name="Normal 4 6 3 2 3 3 2" xfId="59869"/>
    <cellStyle name="Normal 4 6 3 2 3 4" xfId="54867"/>
    <cellStyle name="Normal 4 6 3 2 4" xfId="54868"/>
    <cellStyle name="Normal 4 6 3 2 4 2" xfId="54869"/>
    <cellStyle name="Normal 4 6 3 2 4 3" xfId="54870"/>
    <cellStyle name="Normal 4 6 3 2 5" xfId="54871"/>
    <cellStyle name="Normal 4 6 3 2 6" xfId="54872"/>
    <cellStyle name="Normal 4 6 3 2 7" xfId="54873"/>
    <cellStyle name="Normal 4 6 3 2 8" xfId="54874"/>
    <cellStyle name="Normal 4 6 3 2 9" xfId="54875"/>
    <cellStyle name="Normal 4 6 3 3" xfId="4479"/>
    <cellStyle name="Normal 4 6 3 3 2" xfId="54876"/>
    <cellStyle name="Normal 4 6 3 3 2 2" xfId="54877"/>
    <cellStyle name="Normal 4 6 3 3 2 3" xfId="54878"/>
    <cellStyle name="Normal 4 6 3 3 3" xfId="54879"/>
    <cellStyle name="Normal 4 6 3 3 3 2" xfId="54880"/>
    <cellStyle name="Normal 4 6 3 3 3 3" xfId="54881"/>
    <cellStyle name="Normal 4 6 3 3 4" xfId="54882"/>
    <cellStyle name="Normal 4 6 3 3 5" xfId="54883"/>
    <cellStyle name="Normal 4 6 3 3 6" xfId="54884"/>
    <cellStyle name="Normal 4 6 3 3 7" xfId="54885"/>
    <cellStyle name="Normal 4 6 3 3 8" xfId="54886"/>
    <cellStyle name="Normal 4 6 3 4" xfId="54887"/>
    <cellStyle name="Normal 4 6 3 4 2" xfId="54888"/>
    <cellStyle name="Normal 4 6 3 4 2 2" xfId="59870"/>
    <cellStyle name="Normal 4 6 3 4 2 3" xfId="59871"/>
    <cellStyle name="Normal 4 6 3 4 3" xfId="54889"/>
    <cellStyle name="Normal 4 6 3 4 3 2" xfId="59872"/>
    <cellStyle name="Normal 4 6 3 4 4" xfId="54890"/>
    <cellStyle name="Normal 4 6 3 5" xfId="54891"/>
    <cellStyle name="Normal 4 6 3 5 2" xfId="54892"/>
    <cellStyle name="Normal 4 6 3 5 3" xfId="54893"/>
    <cellStyle name="Normal 4 6 3 6" xfId="54894"/>
    <cellStyle name="Normal 4 6 3 6 2" xfId="54895"/>
    <cellStyle name="Normal 4 6 3 6 3" xfId="54896"/>
    <cellStyle name="Normal 4 6 3 7" xfId="54897"/>
    <cellStyle name="Normal 4 6 3 8" xfId="54898"/>
    <cellStyle name="Normal 4 6 3 9" xfId="54899"/>
    <cellStyle name="Normal 4 6 4" xfId="3463"/>
    <cellStyle name="Normal 4 6 4 10" xfId="54900"/>
    <cellStyle name="Normal 4 6 4 2" xfId="4481"/>
    <cellStyle name="Normal 4 6 4 2 2" xfId="54901"/>
    <cellStyle name="Normal 4 6 4 2 2 2" xfId="54902"/>
    <cellStyle name="Normal 4 6 4 2 2 3" xfId="54903"/>
    <cellStyle name="Normal 4 6 4 2 2 4" xfId="59873"/>
    <cellStyle name="Normal 4 6 4 2 3" xfId="54904"/>
    <cellStyle name="Normal 4 6 4 2 3 2" xfId="54905"/>
    <cellStyle name="Normal 4 6 4 2 3 3" xfId="54906"/>
    <cellStyle name="Normal 4 6 4 2 4" xfId="54907"/>
    <cellStyle name="Normal 4 6 4 2 5" xfId="54908"/>
    <cellStyle name="Normal 4 6 4 2 6" xfId="54909"/>
    <cellStyle name="Normal 4 6 4 2 7" xfId="54910"/>
    <cellStyle name="Normal 4 6 4 2 8" xfId="54911"/>
    <cellStyle name="Normal 4 6 4 3" xfId="54912"/>
    <cellStyle name="Normal 4 6 4 3 2" xfId="54913"/>
    <cellStyle name="Normal 4 6 4 3 2 2" xfId="59874"/>
    <cellStyle name="Normal 4 6 4 3 2 3" xfId="59875"/>
    <cellStyle name="Normal 4 6 4 3 3" xfId="54914"/>
    <cellStyle name="Normal 4 6 4 3 4" xfId="54915"/>
    <cellStyle name="Normal 4 6 4 3 5" xfId="59876"/>
    <cellStyle name="Normal 4 6 4 3 6" xfId="59877"/>
    <cellStyle name="Normal 4 6 4 4" xfId="54916"/>
    <cellStyle name="Normal 4 6 4 4 2" xfId="54917"/>
    <cellStyle name="Normal 4 6 4 4 3" xfId="54918"/>
    <cellStyle name="Normal 4 6 4 5" xfId="54919"/>
    <cellStyle name="Normal 4 6 4 5 2" xfId="54920"/>
    <cellStyle name="Normal 4 6 4 5 3" xfId="54921"/>
    <cellStyle name="Normal 4 6 4 6" xfId="54922"/>
    <cellStyle name="Normal 4 6 4 7" xfId="54923"/>
    <cellStyle name="Normal 4 6 4 8" xfId="54924"/>
    <cellStyle name="Normal 4 6 4 9" xfId="54925"/>
    <cellStyle name="Normal 4 6 5" xfId="4474"/>
    <cellStyle name="Normal 4 6 5 2" xfId="54926"/>
    <cellStyle name="Normal 4 6 5 2 2" xfId="54927"/>
    <cellStyle name="Normal 4 6 5 2 3" xfId="54928"/>
    <cellStyle name="Normal 4 6 5 2 4" xfId="59878"/>
    <cellStyle name="Normal 4 6 5 3" xfId="54929"/>
    <cellStyle name="Normal 4 6 5 3 2" xfId="54930"/>
    <cellStyle name="Normal 4 6 5 3 3" xfId="54931"/>
    <cellStyle name="Normal 4 6 5 4" xfId="54932"/>
    <cellStyle name="Normal 4 6 5 5" xfId="54933"/>
    <cellStyle name="Normal 4 6 5 6" xfId="54934"/>
    <cellStyle name="Normal 4 6 5 7" xfId="54935"/>
    <cellStyle name="Normal 4 6 5 8" xfId="54936"/>
    <cellStyle name="Normal 4 6 6" xfId="54937"/>
    <cellStyle name="Normal 4 6 6 2" xfId="54938"/>
    <cellStyle name="Normal 4 6 6 2 2" xfId="59879"/>
    <cellStyle name="Normal 4 6 6 2 3" xfId="59880"/>
    <cellStyle name="Normal 4 6 6 3" xfId="54939"/>
    <cellStyle name="Normal 4 6 6 4" xfId="54940"/>
    <cellStyle name="Normal 4 6 6 5" xfId="59881"/>
    <cellStyle name="Normal 4 6 6 6" xfId="59882"/>
    <cellStyle name="Normal 4 6 7" xfId="54941"/>
    <cellStyle name="Normal 4 6 7 2" xfId="54942"/>
    <cellStyle name="Normal 4 6 7 3" xfId="54943"/>
    <cellStyle name="Normal 4 6 8" xfId="54944"/>
    <cellStyle name="Normal 4 6 8 2" xfId="54945"/>
    <cellStyle name="Normal 4 6 8 3" xfId="54946"/>
    <cellStyle name="Normal 4 6 9" xfId="54947"/>
    <cellStyle name="Normal 4 6 9 2" xfId="54948"/>
    <cellStyle name="Normal 4 6 9 3" xfId="54949"/>
    <cellStyle name="Normal 4 7" xfId="3464"/>
    <cellStyle name="Normal 4 7 10" xfId="54950"/>
    <cellStyle name="Normal 4 7 11" xfId="54951"/>
    <cellStyle name="Normal 4 7 12" xfId="54952"/>
    <cellStyle name="Normal 4 7 13" xfId="54953"/>
    <cellStyle name="Normal 4 7 2" xfId="3465"/>
    <cellStyle name="Normal 4 7 2 10" xfId="54954"/>
    <cellStyle name="Normal 4 7 2 11" xfId="54955"/>
    <cellStyle name="Normal 4 7 2 2" xfId="3466"/>
    <cellStyle name="Normal 4 7 2 2 10" xfId="54956"/>
    <cellStyle name="Normal 4 7 2 2 2" xfId="4484"/>
    <cellStyle name="Normal 4 7 2 2 2 2" xfId="54957"/>
    <cellStyle name="Normal 4 7 2 2 2 2 2" xfId="54958"/>
    <cellStyle name="Normal 4 7 2 2 2 2 3" xfId="54959"/>
    <cellStyle name="Normal 4 7 2 2 2 3" xfId="54960"/>
    <cellStyle name="Normal 4 7 2 2 2 3 2" xfId="54961"/>
    <cellStyle name="Normal 4 7 2 2 2 3 3" xfId="54962"/>
    <cellStyle name="Normal 4 7 2 2 2 4" xfId="54963"/>
    <cellStyle name="Normal 4 7 2 2 2 5" xfId="54964"/>
    <cellStyle name="Normal 4 7 2 2 2 6" xfId="54965"/>
    <cellStyle name="Normal 4 7 2 2 2 7" xfId="54966"/>
    <cellStyle name="Normal 4 7 2 2 2 8" xfId="54967"/>
    <cellStyle name="Normal 4 7 2 2 3" xfId="54968"/>
    <cellStyle name="Normal 4 7 2 2 3 2" xfId="54969"/>
    <cellStyle name="Normal 4 7 2 2 3 2 2" xfId="59883"/>
    <cellStyle name="Normal 4 7 2 2 3 2 3" xfId="59884"/>
    <cellStyle name="Normal 4 7 2 2 3 3" xfId="54970"/>
    <cellStyle name="Normal 4 7 2 2 3 3 2" xfId="59885"/>
    <cellStyle name="Normal 4 7 2 2 3 4" xfId="54971"/>
    <cellStyle name="Normal 4 7 2 2 4" xfId="54972"/>
    <cellStyle name="Normal 4 7 2 2 4 2" xfId="54973"/>
    <cellStyle name="Normal 4 7 2 2 4 3" xfId="54974"/>
    <cellStyle name="Normal 4 7 2 2 5" xfId="54975"/>
    <cellStyle name="Normal 4 7 2 2 5 2" xfId="54976"/>
    <cellStyle name="Normal 4 7 2 2 5 3" xfId="54977"/>
    <cellStyle name="Normal 4 7 2 2 6" xfId="54978"/>
    <cellStyle name="Normal 4 7 2 2 7" xfId="54979"/>
    <cellStyle name="Normal 4 7 2 2 8" xfId="54980"/>
    <cellStyle name="Normal 4 7 2 2 9" xfId="54981"/>
    <cellStyle name="Normal 4 7 2 3" xfId="4483"/>
    <cellStyle name="Normal 4 7 2 3 2" xfId="54982"/>
    <cellStyle name="Normal 4 7 2 3 2 2" xfId="54983"/>
    <cellStyle name="Normal 4 7 2 3 2 3" xfId="54984"/>
    <cellStyle name="Normal 4 7 2 3 3" xfId="54985"/>
    <cellStyle name="Normal 4 7 2 3 3 2" xfId="54986"/>
    <cellStyle name="Normal 4 7 2 3 3 3" xfId="54987"/>
    <cellStyle name="Normal 4 7 2 3 4" xfId="54988"/>
    <cellStyle name="Normal 4 7 2 3 5" xfId="54989"/>
    <cellStyle name="Normal 4 7 2 3 6" xfId="54990"/>
    <cellStyle name="Normal 4 7 2 3 7" xfId="54991"/>
    <cellStyle name="Normal 4 7 2 3 8" xfId="54992"/>
    <cellStyle name="Normal 4 7 2 4" xfId="54993"/>
    <cellStyle name="Normal 4 7 2 4 2" xfId="54994"/>
    <cellStyle name="Normal 4 7 2 4 2 2" xfId="59886"/>
    <cellStyle name="Normal 4 7 2 4 2 3" xfId="59887"/>
    <cellStyle name="Normal 4 7 2 4 3" xfId="54995"/>
    <cellStyle name="Normal 4 7 2 4 3 2" xfId="59888"/>
    <cellStyle name="Normal 4 7 2 4 4" xfId="54996"/>
    <cellStyle name="Normal 4 7 2 5" xfId="54997"/>
    <cellStyle name="Normal 4 7 2 5 2" xfId="54998"/>
    <cellStyle name="Normal 4 7 2 5 3" xfId="54999"/>
    <cellStyle name="Normal 4 7 2 6" xfId="55000"/>
    <cellStyle name="Normal 4 7 2 6 2" xfId="55001"/>
    <cellStyle name="Normal 4 7 2 6 3" xfId="55002"/>
    <cellStyle name="Normal 4 7 2 7" xfId="55003"/>
    <cellStyle name="Normal 4 7 2 8" xfId="55004"/>
    <cellStyle name="Normal 4 7 2 9" xfId="55005"/>
    <cellStyle name="Normal 4 7 3" xfId="3467"/>
    <cellStyle name="Normal 4 7 3 10" xfId="55006"/>
    <cellStyle name="Normal 4 7 3 2" xfId="4485"/>
    <cellStyle name="Normal 4 7 3 2 2" xfId="55007"/>
    <cellStyle name="Normal 4 7 3 2 2 2" xfId="55008"/>
    <cellStyle name="Normal 4 7 3 2 2 3" xfId="55009"/>
    <cellStyle name="Normal 4 7 3 2 2 4" xfId="59889"/>
    <cellStyle name="Normal 4 7 3 2 3" xfId="55010"/>
    <cellStyle name="Normal 4 7 3 2 3 2" xfId="55011"/>
    <cellStyle name="Normal 4 7 3 2 3 3" xfId="55012"/>
    <cellStyle name="Normal 4 7 3 2 4" xfId="55013"/>
    <cellStyle name="Normal 4 7 3 2 5" xfId="55014"/>
    <cellStyle name="Normal 4 7 3 2 6" xfId="55015"/>
    <cellStyle name="Normal 4 7 3 2 7" xfId="55016"/>
    <cellStyle name="Normal 4 7 3 2 8" xfId="55017"/>
    <cellStyle name="Normal 4 7 3 3" xfId="55018"/>
    <cellStyle name="Normal 4 7 3 3 2" xfId="55019"/>
    <cellStyle name="Normal 4 7 3 3 2 2" xfId="59890"/>
    <cellStyle name="Normal 4 7 3 3 2 3" xfId="59891"/>
    <cellStyle name="Normal 4 7 3 3 3" xfId="55020"/>
    <cellStyle name="Normal 4 7 3 3 4" xfId="55021"/>
    <cellStyle name="Normal 4 7 3 3 5" xfId="59892"/>
    <cellStyle name="Normal 4 7 3 3 6" xfId="59893"/>
    <cellStyle name="Normal 4 7 3 4" xfId="55022"/>
    <cellStyle name="Normal 4 7 3 4 2" xfId="55023"/>
    <cellStyle name="Normal 4 7 3 4 3" xfId="55024"/>
    <cellStyle name="Normal 4 7 3 5" xfId="55025"/>
    <cellStyle name="Normal 4 7 3 5 2" xfId="55026"/>
    <cellStyle name="Normal 4 7 3 5 3" xfId="55027"/>
    <cellStyle name="Normal 4 7 3 6" xfId="55028"/>
    <cellStyle name="Normal 4 7 3 7" xfId="55029"/>
    <cellStyle name="Normal 4 7 3 8" xfId="55030"/>
    <cellStyle name="Normal 4 7 3 9" xfId="55031"/>
    <cellStyle name="Normal 4 7 4" xfId="4482"/>
    <cellStyle name="Normal 4 7 4 2" xfId="55032"/>
    <cellStyle name="Normal 4 7 4 2 2" xfId="55033"/>
    <cellStyle name="Normal 4 7 4 2 3" xfId="55034"/>
    <cellStyle name="Normal 4 7 4 2 4" xfId="59894"/>
    <cellStyle name="Normal 4 7 4 3" xfId="55035"/>
    <cellStyle name="Normal 4 7 4 3 2" xfId="55036"/>
    <cellStyle name="Normal 4 7 4 3 3" xfId="55037"/>
    <cellStyle name="Normal 4 7 4 4" xfId="55038"/>
    <cellStyle name="Normal 4 7 4 5" xfId="55039"/>
    <cellStyle name="Normal 4 7 4 6" xfId="55040"/>
    <cellStyle name="Normal 4 7 4 7" xfId="55041"/>
    <cellStyle name="Normal 4 7 4 8" xfId="55042"/>
    <cellStyle name="Normal 4 7 5" xfId="55043"/>
    <cellStyle name="Normal 4 7 5 2" xfId="55044"/>
    <cellStyle name="Normal 4 7 5 2 2" xfId="59895"/>
    <cellStyle name="Normal 4 7 5 2 3" xfId="59896"/>
    <cellStyle name="Normal 4 7 5 3" xfId="55045"/>
    <cellStyle name="Normal 4 7 5 4" xfId="55046"/>
    <cellStyle name="Normal 4 7 5 5" xfId="59897"/>
    <cellStyle name="Normal 4 7 5 6" xfId="59898"/>
    <cellStyle name="Normal 4 7 6" xfId="55047"/>
    <cellStyle name="Normal 4 7 6 2" xfId="55048"/>
    <cellStyle name="Normal 4 7 6 3" xfId="55049"/>
    <cellStyle name="Normal 4 7 7" xfId="55050"/>
    <cellStyle name="Normal 4 7 7 2" xfId="55051"/>
    <cellStyle name="Normal 4 7 7 3" xfId="55052"/>
    <cellStyle name="Normal 4 7 8" xfId="55053"/>
    <cellStyle name="Normal 4 7 8 2" xfId="55054"/>
    <cellStyle name="Normal 4 7 8 3" xfId="55055"/>
    <cellStyle name="Normal 4 7 9" xfId="55056"/>
    <cellStyle name="Normal 4 8" xfId="3468"/>
    <cellStyle name="Normal 4 8 10" xfId="55057"/>
    <cellStyle name="Normal 4 8 11" xfId="55058"/>
    <cellStyle name="Normal 4 8 12" xfId="55059"/>
    <cellStyle name="Normal 4 8 2" xfId="3469"/>
    <cellStyle name="Normal 4 8 2 10" xfId="55060"/>
    <cellStyle name="Normal 4 8 2 2" xfId="4487"/>
    <cellStyle name="Normal 4 8 2 2 2" xfId="55061"/>
    <cellStyle name="Normal 4 8 2 2 2 2" xfId="55062"/>
    <cellStyle name="Normal 4 8 2 2 2 3" xfId="55063"/>
    <cellStyle name="Normal 4 8 2 2 3" xfId="55064"/>
    <cellStyle name="Normal 4 8 2 2 3 2" xfId="55065"/>
    <cellStyle name="Normal 4 8 2 2 3 3" xfId="55066"/>
    <cellStyle name="Normal 4 8 2 2 4" xfId="55067"/>
    <cellStyle name="Normal 4 8 2 2 5" xfId="55068"/>
    <cellStyle name="Normal 4 8 2 2 6" xfId="55069"/>
    <cellStyle name="Normal 4 8 2 2 7" xfId="55070"/>
    <cellStyle name="Normal 4 8 2 2 8" xfId="55071"/>
    <cellStyle name="Normal 4 8 2 3" xfId="55072"/>
    <cellStyle name="Normal 4 8 2 3 2" xfId="55073"/>
    <cellStyle name="Normal 4 8 2 3 2 2" xfId="59899"/>
    <cellStyle name="Normal 4 8 2 3 2 3" xfId="59900"/>
    <cellStyle name="Normal 4 8 2 3 3" xfId="55074"/>
    <cellStyle name="Normal 4 8 2 3 3 2" xfId="59901"/>
    <cellStyle name="Normal 4 8 2 3 4" xfId="55075"/>
    <cellStyle name="Normal 4 8 2 4" xfId="55076"/>
    <cellStyle name="Normal 4 8 2 4 2" xfId="55077"/>
    <cellStyle name="Normal 4 8 2 4 3" xfId="55078"/>
    <cellStyle name="Normal 4 8 2 5" xfId="55079"/>
    <cellStyle name="Normal 4 8 2 5 2" xfId="55080"/>
    <cellStyle name="Normal 4 8 2 5 3" xfId="55081"/>
    <cellStyle name="Normal 4 8 2 6" xfId="55082"/>
    <cellStyle name="Normal 4 8 2 7" xfId="55083"/>
    <cellStyle name="Normal 4 8 2 8" xfId="55084"/>
    <cellStyle name="Normal 4 8 2 9" xfId="55085"/>
    <cellStyle name="Normal 4 8 3" xfId="4486"/>
    <cellStyle name="Normal 4 8 3 2" xfId="55086"/>
    <cellStyle name="Normal 4 8 3 2 2" xfId="55087"/>
    <cellStyle name="Normal 4 8 3 2 3" xfId="55088"/>
    <cellStyle name="Normal 4 8 3 2 4" xfId="59902"/>
    <cellStyle name="Normal 4 8 3 3" xfId="55089"/>
    <cellStyle name="Normal 4 8 3 3 2" xfId="55090"/>
    <cellStyle name="Normal 4 8 3 3 3" xfId="55091"/>
    <cellStyle name="Normal 4 8 3 4" xfId="55092"/>
    <cellStyle name="Normal 4 8 3 5" xfId="55093"/>
    <cellStyle name="Normal 4 8 3 6" xfId="55094"/>
    <cellStyle name="Normal 4 8 3 7" xfId="55095"/>
    <cellStyle name="Normal 4 8 3 8" xfId="55096"/>
    <cellStyle name="Normal 4 8 4" xfId="55097"/>
    <cellStyle name="Normal 4 8 4 2" xfId="55098"/>
    <cellStyle name="Normal 4 8 4 2 2" xfId="59903"/>
    <cellStyle name="Normal 4 8 4 2 3" xfId="59904"/>
    <cellStyle name="Normal 4 8 4 3" xfId="55099"/>
    <cellStyle name="Normal 4 8 4 3 2" xfId="59905"/>
    <cellStyle name="Normal 4 8 4 4" xfId="55100"/>
    <cellStyle name="Normal 4 8 5" xfId="55101"/>
    <cellStyle name="Normal 4 8 5 2" xfId="55102"/>
    <cellStyle name="Normal 4 8 5 3" xfId="55103"/>
    <cellStyle name="Normal 4 8 6" xfId="55104"/>
    <cellStyle name="Normal 4 8 6 2" xfId="55105"/>
    <cellStyle name="Normal 4 8 6 3" xfId="55106"/>
    <cellStyle name="Normal 4 8 7" xfId="55107"/>
    <cellStyle name="Normal 4 8 7 2" xfId="55108"/>
    <cellStyle name="Normal 4 8 7 3" xfId="55109"/>
    <cellStyle name="Normal 4 8 8" xfId="55110"/>
    <cellStyle name="Normal 4 8 9" xfId="55111"/>
    <cellStyle name="Normal 4 8_Dec monthly report" xfId="4774"/>
    <cellStyle name="Normal 4 9" xfId="3470"/>
    <cellStyle name="Normal 4 9 10" xfId="55112"/>
    <cellStyle name="Normal 4 9 11" xfId="55113"/>
    <cellStyle name="Normal 4 9 12" xfId="55114"/>
    <cellStyle name="Normal 4 9 2" xfId="4488"/>
    <cellStyle name="Normal 4 9 2 2" xfId="55115"/>
    <cellStyle name="Normal 4 9 2 2 2" xfId="55116"/>
    <cellStyle name="Normal 4 9 2 2 3" xfId="55117"/>
    <cellStyle name="Normal 4 9 2 2 4" xfId="59906"/>
    <cellStyle name="Normal 4 9 2 3" xfId="55118"/>
    <cellStyle name="Normal 4 9 2 3 2" xfId="55119"/>
    <cellStyle name="Normal 4 9 2 3 3" xfId="55120"/>
    <cellStyle name="Normal 4 9 2 4" xfId="55121"/>
    <cellStyle name="Normal 4 9 2 5" xfId="55122"/>
    <cellStyle name="Normal 4 9 2 6" xfId="55123"/>
    <cellStyle name="Normal 4 9 2 7" xfId="55124"/>
    <cellStyle name="Normal 4 9 2 8" xfId="55125"/>
    <cellStyle name="Normal 4 9 3" xfId="55126"/>
    <cellStyle name="Normal 4 9 3 2" xfId="55127"/>
    <cellStyle name="Normal 4 9 3 2 2" xfId="59907"/>
    <cellStyle name="Normal 4 9 3 2 3" xfId="59908"/>
    <cellStyle name="Normal 4 9 3 3" xfId="55128"/>
    <cellStyle name="Normal 4 9 3 4" xfId="55129"/>
    <cellStyle name="Normal 4 9 3 5" xfId="59909"/>
    <cellStyle name="Normal 4 9 3 6" xfId="59910"/>
    <cellStyle name="Normal 4 9 4" xfId="55130"/>
    <cellStyle name="Normal 4 9 4 2" xfId="55131"/>
    <cellStyle name="Normal 4 9 4 3" xfId="55132"/>
    <cellStyle name="Normal 4 9 5" xfId="55133"/>
    <cellStyle name="Normal 4 9 5 2" xfId="55134"/>
    <cellStyle name="Normal 4 9 5 3" xfId="55135"/>
    <cellStyle name="Normal 4 9 6" xfId="55136"/>
    <cellStyle name="Normal 4 9 6 2" xfId="55137"/>
    <cellStyle name="Normal 4 9 6 3" xfId="55138"/>
    <cellStyle name="Normal 4 9 7" xfId="55139"/>
    <cellStyle name="Normal 4 9 7 2" xfId="55140"/>
    <cellStyle name="Normal 4 9 7 3" xfId="55141"/>
    <cellStyle name="Normal 4 9 8" xfId="55142"/>
    <cellStyle name="Normal 4 9 9" xfId="55143"/>
    <cellStyle name="Normal 4_2011 Planning Templates_Incentive 3-14-2011 (2)" xfId="3471"/>
    <cellStyle name="Normal 40" xfId="3472"/>
    <cellStyle name="Normal 40 10" xfId="37239"/>
    <cellStyle name="Normal 40 11" xfId="37240"/>
    <cellStyle name="Normal 40 12" xfId="37241"/>
    <cellStyle name="Normal 40 2" xfId="37242"/>
    <cellStyle name="Normal 40 2 2" xfId="37243"/>
    <cellStyle name="Normal 40 2 2 2" xfId="37244"/>
    <cellStyle name="Normal 40 2 2 3" xfId="37245"/>
    <cellStyle name="Normal 40 2 3" xfId="37246"/>
    <cellStyle name="Normal 40 2 3 2" xfId="37247"/>
    <cellStyle name="Normal 40 2 3 3" xfId="37248"/>
    <cellStyle name="Normal 40 2 4" xfId="37249"/>
    <cellStyle name="Normal 40 2 4 2" xfId="37250"/>
    <cellStyle name="Normal 40 2 4 3" xfId="37251"/>
    <cellStyle name="Normal 40 2 5" xfId="37252"/>
    <cellStyle name="Normal 40 2 5 2" xfId="37253"/>
    <cellStyle name="Normal 40 2 6" xfId="37254"/>
    <cellStyle name="Normal 40 2 7" xfId="37255"/>
    <cellStyle name="Normal 40 2 8" xfId="37256"/>
    <cellStyle name="Normal 40 2 9" xfId="37257"/>
    <cellStyle name="Normal 40 3" xfId="37258"/>
    <cellStyle name="Normal 40 3 2" xfId="37259"/>
    <cellStyle name="Normal 40 3 2 2" xfId="37260"/>
    <cellStyle name="Normal 40 3 2 3" xfId="37261"/>
    <cellStyle name="Normal 40 3 3" xfId="37262"/>
    <cellStyle name="Normal 40 3 3 2" xfId="37263"/>
    <cellStyle name="Normal 40 3 3 3" xfId="37264"/>
    <cellStyle name="Normal 40 3 4" xfId="37265"/>
    <cellStyle name="Normal 40 3 5" xfId="37266"/>
    <cellStyle name="Normal 40 3 6" xfId="37267"/>
    <cellStyle name="Normal 40 3 7" xfId="37268"/>
    <cellStyle name="Normal 40 3 8" xfId="37269"/>
    <cellStyle name="Normal 40 4" xfId="37270"/>
    <cellStyle name="Normal 40 4 2" xfId="37271"/>
    <cellStyle name="Normal 40 4 2 2" xfId="37272"/>
    <cellStyle name="Normal 40 4 3" xfId="37273"/>
    <cellStyle name="Normal 40 4 3 2" xfId="37274"/>
    <cellStyle name="Normal 40 4 4" xfId="37275"/>
    <cellStyle name="Normal 40 4 5" xfId="37276"/>
    <cellStyle name="Normal 40 4 6" xfId="37277"/>
    <cellStyle name="Normal 40 4 7" xfId="37278"/>
    <cellStyle name="Normal 40 4 8" xfId="37279"/>
    <cellStyle name="Normal 40 5" xfId="37280"/>
    <cellStyle name="Normal 40 5 2" xfId="37281"/>
    <cellStyle name="Normal 40 6" xfId="37282"/>
    <cellStyle name="Normal 40 6 2" xfId="37283"/>
    <cellStyle name="Normal 40 6 2 2" xfId="37284"/>
    <cellStyle name="Normal 40 6 3" xfId="37285"/>
    <cellStyle name="Normal 40 6 3 2" xfId="37286"/>
    <cellStyle name="Normal 40 6 4" xfId="37287"/>
    <cellStyle name="Normal 40 6 5" xfId="37288"/>
    <cellStyle name="Normal 40 7" xfId="37289"/>
    <cellStyle name="Normal 40 8" xfId="37290"/>
    <cellStyle name="Normal 40 8 2" xfId="37291"/>
    <cellStyle name="Normal 40 9" xfId="37292"/>
    <cellStyle name="Normal 41" xfId="3473"/>
    <cellStyle name="Normal 41 10" xfId="37293"/>
    <cellStyle name="Normal 41 11" xfId="37294"/>
    <cellStyle name="Normal 41 12" xfId="37295"/>
    <cellStyle name="Normal 41 2" xfId="3474"/>
    <cellStyle name="Normal 41 2 2" xfId="37296"/>
    <cellStyle name="Normal 41 2 2 2" xfId="37297"/>
    <cellStyle name="Normal 41 2 2 3" xfId="55144"/>
    <cellStyle name="Normal 41 2 3" xfId="37298"/>
    <cellStyle name="Normal 41 2 3 2" xfId="37299"/>
    <cellStyle name="Normal 41 2 3 3" xfId="37300"/>
    <cellStyle name="Normal 41 2 4" xfId="37301"/>
    <cellStyle name="Normal 41 2 4 2" xfId="37302"/>
    <cellStyle name="Normal 41 2 4 3" xfId="37303"/>
    <cellStyle name="Normal 41 2 5" xfId="37304"/>
    <cellStyle name="Normal 41 2 6" xfId="37305"/>
    <cellStyle name="Normal 41 2 7" xfId="37306"/>
    <cellStyle name="Normal 41 2 8" xfId="37307"/>
    <cellStyle name="Normal 41 2 9" xfId="37308"/>
    <cellStyle name="Normal 41 3" xfId="37309"/>
    <cellStyle name="Normal 41 3 2" xfId="37310"/>
    <cellStyle name="Normal 41 3 2 2" xfId="37311"/>
    <cellStyle name="Normal 41 3 2 3" xfId="37312"/>
    <cellStyle name="Normal 41 3 3" xfId="37313"/>
    <cellStyle name="Normal 41 3 3 2" xfId="37314"/>
    <cellStyle name="Normal 41 3 4" xfId="37315"/>
    <cellStyle name="Normal 41 3 5" xfId="37316"/>
    <cellStyle name="Normal 41 3 6" xfId="37317"/>
    <cellStyle name="Normal 41 3 7" xfId="37318"/>
    <cellStyle name="Normal 41 3 8" xfId="37319"/>
    <cellStyle name="Normal 41 4" xfId="37320"/>
    <cellStyle name="Normal 41 4 2" xfId="37321"/>
    <cellStyle name="Normal 41 4 2 2" xfId="37322"/>
    <cellStyle name="Normal 41 4 3" xfId="37323"/>
    <cellStyle name="Normal 41 4 3 2" xfId="37324"/>
    <cellStyle name="Normal 41 4 4" xfId="37325"/>
    <cellStyle name="Normal 41 4 5" xfId="37326"/>
    <cellStyle name="Normal 41 4 6" xfId="37327"/>
    <cellStyle name="Normal 41 4 7" xfId="37328"/>
    <cellStyle name="Normal 41 4 8" xfId="37329"/>
    <cellStyle name="Normal 41 5" xfId="37330"/>
    <cellStyle name="Normal 41 6" xfId="37331"/>
    <cellStyle name="Normal 41 6 2" xfId="37332"/>
    <cellStyle name="Normal 41 6 2 2" xfId="37333"/>
    <cellStyle name="Normal 41 6 3" xfId="37334"/>
    <cellStyle name="Normal 41 6 3 2" xfId="37335"/>
    <cellStyle name="Normal 41 6 4" xfId="37336"/>
    <cellStyle name="Normal 41 7" xfId="37337"/>
    <cellStyle name="Normal 41 8" xfId="37338"/>
    <cellStyle name="Normal 41 8 2" xfId="37339"/>
    <cellStyle name="Normal 41 9" xfId="37340"/>
    <cellStyle name="Normal 41_2015 Annual Rpt" xfId="5010"/>
    <cellStyle name="Normal 42" xfId="3475"/>
    <cellStyle name="Normal 42 10" xfId="37341"/>
    <cellStyle name="Normal 42 11" xfId="37342"/>
    <cellStyle name="Normal 42 12" xfId="37343"/>
    <cellStyle name="Normal 42 2" xfId="3476"/>
    <cellStyle name="Normal 42 2 2" xfId="37344"/>
    <cellStyle name="Normal 42 2 2 2" xfId="37345"/>
    <cellStyle name="Normal 42 2 2 3" xfId="55145"/>
    <cellStyle name="Normal 42 2 3" xfId="37346"/>
    <cellStyle name="Normal 42 2 3 2" xfId="37347"/>
    <cellStyle name="Normal 42 2 3 3" xfId="37348"/>
    <cellStyle name="Normal 42 2 4" xfId="37349"/>
    <cellStyle name="Normal 42 2 4 2" xfId="37350"/>
    <cellStyle name="Normal 42 2 4 3" xfId="37351"/>
    <cellStyle name="Normal 42 2 5" xfId="37352"/>
    <cellStyle name="Normal 42 2 6" xfId="37353"/>
    <cellStyle name="Normal 42 2 7" xfId="37354"/>
    <cellStyle name="Normal 42 2 8" xfId="37355"/>
    <cellStyle name="Normal 42 2 9" xfId="37356"/>
    <cellStyle name="Normal 42 3" xfId="37357"/>
    <cellStyle name="Normal 42 3 2" xfId="37358"/>
    <cellStyle name="Normal 42 3 2 2" xfId="37359"/>
    <cellStyle name="Normal 42 3 3" xfId="37360"/>
    <cellStyle name="Normal 42 3 3 2" xfId="37361"/>
    <cellStyle name="Normal 42 3 4" xfId="37362"/>
    <cellStyle name="Normal 42 3 5" xfId="37363"/>
    <cellStyle name="Normal 42 3 6" xfId="37364"/>
    <cellStyle name="Normal 42 3 7" xfId="37365"/>
    <cellStyle name="Normal 42 3 8" xfId="37366"/>
    <cellStyle name="Normal 42 4" xfId="37367"/>
    <cellStyle name="Normal 42 4 2" xfId="37368"/>
    <cellStyle name="Normal 42 4 2 2" xfId="37369"/>
    <cellStyle name="Normal 42 4 3" xfId="37370"/>
    <cellStyle name="Normal 42 4 3 2" xfId="37371"/>
    <cellStyle name="Normal 42 4 4" xfId="37372"/>
    <cellStyle name="Normal 42 4 5" xfId="37373"/>
    <cellStyle name="Normal 42 4 6" xfId="37374"/>
    <cellStyle name="Normal 42 4 7" xfId="37375"/>
    <cellStyle name="Normal 42 4 8" xfId="37376"/>
    <cellStyle name="Normal 42 5" xfId="37377"/>
    <cellStyle name="Normal 42 6" xfId="37378"/>
    <cellStyle name="Normal 42 6 2" xfId="37379"/>
    <cellStyle name="Normal 42 6 2 2" xfId="37380"/>
    <cellStyle name="Normal 42 6 3" xfId="37381"/>
    <cellStyle name="Normal 42 6 3 2" xfId="37382"/>
    <cellStyle name="Normal 42 6 4" xfId="37383"/>
    <cellStyle name="Normal 42 7" xfId="37384"/>
    <cellStyle name="Normal 42 8" xfId="37385"/>
    <cellStyle name="Normal 42 8 2" xfId="37386"/>
    <cellStyle name="Normal 42 9" xfId="37387"/>
    <cellStyle name="Normal 42_2015 Annual Rpt" xfId="5011"/>
    <cellStyle name="Normal 43" xfId="3477"/>
    <cellStyle name="Normal 43 10" xfId="37388"/>
    <cellStyle name="Normal 43 11" xfId="37389"/>
    <cellStyle name="Normal 43 12" xfId="37390"/>
    <cellStyle name="Normal 43 2" xfId="37391"/>
    <cellStyle name="Normal 43 2 2" xfId="37392"/>
    <cellStyle name="Normal 43 2 2 2" xfId="37393"/>
    <cellStyle name="Normal 43 2 2 3" xfId="55146"/>
    <cellStyle name="Normal 43 2 3" xfId="37394"/>
    <cellStyle name="Normal 43 2 3 2" xfId="37395"/>
    <cellStyle name="Normal 43 2 3 3" xfId="37396"/>
    <cellStyle name="Normal 43 2 4" xfId="37397"/>
    <cellStyle name="Normal 43 2 4 2" xfId="37398"/>
    <cellStyle name="Normal 43 2 4 3" xfId="37399"/>
    <cellStyle name="Normal 43 2 5" xfId="37400"/>
    <cellStyle name="Normal 43 2 6" xfId="37401"/>
    <cellStyle name="Normal 43 2 7" xfId="37402"/>
    <cellStyle name="Normal 43 2 8" xfId="37403"/>
    <cellStyle name="Normal 43 2 9" xfId="37404"/>
    <cellStyle name="Normal 43 3" xfId="37405"/>
    <cellStyle name="Normal 43 3 2" xfId="37406"/>
    <cellStyle name="Normal 43 3 2 2" xfId="37407"/>
    <cellStyle name="Normal 43 3 2 3" xfId="37408"/>
    <cellStyle name="Normal 43 3 3" xfId="37409"/>
    <cellStyle name="Normal 43 3 3 2" xfId="37410"/>
    <cellStyle name="Normal 43 3 4" xfId="37411"/>
    <cellStyle name="Normal 43 3 5" xfId="37412"/>
    <cellStyle name="Normal 43 3 6" xfId="37413"/>
    <cellStyle name="Normal 43 3 7" xfId="37414"/>
    <cellStyle name="Normal 43 3 8" xfId="37415"/>
    <cellStyle name="Normal 43 4" xfId="37416"/>
    <cellStyle name="Normal 43 4 2" xfId="37417"/>
    <cellStyle name="Normal 43 4 2 2" xfId="37418"/>
    <cellStyle name="Normal 43 4 3" xfId="37419"/>
    <cellStyle name="Normal 43 4 3 2" xfId="37420"/>
    <cellStyle name="Normal 43 4 4" xfId="37421"/>
    <cellStyle name="Normal 43 4 5" xfId="37422"/>
    <cellStyle name="Normal 43 4 6" xfId="37423"/>
    <cellStyle name="Normal 43 4 7" xfId="37424"/>
    <cellStyle name="Normal 43 4 8" xfId="37425"/>
    <cellStyle name="Normal 43 5" xfId="37426"/>
    <cellStyle name="Normal 43 6" xfId="37427"/>
    <cellStyle name="Normal 43 6 2" xfId="37428"/>
    <cellStyle name="Normal 43 6 2 2" xfId="37429"/>
    <cellStyle name="Normal 43 6 3" xfId="37430"/>
    <cellStyle name="Normal 43 6 3 2" xfId="37431"/>
    <cellStyle name="Normal 43 6 4" xfId="37432"/>
    <cellStyle name="Normal 43 7" xfId="37433"/>
    <cellStyle name="Normal 43 8" xfId="37434"/>
    <cellStyle name="Normal 43 8 2" xfId="37435"/>
    <cellStyle name="Normal 43 9" xfId="37436"/>
    <cellStyle name="Normal 44" xfId="3478"/>
    <cellStyle name="Normal 44 10" xfId="37437"/>
    <cellStyle name="Normal 44 11" xfId="37438"/>
    <cellStyle name="Normal 44 2" xfId="37439"/>
    <cellStyle name="Normal 44 2 2" xfId="37440"/>
    <cellStyle name="Normal 44 2 2 2" xfId="37441"/>
    <cellStyle name="Normal 44 2 2 3" xfId="55147"/>
    <cellStyle name="Normal 44 2 3" xfId="37442"/>
    <cellStyle name="Normal 44 2 3 2" xfId="37443"/>
    <cellStyle name="Normal 44 2 3 3" xfId="37444"/>
    <cellStyle name="Normal 44 2 4" xfId="37445"/>
    <cellStyle name="Normal 44 2 4 2" xfId="37446"/>
    <cellStyle name="Normal 44 2 4 3" xfId="37447"/>
    <cellStyle name="Normal 44 2 5" xfId="37448"/>
    <cellStyle name="Normal 44 2 6" xfId="37449"/>
    <cellStyle name="Normal 44 2 7" xfId="37450"/>
    <cellStyle name="Normal 44 2 8" xfId="37451"/>
    <cellStyle name="Normal 44 2 9" xfId="37452"/>
    <cellStyle name="Normal 44 3" xfId="37453"/>
    <cellStyle name="Normal 44 3 2" xfId="37454"/>
    <cellStyle name="Normal 44 3 2 2" xfId="37455"/>
    <cellStyle name="Normal 44 3 2 3" xfId="37456"/>
    <cellStyle name="Normal 44 3 3" xfId="37457"/>
    <cellStyle name="Normal 44 3 3 2" xfId="37458"/>
    <cellStyle name="Normal 44 3 4" xfId="37459"/>
    <cellStyle name="Normal 44 3 5" xfId="37460"/>
    <cellStyle name="Normal 44 3 6" xfId="37461"/>
    <cellStyle name="Normal 44 3 7" xfId="37462"/>
    <cellStyle name="Normal 44 3 8" xfId="37463"/>
    <cellStyle name="Normal 44 4" xfId="37464"/>
    <cellStyle name="Normal 44 4 2" xfId="37465"/>
    <cellStyle name="Normal 44 4 2 2" xfId="37466"/>
    <cellStyle name="Normal 44 4 3" xfId="37467"/>
    <cellStyle name="Normal 44 4 3 2" xfId="37468"/>
    <cellStyle name="Normal 44 4 4" xfId="37469"/>
    <cellStyle name="Normal 44 4 5" xfId="37470"/>
    <cellStyle name="Normal 44 4 6" xfId="37471"/>
    <cellStyle name="Normal 44 4 7" xfId="37472"/>
    <cellStyle name="Normal 44 4 8" xfId="37473"/>
    <cellStyle name="Normal 44 5" xfId="37474"/>
    <cellStyle name="Normal 44 6" xfId="37475"/>
    <cellStyle name="Normal 44 6 2" xfId="37476"/>
    <cellStyle name="Normal 44 6 2 2" xfId="37477"/>
    <cellStyle name="Normal 44 6 3" xfId="37478"/>
    <cellStyle name="Normal 44 6 3 2" xfId="37479"/>
    <cellStyle name="Normal 44 6 4" xfId="37480"/>
    <cellStyle name="Normal 44 7" xfId="37481"/>
    <cellStyle name="Normal 44 8" xfId="37482"/>
    <cellStyle name="Normal 44 8 2" xfId="37483"/>
    <cellStyle name="Normal 44 9" xfId="37484"/>
    <cellStyle name="Normal 45" xfId="3479"/>
    <cellStyle name="Normal 45 10" xfId="37485"/>
    <cellStyle name="Normal 45 11" xfId="37486"/>
    <cellStyle name="Normal 45 12" xfId="37487"/>
    <cellStyle name="Normal 45 2" xfId="37488"/>
    <cellStyle name="Normal 45 2 2" xfId="37489"/>
    <cellStyle name="Normal 45 2 2 2" xfId="37490"/>
    <cellStyle name="Normal 45 2 2 3" xfId="37491"/>
    <cellStyle name="Normal 45 2 3" xfId="37492"/>
    <cellStyle name="Normal 45 2 3 2" xfId="37493"/>
    <cellStyle name="Normal 45 2 3 2 2" xfId="37494"/>
    <cellStyle name="Normal 45 2 3 3" xfId="37495"/>
    <cellStyle name="Normal 45 2 4" xfId="37496"/>
    <cellStyle name="Normal 45 2 4 2" xfId="37497"/>
    <cellStyle name="Normal 45 2 4 3" xfId="37498"/>
    <cellStyle name="Normal 45 2 5" xfId="37499"/>
    <cellStyle name="Normal 45 2 6" xfId="37500"/>
    <cellStyle name="Normal 45 2 7" xfId="37501"/>
    <cellStyle name="Normal 45 2 8" xfId="37502"/>
    <cellStyle name="Normal 45 2 9" xfId="37503"/>
    <cellStyle name="Normal 45 3" xfId="37504"/>
    <cellStyle name="Normal 45 3 2" xfId="37505"/>
    <cellStyle name="Normal 45 3 2 2" xfId="37506"/>
    <cellStyle name="Normal 45 3 2 3" xfId="37507"/>
    <cellStyle name="Normal 45 3 3" xfId="37508"/>
    <cellStyle name="Normal 45 3 3 2" xfId="37509"/>
    <cellStyle name="Normal 45 3 4" xfId="37510"/>
    <cellStyle name="Normal 45 3 5" xfId="37511"/>
    <cellStyle name="Normal 45 3 6" xfId="37512"/>
    <cellStyle name="Normal 45 3 7" xfId="37513"/>
    <cellStyle name="Normal 45 3 8" xfId="37514"/>
    <cellStyle name="Normal 45 4" xfId="37515"/>
    <cellStyle name="Normal 45 4 2" xfId="37516"/>
    <cellStyle name="Normal 45 4 2 2" xfId="37517"/>
    <cellStyle name="Normal 45 4 2 3" xfId="37518"/>
    <cellStyle name="Normal 45 4 3" xfId="37519"/>
    <cellStyle name="Normal 45 4 3 2" xfId="37520"/>
    <cellStyle name="Normal 45 4 4" xfId="37521"/>
    <cellStyle name="Normal 45 4 5" xfId="37522"/>
    <cellStyle name="Normal 45 4 6" xfId="37523"/>
    <cellStyle name="Normal 45 4 7" xfId="37524"/>
    <cellStyle name="Normal 45 4 8" xfId="37525"/>
    <cellStyle name="Normal 45 5" xfId="37526"/>
    <cellStyle name="Normal 45 6" xfId="37527"/>
    <cellStyle name="Normal 45 6 2" xfId="37528"/>
    <cellStyle name="Normal 45 6 2 2" xfId="37529"/>
    <cellStyle name="Normal 45 6 3" xfId="37530"/>
    <cellStyle name="Normal 45 6 3 2" xfId="37531"/>
    <cellStyle name="Normal 45 6 4" xfId="37532"/>
    <cellStyle name="Normal 45 7" xfId="37533"/>
    <cellStyle name="Normal 45 8" xfId="37534"/>
    <cellStyle name="Normal 45 8 2" xfId="37535"/>
    <cellStyle name="Normal 45 9" xfId="37536"/>
    <cellStyle name="Normal 46" xfId="3480"/>
    <cellStyle name="Normal 46 10" xfId="37537"/>
    <cellStyle name="Normal 46 11" xfId="37538"/>
    <cellStyle name="Normal 46 12" xfId="37539"/>
    <cellStyle name="Normal 46 13" xfId="37540"/>
    <cellStyle name="Normal 46 2" xfId="4489"/>
    <cellStyle name="Normal 46 2 2" xfId="37541"/>
    <cellStyle name="Normal 46 2 2 2" xfId="37542"/>
    <cellStyle name="Normal 46 2 2 3" xfId="55148"/>
    <cellStyle name="Normal 46 2 3" xfId="37543"/>
    <cellStyle name="Normal 46 2 3 2" xfId="37544"/>
    <cellStyle name="Normal 46 2 3 3" xfId="37545"/>
    <cellStyle name="Normal 46 2 4" xfId="37546"/>
    <cellStyle name="Normal 46 2 4 2" xfId="37547"/>
    <cellStyle name="Normal 46 2 4 3" xfId="37548"/>
    <cellStyle name="Normal 46 2 5" xfId="37549"/>
    <cellStyle name="Normal 46 2 6" xfId="37550"/>
    <cellStyle name="Normal 46 2 7" xfId="37551"/>
    <cellStyle name="Normal 46 2 8" xfId="37552"/>
    <cellStyle name="Normal 46 2 9" xfId="37553"/>
    <cellStyle name="Normal 46 3" xfId="37554"/>
    <cellStyle name="Normal 46 3 2" xfId="37555"/>
    <cellStyle name="Normal 46 3 2 2" xfId="37556"/>
    <cellStyle name="Normal 46 3 2 3" xfId="37557"/>
    <cellStyle name="Normal 46 3 3" xfId="37558"/>
    <cellStyle name="Normal 46 3 3 2" xfId="37559"/>
    <cellStyle name="Normal 46 3 4" xfId="37560"/>
    <cellStyle name="Normal 46 3 5" xfId="37561"/>
    <cellStyle name="Normal 46 3 6" xfId="37562"/>
    <cellStyle name="Normal 46 3 7" xfId="37563"/>
    <cellStyle name="Normal 46 3 8" xfId="37564"/>
    <cellStyle name="Normal 46 4" xfId="37565"/>
    <cellStyle name="Normal 46 4 2" xfId="37566"/>
    <cellStyle name="Normal 46 4 2 2" xfId="37567"/>
    <cellStyle name="Normal 46 4 3" xfId="37568"/>
    <cellStyle name="Normal 46 4 3 2" xfId="37569"/>
    <cellStyle name="Normal 46 4 4" xfId="37570"/>
    <cellStyle name="Normal 46 4 5" xfId="37571"/>
    <cellStyle name="Normal 46 4 6" xfId="37572"/>
    <cellStyle name="Normal 46 4 7" xfId="37573"/>
    <cellStyle name="Normal 46 4 8" xfId="37574"/>
    <cellStyle name="Normal 46 5" xfId="37575"/>
    <cellStyle name="Normal 46 6" xfId="37576"/>
    <cellStyle name="Normal 46 6 2" xfId="37577"/>
    <cellStyle name="Normal 46 6 2 2" xfId="37578"/>
    <cellStyle name="Normal 46 6 3" xfId="37579"/>
    <cellStyle name="Normal 46 6 3 2" xfId="37580"/>
    <cellStyle name="Normal 46 6 4" xfId="37581"/>
    <cellStyle name="Normal 46 7" xfId="37582"/>
    <cellStyle name="Normal 46 7 2" xfId="37583"/>
    <cellStyle name="Normal 46 7 2 2" xfId="37584"/>
    <cellStyle name="Normal 46 8" xfId="37585"/>
    <cellStyle name="Normal 46 9" xfId="37586"/>
    <cellStyle name="Normal 46 9 2" xfId="37587"/>
    <cellStyle name="Normal 46_2015 Annual Rpt" xfId="5012"/>
    <cellStyle name="Normal 47" xfId="3481"/>
    <cellStyle name="Normal 47 2" xfId="3482"/>
    <cellStyle name="Normal 47 2 2" xfId="4490"/>
    <cellStyle name="Normal 47 2 2 2" xfId="37588"/>
    <cellStyle name="Normal 47 2 2 2 2" xfId="55149"/>
    <cellStyle name="Normal 47 2 2 2 3" xfId="55150"/>
    <cellStyle name="Normal 47 2 2 3" xfId="37589"/>
    <cellStyle name="Normal 47 2 2 3 2" xfId="55151"/>
    <cellStyle name="Normal 47 2 2 3 3" xfId="55152"/>
    <cellStyle name="Normal 47 2 2 4" xfId="55153"/>
    <cellStyle name="Normal 47 2 2 5" xfId="55154"/>
    <cellStyle name="Normal 47 2 2 6" xfId="55155"/>
    <cellStyle name="Normal 47 2 2 7" xfId="55156"/>
    <cellStyle name="Normal 47 2 2 8" xfId="55157"/>
    <cellStyle name="Normal 47 2 3" xfId="37590"/>
    <cellStyle name="Normal 47 2 3 2" xfId="55158"/>
    <cellStyle name="Normal 47 2 3 2 2" xfId="59911"/>
    <cellStyle name="Normal 47 2 3 2 3" xfId="59912"/>
    <cellStyle name="Normal 47 2 3 3" xfId="55159"/>
    <cellStyle name="Normal 47 2 3 3 2" xfId="59913"/>
    <cellStyle name="Normal 47 2 3 4" xfId="55160"/>
    <cellStyle name="Normal 47 2 4" xfId="37591"/>
    <cellStyle name="Normal 47 2 4 2" xfId="55161"/>
    <cellStyle name="Normal 47 2 4 3" xfId="55162"/>
    <cellStyle name="Normal 47 2 5" xfId="37592"/>
    <cellStyle name="Normal 47 2 6" xfId="55163"/>
    <cellStyle name="Normal 47 2 7" xfId="55164"/>
    <cellStyle name="Normal 47 2 8" xfId="55165"/>
    <cellStyle name="Normal 47 2 9" xfId="55166"/>
    <cellStyle name="Normal 47 3" xfId="37593"/>
    <cellStyle name="Normal 47 3 2" xfId="37594"/>
    <cellStyle name="Normal 47 3 3" xfId="37595"/>
    <cellStyle name="Normal 47 4" xfId="37596"/>
    <cellStyle name="Normal 47 4 2" xfId="37597"/>
    <cellStyle name="Normal 47 5" xfId="37598"/>
    <cellStyle name="Normal 47 6" xfId="59914"/>
    <cellStyle name="Normal 47 7" xfId="59915"/>
    <cellStyle name="Normal 47_2015 Annual Rpt" xfId="5013"/>
    <cellStyle name="Normal 48" xfId="3483"/>
    <cellStyle name="Normal 48 10" xfId="37599"/>
    <cellStyle name="Normal 48 11" xfId="37600"/>
    <cellStyle name="Normal 48 12" xfId="37601"/>
    <cellStyle name="Normal 48 2" xfId="4491"/>
    <cellStyle name="Normal 48 2 2" xfId="37602"/>
    <cellStyle name="Normal 48 2 2 2" xfId="37603"/>
    <cellStyle name="Normal 48 2 2 3" xfId="55167"/>
    <cellStyle name="Normal 48 2 3" xfId="37604"/>
    <cellStyle name="Normal 48 2 3 2" xfId="37605"/>
    <cellStyle name="Normal 48 2 3 3" xfId="37606"/>
    <cellStyle name="Normal 48 2 4" xfId="37607"/>
    <cellStyle name="Normal 48 2 4 2" xfId="37608"/>
    <cellStyle name="Normal 48 2 4 3" xfId="37609"/>
    <cellStyle name="Normal 48 2 5" xfId="37610"/>
    <cellStyle name="Normal 48 2 6" xfId="37611"/>
    <cellStyle name="Normal 48 2 7" xfId="37612"/>
    <cellStyle name="Normal 48 2 8" xfId="37613"/>
    <cellStyle name="Normal 48 2 9" xfId="37614"/>
    <cellStyle name="Normal 48 3" xfId="37615"/>
    <cellStyle name="Normal 48 3 2" xfId="37616"/>
    <cellStyle name="Normal 48 3 2 2" xfId="37617"/>
    <cellStyle name="Normal 48 3 2 3" xfId="37618"/>
    <cellStyle name="Normal 48 3 3" xfId="37619"/>
    <cellStyle name="Normal 48 3 3 2" xfId="37620"/>
    <cellStyle name="Normal 48 3 4" xfId="37621"/>
    <cellStyle name="Normal 48 3 5" xfId="37622"/>
    <cellStyle name="Normal 48 3 6" xfId="37623"/>
    <cellStyle name="Normal 48 3 7" xfId="37624"/>
    <cellStyle name="Normal 48 3 8" xfId="37625"/>
    <cellStyle name="Normal 48 4" xfId="37626"/>
    <cellStyle name="Normal 48 4 2" xfId="37627"/>
    <cellStyle name="Normal 48 4 2 2" xfId="37628"/>
    <cellStyle name="Normal 48 4 3" xfId="37629"/>
    <cellStyle name="Normal 48 4 3 2" xfId="37630"/>
    <cellStyle name="Normal 48 4 4" xfId="37631"/>
    <cellStyle name="Normal 48 4 5" xfId="37632"/>
    <cellStyle name="Normal 48 4 6" xfId="37633"/>
    <cellStyle name="Normal 48 4 7" xfId="37634"/>
    <cellStyle name="Normal 48 4 8" xfId="37635"/>
    <cellStyle name="Normal 48 5" xfId="37636"/>
    <cellStyle name="Normal 48 6" xfId="37637"/>
    <cellStyle name="Normal 48 6 2" xfId="37638"/>
    <cellStyle name="Normal 48 6 3" xfId="37639"/>
    <cellStyle name="Normal 48 6 3 2" xfId="37640"/>
    <cellStyle name="Normal 48 6 4" xfId="37641"/>
    <cellStyle name="Normal 48 7" xfId="37642"/>
    <cellStyle name="Normal 48 7 2" xfId="37643"/>
    <cellStyle name="Normal 48 8" xfId="37644"/>
    <cellStyle name="Normal 48 8 2" xfId="37645"/>
    <cellStyle name="Normal 48 9" xfId="37646"/>
    <cellStyle name="Normal 48_2015 Annual Rpt" xfId="5014"/>
    <cellStyle name="Normal 49" xfId="4166"/>
    <cellStyle name="Normal 49 10" xfId="37647"/>
    <cellStyle name="Normal 49 11" xfId="37648"/>
    <cellStyle name="Normal 49 12" xfId="37649"/>
    <cellStyle name="Normal 49 2" xfId="37650"/>
    <cellStyle name="Normal 49 2 2" xfId="37651"/>
    <cellStyle name="Normal 49 2 2 2" xfId="37652"/>
    <cellStyle name="Normal 49 2 2 3" xfId="55168"/>
    <cellStyle name="Normal 49 2 3" xfId="37653"/>
    <cellStyle name="Normal 49 2 3 2" xfId="37654"/>
    <cellStyle name="Normal 49 2 3 3" xfId="37655"/>
    <cellStyle name="Normal 49 2 4" xfId="37656"/>
    <cellStyle name="Normal 49 2 4 2" xfId="37657"/>
    <cellStyle name="Normal 49 2 4 3" xfId="37658"/>
    <cellStyle name="Normal 49 2 5" xfId="37659"/>
    <cellStyle name="Normal 49 2 6" xfId="37660"/>
    <cellStyle name="Normal 49 2 7" xfId="37661"/>
    <cellStyle name="Normal 49 2 8" xfId="37662"/>
    <cellStyle name="Normal 49 2 9" xfId="37663"/>
    <cellStyle name="Normal 49 3" xfId="37664"/>
    <cellStyle name="Normal 49 3 2" xfId="37665"/>
    <cellStyle name="Normal 49 3 2 2" xfId="37666"/>
    <cellStyle name="Normal 49 3 2 3" xfId="37667"/>
    <cellStyle name="Normal 49 3 3" xfId="37668"/>
    <cellStyle name="Normal 49 3 3 2" xfId="37669"/>
    <cellStyle name="Normal 49 3 4" xfId="37670"/>
    <cellStyle name="Normal 49 3 5" xfId="37671"/>
    <cellStyle name="Normal 49 3 6" xfId="37672"/>
    <cellStyle name="Normal 49 3 7" xfId="37673"/>
    <cellStyle name="Normal 49 3 8" xfId="37674"/>
    <cellStyle name="Normal 49 4" xfId="37675"/>
    <cellStyle name="Normal 49 4 2" xfId="37676"/>
    <cellStyle name="Normal 49 4 2 2" xfId="37677"/>
    <cellStyle name="Normal 49 4 3" xfId="37678"/>
    <cellStyle name="Normal 49 4 3 2" xfId="37679"/>
    <cellStyle name="Normal 49 4 4" xfId="37680"/>
    <cellStyle name="Normal 49 4 5" xfId="37681"/>
    <cellStyle name="Normal 49 4 6" xfId="37682"/>
    <cellStyle name="Normal 49 4 7" xfId="37683"/>
    <cellStyle name="Normal 49 4 8" xfId="37684"/>
    <cellStyle name="Normal 49 5" xfId="37685"/>
    <cellStyle name="Normal 49 6" xfId="37686"/>
    <cellStyle name="Normal 49 6 2" xfId="37687"/>
    <cellStyle name="Normal 49 6 3" xfId="37688"/>
    <cellStyle name="Normal 49 7" xfId="37689"/>
    <cellStyle name="Normal 49 7 2" xfId="37690"/>
    <cellStyle name="Normal 49 8" xfId="37691"/>
    <cellStyle name="Normal 49 8 2" xfId="37692"/>
    <cellStyle name="Normal 49 9" xfId="37693"/>
    <cellStyle name="Normal 5" xfId="143"/>
    <cellStyle name="Normal 5 10" xfId="3484"/>
    <cellStyle name="Normal 5 10 2" xfId="3485"/>
    <cellStyle name="Normal 5 10 2 2" xfId="4492"/>
    <cellStyle name="Normal 5 10 2 2 2" xfId="37694"/>
    <cellStyle name="Normal 5 10 2 2 2 2" xfId="55169"/>
    <cellStyle name="Normal 5 10 2 2 2 3" xfId="55170"/>
    <cellStyle name="Normal 5 10 2 2 3" xfId="37695"/>
    <cellStyle name="Normal 5 10 2 2 3 2" xfId="55171"/>
    <cellStyle name="Normal 5 10 2 2 3 3" xfId="55172"/>
    <cellStyle name="Normal 5 10 2 2 4" xfId="55173"/>
    <cellStyle name="Normal 5 10 2 2 5" xfId="55174"/>
    <cellStyle name="Normal 5 10 2 2 6" xfId="55175"/>
    <cellStyle name="Normal 5 10 2 2 7" xfId="55176"/>
    <cellStyle name="Normal 5 10 2 2 8" xfId="55177"/>
    <cellStyle name="Normal 5 10 2 3" xfId="37696"/>
    <cellStyle name="Normal 5 10 2 3 2" xfId="55178"/>
    <cellStyle name="Normal 5 10 2 3 3" xfId="55179"/>
    <cellStyle name="Normal 5 10 2 4" xfId="37697"/>
    <cellStyle name="Normal 5 10 2 4 2" xfId="55180"/>
    <cellStyle name="Normal 5 10 2 4 3" xfId="55181"/>
    <cellStyle name="Normal 5 10 2 5" xfId="55182"/>
    <cellStyle name="Normal 5 10 2 5 2" xfId="55183"/>
    <cellStyle name="Normal 5 10 2 5 3" xfId="55184"/>
    <cellStyle name="Normal 5 10 2 6" xfId="55185"/>
    <cellStyle name="Normal 5 10 2 7" xfId="55186"/>
    <cellStyle name="Normal 5 10 2 8" xfId="55187"/>
    <cellStyle name="Normal 5 10 3" xfId="37698"/>
    <cellStyle name="Normal 5 10 3 2" xfId="37699"/>
    <cellStyle name="Normal 5 10 3 2 2" xfId="59916"/>
    <cellStyle name="Normal 5 10 3 2 3" xfId="59917"/>
    <cellStyle name="Normal 5 10 3 3" xfId="37700"/>
    <cellStyle name="Normal 5 10 3 3 2" xfId="59918"/>
    <cellStyle name="Normal 5 10 3 4" xfId="59919"/>
    <cellStyle name="Normal 5 10 4" xfId="37701"/>
    <cellStyle name="Normal 5 10 5" xfId="59920"/>
    <cellStyle name="Normal 5 11" xfId="3486"/>
    <cellStyle name="Normal 5 11 2" xfId="37702"/>
    <cellStyle name="Normal 5 11 2 2" xfId="37703"/>
    <cellStyle name="Normal 5 11 2 2 2" xfId="37704"/>
    <cellStyle name="Normal 5 11 2 2 3" xfId="37705"/>
    <cellStyle name="Normal 5 11 2 3" xfId="37706"/>
    <cellStyle name="Normal 5 11 2 4" xfId="37707"/>
    <cellStyle name="Normal 5 11 3" xfId="37708"/>
    <cellStyle name="Normal 5 11 3 2" xfId="37709"/>
    <cellStyle name="Normal 5 11 3 3" xfId="37710"/>
    <cellStyle name="Normal 5 11 4" xfId="37711"/>
    <cellStyle name="Normal 5 12" xfId="3487"/>
    <cellStyle name="Normal 5 12 2" xfId="37712"/>
    <cellStyle name="Normal 5 12 2 2" xfId="37713"/>
    <cellStyle name="Normal 5 12 2 2 2" xfId="37714"/>
    <cellStyle name="Normal 5 12 2 2 3" xfId="37715"/>
    <cellStyle name="Normal 5 12 2 3" xfId="37716"/>
    <cellStyle name="Normal 5 12 2 4" xfId="37717"/>
    <cellStyle name="Normal 5 12 3" xfId="37718"/>
    <cellStyle name="Normal 5 12 3 2" xfId="37719"/>
    <cellStyle name="Normal 5 12 3 3" xfId="37720"/>
    <cellStyle name="Normal 5 12 4" xfId="37721"/>
    <cellStyle name="Normal 5 13" xfId="3488"/>
    <cellStyle name="Normal 5 13 2" xfId="37722"/>
    <cellStyle name="Normal 5 13 2 2" xfId="37723"/>
    <cellStyle name="Normal 5 13 2 2 2" xfId="37724"/>
    <cellStyle name="Normal 5 13 2 2 3" xfId="37725"/>
    <cellStyle name="Normal 5 13 2 3" xfId="37726"/>
    <cellStyle name="Normal 5 13 2 4" xfId="37727"/>
    <cellStyle name="Normal 5 13 3" xfId="37728"/>
    <cellStyle name="Normal 5 13 3 2" xfId="37729"/>
    <cellStyle name="Normal 5 13 3 3" xfId="37730"/>
    <cellStyle name="Normal 5 13 4" xfId="37731"/>
    <cellStyle name="Normal 5 14" xfId="3489"/>
    <cellStyle name="Normal 5 14 2" xfId="37732"/>
    <cellStyle name="Normal 5 14 2 2" xfId="37733"/>
    <cellStyle name="Normal 5 14 2 2 2" xfId="37734"/>
    <cellStyle name="Normal 5 14 2 2 3" xfId="37735"/>
    <cellStyle name="Normal 5 14 2 3" xfId="37736"/>
    <cellStyle name="Normal 5 14 2 4" xfId="37737"/>
    <cellStyle name="Normal 5 14 3" xfId="37738"/>
    <cellStyle name="Normal 5 14 3 2" xfId="37739"/>
    <cellStyle name="Normal 5 14 3 3" xfId="37740"/>
    <cellStyle name="Normal 5 14 4" xfId="37741"/>
    <cellStyle name="Normal 5 15" xfId="3490"/>
    <cellStyle name="Normal 5 15 2" xfId="37742"/>
    <cellStyle name="Normal 5 15 2 2" xfId="37743"/>
    <cellStyle name="Normal 5 15 2 2 2" xfId="37744"/>
    <cellStyle name="Normal 5 15 2 2 3" xfId="37745"/>
    <cellStyle name="Normal 5 15 2 3" xfId="37746"/>
    <cellStyle name="Normal 5 15 2 4" xfId="37747"/>
    <cellStyle name="Normal 5 15 3" xfId="37748"/>
    <cellStyle name="Normal 5 15 3 2" xfId="37749"/>
    <cellStyle name="Normal 5 15 3 3" xfId="37750"/>
    <cellStyle name="Normal 5 15 4" xfId="37751"/>
    <cellStyle name="Normal 5 16" xfId="3491"/>
    <cellStyle name="Normal 5 16 2" xfId="37752"/>
    <cellStyle name="Normal 5 16 2 2" xfId="37753"/>
    <cellStyle name="Normal 5 16 2 2 2" xfId="37754"/>
    <cellStyle name="Normal 5 16 2 2 3" xfId="37755"/>
    <cellStyle name="Normal 5 16 2 3" xfId="37756"/>
    <cellStyle name="Normal 5 16 2 4" xfId="37757"/>
    <cellStyle name="Normal 5 16 3" xfId="37758"/>
    <cellStyle name="Normal 5 16 3 2" xfId="37759"/>
    <cellStyle name="Normal 5 16 3 3" xfId="37760"/>
    <cellStyle name="Normal 5 16 4" xfId="37761"/>
    <cellStyle name="Normal 5 17" xfId="3492"/>
    <cellStyle name="Normal 5 17 2" xfId="37762"/>
    <cellStyle name="Normal 5 17 2 2" xfId="37763"/>
    <cellStyle name="Normal 5 17 2 2 2" xfId="37764"/>
    <cellStyle name="Normal 5 17 2 2 3" xfId="37765"/>
    <cellStyle name="Normal 5 17 2 3" xfId="37766"/>
    <cellStyle name="Normal 5 17 2 4" xfId="37767"/>
    <cellStyle name="Normal 5 17 3" xfId="37768"/>
    <cellStyle name="Normal 5 17 3 2" xfId="37769"/>
    <cellStyle name="Normal 5 17 3 3" xfId="37770"/>
    <cellStyle name="Normal 5 17 4" xfId="37771"/>
    <cellStyle name="Normal 5 18" xfId="3493"/>
    <cellStyle name="Normal 5 18 2" xfId="37772"/>
    <cellStyle name="Normal 5 18 2 2" xfId="37773"/>
    <cellStyle name="Normal 5 18 2 2 2" xfId="37774"/>
    <cellStyle name="Normal 5 18 2 2 3" xfId="37775"/>
    <cellStyle name="Normal 5 18 2 3" xfId="37776"/>
    <cellStyle name="Normal 5 18 2 4" xfId="37777"/>
    <cellStyle name="Normal 5 18 3" xfId="37778"/>
    <cellStyle name="Normal 5 18 3 2" xfId="37779"/>
    <cellStyle name="Normal 5 18 3 3" xfId="37780"/>
    <cellStyle name="Normal 5 18 4" xfId="37781"/>
    <cellStyle name="Normal 5 19" xfId="3494"/>
    <cellStyle name="Normal 5 19 2" xfId="37782"/>
    <cellStyle name="Normal 5 19 2 2" xfId="37783"/>
    <cellStyle name="Normal 5 19 2 2 2" xfId="37784"/>
    <cellStyle name="Normal 5 19 2 2 3" xfId="37785"/>
    <cellStyle name="Normal 5 19 2 3" xfId="37786"/>
    <cellStyle name="Normal 5 19 2 4" xfId="37787"/>
    <cellStyle name="Normal 5 19 3" xfId="37788"/>
    <cellStyle name="Normal 5 19 3 2" xfId="37789"/>
    <cellStyle name="Normal 5 19 3 3" xfId="37790"/>
    <cellStyle name="Normal 5 19 4" xfId="37791"/>
    <cellStyle name="Normal 5 2" xfId="144"/>
    <cellStyle name="Normal 5 2 10" xfId="3496"/>
    <cellStyle name="Normal 5 2 10 2" xfId="37792"/>
    <cellStyle name="Normal 5 2 10 2 2" xfId="37793"/>
    <cellStyle name="Normal 5 2 10 2 2 2" xfId="37794"/>
    <cellStyle name="Normal 5 2 10 2 2 3" xfId="37795"/>
    <cellStyle name="Normal 5 2 10 2 3" xfId="37796"/>
    <cellStyle name="Normal 5 2 10 2 4" xfId="37797"/>
    <cellStyle name="Normal 5 2 10 3" xfId="37798"/>
    <cellStyle name="Normal 5 2 10 3 2" xfId="37799"/>
    <cellStyle name="Normal 5 2 10 3 3" xfId="37800"/>
    <cellStyle name="Normal 5 2 10 4" xfId="37801"/>
    <cellStyle name="Normal 5 2 11" xfId="3497"/>
    <cellStyle name="Normal 5 2 11 2" xfId="37802"/>
    <cellStyle name="Normal 5 2 11 2 2" xfId="37803"/>
    <cellStyle name="Normal 5 2 11 2 2 2" xfId="37804"/>
    <cellStyle name="Normal 5 2 11 2 2 3" xfId="37805"/>
    <cellStyle name="Normal 5 2 11 2 3" xfId="37806"/>
    <cellStyle name="Normal 5 2 11 2 4" xfId="37807"/>
    <cellStyle name="Normal 5 2 11 3" xfId="37808"/>
    <cellStyle name="Normal 5 2 11 3 2" xfId="37809"/>
    <cellStyle name="Normal 5 2 11 3 3" xfId="37810"/>
    <cellStyle name="Normal 5 2 11 4" xfId="37811"/>
    <cellStyle name="Normal 5 2 12" xfId="3498"/>
    <cellStyle name="Normal 5 2 12 2" xfId="37812"/>
    <cellStyle name="Normal 5 2 12 2 2" xfId="37813"/>
    <cellStyle name="Normal 5 2 12 2 2 2" xfId="37814"/>
    <cellStyle name="Normal 5 2 12 2 2 3" xfId="37815"/>
    <cellStyle name="Normal 5 2 12 2 3" xfId="37816"/>
    <cellStyle name="Normal 5 2 12 2 4" xfId="37817"/>
    <cellStyle name="Normal 5 2 12 3" xfId="37818"/>
    <cellStyle name="Normal 5 2 12 3 2" xfId="37819"/>
    <cellStyle name="Normal 5 2 12 3 3" xfId="37820"/>
    <cellStyle name="Normal 5 2 12 4" xfId="37821"/>
    <cellStyle name="Normal 5 2 13" xfId="3499"/>
    <cellStyle name="Normal 5 2 13 2" xfId="37822"/>
    <cellStyle name="Normal 5 2 13 2 2" xfId="37823"/>
    <cellStyle name="Normal 5 2 13 2 2 2" xfId="37824"/>
    <cellStyle name="Normal 5 2 13 2 2 3" xfId="37825"/>
    <cellStyle name="Normal 5 2 13 2 3" xfId="37826"/>
    <cellStyle name="Normal 5 2 13 2 4" xfId="37827"/>
    <cellStyle name="Normal 5 2 13 3" xfId="37828"/>
    <cellStyle name="Normal 5 2 13 3 2" xfId="37829"/>
    <cellStyle name="Normal 5 2 13 3 3" xfId="37830"/>
    <cellStyle name="Normal 5 2 13 4" xfId="37831"/>
    <cellStyle name="Normal 5 2 14" xfId="3500"/>
    <cellStyle name="Normal 5 2 14 2" xfId="37832"/>
    <cellStyle name="Normal 5 2 14 2 2" xfId="37833"/>
    <cellStyle name="Normal 5 2 14 2 2 2" xfId="37834"/>
    <cellStyle name="Normal 5 2 14 2 2 3" xfId="37835"/>
    <cellStyle name="Normal 5 2 14 2 3" xfId="37836"/>
    <cellStyle name="Normal 5 2 14 2 4" xfId="37837"/>
    <cellStyle name="Normal 5 2 14 3" xfId="37838"/>
    <cellStyle name="Normal 5 2 14 3 2" xfId="37839"/>
    <cellStyle name="Normal 5 2 14 3 3" xfId="37840"/>
    <cellStyle name="Normal 5 2 14 4" xfId="37841"/>
    <cellStyle name="Normal 5 2 15" xfId="3501"/>
    <cellStyle name="Normal 5 2 15 2" xfId="37842"/>
    <cellStyle name="Normal 5 2 15 2 2" xfId="37843"/>
    <cellStyle name="Normal 5 2 15 2 2 2" xfId="37844"/>
    <cellStyle name="Normal 5 2 15 2 2 3" xfId="37845"/>
    <cellStyle name="Normal 5 2 15 2 3" xfId="37846"/>
    <cellStyle name="Normal 5 2 15 2 4" xfId="37847"/>
    <cellStyle name="Normal 5 2 15 3" xfId="37848"/>
    <cellStyle name="Normal 5 2 15 3 2" xfId="37849"/>
    <cellStyle name="Normal 5 2 15 3 3" xfId="37850"/>
    <cellStyle name="Normal 5 2 15 4" xfId="37851"/>
    <cellStyle name="Normal 5 2 16" xfId="3502"/>
    <cellStyle name="Normal 5 2 16 2" xfId="37852"/>
    <cellStyle name="Normal 5 2 16 2 2" xfId="37853"/>
    <cellStyle name="Normal 5 2 16 2 2 2" xfId="37854"/>
    <cellStyle name="Normal 5 2 16 2 2 3" xfId="37855"/>
    <cellStyle name="Normal 5 2 16 2 3" xfId="37856"/>
    <cellStyle name="Normal 5 2 16 2 4" xfId="37857"/>
    <cellStyle name="Normal 5 2 16 3" xfId="37858"/>
    <cellStyle name="Normal 5 2 16 3 2" xfId="37859"/>
    <cellStyle name="Normal 5 2 16 3 3" xfId="37860"/>
    <cellStyle name="Normal 5 2 16 4" xfId="37861"/>
    <cellStyle name="Normal 5 2 17" xfId="3503"/>
    <cellStyle name="Normal 5 2 17 2" xfId="37862"/>
    <cellStyle name="Normal 5 2 17 2 2" xfId="37863"/>
    <cellStyle name="Normal 5 2 17 2 2 2" xfId="37864"/>
    <cellStyle name="Normal 5 2 17 2 2 3" xfId="37865"/>
    <cellStyle name="Normal 5 2 17 2 3" xfId="37866"/>
    <cellStyle name="Normal 5 2 17 2 4" xfId="37867"/>
    <cellStyle name="Normal 5 2 17 3" xfId="37868"/>
    <cellStyle name="Normal 5 2 17 3 2" xfId="37869"/>
    <cellStyle name="Normal 5 2 17 3 3" xfId="37870"/>
    <cellStyle name="Normal 5 2 17 4" xfId="37871"/>
    <cellStyle name="Normal 5 2 18" xfId="3504"/>
    <cellStyle name="Normal 5 2 18 2" xfId="37872"/>
    <cellStyle name="Normal 5 2 18 2 2" xfId="37873"/>
    <cellStyle name="Normal 5 2 18 2 2 2" xfId="37874"/>
    <cellStyle name="Normal 5 2 18 2 2 3" xfId="37875"/>
    <cellStyle name="Normal 5 2 18 2 3" xfId="37876"/>
    <cellStyle name="Normal 5 2 18 2 4" xfId="37877"/>
    <cellStyle name="Normal 5 2 18 3" xfId="37878"/>
    <cellStyle name="Normal 5 2 18 3 2" xfId="37879"/>
    <cellStyle name="Normal 5 2 18 3 3" xfId="37880"/>
    <cellStyle name="Normal 5 2 18 4" xfId="37881"/>
    <cellStyle name="Normal 5 2 19" xfId="3505"/>
    <cellStyle name="Normal 5 2 19 2" xfId="37882"/>
    <cellStyle name="Normal 5 2 19 2 2" xfId="37883"/>
    <cellStyle name="Normal 5 2 19 2 2 2" xfId="37884"/>
    <cellStyle name="Normal 5 2 19 2 2 3" xfId="37885"/>
    <cellStyle name="Normal 5 2 19 2 3" xfId="37886"/>
    <cellStyle name="Normal 5 2 19 2 4" xfId="37887"/>
    <cellStyle name="Normal 5 2 19 3" xfId="37888"/>
    <cellStyle name="Normal 5 2 19 3 2" xfId="37889"/>
    <cellStyle name="Normal 5 2 19 3 3" xfId="37890"/>
    <cellStyle name="Normal 5 2 19 4" xfId="37891"/>
    <cellStyle name="Normal 5 2 2" xfId="145"/>
    <cellStyle name="Normal 5 2 2 10" xfId="55188"/>
    <cellStyle name="Normal 5 2 2 10 2" xfId="55189"/>
    <cellStyle name="Normal 5 2 2 10 3" xfId="55190"/>
    <cellStyle name="Normal 5 2 2 11" xfId="55191"/>
    <cellStyle name="Normal 5 2 2 11 2" xfId="55192"/>
    <cellStyle name="Normal 5 2 2 11 3" xfId="55193"/>
    <cellStyle name="Normal 5 2 2 12" xfId="55194"/>
    <cellStyle name="Normal 5 2 2 12 2" xfId="55195"/>
    <cellStyle name="Normal 5 2 2 12 3" xfId="55196"/>
    <cellStyle name="Normal 5 2 2 13" xfId="55197"/>
    <cellStyle name="Normal 5 2 2 13 2" xfId="55198"/>
    <cellStyle name="Normal 5 2 2 13 3" xfId="55199"/>
    <cellStyle name="Normal 5 2 2 14" xfId="55200"/>
    <cellStyle name="Normal 5 2 2 14 2" xfId="55201"/>
    <cellStyle name="Normal 5 2 2 14 3" xfId="55202"/>
    <cellStyle name="Normal 5 2 2 15" xfId="55203"/>
    <cellStyle name="Normal 5 2 2 15 2" xfId="55204"/>
    <cellStyle name="Normal 5 2 2 15 3" xfId="55205"/>
    <cellStyle name="Normal 5 2 2 16" xfId="55206"/>
    <cellStyle name="Normal 5 2 2 17" xfId="55207"/>
    <cellStyle name="Normal 5 2 2 18" xfId="55208"/>
    <cellStyle name="Normal 5 2 2 2" xfId="264"/>
    <cellStyle name="Normal 5 2 2 2 10" xfId="55209"/>
    <cellStyle name="Normal 5 2 2 2 11" xfId="55210"/>
    <cellStyle name="Normal 5 2 2 2 2" xfId="3508"/>
    <cellStyle name="Normal 5 2 2 2 2 10" xfId="55211"/>
    <cellStyle name="Normal 5 2 2 2 2 11" xfId="55212"/>
    <cellStyle name="Normal 5 2 2 2 2 2" xfId="3509"/>
    <cellStyle name="Normal 5 2 2 2 2 2 2" xfId="4497"/>
    <cellStyle name="Normal 5 2 2 2 2 2 2 2" xfId="55213"/>
    <cellStyle name="Normal 5 2 2 2 2 2 2 2 2" xfId="55214"/>
    <cellStyle name="Normal 5 2 2 2 2 2 2 2 3" xfId="55215"/>
    <cellStyle name="Normal 5 2 2 2 2 2 2 3" xfId="55216"/>
    <cellStyle name="Normal 5 2 2 2 2 2 2 3 2" xfId="55217"/>
    <cellStyle name="Normal 5 2 2 2 2 2 2 3 3" xfId="55218"/>
    <cellStyle name="Normal 5 2 2 2 2 2 2 4" xfId="55219"/>
    <cellStyle name="Normal 5 2 2 2 2 2 2 5" xfId="55220"/>
    <cellStyle name="Normal 5 2 2 2 2 2 2 6" xfId="55221"/>
    <cellStyle name="Normal 5 2 2 2 2 2 2 7" xfId="55222"/>
    <cellStyle name="Normal 5 2 2 2 2 2 2 8" xfId="55223"/>
    <cellStyle name="Normal 5 2 2 2 2 2 3" xfId="55224"/>
    <cellStyle name="Normal 5 2 2 2 2 2 3 2" xfId="55225"/>
    <cellStyle name="Normal 5 2 2 2 2 2 3 2 2" xfId="59921"/>
    <cellStyle name="Normal 5 2 2 2 2 2 3 2 3" xfId="59922"/>
    <cellStyle name="Normal 5 2 2 2 2 2 3 3" xfId="55226"/>
    <cellStyle name="Normal 5 2 2 2 2 2 3 3 2" xfId="59923"/>
    <cellStyle name="Normal 5 2 2 2 2 2 3 4" xfId="55227"/>
    <cellStyle name="Normal 5 2 2 2 2 2 4" xfId="55228"/>
    <cellStyle name="Normal 5 2 2 2 2 2 4 2" xfId="55229"/>
    <cellStyle name="Normal 5 2 2 2 2 2 4 3" xfId="55230"/>
    <cellStyle name="Normal 5 2 2 2 2 2 5" xfId="55231"/>
    <cellStyle name="Normal 5 2 2 2 2 2 6" xfId="55232"/>
    <cellStyle name="Normal 5 2 2 2 2 2 7" xfId="55233"/>
    <cellStyle name="Normal 5 2 2 2 2 2 8" xfId="55234"/>
    <cellStyle name="Normal 5 2 2 2 2 2 9" xfId="55235"/>
    <cellStyle name="Normal 5 2 2 2 2 3" xfId="4496"/>
    <cellStyle name="Normal 5 2 2 2 2 3 2" xfId="55236"/>
    <cellStyle name="Normal 5 2 2 2 2 3 2 2" xfId="55237"/>
    <cellStyle name="Normal 5 2 2 2 2 3 2 3" xfId="55238"/>
    <cellStyle name="Normal 5 2 2 2 2 3 2 4" xfId="59924"/>
    <cellStyle name="Normal 5 2 2 2 2 3 3" xfId="55239"/>
    <cellStyle name="Normal 5 2 2 2 2 3 3 2" xfId="55240"/>
    <cellStyle name="Normal 5 2 2 2 2 3 3 3" xfId="55241"/>
    <cellStyle name="Normal 5 2 2 2 2 3 4" xfId="55242"/>
    <cellStyle name="Normal 5 2 2 2 2 3 5" xfId="55243"/>
    <cellStyle name="Normal 5 2 2 2 2 3 6" xfId="55244"/>
    <cellStyle name="Normal 5 2 2 2 2 3 7" xfId="55245"/>
    <cellStyle name="Normal 5 2 2 2 2 3 8" xfId="55246"/>
    <cellStyle name="Normal 5 2 2 2 2 4" xfId="55247"/>
    <cellStyle name="Normal 5 2 2 2 2 4 2" xfId="55248"/>
    <cellStyle name="Normal 5 2 2 2 2 4 2 2" xfId="59925"/>
    <cellStyle name="Normal 5 2 2 2 2 4 2 3" xfId="59926"/>
    <cellStyle name="Normal 5 2 2 2 2 4 3" xfId="55249"/>
    <cellStyle name="Normal 5 2 2 2 2 4 4" xfId="55250"/>
    <cellStyle name="Normal 5 2 2 2 2 4 5" xfId="59927"/>
    <cellStyle name="Normal 5 2 2 2 2 4 6" xfId="59928"/>
    <cellStyle name="Normal 5 2 2 2 2 5" xfId="55251"/>
    <cellStyle name="Normal 5 2 2 2 2 5 2" xfId="55252"/>
    <cellStyle name="Normal 5 2 2 2 2 5 3" xfId="55253"/>
    <cellStyle name="Normal 5 2 2 2 2 6" xfId="55254"/>
    <cellStyle name="Normal 5 2 2 2 2 6 2" xfId="55255"/>
    <cellStyle name="Normal 5 2 2 2 2 6 3" xfId="55256"/>
    <cellStyle name="Normal 5 2 2 2 2 7" xfId="55257"/>
    <cellStyle name="Normal 5 2 2 2 2 8" xfId="55258"/>
    <cellStyle name="Normal 5 2 2 2 2 9" xfId="55259"/>
    <cellStyle name="Normal 5 2 2 2 3" xfId="3510"/>
    <cellStyle name="Normal 5 2 2 2 3 10" xfId="55260"/>
    <cellStyle name="Normal 5 2 2 2 3 2" xfId="4498"/>
    <cellStyle name="Normal 5 2 2 2 3 2 2" xfId="55261"/>
    <cellStyle name="Normal 5 2 2 2 3 2 2 2" xfId="55262"/>
    <cellStyle name="Normal 5 2 2 2 3 2 2 3" xfId="55263"/>
    <cellStyle name="Normal 5 2 2 2 3 2 2 4" xfId="59929"/>
    <cellStyle name="Normal 5 2 2 2 3 2 3" xfId="55264"/>
    <cellStyle name="Normal 5 2 2 2 3 2 3 2" xfId="55265"/>
    <cellStyle name="Normal 5 2 2 2 3 2 3 3" xfId="55266"/>
    <cellStyle name="Normal 5 2 2 2 3 2 4" xfId="55267"/>
    <cellStyle name="Normal 5 2 2 2 3 2 5" xfId="55268"/>
    <cellStyle name="Normal 5 2 2 2 3 2 6" xfId="55269"/>
    <cellStyle name="Normal 5 2 2 2 3 2 7" xfId="55270"/>
    <cellStyle name="Normal 5 2 2 2 3 2 8" xfId="55271"/>
    <cellStyle name="Normal 5 2 2 2 3 3" xfId="55272"/>
    <cellStyle name="Normal 5 2 2 2 3 3 2" xfId="55273"/>
    <cellStyle name="Normal 5 2 2 2 3 3 2 2" xfId="59930"/>
    <cellStyle name="Normal 5 2 2 2 3 3 2 3" xfId="59931"/>
    <cellStyle name="Normal 5 2 2 2 3 3 3" xfId="55274"/>
    <cellStyle name="Normal 5 2 2 2 3 3 4" xfId="55275"/>
    <cellStyle name="Normal 5 2 2 2 3 3 5" xfId="59932"/>
    <cellStyle name="Normal 5 2 2 2 3 3 6" xfId="59933"/>
    <cellStyle name="Normal 5 2 2 2 3 4" xfId="55276"/>
    <cellStyle name="Normal 5 2 2 2 3 4 2" xfId="55277"/>
    <cellStyle name="Normal 5 2 2 2 3 4 3" xfId="55278"/>
    <cellStyle name="Normal 5 2 2 2 3 5" xfId="55279"/>
    <cellStyle name="Normal 5 2 2 2 3 5 2" xfId="55280"/>
    <cellStyle name="Normal 5 2 2 2 3 5 3" xfId="55281"/>
    <cellStyle name="Normal 5 2 2 2 3 6" xfId="55282"/>
    <cellStyle name="Normal 5 2 2 2 3 7" xfId="55283"/>
    <cellStyle name="Normal 5 2 2 2 3 8" xfId="55284"/>
    <cellStyle name="Normal 5 2 2 2 3 9" xfId="55285"/>
    <cellStyle name="Normal 5 2 2 2 4" xfId="4495"/>
    <cellStyle name="Normal 5 2 2 2 4 2" xfId="55286"/>
    <cellStyle name="Normal 5 2 2 2 4 2 2" xfId="55287"/>
    <cellStyle name="Normal 5 2 2 2 4 2 3" xfId="55288"/>
    <cellStyle name="Normal 5 2 2 2 4 2 4" xfId="59934"/>
    <cellStyle name="Normal 5 2 2 2 4 3" xfId="55289"/>
    <cellStyle name="Normal 5 2 2 2 4 3 2" xfId="55290"/>
    <cellStyle name="Normal 5 2 2 2 4 3 3" xfId="55291"/>
    <cellStyle name="Normal 5 2 2 2 4 4" xfId="55292"/>
    <cellStyle name="Normal 5 2 2 2 4 5" xfId="55293"/>
    <cellStyle name="Normal 5 2 2 2 4 6" xfId="55294"/>
    <cellStyle name="Normal 5 2 2 2 4 7" xfId="55295"/>
    <cellStyle name="Normal 5 2 2 2 4 8" xfId="55296"/>
    <cellStyle name="Normal 5 2 2 2 5" xfId="3507"/>
    <cellStyle name="Normal 5 2 2 2 5 2" xfId="55297"/>
    <cellStyle name="Normal 5 2 2 2 5 2 2" xfId="55298"/>
    <cellStyle name="Normal 5 2 2 2 5 2 3" xfId="55299"/>
    <cellStyle name="Normal 5 2 2 2 5 3" xfId="55300"/>
    <cellStyle name="Normal 5 2 2 2 5 3 2" xfId="55301"/>
    <cellStyle name="Normal 5 2 2 2 5 3 3" xfId="55302"/>
    <cellStyle name="Normal 5 2 2 2 5 4" xfId="55303"/>
    <cellStyle name="Normal 5 2 2 2 5 5" xfId="55304"/>
    <cellStyle name="Normal 5 2 2 2 5 6" xfId="55305"/>
    <cellStyle name="Normal 5 2 2 2 5 7" xfId="55306"/>
    <cellStyle name="Normal 5 2 2 2 5 8" xfId="55307"/>
    <cellStyle name="Normal 5 2 2 2 6" xfId="55308"/>
    <cellStyle name="Normal 5 2 2 2 6 2" xfId="55309"/>
    <cellStyle name="Normal 5 2 2 2 6 3" xfId="55310"/>
    <cellStyle name="Normal 5 2 2 2 7" xfId="55311"/>
    <cellStyle name="Normal 5 2 2 2 7 2" xfId="55312"/>
    <cellStyle name="Normal 5 2 2 2 7 3" xfId="55313"/>
    <cellStyle name="Normal 5 2 2 2 8" xfId="55314"/>
    <cellStyle name="Normal 5 2 2 2 8 2" xfId="55315"/>
    <cellStyle name="Normal 5 2 2 2 8 3" xfId="55316"/>
    <cellStyle name="Normal 5 2 2 2 9" xfId="55317"/>
    <cellStyle name="Normal 5 2 2 3" xfId="3511"/>
    <cellStyle name="Normal 5 2 2 3 10" xfId="55318"/>
    <cellStyle name="Normal 5 2 2 3 11" xfId="55319"/>
    <cellStyle name="Normal 5 2 2 3 2" xfId="3512"/>
    <cellStyle name="Normal 5 2 2 3 2 10" xfId="55320"/>
    <cellStyle name="Normal 5 2 2 3 2 2" xfId="4500"/>
    <cellStyle name="Normal 5 2 2 3 2 2 2" xfId="55321"/>
    <cellStyle name="Normal 5 2 2 3 2 2 2 2" xfId="55322"/>
    <cellStyle name="Normal 5 2 2 3 2 2 2 3" xfId="55323"/>
    <cellStyle name="Normal 5 2 2 3 2 2 3" xfId="55324"/>
    <cellStyle name="Normal 5 2 2 3 2 2 3 2" xfId="55325"/>
    <cellStyle name="Normal 5 2 2 3 2 2 3 3" xfId="55326"/>
    <cellStyle name="Normal 5 2 2 3 2 2 4" xfId="55327"/>
    <cellStyle name="Normal 5 2 2 3 2 2 5" xfId="55328"/>
    <cellStyle name="Normal 5 2 2 3 2 2 6" xfId="55329"/>
    <cellStyle name="Normal 5 2 2 3 2 2 7" xfId="55330"/>
    <cellStyle name="Normal 5 2 2 3 2 2 8" xfId="55331"/>
    <cellStyle name="Normal 5 2 2 3 2 3" xfId="55332"/>
    <cellStyle name="Normal 5 2 2 3 2 3 2" xfId="55333"/>
    <cellStyle name="Normal 5 2 2 3 2 3 2 2" xfId="59935"/>
    <cellStyle name="Normal 5 2 2 3 2 3 2 3" xfId="59936"/>
    <cellStyle name="Normal 5 2 2 3 2 3 3" xfId="55334"/>
    <cellStyle name="Normal 5 2 2 3 2 3 3 2" xfId="59937"/>
    <cellStyle name="Normal 5 2 2 3 2 3 4" xfId="55335"/>
    <cellStyle name="Normal 5 2 2 3 2 4" xfId="55336"/>
    <cellStyle name="Normal 5 2 2 3 2 4 2" xfId="55337"/>
    <cellStyle name="Normal 5 2 2 3 2 4 3" xfId="55338"/>
    <cellStyle name="Normal 5 2 2 3 2 5" xfId="55339"/>
    <cellStyle name="Normal 5 2 2 3 2 5 2" xfId="55340"/>
    <cellStyle name="Normal 5 2 2 3 2 5 3" xfId="55341"/>
    <cellStyle name="Normal 5 2 2 3 2 6" xfId="55342"/>
    <cellStyle name="Normal 5 2 2 3 2 7" xfId="55343"/>
    <cellStyle name="Normal 5 2 2 3 2 8" xfId="55344"/>
    <cellStyle name="Normal 5 2 2 3 2 9" xfId="55345"/>
    <cellStyle name="Normal 5 2 2 3 3" xfId="4499"/>
    <cellStyle name="Normal 5 2 2 3 3 2" xfId="55346"/>
    <cellStyle name="Normal 5 2 2 3 3 2 2" xfId="55347"/>
    <cellStyle name="Normal 5 2 2 3 3 2 3" xfId="55348"/>
    <cellStyle name="Normal 5 2 2 3 3 2 4" xfId="59938"/>
    <cellStyle name="Normal 5 2 2 3 3 3" xfId="55349"/>
    <cellStyle name="Normal 5 2 2 3 3 3 2" xfId="55350"/>
    <cellStyle name="Normal 5 2 2 3 3 3 3" xfId="55351"/>
    <cellStyle name="Normal 5 2 2 3 3 4" xfId="55352"/>
    <cellStyle name="Normal 5 2 2 3 3 5" xfId="55353"/>
    <cellStyle name="Normal 5 2 2 3 3 6" xfId="55354"/>
    <cellStyle name="Normal 5 2 2 3 3 7" xfId="55355"/>
    <cellStyle name="Normal 5 2 2 3 3 8" xfId="55356"/>
    <cellStyle name="Normal 5 2 2 3 4" xfId="55357"/>
    <cellStyle name="Normal 5 2 2 3 4 2" xfId="55358"/>
    <cellStyle name="Normal 5 2 2 3 4 2 2" xfId="59939"/>
    <cellStyle name="Normal 5 2 2 3 4 2 3" xfId="59940"/>
    <cellStyle name="Normal 5 2 2 3 4 3" xfId="55359"/>
    <cellStyle name="Normal 5 2 2 3 4 4" xfId="55360"/>
    <cellStyle name="Normal 5 2 2 3 4 5" xfId="59941"/>
    <cellStyle name="Normal 5 2 2 3 4 6" xfId="59942"/>
    <cellStyle name="Normal 5 2 2 3 5" xfId="55361"/>
    <cellStyle name="Normal 5 2 2 3 5 2" xfId="55362"/>
    <cellStyle name="Normal 5 2 2 3 5 3" xfId="55363"/>
    <cellStyle name="Normal 5 2 2 3 6" xfId="55364"/>
    <cellStyle name="Normal 5 2 2 3 6 2" xfId="55365"/>
    <cellStyle name="Normal 5 2 2 3 6 3" xfId="55366"/>
    <cellStyle name="Normal 5 2 2 3 7" xfId="55367"/>
    <cellStyle name="Normal 5 2 2 3 8" xfId="55368"/>
    <cellStyle name="Normal 5 2 2 3 9" xfId="55369"/>
    <cellStyle name="Normal 5 2 2 4" xfId="3513"/>
    <cellStyle name="Normal 5 2 2 4 10" xfId="55370"/>
    <cellStyle name="Normal 5 2 2 4 11" xfId="55371"/>
    <cellStyle name="Normal 5 2 2 4 2" xfId="4501"/>
    <cellStyle name="Normal 5 2 2 4 2 2" xfId="55372"/>
    <cellStyle name="Normal 5 2 2 4 2 2 2" xfId="55373"/>
    <cellStyle name="Normal 5 2 2 4 2 2 3" xfId="55374"/>
    <cellStyle name="Normal 5 2 2 4 2 2 4" xfId="59943"/>
    <cellStyle name="Normal 5 2 2 4 2 3" xfId="55375"/>
    <cellStyle name="Normal 5 2 2 4 2 3 2" xfId="55376"/>
    <cellStyle name="Normal 5 2 2 4 2 3 3" xfId="55377"/>
    <cellStyle name="Normal 5 2 2 4 2 4" xfId="55378"/>
    <cellStyle name="Normal 5 2 2 4 2 5" xfId="55379"/>
    <cellStyle name="Normal 5 2 2 4 2 6" xfId="55380"/>
    <cellStyle name="Normal 5 2 2 4 2 7" xfId="55381"/>
    <cellStyle name="Normal 5 2 2 4 2 8" xfId="55382"/>
    <cellStyle name="Normal 5 2 2 4 3" xfId="55383"/>
    <cellStyle name="Normal 5 2 2 4 3 2" xfId="55384"/>
    <cellStyle name="Normal 5 2 2 4 3 2 2" xfId="59944"/>
    <cellStyle name="Normal 5 2 2 4 3 2 3" xfId="59945"/>
    <cellStyle name="Normal 5 2 2 4 3 3" xfId="55385"/>
    <cellStyle name="Normal 5 2 2 4 3 4" xfId="55386"/>
    <cellStyle name="Normal 5 2 2 4 3 5" xfId="59946"/>
    <cellStyle name="Normal 5 2 2 4 3 6" xfId="59947"/>
    <cellStyle name="Normal 5 2 2 4 4" xfId="55387"/>
    <cellStyle name="Normal 5 2 2 4 4 2" xfId="55388"/>
    <cellStyle name="Normal 5 2 2 4 4 3" xfId="55389"/>
    <cellStyle name="Normal 5 2 2 4 5" xfId="55390"/>
    <cellStyle name="Normal 5 2 2 4 5 2" xfId="55391"/>
    <cellStyle name="Normal 5 2 2 4 5 3" xfId="55392"/>
    <cellStyle name="Normal 5 2 2 4 6" xfId="55393"/>
    <cellStyle name="Normal 5 2 2 4 6 2" xfId="55394"/>
    <cellStyle name="Normal 5 2 2 4 6 3" xfId="55395"/>
    <cellStyle name="Normal 5 2 2 4 7" xfId="55396"/>
    <cellStyle name="Normal 5 2 2 4 8" xfId="55397"/>
    <cellStyle name="Normal 5 2 2 4 9" xfId="55398"/>
    <cellStyle name="Normal 5 2 2 5" xfId="3514"/>
    <cellStyle name="Normal 5 2 2 5 2" xfId="55399"/>
    <cellStyle name="Normal 5 2 2 5 2 2" xfId="59948"/>
    <cellStyle name="Normal 5 2 2 5 3" xfId="55400"/>
    <cellStyle name="Normal 5 2 2 5 4" xfId="55401"/>
    <cellStyle name="Normal 5 2 2 5 5" xfId="59949"/>
    <cellStyle name="Normal 5 2 2 6" xfId="4494"/>
    <cellStyle name="Normal 5 2 2 6 2" xfId="55402"/>
    <cellStyle name="Normal 5 2 2 6 2 2" xfId="55403"/>
    <cellStyle name="Normal 5 2 2 6 2 3" xfId="55404"/>
    <cellStyle name="Normal 5 2 2 6 3" xfId="55405"/>
    <cellStyle name="Normal 5 2 2 6 3 2" xfId="55406"/>
    <cellStyle name="Normal 5 2 2 6 3 3" xfId="55407"/>
    <cellStyle name="Normal 5 2 2 6 4" xfId="55408"/>
    <cellStyle name="Normal 5 2 2 6 5" xfId="55409"/>
    <cellStyle name="Normal 5 2 2 6 6" xfId="55410"/>
    <cellStyle name="Normal 5 2 2 6 7" xfId="55411"/>
    <cellStyle name="Normal 5 2 2 6 8" xfId="55412"/>
    <cellStyle name="Normal 5 2 2 7" xfId="3506"/>
    <cellStyle name="Normal 5 2 2 7 2" xfId="55413"/>
    <cellStyle name="Normal 5 2 2 7 2 2" xfId="55414"/>
    <cellStyle name="Normal 5 2 2 7 2 3" xfId="55415"/>
    <cellStyle name="Normal 5 2 2 7 3" xfId="55416"/>
    <cellStyle name="Normal 5 2 2 7 3 2" xfId="55417"/>
    <cellStyle name="Normal 5 2 2 7 3 3" xfId="55418"/>
    <cellStyle name="Normal 5 2 2 7 4" xfId="55419"/>
    <cellStyle name="Normal 5 2 2 7 5" xfId="55420"/>
    <cellStyle name="Normal 5 2 2 7 6" xfId="55421"/>
    <cellStyle name="Normal 5 2 2 7 7" xfId="55422"/>
    <cellStyle name="Normal 5 2 2 7 8" xfId="55423"/>
    <cellStyle name="Normal 5 2 2 8" xfId="55424"/>
    <cellStyle name="Normal 5 2 2 8 2" xfId="55425"/>
    <cellStyle name="Normal 5 2 2 8 3" xfId="55426"/>
    <cellStyle name="Normal 5 2 2 9" xfId="55427"/>
    <cellStyle name="Normal 5 2 2 9 2" xfId="55428"/>
    <cellStyle name="Normal 5 2 2 9 3" xfId="55429"/>
    <cellStyle name="Normal 5 2 20" xfId="3515"/>
    <cellStyle name="Normal 5 2 20 2" xfId="37892"/>
    <cellStyle name="Normal 5 2 20 2 2" xfId="37893"/>
    <cellStyle name="Normal 5 2 20 2 2 2" xfId="37894"/>
    <cellStyle name="Normal 5 2 20 2 2 3" xfId="37895"/>
    <cellStyle name="Normal 5 2 20 2 3" xfId="37896"/>
    <cellStyle name="Normal 5 2 20 2 4" xfId="37897"/>
    <cellStyle name="Normal 5 2 20 3" xfId="37898"/>
    <cellStyle name="Normal 5 2 20 3 2" xfId="37899"/>
    <cellStyle name="Normal 5 2 20 3 3" xfId="37900"/>
    <cellStyle name="Normal 5 2 20 4" xfId="37901"/>
    <cellStyle name="Normal 5 2 21" xfId="3516"/>
    <cellStyle name="Normal 5 2 21 2" xfId="37902"/>
    <cellStyle name="Normal 5 2 21 2 2" xfId="37903"/>
    <cellStyle name="Normal 5 2 21 2 2 2" xfId="37904"/>
    <cellStyle name="Normal 5 2 21 2 2 3" xfId="37905"/>
    <cellStyle name="Normal 5 2 21 2 3" xfId="37906"/>
    <cellStyle name="Normal 5 2 21 2 4" xfId="37907"/>
    <cellStyle name="Normal 5 2 21 3" xfId="37908"/>
    <cellStyle name="Normal 5 2 21 3 2" xfId="37909"/>
    <cellStyle name="Normal 5 2 21 3 3" xfId="37910"/>
    <cellStyle name="Normal 5 2 21 4" xfId="37911"/>
    <cellStyle name="Normal 5 2 22" xfId="3517"/>
    <cellStyle name="Normal 5 2 22 2" xfId="37912"/>
    <cellStyle name="Normal 5 2 22 2 2" xfId="37913"/>
    <cellStyle name="Normal 5 2 22 2 2 2" xfId="37914"/>
    <cellStyle name="Normal 5 2 22 2 2 3" xfId="37915"/>
    <cellStyle name="Normal 5 2 22 2 3" xfId="37916"/>
    <cellStyle name="Normal 5 2 22 2 4" xfId="37917"/>
    <cellStyle name="Normal 5 2 22 3" xfId="37918"/>
    <cellStyle name="Normal 5 2 22 3 2" xfId="37919"/>
    <cellStyle name="Normal 5 2 22 3 3" xfId="37920"/>
    <cellStyle name="Normal 5 2 22 4" xfId="37921"/>
    <cellStyle name="Normal 5 2 23" xfId="3518"/>
    <cellStyle name="Normal 5 2 23 2" xfId="37922"/>
    <cellStyle name="Normal 5 2 23 2 2" xfId="37923"/>
    <cellStyle name="Normal 5 2 23 2 2 2" xfId="37924"/>
    <cellStyle name="Normal 5 2 23 2 2 3" xfId="37925"/>
    <cellStyle name="Normal 5 2 23 2 3" xfId="37926"/>
    <cellStyle name="Normal 5 2 23 2 4" xfId="37927"/>
    <cellStyle name="Normal 5 2 23 3" xfId="37928"/>
    <cellStyle name="Normal 5 2 23 3 2" xfId="37929"/>
    <cellStyle name="Normal 5 2 23 3 3" xfId="37930"/>
    <cellStyle name="Normal 5 2 23 4" xfId="37931"/>
    <cellStyle name="Normal 5 2 24" xfId="3519"/>
    <cellStyle name="Normal 5 2 24 2" xfId="37932"/>
    <cellStyle name="Normal 5 2 24 2 2" xfId="37933"/>
    <cellStyle name="Normal 5 2 24 2 3" xfId="37934"/>
    <cellStyle name="Normal 5 2 24 3" xfId="37935"/>
    <cellStyle name="Normal 5 2 24 4" xfId="37936"/>
    <cellStyle name="Normal 5 2 25" xfId="4493"/>
    <cellStyle name="Normal 5 2 25 2" xfId="37937"/>
    <cellStyle name="Normal 5 2 25 2 2" xfId="55430"/>
    <cellStyle name="Normal 5 2 25 2 3" xfId="55431"/>
    <cellStyle name="Normal 5 2 25 3" xfId="37938"/>
    <cellStyle name="Normal 5 2 25 3 2" xfId="55432"/>
    <cellStyle name="Normal 5 2 25 3 3" xfId="55433"/>
    <cellStyle name="Normal 5 2 25 4" xfId="55434"/>
    <cellStyle name="Normal 5 2 25 5" xfId="55435"/>
    <cellStyle name="Normal 5 2 25 6" xfId="55436"/>
    <cellStyle name="Normal 5 2 25 7" xfId="55437"/>
    <cellStyle name="Normal 5 2 25 8" xfId="55438"/>
    <cellStyle name="Normal 5 2 26" xfId="3495"/>
    <cellStyle name="Normal 5 2 26 2" xfId="55439"/>
    <cellStyle name="Normal 5 2 26 2 2" xfId="55440"/>
    <cellStyle name="Normal 5 2 26 2 3" xfId="55441"/>
    <cellStyle name="Normal 5 2 26 3" xfId="55442"/>
    <cellStyle name="Normal 5 2 26 3 2" xfId="55443"/>
    <cellStyle name="Normal 5 2 26 3 3" xfId="55444"/>
    <cellStyle name="Normal 5 2 26 4" xfId="55445"/>
    <cellStyle name="Normal 5 2 26 5" xfId="55446"/>
    <cellStyle name="Normal 5 2 26 6" xfId="55447"/>
    <cellStyle name="Normal 5 2 26 7" xfId="55448"/>
    <cellStyle name="Normal 5 2 26 8" xfId="55449"/>
    <cellStyle name="Normal 5 2 27" xfId="37939"/>
    <cellStyle name="Normal 5 2 27 2" xfId="55450"/>
    <cellStyle name="Normal 5 2 27 3" xfId="55451"/>
    <cellStyle name="Normal 5 2 28" xfId="55452"/>
    <cellStyle name="Normal 5 2 28 2" xfId="55453"/>
    <cellStyle name="Normal 5 2 28 3" xfId="55454"/>
    <cellStyle name="Normal 5 2 29" xfId="55455"/>
    <cellStyle name="Normal 5 2 29 2" xfId="55456"/>
    <cellStyle name="Normal 5 2 29 3" xfId="55457"/>
    <cellStyle name="Normal 5 2 3" xfId="263"/>
    <cellStyle name="Normal 5 2 3 10" xfId="55458"/>
    <cellStyle name="Normal 5 2 3 11" xfId="55459"/>
    <cellStyle name="Normal 5 2 3 2" xfId="3521"/>
    <cellStyle name="Normal 5 2 3 2 2" xfId="3522"/>
    <cellStyle name="Normal 5 2 3 2 2 10" xfId="55460"/>
    <cellStyle name="Normal 5 2 3 2 2 2" xfId="4504"/>
    <cellStyle name="Normal 5 2 3 2 2 2 2" xfId="55461"/>
    <cellStyle name="Normal 5 2 3 2 2 2 2 2" xfId="55462"/>
    <cellStyle name="Normal 5 2 3 2 2 2 2 3" xfId="55463"/>
    <cellStyle name="Normal 5 2 3 2 2 2 3" xfId="55464"/>
    <cellStyle name="Normal 5 2 3 2 2 2 3 2" xfId="55465"/>
    <cellStyle name="Normal 5 2 3 2 2 2 3 3" xfId="55466"/>
    <cellStyle name="Normal 5 2 3 2 2 2 4" xfId="55467"/>
    <cellStyle name="Normal 5 2 3 2 2 2 5" xfId="55468"/>
    <cellStyle name="Normal 5 2 3 2 2 2 6" xfId="55469"/>
    <cellStyle name="Normal 5 2 3 2 2 2 7" xfId="55470"/>
    <cellStyle name="Normal 5 2 3 2 2 2 8" xfId="55471"/>
    <cellStyle name="Normal 5 2 3 2 2 3" xfId="37940"/>
    <cellStyle name="Normal 5 2 3 2 2 3 2" xfId="55472"/>
    <cellStyle name="Normal 5 2 3 2 2 3 2 2" xfId="59950"/>
    <cellStyle name="Normal 5 2 3 2 2 3 2 3" xfId="59951"/>
    <cellStyle name="Normal 5 2 3 2 2 3 3" xfId="55473"/>
    <cellStyle name="Normal 5 2 3 2 2 3 3 2" xfId="59952"/>
    <cellStyle name="Normal 5 2 3 2 2 3 4" xfId="55474"/>
    <cellStyle name="Normal 5 2 3 2 2 4" xfId="55475"/>
    <cellStyle name="Normal 5 2 3 2 2 4 2" xfId="55476"/>
    <cellStyle name="Normal 5 2 3 2 2 4 3" xfId="55477"/>
    <cellStyle name="Normal 5 2 3 2 2 5" xfId="55478"/>
    <cellStyle name="Normal 5 2 3 2 2 5 2" xfId="55479"/>
    <cellStyle name="Normal 5 2 3 2 2 5 3" xfId="55480"/>
    <cellStyle name="Normal 5 2 3 2 2 6" xfId="55481"/>
    <cellStyle name="Normal 5 2 3 2 2 7" xfId="55482"/>
    <cellStyle name="Normal 5 2 3 2 2 8" xfId="55483"/>
    <cellStyle name="Normal 5 2 3 2 2 9" xfId="55484"/>
    <cellStyle name="Normal 5 2 3 2 3" xfId="4503"/>
    <cellStyle name="Normal 5 2 3 2 3 2" xfId="55485"/>
    <cellStyle name="Normal 5 2 3 2 3 2 2" xfId="55486"/>
    <cellStyle name="Normal 5 2 3 2 3 2 3" xfId="55487"/>
    <cellStyle name="Normal 5 2 3 2 3 2 4" xfId="59953"/>
    <cellStyle name="Normal 5 2 3 2 3 3" xfId="55488"/>
    <cellStyle name="Normal 5 2 3 2 3 3 2" xfId="55489"/>
    <cellStyle name="Normal 5 2 3 2 3 3 3" xfId="55490"/>
    <cellStyle name="Normal 5 2 3 2 3 4" xfId="55491"/>
    <cellStyle name="Normal 5 2 3 2 3 5" xfId="55492"/>
    <cellStyle name="Normal 5 2 3 2 3 6" xfId="55493"/>
    <cellStyle name="Normal 5 2 3 2 3 7" xfId="55494"/>
    <cellStyle name="Normal 5 2 3 2 3 8" xfId="55495"/>
    <cellStyle name="Normal 5 2 3 2 4" xfId="37941"/>
    <cellStyle name="Normal 5 2 3 2 4 2" xfId="55496"/>
    <cellStyle name="Normal 5 2 3 2 4 2 2" xfId="59954"/>
    <cellStyle name="Normal 5 2 3 2 4 2 3" xfId="59955"/>
    <cellStyle name="Normal 5 2 3 2 4 3" xfId="55497"/>
    <cellStyle name="Normal 5 2 3 2 4 4" xfId="55498"/>
    <cellStyle name="Normal 5 2 3 2 4 5" xfId="59956"/>
    <cellStyle name="Normal 5 2 3 2 4 6" xfId="59957"/>
    <cellStyle name="Normal 5 2 3 2 5" xfId="55499"/>
    <cellStyle name="Normal 5 2 3 2 5 2" xfId="55500"/>
    <cellStyle name="Normal 5 2 3 2 5 3" xfId="55501"/>
    <cellStyle name="Normal 5 2 3 2 6" xfId="55502"/>
    <cellStyle name="Normal 5 2 3 2 6 2" xfId="55503"/>
    <cellStyle name="Normal 5 2 3 2 6 3" xfId="55504"/>
    <cellStyle name="Normal 5 2 3 2 7" xfId="55505"/>
    <cellStyle name="Normal 5 2 3 2 8" xfId="55506"/>
    <cellStyle name="Normal 5 2 3 2 9" xfId="55507"/>
    <cellStyle name="Normal 5 2 3 3" xfId="3523"/>
    <cellStyle name="Normal 5 2 3 3 10" xfId="55508"/>
    <cellStyle name="Normal 5 2 3 3 2" xfId="4505"/>
    <cellStyle name="Normal 5 2 3 3 2 2" xfId="55509"/>
    <cellStyle name="Normal 5 2 3 3 2 2 2" xfId="55510"/>
    <cellStyle name="Normal 5 2 3 3 2 2 3" xfId="55511"/>
    <cellStyle name="Normal 5 2 3 3 2 2 4" xfId="59958"/>
    <cellStyle name="Normal 5 2 3 3 2 3" xfId="55512"/>
    <cellStyle name="Normal 5 2 3 3 2 3 2" xfId="55513"/>
    <cellStyle name="Normal 5 2 3 3 2 3 3" xfId="55514"/>
    <cellStyle name="Normal 5 2 3 3 2 4" xfId="55515"/>
    <cellStyle name="Normal 5 2 3 3 2 5" xfId="55516"/>
    <cellStyle name="Normal 5 2 3 3 2 6" xfId="55517"/>
    <cellStyle name="Normal 5 2 3 3 2 7" xfId="55518"/>
    <cellStyle name="Normal 5 2 3 3 2 8" xfId="55519"/>
    <cellStyle name="Normal 5 2 3 3 3" xfId="37942"/>
    <cellStyle name="Normal 5 2 3 3 3 2" xfId="55520"/>
    <cellStyle name="Normal 5 2 3 3 3 2 2" xfId="59959"/>
    <cellStyle name="Normal 5 2 3 3 3 2 3" xfId="59960"/>
    <cellStyle name="Normal 5 2 3 3 3 3" xfId="55521"/>
    <cellStyle name="Normal 5 2 3 3 3 4" xfId="55522"/>
    <cellStyle name="Normal 5 2 3 3 3 5" xfId="59961"/>
    <cellStyle name="Normal 5 2 3 3 3 6" xfId="59962"/>
    <cellStyle name="Normal 5 2 3 3 4" xfId="55523"/>
    <cellStyle name="Normal 5 2 3 3 4 2" xfId="55524"/>
    <cellStyle name="Normal 5 2 3 3 4 3" xfId="55525"/>
    <cellStyle name="Normal 5 2 3 3 5" xfId="55526"/>
    <cellStyle name="Normal 5 2 3 3 5 2" xfId="55527"/>
    <cellStyle name="Normal 5 2 3 3 5 3" xfId="55528"/>
    <cellStyle name="Normal 5 2 3 3 6" xfId="55529"/>
    <cellStyle name="Normal 5 2 3 3 7" xfId="55530"/>
    <cellStyle name="Normal 5 2 3 3 8" xfId="55531"/>
    <cellStyle name="Normal 5 2 3 3 9" xfId="55532"/>
    <cellStyle name="Normal 5 2 3 4" xfId="3524"/>
    <cellStyle name="Normal 5 2 3 4 2" xfId="55533"/>
    <cellStyle name="Normal 5 2 3 4 2 2" xfId="59963"/>
    <cellStyle name="Normal 5 2 3 4 3" xfId="55534"/>
    <cellStyle name="Normal 5 2 3 4 4" xfId="55535"/>
    <cellStyle name="Normal 5 2 3 4 5" xfId="59964"/>
    <cellStyle name="Normal 5 2 3 5" xfId="4502"/>
    <cellStyle name="Normal 5 2 3 5 2" xfId="55536"/>
    <cellStyle name="Normal 5 2 3 5 2 2" xfId="55537"/>
    <cellStyle name="Normal 5 2 3 5 2 3" xfId="55538"/>
    <cellStyle name="Normal 5 2 3 5 3" xfId="55539"/>
    <cellStyle name="Normal 5 2 3 5 3 2" xfId="55540"/>
    <cellStyle name="Normal 5 2 3 5 3 3" xfId="55541"/>
    <cellStyle name="Normal 5 2 3 5 4" xfId="55542"/>
    <cellStyle name="Normal 5 2 3 5 5" xfId="55543"/>
    <cellStyle name="Normal 5 2 3 5 6" xfId="55544"/>
    <cellStyle name="Normal 5 2 3 5 7" xfId="55545"/>
    <cellStyle name="Normal 5 2 3 5 8" xfId="55546"/>
    <cellStyle name="Normal 5 2 3 6" xfId="3520"/>
    <cellStyle name="Normal 5 2 3 6 2" xfId="55547"/>
    <cellStyle name="Normal 5 2 3 6 2 2" xfId="55548"/>
    <cellStyle name="Normal 5 2 3 6 2 3" xfId="55549"/>
    <cellStyle name="Normal 5 2 3 6 3" xfId="55550"/>
    <cellStyle name="Normal 5 2 3 6 3 2" xfId="55551"/>
    <cellStyle name="Normal 5 2 3 6 3 3" xfId="55552"/>
    <cellStyle name="Normal 5 2 3 6 4" xfId="55553"/>
    <cellStyle name="Normal 5 2 3 6 5" xfId="55554"/>
    <cellStyle name="Normal 5 2 3 6 6" xfId="55555"/>
    <cellStyle name="Normal 5 2 3 6 7" xfId="55556"/>
    <cellStyle name="Normal 5 2 3 6 8" xfId="55557"/>
    <cellStyle name="Normal 5 2 3 7" xfId="55558"/>
    <cellStyle name="Normal 5 2 3 7 2" xfId="55559"/>
    <cellStyle name="Normal 5 2 3 7 3" xfId="55560"/>
    <cellStyle name="Normal 5 2 3 8" xfId="55561"/>
    <cellStyle name="Normal 5 2 3 8 2" xfId="55562"/>
    <cellStyle name="Normal 5 2 3 8 3" xfId="55563"/>
    <cellStyle name="Normal 5 2 3 9" xfId="55564"/>
    <cellStyle name="Normal 5 2 30" xfId="55565"/>
    <cellStyle name="Normal 5 2 30 2" xfId="55566"/>
    <cellStyle name="Normal 5 2 30 3" xfId="55567"/>
    <cellStyle name="Normal 5 2 31" xfId="55568"/>
    <cellStyle name="Normal 5 2 31 2" xfId="55569"/>
    <cellStyle name="Normal 5 2 31 3" xfId="55570"/>
    <cellStyle name="Normal 5 2 32" xfId="55571"/>
    <cellStyle name="Normal 5 2 32 2" xfId="55572"/>
    <cellStyle name="Normal 5 2 32 3" xfId="55573"/>
    <cellStyle name="Normal 5 2 33" xfId="55574"/>
    <cellStyle name="Normal 5 2 33 2" xfId="55575"/>
    <cellStyle name="Normal 5 2 33 3" xfId="55576"/>
    <cellStyle name="Normal 5 2 34" xfId="55577"/>
    <cellStyle name="Normal 5 2 34 2" xfId="55578"/>
    <cellStyle name="Normal 5 2 34 3" xfId="55579"/>
    <cellStyle name="Normal 5 2 35" xfId="55580"/>
    <cellStyle name="Normal 5 2 35 2" xfId="55581"/>
    <cellStyle name="Normal 5 2 35 3" xfId="55582"/>
    <cellStyle name="Normal 5 2 36" xfId="55583"/>
    <cellStyle name="Normal 5 2 36 2" xfId="55584"/>
    <cellStyle name="Normal 5 2 36 3" xfId="55585"/>
    <cellStyle name="Normal 5 2 37" xfId="55586"/>
    <cellStyle name="Normal 5 2 37 2" xfId="55587"/>
    <cellStyle name="Normal 5 2 37 3" xfId="55588"/>
    <cellStyle name="Normal 5 2 38" xfId="55589"/>
    <cellStyle name="Normal 5 2 38 2" xfId="55590"/>
    <cellStyle name="Normal 5 2 38 3" xfId="55591"/>
    <cellStyle name="Normal 5 2 39" xfId="55592"/>
    <cellStyle name="Normal 5 2 4" xfId="3525"/>
    <cellStyle name="Normal 5 2 4 10" xfId="55593"/>
    <cellStyle name="Normal 5 2 4 2" xfId="3526"/>
    <cellStyle name="Normal 5 2 4 2 2" xfId="3527"/>
    <cellStyle name="Normal 5 2 4 2 2 2" xfId="4507"/>
    <cellStyle name="Normal 5 2 4 2 2 2 2" xfId="55594"/>
    <cellStyle name="Normal 5 2 4 2 2 2 2 2" xfId="55595"/>
    <cellStyle name="Normal 5 2 4 2 2 2 2 3" xfId="55596"/>
    <cellStyle name="Normal 5 2 4 2 2 2 3" xfId="55597"/>
    <cellStyle name="Normal 5 2 4 2 2 2 3 2" xfId="55598"/>
    <cellStyle name="Normal 5 2 4 2 2 2 3 3" xfId="55599"/>
    <cellStyle name="Normal 5 2 4 2 2 2 4" xfId="55600"/>
    <cellStyle name="Normal 5 2 4 2 2 2 5" xfId="55601"/>
    <cellStyle name="Normal 5 2 4 2 2 2 6" xfId="55602"/>
    <cellStyle name="Normal 5 2 4 2 2 2 7" xfId="55603"/>
    <cellStyle name="Normal 5 2 4 2 2 2 8" xfId="55604"/>
    <cellStyle name="Normal 5 2 4 2 2 3" xfId="37943"/>
    <cellStyle name="Normal 5 2 4 2 2 3 2" xfId="55605"/>
    <cellStyle name="Normal 5 2 4 2 2 3 3" xfId="55606"/>
    <cellStyle name="Normal 5 2 4 2 2 4" xfId="55607"/>
    <cellStyle name="Normal 5 2 4 2 2 4 2" xfId="55608"/>
    <cellStyle name="Normal 5 2 4 2 2 4 3" xfId="55609"/>
    <cellStyle name="Normal 5 2 4 2 2 5" xfId="55610"/>
    <cellStyle name="Normal 5 2 4 2 2 6" xfId="55611"/>
    <cellStyle name="Normal 5 2 4 2 2 7" xfId="55612"/>
    <cellStyle name="Normal 5 2 4 2 2 8" xfId="55613"/>
    <cellStyle name="Normal 5 2 4 2 2 9" xfId="55614"/>
    <cellStyle name="Normal 5 2 4 2 3" xfId="37944"/>
    <cellStyle name="Normal 5 2 4 2 3 2" xfId="59965"/>
    <cellStyle name="Normal 5 2 4 2 3 2 2" xfId="59966"/>
    <cellStyle name="Normal 5 2 4 2 3 2 3" xfId="59967"/>
    <cellStyle name="Normal 5 2 4 2 3 3" xfId="59968"/>
    <cellStyle name="Normal 5 2 4 2 3 3 2" xfId="59969"/>
    <cellStyle name="Normal 5 2 4 2 3 4" xfId="59970"/>
    <cellStyle name="Normal 5 2 4 2 4" xfId="37945"/>
    <cellStyle name="Normal 5 2 4 2 5" xfId="59971"/>
    <cellStyle name="Normal 5 2 4 2 6" xfId="59972"/>
    <cellStyle name="Normal 5 2 4 2_Dec monthly report" xfId="4775"/>
    <cellStyle name="Normal 5 2 4 3" xfId="4506"/>
    <cellStyle name="Normal 5 2 4 3 2" xfId="37946"/>
    <cellStyle name="Normal 5 2 4 3 2 2" xfId="55615"/>
    <cellStyle name="Normal 5 2 4 3 2 3" xfId="55616"/>
    <cellStyle name="Normal 5 2 4 3 2 4" xfId="59973"/>
    <cellStyle name="Normal 5 2 4 3 3" xfId="37947"/>
    <cellStyle name="Normal 5 2 4 3 3 2" xfId="55617"/>
    <cellStyle name="Normal 5 2 4 3 3 3" xfId="55618"/>
    <cellStyle name="Normal 5 2 4 3 4" xfId="55619"/>
    <cellStyle name="Normal 5 2 4 3 5" xfId="55620"/>
    <cellStyle name="Normal 5 2 4 3 6" xfId="55621"/>
    <cellStyle name="Normal 5 2 4 3 7" xfId="55622"/>
    <cellStyle name="Normal 5 2 4 3 8" xfId="55623"/>
    <cellStyle name="Normal 5 2 4 4" xfId="37948"/>
    <cellStyle name="Normal 5 2 4 4 2" xfId="55624"/>
    <cellStyle name="Normal 5 2 4 4 2 2" xfId="59974"/>
    <cellStyle name="Normal 5 2 4 4 2 3" xfId="59975"/>
    <cellStyle name="Normal 5 2 4 4 3" xfId="55625"/>
    <cellStyle name="Normal 5 2 4 4 4" xfId="55626"/>
    <cellStyle name="Normal 5 2 4 4 5" xfId="59976"/>
    <cellStyle name="Normal 5 2 4 4 6" xfId="59977"/>
    <cellStyle name="Normal 5 2 4 5" xfId="55627"/>
    <cellStyle name="Normal 5 2 4 5 2" xfId="55628"/>
    <cellStyle name="Normal 5 2 4 5 3" xfId="55629"/>
    <cellStyle name="Normal 5 2 4 5 4" xfId="59978"/>
    <cellStyle name="Normal 5 2 4 6" xfId="55630"/>
    <cellStyle name="Normal 5 2 4 6 2" xfId="55631"/>
    <cellStyle name="Normal 5 2 4 6 3" xfId="55632"/>
    <cellStyle name="Normal 5 2 4 7" xfId="55633"/>
    <cellStyle name="Normal 5 2 4 7 2" xfId="55634"/>
    <cellStyle name="Normal 5 2 4 7 3" xfId="55635"/>
    <cellStyle name="Normal 5 2 4 8" xfId="55636"/>
    <cellStyle name="Normal 5 2 4 9" xfId="55637"/>
    <cellStyle name="Normal 5 2 40" xfId="55638"/>
    <cellStyle name="Normal 5 2 41" xfId="55639"/>
    <cellStyle name="Normal 5 2 5" xfId="3528"/>
    <cellStyle name="Normal 5 2 5 10" xfId="55640"/>
    <cellStyle name="Normal 5 2 5 2" xfId="3529"/>
    <cellStyle name="Normal 5 2 5 2 2" xfId="37949"/>
    <cellStyle name="Normal 5 2 5 2 2 2" xfId="37950"/>
    <cellStyle name="Normal 5 2 5 2 2 3" xfId="37951"/>
    <cellStyle name="Normal 5 2 5 2 3" xfId="37952"/>
    <cellStyle name="Normal 5 2 5 2 4" xfId="37953"/>
    <cellStyle name="Normal 5 2 5 2 5" xfId="59979"/>
    <cellStyle name="Normal 5 2 5 3" xfId="4508"/>
    <cellStyle name="Normal 5 2 5 3 2" xfId="37954"/>
    <cellStyle name="Normal 5 2 5 3 2 2" xfId="55641"/>
    <cellStyle name="Normal 5 2 5 3 2 3" xfId="55642"/>
    <cellStyle name="Normal 5 2 5 3 3" xfId="37955"/>
    <cellStyle name="Normal 5 2 5 3 3 2" xfId="55643"/>
    <cellStyle name="Normal 5 2 5 3 3 3" xfId="55644"/>
    <cellStyle name="Normal 5 2 5 3 4" xfId="55645"/>
    <cellStyle name="Normal 5 2 5 3 5" xfId="55646"/>
    <cellStyle name="Normal 5 2 5 3 6" xfId="55647"/>
    <cellStyle name="Normal 5 2 5 3 7" xfId="55648"/>
    <cellStyle name="Normal 5 2 5 3 8" xfId="55649"/>
    <cellStyle name="Normal 5 2 5 4" xfId="37956"/>
    <cellStyle name="Normal 5 2 5 4 2" xfId="55650"/>
    <cellStyle name="Normal 5 2 5 4 2 2" xfId="59980"/>
    <cellStyle name="Normal 5 2 5 4 2 3" xfId="59981"/>
    <cellStyle name="Normal 5 2 5 4 3" xfId="55651"/>
    <cellStyle name="Normal 5 2 5 4 4" xfId="55652"/>
    <cellStyle name="Normal 5 2 5 4 5" xfId="59982"/>
    <cellStyle name="Normal 5 2 5 4 6" xfId="59983"/>
    <cellStyle name="Normal 5 2 5 5" xfId="55653"/>
    <cellStyle name="Normal 5 2 5 5 2" xfId="55654"/>
    <cellStyle name="Normal 5 2 5 5 3" xfId="55655"/>
    <cellStyle name="Normal 5 2 5 6" xfId="55656"/>
    <cellStyle name="Normal 5 2 5 6 2" xfId="55657"/>
    <cellStyle name="Normal 5 2 5 6 3" xfId="55658"/>
    <cellStyle name="Normal 5 2 5 7" xfId="55659"/>
    <cellStyle name="Normal 5 2 5 7 2" xfId="55660"/>
    <cellStyle name="Normal 5 2 5 7 3" xfId="55661"/>
    <cellStyle name="Normal 5 2 5 8" xfId="55662"/>
    <cellStyle name="Normal 5 2 5 9" xfId="55663"/>
    <cellStyle name="Normal 5 2 6" xfId="3530"/>
    <cellStyle name="Normal 5 2 6 2" xfId="37957"/>
    <cellStyle name="Normal 5 2 6 2 2" xfId="37958"/>
    <cellStyle name="Normal 5 2 6 2 2 2" xfId="37959"/>
    <cellStyle name="Normal 5 2 6 2 2 3" xfId="37960"/>
    <cellStyle name="Normal 5 2 6 2 3" xfId="37961"/>
    <cellStyle name="Normal 5 2 6 2 4" xfId="37962"/>
    <cellStyle name="Normal 5 2 6 3" xfId="37963"/>
    <cellStyle name="Normal 5 2 6 3 2" xfId="37964"/>
    <cellStyle name="Normal 5 2 6 3 3" xfId="37965"/>
    <cellStyle name="Normal 5 2 6 4" xfId="37966"/>
    <cellStyle name="Normal 5 2 6 5" xfId="59984"/>
    <cellStyle name="Normal 5 2 7" xfId="3531"/>
    <cellStyle name="Normal 5 2 7 2" xfId="37967"/>
    <cellStyle name="Normal 5 2 7 2 2" xfId="37968"/>
    <cellStyle name="Normal 5 2 7 2 2 2" xfId="37969"/>
    <cellStyle name="Normal 5 2 7 2 2 3" xfId="37970"/>
    <cellStyle name="Normal 5 2 7 2 3" xfId="37971"/>
    <cellStyle name="Normal 5 2 7 2 4" xfId="37972"/>
    <cellStyle name="Normal 5 2 7 3" xfId="37973"/>
    <cellStyle name="Normal 5 2 7 3 2" xfId="37974"/>
    <cellStyle name="Normal 5 2 7 3 3" xfId="37975"/>
    <cellStyle name="Normal 5 2 7 4" xfId="37976"/>
    <cellStyle name="Normal 5 2 8" xfId="3532"/>
    <cellStyle name="Normal 5 2 8 2" xfId="37977"/>
    <cellStyle name="Normal 5 2 8 2 2" xfId="37978"/>
    <cellStyle name="Normal 5 2 8 2 2 2" xfId="37979"/>
    <cellStyle name="Normal 5 2 8 2 2 3" xfId="37980"/>
    <cellStyle name="Normal 5 2 8 2 3" xfId="37981"/>
    <cellStyle name="Normal 5 2 8 2 4" xfId="37982"/>
    <cellStyle name="Normal 5 2 8 3" xfId="37983"/>
    <cellStyle name="Normal 5 2 8 3 2" xfId="37984"/>
    <cellStyle name="Normal 5 2 8 3 3" xfId="37985"/>
    <cellStyle name="Normal 5 2 8 4" xfId="37986"/>
    <cellStyle name="Normal 5 2 9" xfId="3533"/>
    <cellStyle name="Normal 5 2 9 2" xfId="37987"/>
    <cellStyle name="Normal 5 2 9 2 2" xfId="37988"/>
    <cellStyle name="Normal 5 2 9 2 2 2" xfId="37989"/>
    <cellStyle name="Normal 5 2 9 2 2 3" xfId="37990"/>
    <cellStyle name="Normal 5 2 9 2 3" xfId="37991"/>
    <cellStyle name="Normal 5 2 9 2 4" xfId="37992"/>
    <cellStyle name="Normal 5 2 9 3" xfId="37993"/>
    <cellStyle name="Normal 5 2 9 3 2" xfId="37994"/>
    <cellStyle name="Normal 5 2 9 3 3" xfId="37995"/>
    <cellStyle name="Normal 5 2 9 4" xfId="37996"/>
    <cellStyle name="Normal 5 2_2015 Annual Rpt" xfId="5016"/>
    <cellStyle name="Normal 5 20" xfId="3534"/>
    <cellStyle name="Normal 5 20 2" xfId="37997"/>
    <cellStyle name="Normal 5 20 2 2" xfId="37998"/>
    <cellStyle name="Normal 5 20 2 2 2" xfId="37999"/>
    <cellStyle name="Normal 5 20 2 2 3" xfId="38000"/>
    <cellStyle name="Normal 5 20 2 3" xfId="38001"/>
    <cellStyle name="Normal 5 20 2 4" xfId="38002"/>
    <cellStyle name="Normal 5 20 3" xfId="38003"/>
    <cellStyle name="Normal 5 20 3 2" xfId="38004"/>
    <cellStyle name="Normal 5 20 3 3" xfId="38005"/>
    <cellStyle name="Normal 5 20 4" xfId="38006"/>
    <cellStyle name="Normal 5 21" xfId="3535"/>
    <cellStyle name="Normal 5 21 2" xfId="38007"/>
    <cellStyle name="Normal 5 21 2 2" xfId="38008"/>
    <cellStyle name="Normal 5 21 2 2 2" xfId="38009"/>
    <cellStyle name="Normal 5 21 2 2 3" xfId="38010"/>
    <cellStyle name="Normal 5 21 2 3" xfId="38011"/>
    <cellStyle name="Normal 5 21 2 4" xfId="38012"/>
    <cellStyle name="Normal 5 21 3" xfId="38013"/>
    <cellStyle name="Normal 5 21 3 2" xfId="38014"/>
    <cellStyle name="Normal 5 21 3 3" xfId="38015"/>
    <cellStyle name="Normal 5 21 4" xfId="38016"/>
    <cellStyle name="Normal 5 22" xfId="3536"/>
    <cellStyle name="Normal 5 22 2" xfId="38017"/>
    <cellStyle name="Normal 5 22 2 2" xfId="38018"/>
    <cellStyle name="Normal 5 22 2 2 2" xfId="38019"/>
    <cellStyle name="Normal 5 22 2 2 3" xfId="38020"/>
    <cellStyle name="Normal 5 22 2 3" xfId="38021"/>
    <cellStyle name="Normal 5 22 2 4" xfId="38022"/>
    <cellStyle name="Normal 5 22 3" xfId="38023"/>
    <cellStyle name="Normal 5 22 3 2" xfId="38024"/>
    <cellStyle name="Normal 5 22 3 3" xfId="38025"/>
    <cellStyle name="Normal 5 22 4" xfId="38026"/>
    <cellStyle name="Normal 5 23" xfId="3537"/>
    <cellStyle name="Normal 5 23 2" xfId="38027"/>
    <cellStyle name="Normal 5 23 2 2" xfId="38028"/>
    <cellStyle name="Normal 5 23 2 2 2" xfId="38029"/>
    <cellStyle name="Normal 5 23 2 2 3" xfId="38030"/>
    <cellStyle name="Normal 5 23 2 3" xfId="38031"/>
    <cellStyle name="Normal 5 23 2 4" xfId="38032"/>
    <cellStyle name="Normal 5 23 3" xfId="38033"/>
    <cellStyle name="Normal 5 23 3 2" xfId="38034"/>
    <cellStyle name="Normal 5 23 3 3" xfId="38035"/>
    <cellStyle name="Normal 5 23 4" xfId="38036"/>
    <cellStyle name="Normal 5 24" xfId="3538"/>
    <cellStyle name="Normal 5 24 2" xfId="38037"/>
    <cellStyle name="Normal 5 24 2 2" xfId="38038"/>
    <cellStyle name="Normal 5 24 2 2 2" xfId="38039"/>
    <cellStyle name="Normal 5 24 2 2 3" xfId="38040"/>
    <cellStyle name="Normal 5 24 2 3" xfId="38041"/>
    <cellStyle name="Normal 5 24 2 4" xfId="38042"/>
    <cellStyle name="Normal 5 24 3" xfId="38043"/>
    <cellStyle name="Normal 5 24 3 2" xfId="38044"/>
    <cellStyle name="Normal 5 24 3 3" xfId="38045"/>
    <cellStyle name="Normal 5 24 4" xfId="38046"/>
    <cellStyle name="Normal 5 25" xfId="38047"/>
    <cellStyle name="Normal 5 25 2" xfId="38048"/>
    <cellStyle name="Normal 5 25 2 2" xfId="38049"/>
    <cellStyle name="Normal 5 25 2 3" xfId="38050"/>
    <cellStyle name="Normal 5 25 2 4" xfId="59985"/>
    <cellStyle name="Normal 5 25 3" xfId="38051"/>
    <cellStyle name="Normal 5 25 4" xfId="38052"/>
    <cellStyle name="Normal 5 25 5" xfId="59986"/>
    <cellStyle name="Normal 5 25 6" xfId="59987"/>
    <cellStyle name="Normal 5 26" xfId="38053"/>
    <cellStyle name="Normal 5 26 2" xfId="38054"/>
    <cellStyle name="Normal 5 26 2 2" xfId="59988"/>
    <cellStyle name="Normal 5 26 2 3" xfId="59989"/>
    <cellStyle name="Normal 5 26 3" xfId="38055"/>
    <cellStyle name="Normal 5 26 3 2" xfId="59990"/>
    <cellStyle name="Normal 5 26 4" xfId="59991"/>
    <cellStyle name="Normal 5 27" xfId="38056"/>
    <cellStyle name="Normal 5 27 2" xfId="38057"/>
    <cellStyle name="Normal 5 27 2 2" xfId="38058"/>
    <cellStyle name="Normal 5 27 2 3" xfId="38059"/>
    <cellStyle name="Normal 5 27 3" xfId="38060"/>
    <cellStyle name="Normal 5 27 3 2" xfId="38061"/>
    <cellStyle name="Normal 5 27 4" xfId="38062"/>
    <cellStyle name="Normal 5 27 5" xfId="38063"/>
    <cellStyle name="Normal 5 27 6" xfId="38064"/>
    <cellStyle name="Normal 5 27 7" xfId="38065"/>
    <cellStyle name="Normal 5 27 8" xfId="38066"/>
    <cellStyle name="Normal 5 28" xfId="38067"/>
    <cellStyle name="Normal 5 28 2" xfId="59992"/>
    <cellStyle name="Normal 5 29" xfId="38068"/>
    <cellStyle name="Normal 5 3" xfId="146"/>
    <cellStyle name="Normal 5 3 2" xfId="3539"/>
    <cellStyle name="Normal 5 3 2 10" xfId="55664"/>
    <cellStyle name="Normal 5 3 2 11" xfId="55665"/>
    <cellStyle name="Normal 5 3 2 2" xfId="3540"/>
    <cellStyle name="Normal 5 3 2 2 10" xfId="55666"/>
    <cellStyle name="Normal 5 3 2 2 11" xfId="55667"/>
    <cellStyle name="Normal 5 3 2 2 2" xfId="3541"/>
    <cellStyle name="Normal 5 3 2 2 2 2" xfId="4511"/>
    <cellStyle name="Normal 5 3 2 2 2 2 2" xfId="55668"/>
    <cellStyle name="Normal 5 3 2 2 2 2 2 2" xfId="55669"/>
    <cellStyle name="Normal 5 3 2 2 2 2 2 3" xfId="55670"/>
    <cellStyle name="Normal 5 3 2 2 2 2 3" xfId="55671"/>
    <cellStyle name="Normal 5 3 2 2 2 2 3 2" xfId="55672"/>
    <cellStyle name="Normal 5 3 2 2 2 2 3 3" xfId="55673"/>
    <cellStyle name="Normal 5 3 2 2 2 2 4" xfId="55674"/>
    <cellStyle name="Normal 5 3 2 2 2 2 5" xfId="55675"/>
    <cellStyle name="Normal 5 3 2 2 2 2 6" xfId="55676"/>
    <cellStyle name="Normal 5 3 2 2 2 2 7" xfId="55677"/>
    <cellStyle name="Normal 5 3 2 2 2 2 8" xfId="55678"/>
    <cellStyle name="Normal 5 3 2 2 2 3" xfId="55679"/>
    <cellStyle name="Normal 5 3 2 2 2 3 2" xfId="55680"/>
    <cellStyle name="Normal 5 3 2 2 2 3 2 2" xfId="59993"/>
    <cellStyle name="Normal 5 3 2 2 2 3 2 3" xfId="59994"/>
    <cellStyle name="Normal 5 3 2 2 2 3 3" xfId="55681"/>
    <cellStyle name="Normal 5 3 2 2 2 3 3 2" xfId="59995"/>
    <cellStyle name="Normal 5 3 2 2 2 3 4" xfId="55682"/>
    <cellStyle name="Normal 5 3 2 2 2 4" xfId="55683"/>
    <cellStyle name="Normal 5 3 2 2 2 4 2" xfId="55684"/>
    <cellStyle name="Normal 5 3 2 2 2 4 3" xfId="55685"/>
    <cellStyle name="Normal 5 3 2 2 2 5" xfId="55686"/>
    <cellStyle name="Normal 5 3 2 2 2 6" xfId="55687"/>
    <cellStyle name="Normal 5 3 2 2 2 7" xfId="55688"/>
    <cellStyle name="Normal 5 3 2 2 2 8" xfId="55689"/>
    <cellStyle name="Normal 5 3 2 2 2 9" xfId="55690"/>
    <cellStyle name="Normal 5 3 2 2 3" xfId="4510"/>
    <cellStyle name="Normal 5 3 2 2 3 2" xfId="55691"/>
    <cellStyle name="Normal 5 3 2 2 3 2 2" xfId="55692"/>
    <cellStyle name="Normal 5 3 2 2 3 2 3" xfId="55693"/>
    <cellStyle name="Normal 5 3 2 2 3 3" xfId="55694"/>
    <cellStyle name="Normal 5 3 2 2 3 3 2" xfId="55695"/>
    <cellStyle name="Normal 5 3 2 2 3 3 3" xfId="55696"/>
    <cellStyle name="Normal 5 3 2 2 3 4" xfId="55697"/>
    <cellStyle name="Normal 5 3 2 2 3 5" xfId="55698"/>
    <cellStyle name="Normal 5 3 2 2 3 6" xfId="55699"/>
    <cellStyle name="Normal 5 3 2 2 3 7" xfId="55700"/>
    <cellStyle name="Normal 5 3 2 2 3 8" xfId="55701"/>
    <cellStyle name="Normal 5 3 2 2 4" xfId="55702"/>
    <cellStyle name="Normal 5 3 2 2 4 2" xfId="55703"/>
    <cellStyle name="Normal 5 3 2 2 4 2 2" xfId="59996"/>
    <cellStyle name="Normal 5 3 2 2 4 2 3" xfId="59997"/>
    <cellStyle name="Normal 5 3 2 2 4 3" xfId="55704"/>
    <cellStyle name="Normal 5 3 2 2 4 3 2" xfId="59998"/>
    <cellStyle name="Normal 5 3 2 2 4 4" xfId="55705"/>
    <cellStyle name="Normal 5 3 2 2 5" xfId="55706"/>
    <cellStyle name="Normal 5 3 2 2 5 2" xfId="55707"/>
    <cellStyle name="Normal 5 3 2 2 5 3" xfId="55708"/>
    <cellStyle name="Normal 5 3 2 2 6" xfId="55709"/>
    <cellStyle name="Normal 5 3 2 2 6 2" xfId="55710"/>
    <cellStyle name="Normal 5 3 2 2 6 3" xfId="55711"/>
    <cellStyle name="Normal 5 3 2 2 7" xfId="55712"/>
    <cellStyle name="Normal 5 3 2 2 8" xfId="55713"/>
    <cellStyle name="Normal 5 3 2 2 9" xfId="55714"/>
    <cellStyle name="Normal 5 3 2 3" xfId="3542"/>
    <cellStyle name="Normal 5 3 2 3 10" xfId="55715"/>
    <cellStyle name="Normal 5 3 2 3 2" xfId="4512"/>
    <cellStyle name="Normal 5 3 2 3 2 2" xfId="55716"/>
    <cellStyle name="Normal 5 3 2 3 2 2 2" xfId="55717"/>
    <cellStyle name="Normal 5 3 2 3 2 2 3" xfId="55718"/>
    <cellStyle name="Normal 5 3 2 3 2 3" xfId="55719"/>
    <cellStyle name="Normal 5 3 2 3 2 3 2" xfId="55720"/>
    <cellStyle name="Normal 5 3 2 3 2 3 3" xfId="55721"/>
    <cellStyle name="Normal 5 3 2 3 2 4" xfId="55722"/>
    <cellStyle name="Normal 5 3 2 3 2 5" xfId="55723"/>
    <cellStyle name="Normal 5 3 2 3 2 6" xfId="55724"/>
    <cellStyle name="Normal 5 3 2 3 2 7" xfId="55725"/>
    <cellStyle name="Normal 5 3 2 3 2 8" xfId="55726"/>
    <cellStyle name="Normal 5 3 2 3 3" xfId="55727"/>
    <cellStyle name="Normal 5 3 2 3 3 2" xfId="55728"/>
    <cellStyle name="Normal 5 3 2 3 3 2 2" xfId="59999"/>
    <cellStyle name="Normal 5 3 2 3 3 2 3" xfId="60000"/>
    <cellStyle name="Normal 5 3 2 3 3 3" xfId="55729"/>
    <cellStyle name="Normal 5 3 2 3 3 3 2" xfId="60001"/>
    <cellStyle name="Normal 5 3 2 3 3 4" xfId="55730"/>
    <cellStyle name="Normal 5 3 2 3 4" xfId="55731"/>
    <cellStyle name="Normal 5 3 2 3 4 2" xfId="55732"/>
    <cellStyle name="Normal 5 3 2 3 4 3" xfId="55733"/>
    <cellStyle name="Normal 5 3 2 3 5" xfId="55734"/>
    <cellStyle name="Normal 5 3 2 3 5 2" xfId="55735"/>
    <cellStyle name="Normal 5 3 2 3 5 3" xfId="55736"/>
    <cellStyle name="Normal 5 3 2 3 6" xfId="55737"/>
    <cellStyle name="Normal 5 3 2 3 7" xfId="55738"/>
    <cellStyle name="Normal 5 3 2 3 8" xfId="55739"/>
    <cellStyle name="Normal 5 3 2 3 9" xfId="55740"/>
    <cellStyle name="Normal 5 3 2 4" xfId="4509"/>
    <cellStyle name="Normal 5 3 2 4 2" xfId="55741"/>
    <cellStyle name="Normal 5 3 2 4 2 2" xfId="55742"/>
    <cellStyle name="Normal 5 3 2 4 2 3" xfId="55743"/>
    <cellStyle name="Normal 5 3 2 4 2 4" xfId="60002"/>
    <cellStyle name="Normal 5 3 2 4 3" xfId="55744"/>
    <cellStyle name="Normal 5 3 2 4 3 2" xfId="55745"/>
    <cellStyle name="Normal 5 3 2 4 3 3" xfId="55746"/>
    <cellStyle name="Normal 5 3 2 4 4" xfId="55747"/>
    <cellStyle name="Normal 5 3 2 4 5" xfId="55748"/>
    <cellStyle name="Normal 5 3 2 4 6" xfId="55749"/>
    <cellStyle name="Normal 5 3 2 4 7" xfId="55750"/>
    <cellStyle name="Normal 5 3 2 4 8" xfId="55751"/>
    <cellStyle name="Normal 5 3 2 5" xfId="55752"/>
    <cellStyle name="Normal 5 3 2 5 2" xfId="55753"/>
    <cellStyle name="Normal 5 3 2 5 2 2" xfId="60003"/>
    <cellStyle name="Normal 5 3 2 5 2 3" xfId="60004"/>
    <cellStyle name="Normal 5 3 2 5 3" xfId="55754"/>
    <cellStyle name="Normal 5 3 2 5 4" xfId="55755"/>
    <cellStyle name="Normal 5 3 2 5 5" xfId="60005"/>
    <cellStyle name="Normal 5 3 2 5 6" xfId="60006"/>
    <cellStyle name="Normal 5 3 2 6" xfId="55756"/>
    <cellStyle name="Normal 5 3 2 6 2" xfId="55757"/>
    <cellStyle name="Normal 5 3 2 6 3" xfId="55758"/>
    <cellStyle name="Normal 5 3 2 7" xfId="55759"/>
    <cellStyle name="Normal 5 3 2 7 2" xfId="55760"/>
    <cellStyle name="Normal 5 3 2 7 3" xfId="55761"/>
    <cellStyle name="Normal 5 3 2 8" xfId="55762"/>
    <cellStyle name="Normal 5 3 2 8 2" xfId="55763"/>
    <cellStyle name="Normal 5 3 2 8 3" xfId="55764"/>
    <cellStyle name="Normal 5 3 2 9" xfId="55765"/>
    <cellStyle name="Normal 5 3 3" xfId="3543"/>
    <cellStyle name="Normal 5 3 3 10" xfId="55766"/>
    <cellStyle name="Normal 5 3 3 11" xfId="55767"/>
    <cellStyle name="Normal 5 3 3 2" xfId="3544"/>
    <cellStyle name="Normal 5 3 3 2 2" xfId="4514"/>
    <cellStyle name="Normal 5 3 3 2 2 2" xfId="55768"/>
    <cellStyle name="Normal 5 3 3 2 2 2 2" xfId="55769"/>
    <cellStyle name="Normal 5 3 3 2 2 2 3" xfId="55770"/>
    <cellStyle name="Normal 5 3 3 2 2 3" xfId="55771"/>
    <cellStyle name="Normal 5 3 3 2 2 3 2" xfId="55772"/>
    <cellStyle name="Normal 5 3 3 2 2 3 3" xfId="55773"/>
    <cellStyle name="Normal 5 3 3 2 2 4" xfId="55774"/>
    <cellStyle name="Normal 5 3 3 2 2 5" xfId="55775"/>
    <cellStyle name="Normal 5 3 3 2 2 6" xfId="55776"/>
    <cellStyle name="Normal 5 3 3 2 2 7" xfId="55777"/>
    <cellStyle name="Normal 5 3 3 2 2 8" xfId="55778"/>
    <cellStyle name="Normal 5 3 3 2 3" xfId="55779"/>
    <cellStyle name="Normal 5 3 3 2 3 2" xfId="55780"/>
    <cellStyle name="Normal 5 3 3 2 3 2 2" xfId="60007"/>
    <cellStyle name="Normal 5 3 3 2 3 2 3" xfId="60008"/>
    <cellStyle name="Normal 5 3 3 2 3 3" xfId="55781"/>
    <cellStyle name="Normal 5 3 3 2 3 3 2" xfId="60009"/>
    <cellStyle name="Normal 5 3 3 2 3 4" xfId="55782"/>
    <cellStyle name="Normal 5 3 3 2 4" xfId="55783"/>
    <cellStyle name="Normal 5 3 3 2 4 2" xfId="55784"/>
    <cellStyle name="Normal 5 3 3 2 4 3" xfId="55785"/>
    <cellStyle name="Normal 5 3 3 2 5" xfId="55786"/>
    <cellStyle name="Normal 5 3 3 2 6" xfId="55787"/>
    <cellStyle name="Normal 5 3 3 2 7" xfId="55788"/>
    <cellStyle name="Normal 5 3 3 2 8" xfId="55789"/>
    <cellStyle name="Normal 5 3 3 2 9" xfId="55790"/>
    <cellStyle name="Normal 5 3 3 3" xfId="4513"/>
    <cellStyle name="Normal 5 3 3 3 2" xfId="55791"/>
    <cellStyle name="Normal 5 3 3 3 2 2" xfId="55792"/>
    <cellStyle name="Normal 5 3 3 3 2 3" xfId="55793"/>
    <cellStyle name="Normal 5 3 3 3 3" xfId="55794"/>
    <cellStyle name="Normal 5 3 3 3 3 2" xfId="55795"/>
    <cellStyle name="Normal 5 3 3 3 3 3" xfId="55796"/>
    <cellStyle name="Normal 5 3 3 3 4" xfId="55797"/>
    <cellStyle name="Normal 5 3 3 3 5" xfId="55798"/>
    <cellStyle name="Normal 5 3 3 3 6" xfId="55799"/>
    <cellStyle name="Normal 5 3 3 3 7" xfId="55800"/>
    <cellStyle name="Normal 5 3 3 3 8" xfId="55801"/>
    <cellStyle name="Normal 5 3 3 4" xfId="38069"/>
    <cellStyle name="Normal 5 3 3 4 2" xfId="55802"/>
    <cellStyle name="Normal 5 3 3 4 2 2" xfId="60010"/>
    <cellStyle name="Normal 5 3 3 4 2 3" xfId="60011"/>
    <cellStyle name="Normal 5 3 3 4 3" xfId="55803"/>
    <cellStyle name="Normal 5 3 3 4 3 2" xfId="60012"/>
    <cellStyle name="Normal 5 3 3 4 4" xfId="55804"/>
    <cellStyle name="Normal 5 3 3 5" xfId="55805"/>
    <cellStyle name="Normal 5 3 3 5 2" xfId="55806"/>
    <cellStyle name="Normal 5 3 3 5 3" xfId="55807"/>
    <cellStyle name="Normal 5 3 3 6" xfId="55808"/>
    <cellStyle name="Normal 5 3 3 6 2" xfId="55809"/>
    <cellStyle name="Normal 5 3 3 6 3" xfId="55810"/>
    <cellStyle name="Normal 5 3 3 7" xfId="55811"/>
    <cellStyle name="Normal 5 3 3 8" xfId="55812"/>
    <cellStyle name="Normal 5 3 3 9" xfId="55813"/>
    <cellStyle name="Normal 5 3 4" xfId="3545"/>
    <cellStyle name="Normal 5 3 4 10" xfId="55814"/>
    <cellStyle name="Normal 5 3 4 2" xfId="4515"/>
    <cellStyle name="Normal 5 3 4 2 2" xfId="55815"/>
    <cellStyle name="Normal 5 3 4 2 2 2" xfId="55816"/>
    <cellStyle name="Normal 5 3 4 2 2 3" xfId="55817"/>
    <cellStyle name="Normal 5 3 4 2 3" xfId="55818"/>
    <cellStyle name="Normal 5 3 4 2 3 2" xfId="55819"/>
    <cellStyle name="Normal 5 3 4 2 3 3" xfId="55820"/>
    <cellStyle name="Normal 5 3 4 2 4" xfId="55821"/>
    <cellStyle name="Normal 5 3 4 2 5" xfId="55822"/>
    <cellStyle name="Normal 5 3 4 2 6" xfId="55823"/>
    <cellStyle name="Normal 5 3 4 2 7" xfId="55824"/>
    <cellStyle name="Normal 5 3 4 2 8" xfId="55825"/>
    <cellStyle name="Normal 5 3 4 3" xfId="55826"/>
    <cellStyle name="Normal 5 3 4 3 2" xfId="55827"/>
    <cellStyle name="Normal 5 3 4 3 2 2" xfId="60013"/>
    <cellStyle name="Normal 5 3 4 3 2 3" xfId="60014"/>
    <cellStyle name="Normal 5 3 4 3 3" xfId="55828"/>
    <cellStyle name="Normal 5 3 4 3 3 2" xfId="60015"/>
    <cellStyle name="Normal 5 3 4 3 4" xfId="55829"/>
    <cellStyle name="Normal 5 3 4 4" xfId="55830"/>
    <cellStyle name="Normal 5 3 4 4 2" xfId="55831"/>
    <cellStyle name="Normal 5 3 4 4 3" xfId="55832"/>
    <cellStyle name="Normal 5 3 4 5" xfId="55833"/>
    <cellStyle name="Normal 5 3 4 5 2" xfId="55834"/>
    <cellStyle name="Normal 5 3 4 5 3" xfId="55835"/>
    <cellStyle name="Normal 5 3 4 6" xfId="55836"/>
    <cellStyle name="Normal 5 3 4 7" xfId="55837"/>
    <cellStyle name="Normal 5 3 4 8" xfId="55838"/>
    <cellStyle name="Normal 5 3 4 9" xfId="55839"/>
    <cellStyle name="Normal 5 3 5" xfId="38070"/>
    <cellStyle name="Normal 5 3 5 2" xfId="60016"/>
    <cellStyle name="Normal 5 3 5 2 2" xfId="60017"/>
    <cellStyle name="Normal 5 3 5 2 3" xfId="60018"/>
    <cellStyle name="Normal 5 3 5 3" xfId="60019"/>
    <cellStyle name="Normal 5 3 5 3 2" xfId="60020"/>
    <cellStyle name="Normal 5 3 5 4" xfId="60021"/>
    <cellStyle name="Normal 5 3 6" xfId="60022"/>
    <cellStyle name="Normal 5 3 7" xfId="60023"/>
    <cellStyle name="Normal 5 30" xfId="60024"/>
    <cellStyle name="Normal 5 4" xfId="3546"/>
    <cellStyle name="Normal 5 4 10" xfId="55840"/>
    <cellStyle name="Normal 5 4 11" xfId="55841"/>
    <cellStyle name="Normal 5 4 2" xfId="3547"/>
    <cellStyle name="Normal 5 4 2 2" xfId="3548"/>
    <cellStyle name="Normal 5 4 2 2 10" xfId="55842"/>
    <cellStyle name="Normal 5 4 2 2 2" xfId="4518"/>
    <cellStyle name="Normal 5 4 2 2 2 2" xfId="55843"/>
    <cellStyle name="Normal 5 4 2 2 2 2 2" xfId="55844"/>
    <cellStyle name="Normal 5 4 2 2 2 2 3" xfId="55845"/>
    <cellStyle name="Normal 5 4 2 2 2 3" xfId="55846"/>
    <cellStyle name="Normal 5 4 2 2 2 3 2" xfId="55847"/>
    <cellStyle name="Normal 5 4 2 2 2 3 3" xfId="55848"/>
    <cellStyle name="Normal 5 4 2 2 2 4" xfId="55849"/>
    <cellStyle name="Normal 5 4 2 2 2 5" xfId="55850"/>
    <cellStyle name="Normal 5 4 2 2 2 6" xfId="55851"/>
    <cellStyle name="Normal 5 4 2 2 2 7" xfId="55852"/>
    <cellStyle name="Normal 5 4 2 2 2 8" xfId="55853"/>
    <cellStyle name="Normal 5 4 2 2 3" xfId="38071"/>
    <cellStyle name="Normal 5 4 2 2 3 2" xfId="55854"/>
    <cellStyle name="Normal 5 4 2 2 3 2 2" xfId="60025"/>
    <cellStyle name="Normal 5 4 2 2 3 2 3" xfId="60026"/>
    <cellStyle name="Normal 5 4 2 2 3 3" xfId="55855"/>
    <cellStyle name="Normal 5 4 2 2 3 3 2" xfId="60027"/>
    <cellStyle name="Normal 5 4 2 2 3 4" xfId="55856"/>
    <cellStyle name="Normal 5 4 2 2 4" xfId="55857"/>
    <cellStyle name="Normal 5 4 2 2 4 2" xfId="55858"/>
    <cellStyle name="Normal 5 4 2 2 4 3" xfId="55859"/>
    <cellStyle name="Normal 5 4 2 2 5" xfId="55860"/>
    <cellStyle name="Normal 5 4 2 2 5 2" xfId="55861"/>
    <cellStyle name="Normal 5 4 2 2 5 3" xfId="55862"/>
    <cellStyle name="Normal 5 4 2 2 6" xfId="55863"/>
    <cellStyle name="Normal 5 4 2 2 7" xfId="55864"/>
    <cellStyle name="Normal 5 4 2 2 8" xfId="55865"/>
    <cellStyle name="Normal 5 4 2 2 9" xfId="55866"/>
    <cellStyle name="Normal 5 4 2 3" xfId="4517"/>
    <cellStyle name="Normal 5 4 2 3 2" xfId="55867"/>
    <cellStyle name="Normal 5 4 2 3 2 2" xfId="55868"/>
    <cellStyle name="Normal 5 4 2 3 2 3" xfId="55869"/>
    <cellStyle name="Normal 5 4 2 3 2 4" xfId="60028"/>
    <cellStyle name="Normal 5 4 2 3 3" xfId="55870"/>
    <cellStyle name="Normal 5 4 2 3 3 2" xfId="55871"/>
    <cellStyle name="Normal 5 4 2 3 3 3" xfId="55872"/>
    <cellStyle name="Normal 5 4 2 3 4" xfId="55873"/>
    <cellStyle name="Normal 5 4 2 3 5" xfId="55874"/>
    <cellStyle name="Normal 5 4 2 3 6" xfId="55875"/>
    <cellStyle name="Normal 5 4 2 3 7" xfId="55876"/>
    <cellStyle name="Normal 5 4 2 3 8" xfId="55877"/>
    <cellStyle name="Normal 5 4 2 4" xfId="38072"/>
    <cellStyle name="Normal 5 4 2 4 2" xfId="55878"/>
    <cellStyle name="Normal 5 4 2 4 2 2" xfId="60029"/>
    <cellStyle name="Normal 5 4 2 4 2 3" xfId="60030"/>
    <cellStyle name="Normal 5 4 2 4 3" xfId="55879"/>
    <cellStyle name="Normal 5 4 2 4 4" xfId="55880"/>
    <cellStyle name="Normal 5 4 2 4 5" xfId="60031"/>
    <cellStyle name="Normal 5 4 2 4 6" xfId="60032"/>
    <cellStyle name="Normal 5 4 2 5" xfId="38073"/>
    <cellStyle name="Normal 5 4 2 5 2" xfId="55881"/>
    <cellStyle name="Normal 5 4 2 5 3" xfId="55882"/>
    <cellStyle name="Normal 5 4 2 6" xfId="55883"/>
    <cellStyle name="Normal 5 4 2 6 2" xfId="55884"/>
    <cellStyle name="Normal 5 4 2 6 3" xfId="55885"/>
    <cellStyle name="Normal 5 4 2 7" xfId="55886"/>
    <cellStyle name="Normal 5 4 2 8" xfId="55887"/>
    <cellStyle name="Normal 5 4 2 9" xfId="55888"/>
    <cellStyle name="Normal 5 4 3" xfId="3549"/>
    <cellStyle name="Normal 5 4 3 10" xfId="55889"/>
    <cellStyle name="Normal 5 4 3 2" xfId="4519"/>
    <cellStyle name="Normal 5 4 3 2 2" xfId="55890"/>
    <cellStyle name="Normal 5 4 3 2 2 2" xfId="55891"/>
    <cellStyle name="Normal 5 4 3 2 2 3" xfId="55892"/>
    <cellStyle name="Normal 5 4 3 2 2 4" xfId="60033"/>
    <cellStyle name="Normal 5 4 3 2 3" xfId="55893"/>
    <cellStyle name="Normal 5 4 3 2 3 2" xfId="55894"/>
    <cellStyle name="Normal 5 4 3 2 3 3" xfId="55895"/>
    <cellStyle name="Normal 5 4 3 2 4" xfId="55896"/>
    <cellStyle name="Normal 5 4 3 2 5" xfId="55897"/>
    <cellStyle name="Normal 5 4 3 2 6" xfId="55898"/>
    <cellStyle name="Normal 5 4 3 2 7" xfId="55899"/>
    <cellStyle name="Normal 5 4 3 2 8" xfId="55900"/>
    <cellStyle name="Normal 5 4 3 3" xfId="38074"/>
    <cellStyle name="Normal 5 4 3 3 2" xfId="55901"/>
    <cellStyle name="Normal 5 4 3 3 2 2" xfId="60034"/>
    <cellStyle name="Normal 5 4 3 3 2 3" xfId="60035"/>
    <cellStyle name="Normal 5 4 3 3 3" xfId="55902"/>
    <cellStyle name="Normal 5 4 3 3 4" xfId="55903"/>
    <cellStyle name="Normal 5 4 3 3 5" xfId="60036"/>
    <cellStyle name="Normal 5 4 3 3 6" xfId="60037"/>
    <cellStyle name="Normal 5 4 3 4" xfId="38075"/>
    <cellStyle name="Normal 5 4 3 4 2" xfId="55904"/>
    <cellStyle name="Normal 5 4 3 4 3" xfId="55905"/>
    <cellStyle name="Normal 5 4 3 5" xfId="55906"/>
    <cellStyle name="Normal 5 4 3 5 2" xfId="55907"/>
    <cellStyle name="Normal 5 4 3 5 3" xfId="55908"/>
    <cellStyle name="Normal 5 4 3 6" xfId="55909"/>
    <cellStyle name="Normal 5 4 3 7" xfId="55910"/>
    <cellStyle name="Normal 5 4 3 8" xfId="55911"/>
    <cellStyle name="Normal 5 4 3 9" xfId="55912"/>
    <cellStyle name="Normal 5 4 4" xfId="3550"/>
    <cellStyle name="Normal 5 4 4 2" xfId="55913"/>
    <cellStyle name="Normal 5 4 4 2 2" xfId="60038"/>
    <cellStyle name="Normal 5 4 4 3" xfId="55914"/>
    <cellStyle name="Normal 5 4 4 4" xfId="55915"/>
    <cellStyle name="Normal 5 4 4 5" xfId="60039"/>
    <cellStyle name="Normal 5 4 5" xfId="4516"/>
    <cellStyle name="Normal 5 4 5 2" xfId="55916"/>
    <cellStyle name="Normal 5 4 5 2 2" xfId="55917"/>
    <cellStyle name="Normal 5 4 5 2 3" xfId="55918"/>
    <cellStyle name="Normal 5 4 5 3" xfId="55919"/>
    <cellStyle name="Normal 5 4 5 3 2" xfId="55920"/>
    <cellStyle name="Normal 5 4 5 3 3" xfId="55921"/>
    <cellStyle name="Normal 5 4 5 4" xfId="55922"/>
    <cellStyle name="Normal 5 4 5 5" xfId="55923"/>
    <cellStyle name="Normal 5 4 5 6" xfId="55924"/>
    <cellStyle name="Normal 5 4 5 7" xfId="55925"/>
    <cellStyle name="Normal 5 4 5 8" xfId="55926"/>
    <cellStyle name="Normal 5 4 6" xfId="55927"/>
    <cellStyle name="Normal 5 4 6 2" xfId="55928"/>
    <cellStyle name="Normal 5 4 6 2 2" xfId="60040"/>
    <cellStyle name="Normal 5 4 6 2 3" xfId="60041"/>
    <cellStyle name="Normal 5 4 6 3" xfId="55929"/>
    <cellStyle name="Normal 5 4 6 4" xfId="55930"/>
    <cellStyle name="Normal 5 4 6 5" xfId="60042"/>
    <cellStyle name="Normal 5 4 6 6" xfId="60043"/>
    <cellStyle name="Normal 5 4 7" xfId="55931"/>
    <cellStyle name="Normal 5 4 7 2" xfId="55932"/>
    <cellStyle name="Normal 5 4 7 3" xfId="55933"/>
    <cellStyle name="Normal 5 4 8" xfId="55934"/>
    <cellStyle name="Normal 5 4 8 2" xfId="55935"/>
    <cellStyle name="Normal 5 4 8 3" xfId="55936"/>
    <cellStyle name="Normal 5 4 9" xfId="55937"/>
    <cellStyle name="Normal 5 5" xfId="3551"/>
    <cellStyle name="Normal 5 5 10" xfId="55938"/>
    <cellStyle name="Normal 5 5 2" xfId="3552"/>
    <cellStyle name="Normal 5 5 2 2" xfId="3553"/>
    <cellStyle name="Normal 5 5 2 2 2" xfId="4521"/>
    <cellStyle name="Normal 5 5 2 2 2 2" xfId="55939"/>
    <cellStyle name="Normal 5 5 2 2 2 2 2" xfId="55940"/>
    <cellStyle name="Normal 5 5 2 2 2 2 3" xfId="55941"/>
    <cellStyle name="Normal 5 5 2 2 2 3" xfId="55942"/>
    <cellStyle name="Normal 5 5 2 2 2 3 2" xfId="55943"/>
    <cellStyle name="Normal 5 5 2 2 2 3 3" xfId="55944"/>
    <cellStyle name="Normal 5 5 2 2 2 4" xfId="55945"/>
    <cellStyle name="Normal 5 5 2 2 2 5" xfId="55946"/>
    <cellStyle name="Normal 5 5 2 2 2 6" xfId="55947"/>
    <cellStyle name="Normal 5 5 2 2 2 7" xfId="55948"/>
    <cellStyle name="Normal 5 5 2 2 2 8" xfId="55949"/>
    <cellStyle name="Normal 5 5 2 2 3" xfId="38076"/>
    <cellStyle name="Normal 5 5 2 2 3 2" xfId="55950"/>
    <cellStyle name="Normal 5 5 2 2 3 3" xfId="55951"/>
    <cellStyle name="Normal 5 5 2 2 4" xfId="55952"/>
    <cellStyle name="Normal 5 5 2 2 4 2" xfId="55953"/>
    <cellStyle name="Normal 5 5 2 2 4 3" xfId="55954"/>
    <cellStyle name="Normal 5 5 2 2 5" xfId="55955"/>
    <cellStyle name="Normal 5 5 2 2 6" xfId="55956"/>
    <cellStyle name="Normal 5 5 2 2 7" xfId="55957"/>
    <cellStyle name="Normal 5 5 2 2 8" xfId="55958"/>
    <cellStyle name="Normal 5 5 2 2 9" xfId="55959"/>
    <cellStyle name="Normal 5 5 2 3" xfId="38077"/>
    <cellStyle name="Normal 5 5 2 3 2" xfId="60044"/>
    <cellStyle name="Normal 5 5 2 3 2 2" xfId="60045"/>
    <cellStyle name="Normal 5 5 2 3 2 3" xfId="60046"/>
    <cellStyle name="Normal 5 5 2 3 3" xfId="60047"/>
    <cellStyle name="Normal 5 5 2 3 3 2" xfId="60048"/>
    <cellStyle name="Normal 5 5 2 3 4" xfId="60049"/>
    <cellStyle name="Normal 5 5 2 4" xfId="38078"/>
    <cellStyle name="Normal 5 5 2 5" xfId="38079"/>
    <cellStyle name="Normal 5 5 2 6" xfId="60050"/>
    <cellStyle name="Normal 5 5 2_Dec monthly report" xfId="4777"/>
    <cellStyle name="Normal 5 5 3" xfId="4520"/>
    <cellStyle name="Normal 5 5 3 2" xfId="38080"/>
    <cellStyle name="Normal 5 5 3 2 2" xfId="55960"/>
    <cellStyle name="Normal 5 5 3 2 3" xfId="55961"/>
    <cellStyle name="Normal 5 5 3 2 4" xfId="60051"/>
    <cellStyle name="Normal 5 5 3 3" xfId="38081"/>
    <cellStyle name="Normal 5 5 3 3 2" xfId="55962"/>
    <cellStyle name="Normal 5 5 3 3 3" xfId="55963"/>
    <cellStyle name="Normal 5 5 3 4" xfId="55964"/>
    <cellStyle name="Normal 5 5 3 5" xfId="55965"/>
    <cellStyle name="Normal 5 5 3 6" xfId="55966"/>
    <cellStyle name="Normal 5 5 3 7" xfId="55967"/>
    <cellStyle name="Normal 5 5 3 8" xfId="55968"/>
    <cellStyle name="Normal 5 5 4" xfId="38082"/>
    <cellStyle name="Normal 5 5 4 2" xfId="55969"/>
    <cellStyle name="Normal 5 5 4 2 2" xfId="60052"/>
    <cellStyle name="Normal 5 5 4 2 3" xfId="60053"/>
    <cellStyle name="Normal 5 5 4 3" xfId="55970"/>
    <cellStyle name="Normal 5 5 4 3 2" xfId="60054"/>
    <cellStyle name="Normal 5 5 4 4" xfId="55971"/>
    <cellStyle name="Normal 5 5 5" xfId="38083"/>
    <cellStyle name="Normal 5 5 5 2" xfId="55972"/>
    <cellStyle name="Normal 5 5 5 3" xfId="55973"/>
    <cellStyle name="Normal 5 5 6" xfId="55974"/>
    <cellStyle name="Normal 5 5 6 2" xfId="55975"/>
    <cellStyle name="Normal 5 5 6 3" xfId="55976"/>
    <cellStyle name="Normal 5 5 7" xfId="55977"/>
    <cellStyle name="Normal 5 5 7 2" xfId="55978"/>
    <cellStyle name="Normal 5 5 7 3" xfId="55979"/>
    <cellStyle name="Normal 5 5 8" xfId="55980"/>
    <cellStyle name="Normal 5 5 9" xfId="55981"/>
    <cellStyle name="Normal 5 5_Dec monthly report" xfId="4776"/>
    <cellStyle name="Normal 5 6" xfId="3554"/>
    <cellStyle name="Normal 5 6 10" xfId="55982"/>
    <cellStyle name="Normal 5 6 2" xfId="3555"/>
    <cellStyle name="Normal 5 6 2 2" xfId="3556"/>
    <cellStyle name="Normal 5 6 2 2 2" xfId="4523"/>
    <cellStyle name="Normal 5 6 2 2 2 2" xfId="55983"/>
    <cellStyle name="Normal 5 6 2 2 2 2 2" xfId="55984"/>
    <cellStyle name="Normal 5 6 2 2 2 2 3" xfId="55985"/>
    <cellStyle name="Normal 5 6 2 2 2 3" xfId="55986"/>
    <cellStyle name="Normal 5 6 2 2 2 3 2" xfId="55987"/>
    <cellStyle name="Normal 5 6 2 2 2 3 3" xfId="55988"/>
    <cellStyle name="Normal 5 6 2 2 2 4" xfId="55989"/>
    <cellStyle name="Normal 5 6 2 2 2 5" xfId="55990"/>
    <cellStyle name="Normal 5 6 2 2 2 6" xfId="55991"/>
    <cellStyle name="Normal 5 6 2 2 2 7" xfId="55992"/>
    <cellStyle name="Normal 5 6 2 2 2 8" xfId="55993"/>
    <cellStyle name="Normal 5 6 2 2 3" xfId="38084"/>
    <cellStyle name="Normal 5 6 2 2 3 2" xfId="55994"/>
    <cellStyle name="Normal 5 6 2 2 3 3" xfId="55995"/>
    <cellStyle name="Normal 5 6 2 2 4" xfId="55996"/>
    <cellStyle name="Normal 5 6 2 2 4 2" xfId="55997"/>
    <cellStyle name="Normal 5 6 2 2 4 3" xfId="55998"/>
    <cellStyle name="Normal 5 6 2 2 5" xfId="55999"/>
    <cellStyle name="Normal 5 6 2 2 6" xfId="56000"/>
    <cellStyle name="Normal 5 6 2 2 7" xfId="56001"/>
    <cellStyle name="Normal 5 6 2 2 8" xfId="56002"/>
    <cellStyle name="Normal 5 6 2 2 9" xfId="56003"/>
    <cellStyle name="Normal 5 6 2 3" xfId="38085"/>
    <cellStyle name="Normal 5 6 2 3 2" xfId="60055"/>
    <cellStyle name="Normal 5 6 2 3 2 2" xfId="60056"/>
    <cellStyle name="Normal 5 6 2 3 2 3" xfId="60057"/>
    <cellStyle name="Normal 5 6 2 3 3" xfId="60058"/>
    <cellStyle name="Normal 5 6 2 3 3 2" xfId="60059"/>
    <cellStyle name="Normal 5 6 2 3 4" xfId="60060"/>
    <cellStyle name="Normal 5 6 2 4" xfId="38086"/>
    <cellStyle name="Normal 5 6 2 5" xfId="38087"/>
    <cellStyle name="Normal 5 6 2 6" xfId="60061"/>
    <cellStyle name="Normal 5 6 3" xfId="4522"/>
    <cellStyle name="Normal 5 6 3 2" xfId="38088"/>
    <cellStyle name="Normal 5 6 3 2 2" xfId="56004"/>
    <cellStyle name="Normal 5 6 3 2 3" xfId="56005"/>
    <cellStyle name="Normal 5 6 3 3" xfId="38089"/>
    <cellStyle name="Normal 5 6 3 3 2" xfId="56006"/>
    <cellStyle name="Normal 5 6 3 3 3" xfId="56007"/>
    <cellStyle name="Normal 5 6 3 4" xfId="56008"/>
    <cellStyle name="Normal 5 6 3 5" xfId="56009"/>
    <cellStyle name="Normal 5 6 3 6" xfId="56010"/>
    <cellStyle name="Normal 5 6 3 7" xfId="56011"/>
    <cellStyle name="Normal 5 6 3 8" xfId="56012"/>
    <cellStyle name="Normal 5 6 4" xfId="38090"/>
    <cellStyle name="Normal 5 6 4 2" xfId="56013"/>
    <cellStyle name="Normal 5 6 4 2 2" xfId="60062"/>
    <cellStyle name="Normal 5 6 4 2 3" xfId="60063"/>
    <cellStyle name="Normal 5 6 4 3" xfId="56014"/>
    <cellStyle name="Normal 5 6 4 3 2" xfId="60064"/>
    <cellStyle name="Normal 5 6 4 4" xfId="56015"/>
    <cellStyle name="Normal 5 6 5" xfId="38091"/>
    <cellStyle name="Normal 5 6 5 2" xfId="56016"/>
    <cellStyle name="Normal 5 6 5 3" xfId="56017"/>
    <cellStyle name="Normal 5 6 6" xfId="56018"/>
    <cellStyle name="Normal 5 6 6 2" xfId="56019"/>
    <cellStyle name="Normal 5 6 6 3" xfId="56020"/>
    <cellStyle name="Normal 5 6 7" xfId="56021"/>
    <cellStyle name="Normal 5 6 7 2" xfId="56022"/>
    <cellStyle name="Normal 5 6 7 3" xfId="56023"/>
    <cellStyle name="Normal 5 6 8" xfId="56024"/>
    <cellStyle name="Normal 5 6 9" xfId="56025"/>
    <cellStyle name="Normal 5 7" xfId="3557"/>
    <cellStyle name="Normal 5 7 10" xfId="56026"/>
    <cellStyle name="Normal 5 7 2" xfId="3558"/>
    <cellStyle name="Normal 5 7 2 2" xfId="3559"/>
    <cellStyle name="Normal 5 7 2 2 2" xfId="4525"/>
    <cellStyle name="Normal 5 7 2 2 2 2" xfId="56027"/>
    <cellStyle name="Normal 5 7 2 2 2 2 2" xfId="56028"/>
    <cellStyle name="Normal 5 7 2 2 2 2 3" xfId="56029"/>
    <cellStyle name="Normal 5 7 2 2 2 3" xfId="56030"/>
    <cellStyle name="Normal 5 7 2 2 2 3 2" xfId="56031"/>
    <cellStyle name="Normal 5 7 2 2 2 3 3" xfId="56032"/>
    <cellStyle name="Normal 5 7 2 2 2 4" xfId="56033"/>
    <cellStyle name="Normal 5 7 2 2 2 5" xfId="56034"/>
    <cellStyle name="Normal 5 7 2 2 2 6" xfId="56035"/>
    <cellStyle name="Normal 5 7 2 2 2 7" xfId="56036"/>
    <cellStyle name="Normal 5 7 2 2 2 8" xfId="56037"/>
    <cellStyle name="Normal 5 7 2 2 3" xfId="38092"/>
    <cellStyle name="Normal 5 7 2 2 3 2" xfId="56038"/>
    <cellStyle name="Normal 5 7 2 2 3 3" xfId="56039"/>
    <cellStyle name="Normal 5 7 2 2 4" xfId="56040"/>
    <cellStyle name="Normal 5 7 2 2 4 2" xfId="56041"/>
    <cellStyle name="Normal 5 7 2 2 4 3" xfId="56042"/>
    <cellStyle name="Normal 5 7 2 2 5" xfId="56043"/>
    <cellStyle name="Normal 5 7 2 2 6" xfId="56044"/>
    <cellStyle name="Normal 5 7 2 2 7" xfId="56045"/>
    <cellStyle name="Normal 5 7 2 2 8" xfId="56046"/>
    <cellStyle name="Normal 5 7 2 2 9" xfId="56047"/>
    <cellStyle name="Normal 5 7 2 3" xfId="38093"/>
    <cellStyle name="Normal 5 7 2 3 2" xfId="60065"/>
    <cellStyle name="Normal 5 7 2 3 2 2" xfId="60066"/>
    <cellStyle name="Normal 5 7 2 3 2 3" xfId="60067"/>
    <cellStyle name="Normal 5 7 2 3 3" xfId="60068"/>
    <cellStyle name="Normal 5 7 2 3 3 2" xfId="60069"/>
    <cellStyle name="Normal 5 7 2 3 4" xfId="60070"/>
    <cellStyle name="Normal 5 7 2 4" xfId="38094"/>
    <cellStyle name="Normal 5 7 2 5" xfId="60071"/>
    <cellStyle name="Normal 5 7 2 6" xfId="60072"/>
    <cellStyle name="Normal 5 7 3" xfId="4524"/>
    <cellStyle name="Normal 5 7 3 2" xfId="38095"/>
    <cellStyle name="Normal 5 7 3 2 2" xfId="56048"/>
    <cellStyle name="Normal 5 7 3 2 3" xfId="56049"/>
    <cellStyle name="Normal 5 7 3 3" xfId="38096"/>
    <cellStyle name="Normal 5 7 3 3 2" xfId="56050"/>
    <cellStyle name="Normal 5 7 3 3 3" xfId="56051"/>
    <cellStyle name="Normal 5 7 3 4" xfId="56052"/>
    <cellStyle name="Normal 5 7 3 5" xfId="56053"/>
    <cellStyle name="Normal 5 7 3 6" xfId="56054"/>
    <cellStyle name="Normal 5 7 3 7" xfId="56055"/>
    <cellStyle name="Normal 5 7 3 8" xfId="56056"/>
    <cellStyle name="Normal 5 7 4" xfId="38097"/>
    <cellStyle name="Normal 5 7 4 2" xfId="56057"/>
    <cellStyle name="Normal 5 7 4 2 2" xfId="60073"/>
    <cellStyle name="Normal 5 7 4 2 3" xfId="60074"/>
    <cellStyle name="Normal 5 7 4 3" xfId="56058"/>
    <cellStyle name="Normal 5 7 4 3 2" xfId="60075"/>
    <cellStyle name="Normal 5 7 4 4" xfId="56059"/>
    <cellStyle name="Normal 5 7 5" xfId="38098"/>
    <cellStyle name="Normal 5 7 5 2" xfId="56060"/>
    <cellStyle name="Normal 5 7 5 3" xfId="56061"/>
    <cellStyle name="Normal 5 7 6" xfId="56062"/>
    <cellStyle name="Normal 5 7 6 2" xfId="56063"/>
    <cellStyle name="Normal 5 7 6 3" xfId="56064"/>
    <cellStyle name="Normal 5 7 7" xfId="56065"/>
    <cellStyle name="Normal 5 7 7 2" xfId="56066"/>
    <cellStyle name="Normal 5 7 7 3" xfId="56067"/>
    <cellStyle name="Normal 5 7 8" xfId="56068"/>
    <cellStyle name="Normal 5 7 9" xfId="56069"/>
    <cellStyle name="Normal 5 8" xfId="3560"/>
    <cellStyle name="Normal 5 8 10" xfId="56070"/>
    <cellStyle name="Normal 5 8 2" xfId="3561"/>
    <cellStyle name="Normal 5 8 2 2" xfId="3562"/>
    <cellStyle name="Normal 5 8 2 2 2" xfId="4527"/>
    <cellStyle name="Normal 5 8 2 2 2 2" xfId="56071"/>
    <cellStyle name="Normal 5 8 2 2 2 2 2" xfId="56072"/>
    <cellStyle name="Normal 5 8 2 2 2 2 3" xfId="56073"/>
    <cellStyle name="Normal 5 8 2 2 2 3" xfId="56074"/>
    <cellStyle name="Normal 5 8 2 2 2 3 2" xfId="56075"/>
    <cellStyle name="Normal 5 8 2 2 2 3 3" xfId="56076"/>
    <cellStyle name="Normal 5 8 2 2 2 4" xfId="56077"/>
    <cellStyle name="Normal 5 8 2 2 2 5" xfId="56078"/>
    <cellStyle name="Normal 5 8 2 2 2 6" xfId="56079"/>
    <cellStyle name="Normal 5 8 2 2 2 7" xfId="56080"/>
    <cellStyle name="Normal 5 8 2 2 2 8" xfId="56081"/>
    <cellStyle name="Normal 5 8 2 2 3" xfId="38099"/>
    <cellStyle name="Normal 5 8 2 2 3 2" xfId="56082"/>
    <cellStyle name="Normal 5 8 2 2 3 3" xfId="56083"/>
    <cellStyle name="Normal 5 8 2 2 4" xfId="56084"/>
    <cellStyle name="Normal 5 8 2 2 4 2" xfId="56085"/>
    <cellStyle name="Normal 5 8 2 2 4 3" xfId="56086"/>
    <cellStyle name="Normal 5 8 2 2 5" xfId="56087"/>
    <cellStyle name="Normal 5 8 2 2 6" xfId="56088"/>
    <cellStyle name="Normal 5 8 2 2 7" xfId="56089"/>
    <cellStyle name="Normal 5 8 2 2 8" xfId="56090"/>
    <cellStyle name="Normal 5 8 2 2 9" xfId="56091"/>
    <cellStyle name="Normal 5 8 2 3" xfId="38100"/>
    <cellStyle name="Normal 5 8 2 3 2" xfId="60076"/>
    <cellStyle name="Normal 5 8 2 3 2 2" xfId="60077"/>
    <cellStyle name="Normal 5 8 2 3 2 3" xfId="60078"/>
    <cellStyle name="Normal 5 8 2 3 3" xfId="60079"/>
    <cellStyle name="Normal 5 8 2 3 3 2" xfId="60080"/>
    <cellStyle name="Normal 5 8 2 3 4" xfId="60081"/>
    <cellStyle name="Normal 5 8 2 4" xfId="38101"/>
    <cellStyle name="Normal 5 8 2 5" xfId="60082"/>
    <cellStyle name="Normal 5 8 2 6" xfId="60083"/>
    <cellStyle name="Normal 5 8 3" xfId="4526"/>
    <cellStyle name="Normal 5 8 3 2" xfId="38102"/>
    <cellStyle name="Normal 5 8 3 2 2" xfId="56092"/>
    <cellStyle name="Normal 5 8 3 2 3" xfId="56093"/>
    <cellStyle name="Normal 5 8 3 3" xfId="38103"/>
    <cellStyle name="Normal 5 8 3 3 2" xfId="56094"/>
    <cellStyle name="Normal 5 8 3 3 3" xfId="56095"/>
    <cellStyle name="Normal 5 8 3 4" xfId="56096"/>
    <cellStyle name="Normal 5 8 3 5" xfId="56097"/>
    <cellStyle name="Normal 5 8 3 6" xfId="56098"/>
    <cellStyle name="Normal 5 8 3 7" xfId="56099"/>
    <cellStyle name="Normal 5 8 3 8" xfId="56100"/>
    <cellStyle name="Normal 5 8 4" xfId="38104"/>
    <cellStyle name="Normal 5 8 4 2" xfId="56101"/>
    <cellStyle name="Normal 5 8 4 2 2" xfId="60084"/>
    <cellStyle name="Normal 5 8 4 2 3" xfId="60085"/>
    <cellStyle name="Normal 5 8 4 3" xfId="56102"/>
    <cellStyle name="Normal 5 8 4 3 2" xfId="60086"/>
    <cellStyle name="Normal 5 8 4 4" xfId="56103"/>
    <cellStyle name="Normal 5 8 5" xfId="56104"/>
    <cellStyle name="Normal 5 8 5 2" xfId="56105"/>
    <cellStyle name="Normal 5 8 5 3" xfId="56106"/>
    <cellStyle name="Normal 5 8 6" xfId="56107"/>
    <cellStyle name="Normal 5 8 6 2" xfId="56108"/>
    <cellStyle name="Normal 5 8 6 3" xfId="56109"/>
    <cellStyle name="Normal 5 8 7" xfId="56110"/>
    <cellStyle name="Normal 5 8 7 2" xfId="56111"/>
    <cellStyle name="Normal 5 8 7 3" xfId="56112"/>
    <cellStyle name="Normal 5 8 8" xfId="56113"/>
    <cellStyle name="Normal 5 8 9" xfId="56114"/>
    <cellStyle name="Normal 5 9" xfId="3563"/>
    <cellStyle name="Normal 5 9 10" xfId="56115"/>
    <cellStyle name="Normal 5 9 2" xfId="3564"/>
    <cellStyle name="Normal 5 9 2 2" xfId="3565"/>
    <cellStyle name="Normal 5 9 2 2 2" xfId="4529"/>
    <cellStyle name="Normal 5 9 2 2 2 2" xfId="56116"/>
    <cellStyle name="Normal 5 9 2 2 2 2 2" xfId="56117"/>
    <cellStyle name="Normal 5 9 2 2 2 2 3" xfId="56118"/>
    <cellStyle name="Normal 5 9 2 2 2 3" xfId="56119"/>
    <cellStyle name="Normal 5 9 2 2 2 3 2" xfId="56120"/>
    <cellStyle name="Normal 5 9 2 2 2 3 3" xfId="56121"/>
    <cellStyle name="Normal 5 9 2 2 2 4" xfId="56122"/>
    <cellStyle name="Normal 5 9 2 2 2 5" xfId="56123"/>
    <cellStyle name="Normal 5 9 2 2 2 6" xfId="56124"/>
    <cellStyle name="Normal 5 9 2 2 2 7" xfId="56125"/>
    <cellStyle name="Normal 5 9 2 2 2 8" xfId="56126"/>
    <cellStyle name="Normal 5 9 2 2 3" xfId="38105"/>
    <cellStyle name="Normal 5 9 2 2 3 2" xfId="56127"/>
    <cellStyle name="Normal 5 9 2 2 3 3" xfId="56128"/>
    <cellStyle name="Normal 5 9 2 2 4" xfId="56129"/>
    <cellStyle name="Normal 5 9 2 2 4 2" xfId="56130"/>
    <cellStyle name="Normal 5 9 2 2 4 3" xfId="56131"/>
    <cellStyle name="Normal 5 9 2 2 5" xfId="56132"/>
    <cellStyle name="Normal 5 9 2 2 6" xfId="56133"/>
    <cellStyle name="Normal 5 9 2 2 7" xfId="56134"/>
    <cellStyle name="Normal 5 9 2 2 8" xfId="56135"/>
    <cellStyle name="Normal 5 9 2 2 9" xfId="56136"/>
    <cellStyle name="Normal 5 9 2 3" xfId="38106"/>
    <cellStyle name="Normal 5 9 2 3 2" xfId="60087"/>
    <cellStyle name="Normal 5 9 2 3 2 2" xfId="60088"/>
    <cellStyle name="Normal 5 9 2 3 2 3" xfId="60089"/>
    <cellStyle name="Normal 5 9 2 3 3" xfId="60090"/>
    <cellStyle name="Normal 5 9 2 3 3 2" xfId="60091"/>
    <cellStyle name="Normal 5 9 2 3 4" xfId="60092"/>
    <cellStyle name="Normal 5 9 2 4" xfId="38107"/>
    <cellStyle name="Normal 5 9 2 5" xfId="60093"/>
    <cellStyle name="Normal 5 9 2 6" xfId="60094"/>
    <cellStyle name="Normal 5 9 3" xfId="4528"/>
    <cellStyle name="Normal 5 9 3 2" xfId="38108"/>
    <cellStyle name="Normal 5 9 3 2 2" xfId="56137"/>
    <cellStyle name="Normal 5 9 3 2 3" xfId="56138"/>
    <cellStyle name="Normal 5 9 3 3" xfId="38109"/>
    <cellStyle name="Normal 5 9 3 3 2" xfId="56139"/>
    <cellStyle name="Normal 5 9 3 3 3" xfId="56140"/>
    <cellStyle name="Normal 5 9 3 4" xfId="56141"/>
    <cellStyle name="Normal 5 9 3 5" xfId="56142"/>
    <cellStyle name="Normal 5 9 3 6" xfId="56143"/>
    <cellStyle name="Normal 5 9 3 7" xfId="56144"/>
    <cellStyle name="Normal 5 9 3 8" xfId="56145"/>
    <cellStyle name="Normal 5 9 4" xfId="38110"/>
    <cellStyle name="Normal 5 9 4 2" xfId="56146"/>
    <cellStyle name="Normal 5 9 4 2 2" xfId="60095"/>
    <cellStyle name="Normal 5 9 4 2 3" xfId="60096"/>
    <cellStyle name="Normal 5 9 4 3" xfId="56147"/>
    <cellStyle name="Normal 5 9 4 3 2" xfId="60097"/>
    <cellStyle name="Normal 5 9 4 4" xfId="56148"/>
    <cellStyle name="Normal 5 9 5" xfId="56149"/>
    <cellStyle name="Normal 5 9 5 2" xfId="56150"/>
    <cellStyle name="Normal 5 9 5 3" xfId="56151"/>
    <cellStyle name="Normal 5 9 6" xfId="56152"/>
    <cellStyle name="Normal 5 9 6 2" xfId="56153"/>
    <cellStyle name="Normal 5 9 6 3" xfId="56154"/>
    <cellStyle name="Normal 5 9 7" xfId="56155"/>
    <cellStyle name="Normal 5 9 7 2" xfId="56156"/>
    <cellStyle name="Normal 5 9 7 3" xfId="56157"/>
    <cellStyle name="Normal 5 9 8" xfId="56158"/>
    <cellStyle name="Normal 5 9 9" xfId="56159"/>
    <cellStyle name="Normal 5_2015 Annual Rpt" xfId="5015"/>
    <cellStyle name="Normal 50" xfId="3566"/>
    <cellStyle name="Normal 50 2" xfId="38111"/>
    <cellStyle name="Normal 50 2 2" xfId="38112"/>
    <cellStyle name="Normal 50 2 2 2" xfId="38113"/>
    <cellStyle name="Normal 50 2 2 3" xfId="38114"/>
    <cellStyle name="Normal 50 2 3" xfId="38115"/>
    <cellStyle name="Normal 50 2 4" xfId="38116"/>
    <cellStyle name="Normal 50 2 5" xfId="38117"/>
    <cellStyle name="Normal 50 3" xfId="38118"/>
    <cellStyle name="Normal 50 3 2" xfId="38119"/>
    <cellStyle name="Normal 50 3 3" xfId="38120"/>
    <cellStyle name="Normal 50 4" xfId="38121"/>
    <cellStyle name="Normal 50 4 2" xfId="38122"/>
    <cellStyle name="Normal 50 5" xfId="38123"/>
    <cellStyle name="Normal 51" xfId="4778"/>
    <cellStyle name="Normal 51 10" xfId="38124"/>
    <cellStyle name="Normal 51 11" xfId="38125"/>
    <cellStyle name="Normal 51 12" xfId="38126"/>
    <cellStyle name="Normal 51 2" xfId="38127"/>
    <cellStyle name="Normal 51 2 2" xfId="38128"/>
    <cellStyle name="Normal 51 2 2 2" xfId="38129"/>
    <cellStyle name="Normal 51 2 2 3" xfId="56160"/>
    <cellStyle name="Normal 51 2 3" xfId="38130"/>
    <cellStyle name="Normal 51 2 3 2" xfId="38131"/>
    <cellStyle name="Normal 51 2 3 3" xfId="38132"/>
    <cellStyle name="Normal 51 2 4" xfId="38133"/>
    <cellStyle name="Normal 51 2 4 2" xfId="38134"/>
    <cellStyle name="Normal 51 2 4 3" xfId="38135"/>
    <cellStyle name="Normal 51 2 5" xfId="38136"/>
    <cellStyle name="Normal 51 2 6" xfId="38137"/>
    <cellStyle name="Normal 51 2 7" xfId="38138"/>
    <cellStyle name="Normal 51 2 8" xfId="38139"/>
    <cellStyle name="Normal 51 2 9" xfId="38140"/>
    <cellStyle name="Normal 51 3" xfId="38141"/>
    <cellStyle name="Normal 51 3 2" xfId="38142"/>
    <cellStyle name="Normal 51 3 2 2" xfId="38143"/>
    <cellStyle name="Normal 51 3 2 3" xfId="38144"/>
    <cellStyle name="Normal 51 3 3" xfId="38145"/>
    <cellStyle name="Normal 51 3 3 2" xfId="38146"/>
    <cellStyle name="Normal 51 3 4" xfId="38147"/>
    <cellStyle name="Normal 51 3 5" xfId="38148"/>
    <cellStyle name="Normal 51 3 6" xfId="38149"/>
    <cellStyle name="Normal 51 3 7" xfId="38150"/>
    <cellStyle name="Normal 51 3 8" xfId="38151"/>
    <cellStyle name="Normal 51 4" xfId="38152"/>
    <cellStyle name="Normal 51 4 2" xfId="38153"/>
    <cellStyle name="Normal 51 4 2 2" xfId="38154"/>
    <cellStyle name="Normal 51 4 3" xfId="38155"/>
    <cellStyle name="Normal 51 4 3 2" xfId="38156"/>
    <cellStyle name="Normal 51 4 4" xfId="38157"/>
    <cellStyle name="Normal 51 4 5" xfId="38158"/>
    <cellStyle name="Normal 51 4 6" xfId="38159"/>
    <cellStyle name="Normal 51 4 7" xfId="38160"/>
    <cellStyle name="Normal 51 4 8" xfId="38161"/>
    <cellStyle name="Normal 51 5" xfId="38162"/>
    <cellStyle name="Normal 51 6" xfId="38163"/>
    <cellStyle name="Normal 51 6 2" xfId="38164"/>
    <cellStyle name="Normal 51 7" xfId="38165"/>
    <cellStyle name="Normal 51 7 2" xfId="38166"/>
    <cellStyle name="Normal 51 8" xfId="38167"/>
    <cellStyle name="Normal 51 8 2" xfId="38168"/>
    <cellStyle name="Normal 51 9" xfId="38169"/>
    <cellStyle name="Normal 52" xfId="4779"/>
    <cellStyle name="Normal 52 10" xfId="38170"/>
    <cellStyle name="Normal 52 11" xfId="38171"/>
    <cellStyle name="Normal 52 12" xfId="38172"/>
    <cellStyle name="Normal 52 2" xfId="4939"/>
    <cellStyle name="Normal 52 2 2" xfId="38173"/>
    <cellStyle name="Normal 52 2 2 2" xfId="38174"/>
    <cellStyle name="Normal 52 2 2 3" xfId="56161"/>
    <cellStyle name="Normal 52 2 3" xfId="38175"/>
    <cellStyle name="Normal 52 2 3 2" xfId="38176"/>
    <cellStyle name="Normal 52 2 3 3" xfId="38177"/>
    <cellStyle name="Normal 52 2 4" xfId="38178"/>
    <cellStyle name="Normal 52 2 4 2" xfId="38179"/>
    <cellStyle name="Normal 52 2 4 3" xfId="38180"/>
    <cellStyle name="Normal 52 2 5" xfId="38181"/>
    <cellStyle name="Normal 52 2 6" xfId="38182"/>
    <cellStyle name="Normal 52 2 7" xfId="38183"/>
    <cellStyle name="Normal 52 2 8" xfId="38184"/>
    <cellStyle name="Normal 52 2 9" xfId="38185"/>
    <cellStyle name="Normal 52 3" xfId="38186"/>
    <cellStyle name="Normal 52 3 2" xfId="38187"/>
    <cellStyle name="Normal 52 3 2 2" xfId="38188"/>
    <cellStyle name="Normal 52 3 2 3" xfId="38189"/>
    <cellStyle name="Normal 52 3 3" xfId="38190"/>
    <cellStyle name="Normal 52 3 3 2" xfId="38191"/>
    <cellStyle name="Normal 52 3 3 3" xfId="38192"/>
    <cellStyle name="Normal 52 3 4" xfId="38193"/>
    <cellStyle name="Normal 52 3 5" xfId="38194"/>
    <cellStyle name="Normal 52 3 6" xfId="38195"/>
    <cellStyle name="Normal 52 3 7" xfId="38196"/>
    <cellStyle name="Normal 52 3 8" xfId="38197"/>
    <cellStyle name="Normal 52 4" xfId="38198"/>
    <cellStyle name="Normal 52 4 2" xfId="38199"/>
    <cellStyle name="Normal 52 4 2 2" xfId="38200"/>
    <cellStyle name="Normal 52 4 3" xfId="38201"/>
    <cellStyle name="Normal 52 4 3 2" xfId="38202"/>
    <cellStyle name="Normal 52 4 4" xfId="38203"/>
    <cellStyle name="Normal 52 4 5" xfId="38204"/>
    <cellStyle name="Normal 52 4 6" xfId="38205"/>
    <cellStyle name="Normal 52 4 7" xfId="38206"/>
    <cellStyle name="Normal 52 4 8" xfId="38207"/>
    <cellStyle name="Normal 52 5" xfId="38208"/>
    <cellStyle name="Normal 52 6" xfId="38209"/>
    <cellStyle name="Normal 52 6 2" xfId="38210"/>
    <cellStyle name="Normal 52 7" xfId="38211"/>
    <cellStyle name="Normal 52 7 2" xfId="38212"/>
    <cellStyle name="Normal 52 8" xfId="38213"/>
    <cellStyle name="Normal 52 8 2" xfId="38214"/>
    <cellStyle name="Normal 52 9" xfId="38215"/>
    <cellStyle name="Normal 52_2015 Annual Rpt" xfId="5017"/>
    <cellStyle name="Normal 53" xfId="3567"/>
    <cellStyle name="Normal 53 2" xfId="38216"/>
    <cellStyle name="Normal 53 2 2" xfId="38217"/>
    <cellStyle name="Normal 53 2 2 2" xfId="38218"/>
    <cellStyle name="Normal 53 2 2 3" xfId="38219"/>
    <cellStyle name="Normal 53 2 3" xfId="38220"/>
    <cellStyle name="Normal 53 2 4" xfId="38221"/>
    <cellStyle name="Normal 53 2 5" xfId="38222"/>
    <cellStyle name="Normal 53 3" xfId="38223"/>
    <cellStyle name="Normal 53 3 2" xfId="38224"/>
    <cellStyle name="Normal 53 3 3" xfId="38225"/>
    <cellStyle name="Normal 53 4" xfId="38226"/>
    <cellStyle name="Normal 53 4 2" xfId="38227"/>
    <cellStyle name="Normal 53 5" xfId="38228"/>
    <cellStyle name="Normal 53 6" xfId="60098"/>
    <cellStyle name="Normal 54" xfId="4780"/>
    <cellStyle name="Normal 54 10" xfId="38229"/>
    <cellStyle name="Normal 54 11" xfId="38230"/>
    <cellStyle name="Normal 54 12" xfId="38231"/>
    <cellStyle name="Normal 54 2" xfId="38232"/>
    <cellStyle name="Normal 54 2 2" xfId="38233"/>
    <cellStyle name="Normal 54 2 2 2" xfId="38234"/>
    <cellStyle name="Normal 54 2 2 3" xfId="38235"/>
    <cellStyle name="Normal 54 2 3" xfId="38236"/>
    <cellStyle name="Normal 54 2 3 2" xfId="38237"/>
    <cellStyle name="Normal 54 2 3 3" xfId="38238"/>
    <cellStyle name="Normal 54 2 4" xfId="38239"/>
    <cellStyle name="Normal 54 2 4 2" xfId="38240"/>
    <cellStyle name="Normal 54 2 4 3" xfId="38241"/>
    <cellStyle name="Normal 54 2 5" xfId="38242"/>
    <cellStyle name="Normal 54 2 6" xfId="38243"/>
    <cellStyle name="Normal 54 2 7" xfId="38244"/>
    <cellStyle name="Normal 54 2 8" xfId="38245"/>
    <cellStyle name="Normal 54 2 9" xfId="38246"/>
    <cellStyle name="Normal 54 3" xfId="38247"/>
    <cellStyle name="Normal 54 3 2" xfId="38248"/>
    <cellStyle name="Normal 54 3 2 2" xfId="38249"/>
    <cellStyle name="Normal 54 3 2 3" xfId="38250"/>
    <cellStyle name="Normal 54 3 3" xfId="38251"/>
    <cellStyle name="Normal 54 3 3 2" xfId="38252"/>
    <cellStyle name="Normal 54 3 3 3" xfId="38253"/>
    <cellStyle name="Normal 54 3 4" xfId="38254"/>
    <cellStyle name="Normal 54 3 5" xfId="38255"/>
    <cellStyle name="Normal 54 3 6" xfId="38256"/>
    <cellStyle name="Normal 54 3 7" xfId="38257"/>
    <cellStyle name="Normal 54 3 8" xfId="38258"/>
    <cellStyle name="Normal 54 4" xfId="38259"/>
    <cellStyle name="Normal 54 4 2" xfId="38260"/>
    <cellStyle name="Normal 54 4 2 2" xfId="38261"/>
    <cellStyle name="Normal 54 4 3" xfId="38262"/>
    <cellStyle name="Normal 54 4 3 2" xfId="38263"/>
    <cellStyle name="Normal 54 4 4" xfId="38264"/>
    <cellStyle name="Normal 54 4 5" xfId="38265"/>
    <cellStyle name="Normal 54 4 6" xfId="38266"/>
    <cellStyle name="Normal 54 4 7" xfId="38267"/>
    <cellStyle name="Normal 54 4 8" xfId="38268"/>
    <cellStyle name="Normal 54 5" xfId="38269"/>
    <cellStyle name="Normal 54 6" xfId="38270"/>
    <cellStyle name="Normal 54 6 2" xfId="38271"/>
    <cellStyle name="Normal 54 6 3" xfId="38272"/>
    <cellStyle name="Normal 54 7" xfId="38273"/>
    <cellStyle name="Normal 54 7 2" xfId="38274"/>
    <cellStyle name="Normal 54 8" xfId="38275"/>
    <cellStyle name="Normal 54 8 2" xfId="38276"/>
    <cellStyle name="Normal 54 9" xfId="38277"/>
    <cellStyle name="Normal 55" xfId="4781"/>
    <cellStyle name="Normal 55 10" xfId="38278"/>
    <cellStyle name="Normal 55 11" xfId="38279"/>
    <cellStyle name="Normal 55 12" xfId="38280"/>
    <cellStyle name="Normal 55 2" xfId="38281"/>
    <cellStyle name="Normal 55 2 2" xfId="38282"/>
    <cellStyle name="Normal 55 2 2 2" xfId="38283"/>
    <cellStyle name="Normal 55 2 2 3" xfId="56162"/>
    <cellStyle name="Normal 55 2 3" xfId="38284"/>
    <cellStyle name="Normal 55 2 3 2" xfId="38285"/>
    <cellStyle name="Normal 55 2 3 3" xfId="38286"/>
    <cellStyle name="Normal 55 2 4" xfId="38287"/>
    <cellStyle name="Normal 55 2 4 2" xfId="38288"/>
    <cellStyle name="Normal 55 2 4 3" xfId="38289"/>
    <cellStyle name="Normal 55 2 5" xfId="38290"/>
    <cellStyle name="Normal 55 2 6" xfId="38291"/>
    <cellStyle name="Normal 55 2 7" xfId="38292"/>
    <cellStyle name="Normal 55 2 8" xfId="38293"/>
    <cellStyle name="Normal 55 2 9" xfId="38294"/>
    <cellStyle name="Normal 55 3" xfId="38295"/>
    <cellStyle name="Normal 55 3 2" xfId="38296"/>
    <cellStyle name="Normal 55 3 2 2" xfId="38297"/>
    <cellStyle name="Normal 55 3 2 3" xfId="38298"/>
    <cellStyle name="Normal 55 3 3" xfId="38299"/>
    <cellStyle name="Normal 55 3 3 2" xfId="38300"/>
    <cellStyle name="Normal 55 3 4" xfId="38301"/>
    <cellStyle name="Normal 55 3 5" xfId="38302"/>
    <cellStyle name="Normal 55 3 6" xfId="38303"/>
    <cellStyle name="Normal 55 3 7" xfId="38304"/>
    <cellStyle name="Normal 55 3 8" xfId="38305"/>
    <cellStyle name="Normal 55 4" xfId="38306"/>
    <cellStyle name="Normal 55 4 2" xfId="38307"/>
    <cellStyle name="Normal 55 4 2 2" xfId="38308"/>
    <cellStyle name="Normal 55 4 3" xfId="38309"/>
    <cellStyle name="Normal 55 4 3 2" xfId="38310"/>
    <cellStyle name="Normal 55 4 4" xfId="38311"/>
    <cellStyle name="Normal 55 4 5" xfId="38312"/>
    <cellStyle name="Normal 55 4 6" xfId="38313"/>
    <cellStyle name="Normal 55 4 7" xfId="38314"/>
    <cellStyle name="Normal 55 4 8" xfId="38315"/>
    <cellStyle name="Normal 55 5" xfId="38316"/>
    <cellStyle name="Normal 55 6" xfId="38317"/>
    <cellStyle name="Normal 55 6 2" xfId="38318"/>
    <cellStyle name="Normal 55 7" xfId="38319"/>
    <cellStyle name="Normal 55 7 2" xfId="38320"/>
    <cellStyle name="Normal 55 8" xfId="38321"/>
    <cellStyle name="Normal 55 8 2" xfId="38322"/>
    <cellStyle name="Normal 55 9" xfId="38323"/>
    <cellStyle name="Normal 56" xfId="3568"/>
    <cellStyle name="Normal 56 2" xfId="38324"/>
    <cellStyle name="Normal 56 2 2" xfId="38325"/>
    <cellStyle name="Normal 56 2 2 2" xfId="38326"/>
    <cellStyle name="Normal 56 2 2 3" xfId="38327"/>
    <cellStyle name="Normal 56 2 3" xfId="38328"/>
    <cellStyle name="Normal 56 2 4" xfId="38329"/>
    <cellStyle name="Normal 56 2 5" xfId="38330"/>
    <cellStyle name="Normal 56 3" xfId="38331"/>
    <cellStyle name="Normal 56 3 2" xfId="38332"/>
    <cellStyle name="Normal 56 3 3" xfId="38333"/>
    <cellStyle name="Normal 56 4" xfId="38334"/>
    <cellStyle name="Normal 56 4 2" xfId="38335"/>
    <cellStyle name="Normal 56 5" xfId="38336"/>
    <cellStyle name="Normal 57" xfId="4782"/>
    <cellStyle name="Normal 57 10" xfId="38337"/>
    <cellStyle name="Normal 57 11" xfId="38338"/>
    <cellStyle name="Normal 57 12" xfId="38339"/>
    <cellStyle name="Normal 57 2" xfId="38340"/>
    <cellStyle name="Normal 57 2 2" xfId="38341"/>
    <cellStyle name="Normal 57 2 2 2" xfId="38342"/>
    <cellStyle name="Normal 57 2 2 3" xfId="38343"/>
    <cellStyle name="Normal 57 2 3" xfId="38344"/>
    <cellStyle name="Normal 57 2 3 2" xfId="38345"/>
    <cellStyle name="Normal 57 2 3 3" xfId="38346"/>
    <cellStyle name="Normal 57 2 4" xfId="38347"/>
    <cellStyle name="Normal 57 2 4 2" xfId="38348"/>
    <cellStyle name="Normal 57 2 4 3" xfId="38349"/>
    <cellStyle name="Normal 57 2 5" xfId="38350"/>
    <cellStyle name="Normal 57 2 6" xfId="38351"/>
    <cellStyle name="Normal 57 2 7" xfId="38352"/>
    <cellStyle name="Normal 57 2 8" xfId="38353"/>
    <cellStyle name="Normal 57 2 9" xfId="38354"/>
    <cellStyle name="Normal 57 3" xfId="38355"/>
    <cellStyle name="Normal 57 3 2" xfId="38356"/>
    <cellStyle name="Normal 57 3 2 2" xfId="38357"/>
    <cellStyle name="Normal 57 3 2 3" xfId="38358"/>
    <cellStyle name="Normal 57 3 3" xfId="38359"/>
    <cellStyle name="Normal 57 3 3 2" xfId="38360"/>
    <cellStyle name="Normal 57 3 4" xfId="38361"/>
    <cellStyle name="Normal 57 3 5" xfId="38362"/>
    <cellStyle name="Normal 57 3 6" xfId="38363"/>
    <cellStyle name="Normal 57 3 7" xfId="38364"/>
    <cellStyle name="Normal 57 3 8" xfId="38365"/>
    <cellStyle name="Normal 57 4" xfId="38366"/>
    <cellStyle name="Normal 57 4 2" xfId="38367"/>
    <cellStyle name="Normal 57 4 2 2" xfId="38368"/>
    <cellStyle name="Normal 57 4 2 3" xfId="38369"/>
    <cellStyle name="Normal 57 4 3" xfId="38370"/>
    <cellStyle name="Normal 57 4 3 2" xfId="38371"/>
    <cellStyle name="Normal 57 4 4" xfId="38372"/>
    <cellStyle name="Normal 57 4 5" xfId="38373"/>
    <cellStyle name="Normal 57 4 6" xfId="38374"/>
    <cellStyle name="Normal 57 4 7" xfId="38375"/>
    <cellStyle name="Normal 57 4 8" xfId="38376"/>
    <cellStyle name="Normal 57 5" xfId="38377"/>
    <cellStyle name="Normal 57 6" xfId="38378"/>
    <cellStyle name="Normal 57 6 2" xfId="38379"/>
    <cellStyle name="Normal 57 7" xfId="38380"/>
    <cellStyle name="Normal 57 7 2" xfId="38381"/>
    <cellStyle name="Normal 57 8" xfId="38382"/>
    <cellStyle name="Normal 57 8 2" xfId="38383"/>
    <cellStyle name="Normal 57 9" xfId="38384"/>
    <cellStyle name="Normal 58" xfId="4783"/>
    <cellStyle name="Normal 58 10" xfId="38385"/>
    <cellStyle name="Normal 58 11" xfId="38386"/>
    <cellStyle name="Normal 58 12" xfId="38387"/>
    <cellStyle name="Normal 58 2" xfId="38388"/>
    <cellStyle name="Normal 58 2 2" xfId="38389"/>
    <cellStyle name="Normal 58 2 2 2" xfId="38390"/>
    <cellStyle name="Normal 58 2 2 3" xfId="56163"/>
    <cellStyle name="Normal 58 2 3" xfId="38391"/>
    <cellStyle name="Normal 58 2 3 2" xfId="38392"/>
    <cellStyle name="Normal 58 2 3 3" xfId="38393"/>
    <cellStyle name="Normal 58 2 4" xfId="38394"/>
    <cellStyle name="Normal 58 2 4 2" xfId="38395"/>
    <cellStyle name="Normal 58 2 4 3" xfId="38396"/>
    <cellStyle name="Normal 58 2 5" xfId="38397"/>
    <cellStyle name="Normal 58 2 6" xfId="38398"/>
    <cellStyle name="Normal 58 2 7" xfId="38399"/>
    <cellStyle name="Normal 58 2 8" xfId="38400"/>
    <cellStyle name="Normal 58 2 9" xfId="38401"/>
    <cellStyle name="Normal 58 3" xfId="38402"/>
    <cellStyle name="Normal 58 3 2" xfId="38403"/>
    <cellStyle name="Normal 58 3 2 2" xfId="38404"/>
    <cellStyle name="Normal 58 3 2 3" xfId="38405"/>
    <cellStyle name="Normal 58 3 3" xfId="38406"/>
    <cellStyle name="Normal 58 3 3 2" xfId="38407"/>
    <cellStyle name="Normal 58 3 4" xfId="38408"/>
    <cellStyle name="Normal 58 3 5" xfId="38409"/>
    <cellStyle name="Normal 58 3 6" xfId="38410"/>
    <cellStyle name="Normal 58 3 7" xfId="38411"/>
    <cellStyle name="Normal 58 3 8" xfId="38412"/>
    <cellStyle name="Normal 58 4" xfId="38413"/>
    <cellStyle name="Normal 58 4 2" xfId="38414"/>
    <cellStyle name="Normal 58 4 2 2" xfId="38415"/>
    <cellStyle name="Normal 58 4 3" xfId="38416"/>
    <cellStyle name="Normal 58 4 3 2" xfId="38417"/>
    <cellStyle name="Normal 58 4 4" xfId="38418"/>
    <cellStyle name="Normal 58 4 5" xfId="38419"/>
    <cellStyle name="Normal 58 4 6" xfId="38420"/>
    <cellStyle name="Normal 58 4 7" xfId="38421"/>
    <cellStyle name="Normal 58 4 8" xfId="38422"/>
    <cellStyle name="Normal 58 5" xfId="38423"/>
    <cellStyle name="Normal 58 6" xfId="38424"/>
    <cellStyle name="Normal 58 6 2" xfId="38425"/>
    <cellStyle name="Normal 58 7" xfId="38426"/>
    <cellStyle name="Normal 58 7 2" xfId="38427"/>
    <cellStyle name="Normal 58 8" xfId="38428"/>
    <cellStyle name="Normal 58 8 2" xfId="38429"/>
    <cellStyle name="Normal 58 9" xfId="38430"/>
    <cellStyle name="Normal 59" xfId="3569"/>
    <cellStyle name="Normal 59 2" xfId="38431"/>
    <cellStyle name="Normal 59 2 2" xfId="38432"/>
    <cellStyle name="Normal 59 2 2 2" xfId="38433"/>
    <cellStyle name="Normal 59 2 2 3" xfId="38434"/>
    <cellStyle name="Normal 59 2 3" xfId="38435"/>
    <cellStyle name="Normal 59 2 4" xfId="38436"/>
    <cellStyle name="Normal 59 2 5" xfId="38437"/>
    <cellStyle name="Normal 59 3" xfId="38438"/>
    <cellStyle name="Normal 59 3 2" xfId="38439"/>
    <cellStyle name="Normal 59 3 3" xfId="38440"/>
    <cellStyle name="Normal 59 4" xfId="38441"/>
    <cellStyle name="Normal 59 4 2" xfId="38442"/>
    <cellStyle name="Normal 59 5" xfId="38443"/>
    <cellStyle name="Normal 6" xfId="147"/>
    <cellStyle name="Normal 6 2" xfId="194"/>
    <cellStyle name="Normal 6 2 10" xfId="56164"/>
    <cellStyle name="Normal 6 2 10 2" xfId="56165"/>
    <cellStyle name="Normal 6 2 10 3" xfId="56166"/>
    <cellStyle name="Normal 6 2 11" xfId="56167"/>
    <cellStyle name="Normal 6 2 11 2" xfId="56168"/>
    <cellStyle name="Normal 6 2 11 3" xfId="56169"/>
    <cellStyle name="Normal 6 2 12" xfId="56170"/>
    <cellStyle name="Normal 6 2 13" xfId="56171"/>
    <cellStyle name="Normal 6 2 14" xfId="56172"/>
    <cellStyle name="Normal 6 2 2" xfId="265"/>
    <cellStyle name="Normal 6 2 2 2" xfId="3571"/>
    <cellStyle name="Normal 6 2 2 2 2" xfId="38444"/>
    <cellStyle name="Normal 6 2 2 2 3" xfId="38445"/>
    <cellStyle name="Normal 6 2 2 2 4" xfId="56173"/>
    <cellStyle name="Normal 6 2 2 3" xfId="38446"/>
    <cellStyle name="Normal 6 2 2 3 2" xfId="56174"/>
    <cellStyle name="Normal 6 2 2 3 3" xfId="56175"/>
    <cellStyle name="Normal 6 2 2 4" xfId="38447"/>
    <cellStyle name="Normal 6 2 2 4 2" xfId="56176"/>
    <cellStyle name="Normal 6 2 2 4 3" xfId="56177"/>
    <cellStyle name="Normal 6 2 2 5" xfId="38448"/>
    <cellStyle name="Normal 6 2 2 6" xfId="56178"/>
    <cellStyle name="Normal 6 2 2 7" xfId="56179"/>
    <cellStyle name="Normal 6 2 2 8" xfId="56180"/>
    <cellStyle name="Normal 6 2 3" xfId="4530"/>
    <cellStyle name="Normal 6 2 3 2" xfId="38449"/>
    <cellStyle name="Normal 6 2 3 2 2" xfId="56181"/>
    <cellStyle name="Normal 6 2 3 2 3" xfId="56182"/>
    <cellStyle name="Normal 6 2 3 3" xfId="38450"/>
    <cellStyle name="Normal 6 2 3 3 2" xfId="56183"/>
    <cellStyle name="Normal 6 2 3 3 3" xfId="56184"/>
    <cellStyle name="Normal 6 2 3 4" xfId="38451"/>
    <cellStyle name="Normal 6 2 3 5" xfId="56185"/>
    <cellStyle name="Normal 6 2 3 6" xfId="56186"/>
    <cellStyle name="Normal 6 2 3 7" xfId="56187"/>
    <cellStyle name="Normal 6 2 3 8" xfId="56188"/>
    <cellStyle name="Normal 6 2 4" xfId="3570"/>
    <cellStyle name="Normal 6 2 4 2" xfId="38452"/>
    <cellStyle name="Normal 6 2 4 2 2" xfId="56189"/>
    <cellStyle name="Normal 6 2 4 2 3" xfId="56190"/>
    <cellStyle name="Normal 6 2 4 3" xfId="56191"/>
    <cellStyle name="Normal 6 2 4 3 2" xfId="56192"/>
    <cellStyle name="Normal 6 2 4 3 3" xfId="56193"/>
    <cellStyle name="Normal 6 2 4 4" xfId="56194"/>
    <cellStyle name="Normal 6 2 4 5" xfId="56195"/>
    <cellStyle name="Normal 6 2 4 6" xfId="56196"/>
    <cellStyle name="Normal 6 2 4 7" xfId="56197"/>
    <cellStyle name="Normal 6 2 5" xfId="38453"/>
    <cellStyle name="Normal 6 2 5 2" xfId="38454"/>
    <cellStyle name="Normal 6 2 5 3" xfId="56198"/>
    <cellStyle name="Normal 6 2 6" xfId="38455"/>
    <cellStyle name="Normal 6 2 6 2" xfId="56199"/>
    <cellStyle name="Normal 6 2 6 3" xfId="56200"/>
    <cellStyle name="Normal 6 2 7" xfId="56201"/>
    <cellStyle name="Normal 6 2 7 2" xfId="56202"/>
    <cellStyle name="Normal 6 2 7 3" xfId="56203"/>
    <cellStyle name="Normal 6 2 8" xfId="56204"/>
    <cellStyle name="Normal 6 2 8 2" xfId="56205"/>
    <cellStyle name="Normal 6 2 8 3" xfId="56206"/>
    <cellStyle name="Normal 6 2 9" xfId="56207"/>
    <cellStyle name="Normal 6 2 9 2" xfId="56208"/>
    <cellStyle name="Normal 6 2 9 3" xfId="56209"/>
    <cellStyle name="Normal 6 2_2015 Annual Rpt" xfId="5019"/>
    <cellStyle name="Normal 6 3" xfId="3572"/>
    <cellStyle name="Normal 6 3 2" xfId="4531"/>
    <cellStyle name="Normal 6 3 2 2" xfId="38456"/>
    <cellStyle name="Normal 6 3 2 2 2" xfId="56210"/>
    <cellStyle name="Normal 6 3 2 2 3" xfId="56211"/>
    <cellStyle name="Normal 6 3 2 3" xfId="56212"/>
    <cellStyle name="Normal 6 3 2 3 2" xfId="60099"/>
    <cellStyle name="Normal 6 3 2 4" xfId="56213"/>
    <cellStyle name="Normal 6 3 2 5" xfId="56214"/>
    <cellStyle name="Normal 6 3 2 6" xfId="56215"/>
    <cellStyle name="Normal 6 3 2 7" xfId="56216"/>
    <cellStyle name="Normal 6 3 3" xfId="38457"/>
    <cellStyle name="Normal 6 3 3 2" xfId="56217"/>
    <cellStyle name="Normal 6 3 3 3" xfId="56218"/>
    <cellStyle name="Normal 6 3 4" xfId="38458"/>
    <cellStyle name="Normal 6 3 4 2" xfId="56219"/>
    <cellStyle name="Normal 6 3 4 3" xfId="56220"/>
    <cellStyle name="Normal 6 3 5" xfId="38459"/>
    <cellStyle name="Normal 6 3 6" xfId="38460"/>
    <cellStyle name="Normal 6 3 7" xfId="38461"/>
    <cellStyle name="Normal 6 3 8" xfId="56221"/>
    <cellStyle name="Normal 6 3 9" xfId="56222"/>
    <cellStyle name="Normal 6 4" xfId="38462"/>
    <cellStyle name="Normal 6 4 2" xfId="38463"/>
    <cellStyle name="Normal 6 4 2 2" xfId="38464"/>
    <cellStyle name="Normal 6 4 2 3" xfId="38465"/>
    <cellStyle name="Normal 6 4 3" xfId="38466"/>
    <cellStyle name="Normal 6 4 3 2" xfId="38467"/>
    <cellStyle name="Normal 6 4 4" xfId="38468"/>
    <cellStyle name="Normal 6 4 4 2" xfId="38469"/>
    <cellStyle name="Normal 6 4 5" xfId="38470"/>
    <cellStyle name="Normal 6 4 5 2" xfId="38471"/>
    <cellStyle name="Normal 6 4 6" xfId="38472"/>
    <cellStyle name="Normal 6 5" xfId="38473"/>
    <cellStyle name="Normal 6 5 2" xfId="38474"/>
    <cellStyle name="Normal 6 5 2 2" xfId="60100"/>
    <cellStyle name="Normal 6 5 3" xfId="38475"/>
    <cellStyle name="Normal 6 6" xfId="38476"/>
    <cellStyle name="Normal 6 6 2" xfId="60101"/>
    <cellStyle name="Normal 6 7" xfId="38477"/>
    <cellStyle name="Normal 6 8" xfId="38478"/>
    <cellStyle name="Normal 6_2015 Annual Rpt" xfId="5018"/>
    <cellStyle name="Normal 60" xfId="4784"/>
    <cellStyle name="Normal 60 10" xfId="38479"/>
    <cellStyle name="Normal 60 11" xfId="38480"/>
    <cellStyle name="Normal 60 12" xfId="38481"/>
    <cellStyle name="Normal 60 2" xfId="38482"/>
    <cellStyle name="Normal 60 2 2" xfId="38483"/>
    <cellStyle name="Normal 60 2 2 2" xfId="38484"/>
    <cellStyle name="Normal 60 2 2 3" xfId="56223"/>
    <cellStyle name="Normal 60 2 3" xfId="38485"/>
    <cellStyle name="Normal 60 2 3 2" xfId="38486"/>
    <cellStyle name="Normal 60 2 3 3" xfId="38487"/>
    <cellStyle name="Normal 60 2 4" xfId="38488"/>
    <cellStyle name="Normal 60 2 4 2" xfId="38489"/>
    <cellStyle name="Normal 60 2 4 3" xfId="38490"/>
    <cellStyle name="Normal 60 2 5" xfId="38491"/>
    <cellStyle name="Normal 60 2 6" xfId="38492"/>
    <cellStyle name="Normal 60 2 7" xfId="38493"/>
    <cellStyle name="Normal 60 2 8" xfId="38494"/>
    <cellStyle name="Normal 60 2 9" xfId="38495"/>
    <cellStyle name="Normal 60 3" xfId="38496"/>
    <cellStyle name="Normal 60 3 2" xfId="38497"/>
    <cellStyle name="Normal 60 3 2 2" xfId="38498"/>
    <cellStyle name="Normal 60 3 2 3" xfId="38499"/>
    <cellStyle name="Normal 60 3 3" xfId="38500"/>
    <cellStyle name="Normal 60 3 3 2" xfId="38501"/>
    <cellStyle name="Normal 60 3 4" xfId="38502"/>
    <cellStyle name="Normal 60 3 5" xfId="38503"/>
    <cellStyle name="Normal 60 3 6" xfId="38504"/>
    <cellStyle name="Normal 60 3 7" xfId="38505"/>
    <cellStyle name="Normal 60 3 8" xfId="38506"/>
    <cellStyle name="Normal 60 4" xfId="38507"/>
    <cellStyle name="Normal 60 4 2" xfId="38508"/>
    <cellStyle name="Normal 60 4 2 2" xfId="38509"/>
    <cellStyle name="Normal 60 4 3" xfId="38510"/>
    <cellStyle name="Normal 60 4 3 2" xfId="38511"/>
    <cellStyle name="Normal 60 4 4" xfId="38512"/>
    <cellStyle name="Normal 60 4 5" xfId="38513"/>
    <cellStyle name="Normal 60 4 6" xfId="38514"/>
    <cellStyle name="Normal 60 4 7" xfId="38515"/>
    <cellStyle name="Normal 60 4 8" xfId="38516"/>
    <cellStyle name="Normal 60 5" xfId="38517"/>
    <cellStyle name="Normal 60 6" xfId="38518"/>
    <cellStyle name="Normal 60 6 2" xfId="38519"/>
    <cellStyle name="Normal 60 7" xfId="38520"/>
    <cellStyle name="Normal 60 7 2" xfId="38521"/>
    <cellStyle name="Normal 60 8" xfId="38522"/>
    <cellStyle name="Normal 60 8 2" xfId="38523"/>
    <cellStyle name="Normal 60 9" xfId="38524"/>
    <cellStyle name="Normal 61" xfId="4785"/>
    <cellStyle name="Normal 61 10" xfId="38525"/>
    <cellStyle name="Normal 61 11" xfId="38526"/>
    <cellStyle name="Normal 61 12" xfId="38527"/>
    <cellStyle name="Normal 61 2" xfId="38528"/>
    <cellStyle name="Normal 61 2 2" xfId="38529"/>
    <cellStyle name="Normal 61 2 2 2" xfId="38530"/>
    <cellStyle name="Normal 61 2 2 3" xfId="56224"/>
    <cellStyle name="Normal 61 2 3" xfId="38531"/>
    <cellStyle name="Normal 61 2 3 2" xfId="38532"/>
    <cellStyle name="Normal 61 2 3 3" xfId="38533"/>
    <cellStyle name="Normal 61 2 4" xfId="38534"/>
    <cellStyle name="Normal 61 2 4 2" xfId="38535"/>
    <cellStyle name="Normal 61 2 4 3" xfId="38536"/>
    <cellStyle name="Normal 61 2 5" xfId="38537"/>
    <cellStyle name="Normal 61 2 6" xfId="38538"/>
    <cellStyle name="Normal 61 2 7" xfId="38539"/>
    <cellStyle name="Normal 61 2 8" xfId="38540"/>
    <cellStyle name="Normal 61 2 9" xfId="38541"/>
    <cellStyle name="Normal 61 3" xfId="38542"/>
    <cellStyle name="Normal 61 3 2" xfId="38543"/>
    <cellStyle name="Normal 61 3 2 2" xfId="38544"/>
    <cellStyle name="Normal 61 3 3" xfId="38545"/>
    <cellStyle name="Normal 61 3 3 2" xfId="38546"/>
    <cellStyle name="Normal 61 3 4" xfId="38547"/>
    <cellStyle name="Normal 61 3 5" xfId="38548"/>
    <cellStyle name="Normal 61 3 6" xfId="38549"/>
    <cellStyle name="Normal 61 3 7" xfId="38550"/>
    <cellStyle name="Normal 61 3 8" xfId="38551"/>
    <cellStyle name="Normal 61 4" xfId="38552"/>
    <cellStyle name="Normal 61 4 2" xfId="38553"/>
    <cellStyle name="Normal 61 4 2 2" xfId="38554"/>
    <cellStyle name="Normal 61 4 3" xfId="38555"/>
    <cellStyle name="Normal 61 4 3 2" xfId="38556"/>
    <cellStyle name="Normal 61 4 4" xfId="38557"/>
    <cellStyle name="Normal 61 4 5" xfId="38558"/>
    <cellStyle name="Normal 61 4 6" xfId="38559"/>
    <cellStyle name="Normal 61 4 7" xfId="38560"/>
    <cellStyle name="Normal 61 4 8" xfId="38561"/>
    <cellStyle name="Normal 61 5" xfId="38562"/>
    <cellStyle name="Normal 61 6" xfId="38563"/>
    <cellStyle name="Normal 61 6 2" xfId="38564"/>
    <cellStyle name="Normal 61 7" xfId="38565"/>
    <cellStyle name="Normal 61 7 2" xfId="38566"/>
    <cellStyle name="Normal 61 8" xfId="38567"/>
    <cellStyle name="Normal 61 8 2" xfId="38568"/>
    <cellStyle name="Normal 61 9" xfId="38569"/>
    <cellStyle name="Normal 62" xfId="3573"/>
    <cellStyle name="Normal 62 2" xfId="38570"/>
    <cellStyle name="Normal 62 2 2" xfId="38571"/>
    <cellStyle name="Normal 62 2 2 2" xfId="38572"/>
    <cellStyle name="Normal 62 2 2 3" xfId="38573"/>
    <cellStyle name="Normal 62 2 3" xfId="38574"/>
    <cellStyle name="Normal 62 2 4" xfId="38575"/>
    <cellStyle name="Normal 62 2 5" xfId="38576"/>
    <cellStyle name="Normal 62 3" xfId="38577"/>
    <cellStyle name="Normal 62 3 2" xfId="38578"/>
    <cellStyle name="Normal 62 3 3" xfId="38579"/>
    <cellStyle name="Normal 62 4" xfId="38580"/>
    <cellStyle name="Normal 62 5" xfId="38581"/>
    <cellStyle name="Normal 63" xfId="4786"/>
    <cellStyle name="Normal 63 10" xfId="38582"/>
    <cellStyle name="Normal 63 11" xfId="38583"/>
    <cellStyle name="Normal 63 2" xfId="38584"/>
    <cellStyle name="Normal 63 2 2" xfId="38585"/>
    <cellStyle name="Normal 63 2 2 2" xfId="38586"/>
    <cellStyle name="Normal 63 2 2 3" xfId="56225"/>
    <cellStyle name="Normal 63 2 3" xfId="38587"/>
    <cellStyle name="Normal 63 2 3 2" xfId="38588"/>
    <cellStyle name="Normal 63 2 3 3" xfId="38589"/>
    <cellStyle name="Normal 63 2 4" xfId="38590"/>
    <cellStyle name="Normal 63 2 4 2" xfId="38591"/>
    <cellStyle name="Normal 63 2 5" xfId="38592"/>
    <cellStyle name="Normal 63 2 6" xfId="38593"/>
    <cellStyle name="Normal 63 2 7" xfId="38594"/>
    <cellStyle name="Normal 63 2 8" xfId="38595"/>
    <cellStyle name="Normal 63 2 9" xfId="38596"/>
    <cellStyle name="Normal 63 3" xfId="38597"/>
    <cellStyle name="Normal 63 3 2" xfId="38598"/>
    <cellStyle name="Normal 63 3 2 2" xfId="38599"/>
    <cellStyle name="Normal 63 3 2 3" xfId="38600"/>
    <cellStyle name="Normal 63 3 3" xfId="38601"/>
    <cellStyle name="Normal 63 3 3 2" xfId="38602"/>
    <cellStyle name="Normal 63 3 4" xfId="38603"/>
    <cellStyle name="Normal 63 3 5" xfId="38604"/>
    <cellStyle name="Normal 63 3 6" xfId="38605"/>
    <cellStyle name="Normal 63 3 7" xfId="38606"/>
    <cellStyle name="Normal 63 3 8" xfId="38607"/>
    <cellStyle name="Normal 63 4" xfId="38608"/>
    <cellStyle name="Normal 63 4 2" xfId="38609"/>
    <cellStyle name="Normal 63 4 2 2" xfId="38610"/>
    <cellStyle name="Normal 63 4 3" xfId="38611"/>
    <cellStyle name="Normal 63 4 3 2" xfId="38612"/>
    <cellStyle name="Normal 63 4 4" xfId="38613"/>
    <cellStyle name="Normal 63 4 5" xfId="38614"/>
    <cellStyle name="Normal 63 4 6" xfId="38615"/>
    <cellStyle name="Normal 63 4 7" xfId="38616"/>
    <cellStyle name="Normal 63 4 8" xfId="38617"/>
    <cellStyle name="Normal 63 5" xfId="38618"/>
    <cellStyle name="Normal 63 6" xfId="38619"/>
    <cellStyle name="Normal 63 6 2" xfId="38620"/>
    <cellStyle name="Normal 63 7" xfId="38621"/>
    <cellStyle name="Normal 63 7 2" xfId="38622"/>
    <cellStyle name="Normal 63 8" xfId="38623"/>
    <cellStyle name="Normal 63 8 2" xfId="38624"/>
    <cellStyle name="Normal 63 9" xfId="38625"/>
    <cellStyle name="Normal 64" xfId="4787"/>
    <cellStyle name="Normal 64 10" xfId="38626"/>
    <cellStyle name="Normal 64 11" xfId="38627"/>
    <cellStyle name="Normal 64 12" xfId="38628"/>
    <cellStyle name="Normal 64 2" xfId="38629"/>
    <cellStyle name="Normal 64 2 2" xfId="38630"/>
    <cellStyle name="Normal 64 2 2 2" xfId="38631"/>
    <cellStyle name="Normal 64 2 2 3" xfId="56226"/>
    <cellStyle name="Normal 64 2 3" xfId="38632"/>
    <cellStyle name="Normal 64 2 3 2" xfId="38633"/>
    <cellStyle name="Normal 64 2 3 3" xfId="38634"/>
    <cellStyle name="Normal 64 2 4" xfId="38635"/>
    <cellStyle name="Normal 64 2 4 2" xfId="38636"/>
    <cellStyle name="Normal 64 2 4 3" xfId="38637"/>
    <cellStyle name="Normal 64 2 5" xfId="38638"/>
    <cellStyle name="Normal 64 2 6" xfId="38639"/>
    <cellStyle name="Normal 64 2 7" xfId="38640"/>
    <cellStyle name="Normal 64 2 8" xfId="38641"/>
    <cellStyle name="Normal 64 2 9" xfId="38642"/>
    <cellStyle name="Normal 64 3" xfId="38643"/>
    <cellStyle name="Normal 64 3 2" xfId="38644"/>
    <cellStyle name="Normal 64 3 2 2" xfId="38645"/>
    <cellStyle name="Normal 64 3 3" xfId="38646"/>
    <cellStyle name="Normal 64 3 3 2" xfId="38647"/>
    <cellStyle name="Normal 64 3 4" xfId="38648"/>
    <cellStyle name="Normal 64 3 5" xfId="38649"/>
    <cellStyle name="Normal 64 3 6" xfId="38650"/>
    <cellStyle name="Normal 64 3 7" xfId="38651"/>
    <cellStyle name="Normal 64 3 8" xfId="38652"/>
    <cellStyle name="Normal 64 4" xfId="38653"/>
    <cellStyle name="Normal 64 4 2" xfId="38654"/>
    <cellStyle name="Normal 64 4 2 2" xfId="38655"/>
    <cellStyle name="Normal 64 4 3" xfId="38656"/>
    <cellStyle name="Normal 64 4 3 2" xfId="38657"/>
    <cellStyle name="Normal 64 4 4" xfId="38658"/>
    <cellStyle name="Normal 64 4 5" xfId="38659"/>
    <cellStyle name="Normal 64 4 6" xfId="38660"/>
    <cellStyle name="Normal 64 4 7" xfId="38661"/>
    <cellStyle name="Normal 64 4 8" xfId="38662"/>
    <cellStyle name="Normal 64 5" xfId="38663"/>
    <cellStyle name="Normal 64 6" xfId="38664"/>
    <cellStyle name="Normal 64 6 2" xfId="38665"/>
    <cellStyle name="Normal 64 7" xfId="38666"/>
    <cellStyle name="Normal 64 7 2" xfId="38667"/>
    <cellStyle name="Normal 64 8" xfId="38668"/>
    <cellStyle name="Normal 64 8 2" xfId="38669"/>
    <cellStyle name="Normal 64 9" xfId="38670"/>
    <cellStyle name="Normal 65" xfId="4788"/>
    <cellStyle name="Normal 65 10" xfId="38671"/>
    <cellStyle name="Normal 65 11" xfId="38672"/>
    <cellStyle name="Normal 65 2" xfId="38673"/>
    <cellStyle name="Normal 65 2 2" xfId="38674"/>
    <cellStyle name="Normal 65 2 2 2" xfId="38675"/>
    <cellStyle name="Normal 65 2 2 3" xfId="38676"/>
    <cellStyle name="Normal 65 2 3" xfId="38677"/>
    <cellStyle name="Normal 65 2 3 2" xfId="38678"/>
    <cellStyle name="Normal 65 2 3 3" xfId="38679"/>
    <cellStyle name="Normal 65 2 4" xfId="38680"/>
    <cellStyle name="Normal 65 2 4 2" xfId="38681"/>
    <cellStyle name="Normal 65 2 4 3" xfId="38682"/>
    <cellStyle name="Normal 65 2 5" xfId="38683"/>
    <cellStyle name="Normal 65 2 6" xfId="38684"/>
    <cellStyle name="Normal 65 2 7" xfId="38685"/>
    <cellStyle name="Normal 65 2 8" xfId="38686"/>
    <cellStyle name="Normal 65 2 9" xfId="38687"/>
    <cellStyle name="Normal 65 3" xfId="38688"/>
    <cellStyle name="Normal 65 3 2" xfId="38689"/>
    <cellStyle name="Normal 65 3 2 2" xfId="38690"/>
    <cellStyle name="Normal 65 3 2 3" xfId="38691"/>
    <cellStyle name="Normal 65 3 3" xfId="38692"/>
    <cellStyle name="Normal 65 3 3 2" xfId="38693"/>
    <cellStyle name="Normal 65 3 4" xfId="38694"/>
    <cellStyle name="Normal 65 3 5" xfId="38695"/>
    <cellStyle name="Normal 65 3 6" xfId="38696"/>
    <cellStyle name="Normal 65 3 7" xfId="38697"/>
    <cellStyle name="Normal 65 3 8" xfId="38698"/>
    <cellStyle name="Normal 65 4" xfId="38699"/>
    <cellStyle name="Normal 65 4 2" xfId="38700"/>
    <cellStyle name="Normal 65 4 2 2" xfId="38701"/>
    <cellStyle name="Normal 65 4 3" xfId="38702"/>
    <cellStyle name="Normal 65 4 3 2" xfId="38703"/>
    <cellStyle name="Normal 65 4 4" xfId="38704"/>
    <cellStyle name="Normal 65 4 5" xfId="38705"/>
    <cellStyle name="Normal 65 4 6" xfId="38706"/>
    <cellStyle name="Normal 65 4 7" xfId="38707"/>
    <cellStyle name="Normal 65 4 8" xfId="38708"/>
    <cellStyle name="Normal 65 5" xfId="38709"/>
    <cellStyle name="Normal 65 6" xfId="38710"/>
    <cellStyle name="Normal 65 6 2" xfId="38711"/>
    <cellStyle name="Normal 65 7" xfId="38712"/>
    <cellStyle name="Normal 65 7 2" xfId="38713"/>
    <cellStyle name="Normal 65 8" xfId="38714"/>
    <cellStyle name="Normal 65 8 2" xfId="38715"/>
    <cellStyle name="Normal 65 9" xfId="38716"/>
    <cellStyle name="Normal 66" xfId="4789"/>
    <cellStyle name="Normal 66 10" xfId="38717"/>
    <cellStyle name="Normal 66 11" xfId="38718"/>
    <cellStyle name="Normal 66 12" xfId="38719"/>
    <cellStyle name="Normal 66 2" xfId="38720"/>
    <cellStyle name="Normal 66 2 2" xfId="38721"/>
    <cellStyle name="Normal 66 2 2 2" xfId="38722"/>
    <cellStyle name="Normal 66 2 2 3" xfId="56227"/>
    <cellStyle name="Normal 66 2 3" xfId="38723"/>
    <cellStyle name="Normal 66 2 3 2" xfId="38724"/>
    <cellStyle name="Normal 66 2 3 3" xfId="38725"/>
    <cellStyle name="Normal 66 2 4" xfId="38726"/>
    <cellStyle name="Normal 66 2 4 2" xfId="38727"/>
    <cellStyle name="Normal 66 2 4 3" xfId="38728"/>
    <cellStyle name="Normal 66 2 5" xfId="38729"/>
    <cellStyle name="Normal 66 2 6" xfId="38730"/>
    <cellStyle name="Normal 66 2 7" xfId="38731"/>
    <cellStyle name="Normal 66 2 8" xfId="38732"/>
    <cellStyle name="Normal 66 2 9" xfId="38733"/>
    <cellStyle name="Normal 66 3" xfId="38734"/>
    <cellStyle name="Normal 66 3 2" xfId="38735"/>
    <cellStyle name="Normal 66 3 2 2" xfId="38736"/>
    <cellStyle name="Normal 66 3 2 3" xfId="38737"/>
    <cellStyle name="Normal 66 3 3" xfId="38738"/>
    <cellStyle name="Normal 66 3 3 2" xfId="38739"/>
    <cellStyle name="Normal 66 3 4" xfId="38740"/>
    <cellStyle name="Normal 66 3 5" xfId="38741"/>
    <cellStyle name="Normal 66 3 6" xfId="38742"/>
    <cellStyle name="Normal 66 3 7" xfId="38743"/>
    <cellStyle name="Normal 66 3 8" xfId="38744"/>
    <cellStyle name="Normal 66 4" xfId="38745"/>
    <cellStyle name="Normal 66 4 2" xfId="38746"/>
    <cellStyle name="Normal 66 4 2 2" xfId="38747"/>
    <cellStyle name="Normal 66 4 3" xfId="38748"/>
    <cellStyle name="Normal 66 4 3 2" xfId="38749"/>
    <cellStyle name="Normal 66 4 4" xfId="38750"/>
    <cellStyle name="Normal 66 4 5" xfId="38751"/>
    <cellStyle name="Normal 66 4 6" xfId="38752"/>
    <cellStyle name="Normal 66 4 7" xfId="38753"/>
    <cellStyle name="Normal 66 4 8" xfId="38754"/>
    <cellStyle name="Normal 66 5" xfId="38755"/>
    <cellStyle name="Normal 66 6" xfId="38756"/>
    <cellStyle name="Normal 66 6 2" xfId="38757"/>
    <cellStyle name="Normal 66 7" xfId="38758"/>
    <cellStyle name="Normal 66 7 2" xfId="38759"/>
    <cellStyle name="Normal 66 8" xfId="38760"/>
    <cellStyle name="Normal 66 8 2" xfId="38761"/>
    <cellStyle name="Normal 66 9" xfId="38762"/>
    <cellStyle name="Normal 67" xfId="4790"/>
    <cellStyle name="Normal 67 10" xfId="38763"/>
    <cellStyle name="Normal 67 11" xfId="38764"/>
    <cellStyle name="Normal 67 12" xfId="38765"/>
    <cellStyle name="Normal 67 2" xfId="38766"/>
    <cellStyle name="Normal 67 2 2" xfId="38767"/>
    <cellStyle name="Normal 67 2 2 2" xfId="38768"/>
    <cellStyle name="Normal 67 2 2 3" xfId="56228"/>
    <cellStyle name="Normal 67 2 3" xfId="38769"/>
    <cellStyle name="Normal 67 2 3 2" xfId="38770"/>
    <cellStyle name="Normal 67 2 3 3" xfId="38771"/>
    <cellStyle name="Normal 67 2 4" xfId="38772"/>
    <cellStyle name="Normal 67 2 4 2" xfId="38773"/>
    <cellStyle name="Normal 67 2 5" xfId="38774"/>
    <cellStyle name="Normal 67 2 6" xfId="38775"/>
    <cellStyle name="Normal 67 2 7" xfId="38776"/>
    <cellStyle name="Normal 67 2 8" xfId="38777"/>
    <cellStyle name="Normal 67 2 9" xfId="38778"/>
    <cellStyle name="Normal 67 3" xfId="38779"/>
    <cellStyle name="Normal 67 3 2" xfId="38780"/>
    <cellStyle name="Normal 67 3 2 2" xfId="38781"/>
    <cellStyle name="Normal 67 3 3" xfId="38782"/>
    <cellStyle name="Normal 67 3 3 2" xfId="38783"/>
    <cellStyle name="Normal 67 3 4" xfId="38784"/>
    <cellStyle name="Normal 67 3 5" xfId="38785"/>
    <cellStyle name="Normal 67 3 6" xfId="38786"/>
    <cellStyle name="Normal 67 3 7" xfId="38787"/>
    <cellStyle name="Normal 67 3 8" xfId="38788"/>
    <cellStyle name="Normal 67 4" xfId="38789"/>
    <cellStyle name="Normal 67 4 2" xfId="38790"/>
    <cellStyle name="Normal 67 4 2 2" xfId="38791"/>
    <cellStyle name="Normal 67 4 3" xfId="38792"/>
    <cellStyle name="Normal 67 4 3 2" xfId="38793"/>
    <cellStyle name="Normal 67 4 4" xfId="38794"/>
    <cellStyle name="Normal 67 4 5" xfId="38795"/>
    <cellStyle name="Normal 67 4 6" xfId="38796"/>
    <cellStyle name="Normal 67 4 7" xfId="38797"/>
    <cellStyle name="Normal 67 4 8" xfId="38798"/>
    <cellStyle name="Normal 67 5" xfId="38799"/>
    <cellStyle name="Normal 67 6" xfId="38800"/>
    <cellStyle name="Normal 67 6 2" xfId="38801"/>
    <cellStyle name="Normal 67 7" xfId="38802"/>
    <cellStyle name="Normal 67 7 2" xfId="38803"/>
    <cellStyle name="Normal 67 8" xfId="38804"/>
    <cellStyle name="Normal 67 8 2" xfId="38805"/>
    <cellStyle name="Normal 67 9" xfId="38806"/>
    <cellStyle name="Normal 68" xfId="4791"/>
    <cellStyle name="Normal 68 10" xfId="38807"/>
    <cellStyle name="Normal 68 11" xfId="38808"/>
    <cellStyle name="Normal 68 12" xfId="38809"/>
    <cellStyle name="Normal 68 2" xfId="38810"/>
    <cellStyle name="Normal 68 2 2" xfId="38811"/>
    <cellStyle name="Normal 68 2 2 2" xfId="38812"/>
    <cellStyle name="Normal 68 2 2 3" xfId="56229"/>
    <cellStyle name="Normal 68 2 3" xfId="38813"/>
    <cellStyle name="Normal 68 2 3 2" xfId="38814"/>
    <cellStyle name="Normal 68 2 3 3" xfId="38815"/>
    <cellStyle name="Normal 68 2 4" xfId="38816"/>
    <cellStyle name="Normal 68 2 4 2" xfId="38817"/>
    <cellStyle name="Normal 68 2 5" xfId="38818"/>
    <cellStyle name="Normal 68 2 6" xfId="38819"/>
    <cellStyle name="Normal 68 2 7" xfId="38820"/>
    <cellStyle name="Normal 68 2 8" xfId="38821"/>
    <cellStyle name="Normal 68 2 9" xfId="38822"/>
    <cellStyle name="Normal 68 3" xfId="38823"/>
    <cellStyle name="Normal 68 3 2" xfId="38824"/>
    <cellStyle name="Normal 68 3 2 2" xfId="38825"/>
    <cellStyle name="Normal 68 3 3" xfId="38826"/>
    <cellStyle name="Normal 68 3 3 2" xfId="38827"/>
    <cellStyle name="Normal 68 3 4" xfId="38828"/>
    <cellStyle name="Normal 68 3 5" xfId="38829"/>
    <cellStyle name="Normal 68 3 6" xfId="38830"/>
    <cellStyle name="Normal 68 3 7" xfId="38831"/>
    <cellStyle name="Normal 68 3 8" xfId="38832"/>
    <cellStyle name="Normal 68 4" xfId="38833"/>
    <cellStyle name="Normal 68 4 2" xfId="38834"/>
    <cellStyle name="Normal 68 4 2 2" xfId="38835"/>
    <cellStyle name="Normal 68 4 3" xfId="38836"/>
    <cellStyle name="Normal 68 4 3 2" xfId="38837"/>
    <cellStyle name="Normal 68 4 4" xfId="38838"/>
    <cellStyle name="Normal 68 4 5" xfId="38839"/>
    <cellStyle name="Normal 68 4 6" xfId="38840"/>
    <cellStyle name="Normal 68 4 7" xfId="38841"/>
    <cellStyle name="Normal 68 4 8" xfId="38842"/>
    <cellStyle name="Normal 68 5" xfId="38843"/>
    <cellStyle name="Normal 68 6" xfId="38844"/>
    <cellStyle name="Normal 68 6 2" xfId="38845"/>
    <cellStyle name="Normal 68 7" xfId="38846"/>
    <cellStyle name="Normal 68 7 2" xfId="38847"/>
    <cellStyle name="Normal 68 8" xfId="38848"/>
    <cellStyle name="Normal 68 8 2" xfId="38849"/>
    <cellStyle name="Normal 68 9" xfId="38850"/>
    <cellStyle name="Normal 69" xfId="4792"/>
    <cellStyle name="Normal 69 10" xfId="38851"/>
    <cellStyle name="Normal 69 11" xfId="38852"/>
    <cellStyle name="Normal 69 12" xfId="38853"/>
    <cellStyle name="Normal 69 2" xfId="38854"/>
    <cellStyle name="Normal 69 2 2" xfId="38855"/>
    <cellStyle name="Normal 69 2 2 2" xfId="38856"/>
    <cellStyle name="Normal 69 2 2 3" xfId="56230"/>
    <cellStyle name="Normal 69 2 3" xfId="38857"/>
    <cellStyle name="Normal 69 2 3 2" xfId="38858"/>
    <cellStyle name="Normal 69 2 3 3" xfId="38859"/>
    <cellStyle name="Normal 69 2 4" xfId="38860"/>
    <cellStyle name="Normal 69 2 4 2" xfId="38861"/>
    <cellStyle name="Normal 69 2 5" xfId="38862"/>
    <cellStyle name="Normal 69 2 6" xfId="38863"/>
    <cellStyle name="Normal 69 2 7" xfId="38864"/>
    <cellStyle name="Normal 69 2 8" xfId="38865"/>
    <cellStyle name="Normal 69 2 9" xfId="38866"/>
    <cellStyle name="Normal 69 3" xfId="38867"/>
    <cellStyle name="Normal 69 3 2" xfId="38868"/>
    <cellStyle name="Normal 69 3 2 2" xfId="38869"/>
    <cellStyle name="Normal 69 3 3" xfId="38870"/>
    <cellStyle name="Normal 69 3 3 2" xfId="38871"/>
    <cellStyle name="Normal 69 3 4" xfId="38872"/>
    <cellStyle name="Normal 69 3 5" xfId="38873"/>
    <cellStyle name="Normal 69 3 6" xfId="38874"/>
    <cellStyle name="Normal 69 3 7" xfId="38875"/>
    <cellStyle name="Normal 69 3 8" xfId="38876"/>
    <cellStyle name="Normal 69 4" xfId="38877"/>
    <cellStyle name="Normal 69 4 2" xfId="38878"/>
    <cellStyle name="Normal 69 4 2 2" xfId="38879"/>
    <cellStyle name="Normal 69 4 3" xfId="38880"/>
    <cellStyle name="Normal 69 4 3 2" xfId="38881"/>
    <cellStyle name="Normal 69 4 4" xfId="38882"/>
    <cellStyle name="Normal 69 4 5" xfId="38883"/>
    <cellStyle name="Normal 69 4 6" xfId="38884"/>
    <cellStyle name="Normal 69 4 7" xfId="38885"/>
    <cellStyle name="Normal 69 4 8" xfId="38886"/>
    <cellStyle name="Normal 69 5" xfId="38887"/>
    <cellStyle name="Normal 69 6" xfId="38888"/>
    <cellStyle name="Normal 69 6 2" xfId="38889"/>
    <cellStyle name="Normal 69 7" xfId="38890"/>
    <cellStyle name="Normal 69 7 2" xfId="38891"/>
    <cellStyle name="Normal 69 8" xfId="38892"/>
    <cellStyle name="Normal 69 8 2" xfId="38893"/>
    <cellStyle name="Normal 69 9" xfId="38894"/>
    <cellStyle name="Normal 7" xfId="148"/>
    <cellStyle name="Normal 7 10" xfId="3575"/>
    <cellStyle name="Normal 7 10 2" xfId="38895"/>
    <cellStyle name="Normal 7 10 2 2" xfId="38896"/>
    <cellStyle name="Normal 7 10 2 2 2" xfId="38897"/>
    <cellStyle name="Normal 7 10 2 2 3" xfId="38898"/>
    <cellStyle name="Normal 7 10 2 3" xfId="38899"/>
    <cellStyle name="Normal 7 10 2 4" xfId="38900"/>
    <cellStyle name="Normal 7 10 3" xfId="38901"/>
    <cellStyle name="Normal 7 10 3 2" xfId="38902"/>
    <cellStyle name="Normal 7 10 3 3" xfId="38903"/>
    <cellStyle name="Normal 7 10 4" xfId="38904"/>
    <cellStyle name="Normal 7 11" xfId="3576"/>
    <cellStyle name="Normal 7 11 2" xfId="38905"/>
    <cellStyle name="Normal 7 11 2 2" xfId="38906"/>
    <cellStyle name="Normal 7 11 2 2 2" xfId="38907"/>
    <cellStyle name="Normal 7 11 2 2 3" xfId="38908"/>
    <cellStyle name="Normal 7 11 2 3" xfId="38909"/>
    <cellStyle name="Normal 7 11 2 4" xfId="38910"/>
    <cellStyle name="Normal 7 11 3" xfId="38911"/>
    <cellStyle name="Normal 7 11 3 2" xfId="38912"/>
    <cellStyle name="Normal 7 11 3 3" xfId="38913"/>
    <cellStyle name="Normal 7 11 4" xfId="38914"/>
    <cellStyle name="Normal 7 12" xfId="3577"/>
    <cellStyle name="Normal 7 12 2" xfId="38915"/>
    <cellStyle name="Normal 7 12 2 2" xfId="38916"/>
    <cellStyle name="Normal 7 12 2 2 2" xfId="38917"/>
    <cellStyle name="Normal 7 12 2 2 3" xfId="38918"/>
    <cellStyle name="Normal 7 12 2 3" xfId="38919"/>
    <cellStyle name="Normal 7 12 2 4" xfId="38920"/>
    <cellStyle name="Normal 7 12 3" xfId="38921"/>
    <cellStyle name="Normal 7 12 3 2" xfId="38922"/>
    <cellStyle name="Normal 7 12 3 3" xfId="38923"/>
    <cellStyle name="Normal 7 12 4" xfId="38924"/>
    <cellStyle name="Normal 7 13" xfId="3578"/>
    <cellStyle name="Normal 7 13 2" xfId="38925"/>
    <cellStyle name="Normal 7 13 2 2" xfId="38926"/>
    <cellStyle name="Normal 7 13 2 2 2" xfId="38927"/>
    <cellStyle name="Normal 7 13 2 2 3" xfId="38928"/>
    <cellStyle name="Normal 7 13 2 3" xfId="38929"/>
    <cellStyle name="Normal 7 13 2 4" xfId="38930"/>
    <cellStyle name="Normal 7 13 3" xfId="38931"/>
    <cellStyle name="Normal 7 13 3 2" xfId="38932"/>
    <cellStyle name="Normal 7 13 3 3" xfId="38933"/>
    <cellStyle name="Normal 7 13 4" xfId="38934"/>
    <cellStyle name="Normal 7 14" xfId="3579"/>
    <cellStyle name="Normal 7 14 2" xfId="38935"/>
    <cellStyle name="Normal 7 14 2 2" xfId="38936"/>
    <cellStyle name="Normal 7 14 2 2 2" xfId="38937"/>
    <cellStyle name="Normal 7 14 2 2 3" xfId="38938"/>
    <cellStyle name="Normal 7 14 2 3" xfId="38939"/>
    <cellStyle name="Normal 7 14 2 4" xfId="38940"/>
    <cellStyle name="Normal 7 14 3" xfId="38941"/>
    <cellStyle name="Normal 7 14 3 2" xfId="38942"/>
    <cellStyle name="Normal 7 14 3 3" xfId="38943"/>
    <cellStyle name="Normal 7 14 4" xfId="38944"/>
    <cellStyle name="Normal 7 15" xfId="3580"/>
    <cellStyle name="Normal 7 15 2" xfId="38945"/>
    <cellStyle name="Normal 7 15 2 2" xfId="38946"/>
    <cellStyle name="Normal 7 15 2 2 2" xfId="38947"/>
    <cellStyle name="Normal 7 15 2 2 3" xfId="38948"/>
    <cellStyle name="Normal 7 15 2 3" xfId="38949"/>
    <cellStyle name="Normal 7 15 2 4" xfId="38950"/>
    <cellStyle name="Normal 7 15 3" xfId="38951"/>
    <cellStyle name="Normal 7 15 3 2" xfId="38952"/>
    <cellStyle name="Normal 7 15 3 3" xfId="38953"/>
    <cellStyle name="Normal 7 15 4" xfId="38954"/>
    <cellStyle name="Normal 7 16" xfId="3581"/>
    <cellStyle name="Normal 7 16 2" xfId="38955"/>
    <cellStyle name="Normal 7 16 2 2" xfId="38956"/>
    <cellStyle name="Normal 7 16 2 2 2" xfId="38957"/>
    <cellStyle name="Normal 7 16 2 2 3" xfId="38958"/>
    <cellStyle name="Normal 7 16 2 3" xfId="38959"/>
    <cellStyle name="Normal 7 16 2 4" xfId="38960"/>
    <cellStyle name="Normal 7 16 3" xfId="38961"/>
    <cellStyle name="Normal 7 16 3 2" xfId="38962"/>
    <cellStyle name="Normal 7 16 3 3" xfId="38963"/>
    <cellStyle name="Normal 7 16 4" xfId="38964"/>
    <cellStyle name="Normal 7 17" xfId="3582"/>
    <cellStyle name="Normal 7 17 2" xfId="38965"/>
    <cellStyle name="Normal 7 17 2 2" xfId="38966"/>
    <cellStyle name="Normal 7 17 2 2 2" xfId="38967"/>
    <cellStyle name="Normal 7 17 2 2 3" xfId="38968"/>
    <cellStyle name="Normal 7 17 2 3" xfId="38969"/>
    <cellStyle name="Normal 7 17 2 4" xfId="38970"/>
    <cellStyle name="Normal 7 17 3" xfId="38971"/>
    <cellStyle name="Normal 7 17 3 2" xfId="38972"/>
    <cellStyle name="Normal 7 17 3 3" xfId="38973"/>
    <cellStyle name="Normal 7 17 4" xfId="38974"/>
    <cellStyle name="Normal 7 18" xfId="3583"/>
    <cellStyle name="Normal 7 18 2" xfId="38975"/>
    <cellStyle name="Normal 7 18 2 2" xfId="38976"/>
    <cellStyle name="Normal 7 18 2 2 2" xfId="38977"/>
    <cellStyle name="Normal 7 18 2 2 3" xfId="38978"/>
    <cellStyle name="Normal 7 18 2 3" xfId="38979"/>
    <cellStyle name="Normal 7 18 2 4" xfId="38980"/>
    <cellStyle name="Normal 7 18 3" xfId="38981"/>
    <cellStyle name="Normal 7 18 3 2" xfId="38982"/>
    <cellStyle name="Normal 7 18 3 3" xfId="38983"/>
    <cellStyle name="Normal 7 18 4" xfId="38984"/>
    <cellStyle name="Normal 7 19" xfId="3584"/>
    <cellStyle name="Normal 7 19 2" xfId="38985"/>
    <cellStyle name="Normal 7 19 2 2" xfId="38986"/>
    <cellStyle name="Normal 7 19 2 2 2" xfId="38987"/>
    <cellStyle name="Normal 7 19 2 2 3" xfId="38988"/>
    <cellStyle name="Normal 7 19 2 3" xfId="38989"/>
    <cellStyle name="Normal 7 19 2 4" xfId="38990"/>
    <cellStyle name="Normal 7 19 3" xfId="38991"/>
    <cellStyle name="Normal 7 19 3 2" xfId="38992"/>
    <cellStyle name="Normal 7 19 3 3" xfId="38993"/>
    <cellStyle name="Normal 7 19 4" xfId="38994"/>
    <cellStyle name="Normal 7 2" xfId="149"/>
    <cellStyle name="Normal 7 2 10" xfId="3586"/>
    <cellStyle name="Normal 7 2 10 2" xfId="38995"/>
    <cellStyle name="Normal 7 2 10 2 2" xfId="38996"/>
    <cellStyle name="Normal 7 2 10 2 2 2" xfId="38997"/>
    <cellStyle name="Normal 7 2 10 2 2 3" xfId="38998"/>
    <cellStyle name="Normal 7 2 10 2 3" xfId="38999"/>
    <cellStyle name="Normal 7 2 10 2 4" xfId="39000"/>
    <cellStyle name="Normal 7 2 10 3" xfId="39001"/>
    <cellStyle name="Normal 7 2 10 3 2" xfId="39002"/>
    <cellStyle name="Normal 7 2 10 3 3" xfId="39003"/>
    <cellStyle name="Normal 7 2 10 4" xfId="39004"/>
    <cellStyle name="Normal 7 2 11" xfId="3587"/>
    <cellStyle name="Normal 7 2 11 2" xfId="39005"/>
    <cellStyle name="Normal 7 2 11 2 2" xfId="39006"/>
    <cellStyle name="Normal 7 2 11 2 2 2" xfId="39007"/>
    <cellStyle name="Normal 7 2 11 2 2 3" xfId="39008"/>
    <cellStyle name="Normal 7 2 11 2 3" xfId="39009"/>
    <cellStyle name="Normal 7 2 11 2 4" xfId="39010"/>
    <cellStyle name="Normal 7 2 11 3" xfId="39011"/>
    <cellStyle name="Normal 7 2 11 3 2" xfId="39012"/>
    <cellStyle name="Normal 7 2 11 3 3" xfId="39013"/>
    <cellStyle name="Normal 7 2 11 4" xfId="39014"/>
    <cellStyle name="Normal 7 2 12" xfId="3588"/>
    <cellStyle name="Normal 7 2 12 2" xfId="39015"/>
    <cellStyle name="Normal 7 2 12 2 2" xfId="39016"/>
    <cellStyle name="Normal 7 2 12 2 2 2" xfId="39017"/>
    <cellStyle name="Normal 7 2 12 2 2 3" xfId="39018"/>
    <cellStyle name="Normal 7 2 12 2 3" xfId="39019"/>
    <cellStyle name="Normal 7 2 12 2 4" xfId="39020"/>
    <cellStyle name="Normal 7 2 12 3" xfId="39021"/>
    <cellStyle name="Normal 7 2 12 3 2" xfId="39022"/>
    <cellStyle name="Normal 7 2 12 3 3" xfId="39023"/>
    <cellStyle name="Normal 7 2 12 4" xfId="39024"/>
    <cellStyle name="Normal 7 2 13" xfId="3589"/>
    <cellStyle name="Normal 7 2 13 2" xfId="39025"/>
    <cellStyle name="Normal 7 2 13 2 2" xfId="39026"/>
    <cellStyle name="Normal 7 2 13 2 2 2" xfId="39027"/>
    <cellStyle name="Normal 7 2 13 2 2 3" xfId="39028"/>
    <cellStyle name="Normal 7 2 13 2 3" xfId="39029"/>
    <cellStyle name="Normal 7 2 13 2 4" xfId="39030"/>
    <cellStyle name="Normal 7 2 13 3" xfId="39031"/>
    <cellStyle name="Normal 7 2 13 3 2" xfId="39032"/>
    <cellStyle name="Normal 7 2 13 3 3" xfId="39033"/>
    <cellStyle name="Normal 7 2 13 4" xfId="39034"/>
    <cellStyle name="Normal 7 2 14" xfId="3590"/>
    <cellStyle name="Normal 7 2 14 2" xfId="39035"/>
    <cellStyle name="Normal 7 2 14 2 2" xfId="39036"/>
    <cellStyle name="Normal 7 2 14 2 2 2" xfId="39037"/>
    <cellStyle name="Normal 7 2 14 2 2 3" xfId="39038"/>
    <cellStyle name="Normal 7 2 14 2 3" xfId="39039"/>
    <cellStyle name="Normal 7 2 14 2 4" xfId="39040"/>
    <cellStyle name="Normal 7 2 14 3" xfId="39041"/>
    <cellStyle name="Normal 7 2 14 3 2" xfId="39042"/>
    <cellStyle name="Normal 7 2 14 3 3" xfId="39043"/>
    <cellStyle name="Normal 7 2 14 4" xfId="39044"/>
    <cellStyle name="Normal 7 2 15" xfId="3591"/>
    <cellStyle name="Normal 7 2 15 2" xfId="39045"/>
    <cellStyle name="Normal 7 2 15 2 2" xfId="39046"/>
    <cellStyle name="Normal 7 2 15 2 2 2" xfId="39047"/>
    <cellStyle name="Normal 7 2 15 2 2 3" xfId="39048"/>
    <cellStyle name="Normal 7 2 15 2 3" xfId="39049"/>
    <cellStyle name="Normal 7 2 15 2 4" xfId="39050"/>
    <cellStyle name="Normal 7 2 15 3" xfId="39051"/>
    <cellStyle name="Normal 7 2 15 3 2" xfId="39052"/>
    <cellStyle name="Normal 7 2 15 3 3" xfId="39053"/>
    <cellStyle name="Normal 7 2 15 4" xfId="39054"/>
    <cellStyle name="Normal 7 2 16" xfId="3592"/>
    <cellStyle name="Normal 7 2 16 2" xfId="39055"/>
    <cellStyle name="Normal 7 2 16 2 2" xfId="39056"/>
    <cellStyle name="Normal 7 2 16 2 2 2" xfId="39057"/>
    <cellStyle name="Normal 7 2 16 2 2 3" xfId="39058"/>
    <cellStyle name="Normal 7 2 16 2 3" xfId="39059"/>
    <cellStyle name="Normal 7 2 16 2 4" xfId="39060"/>
    <cellStyle name="Normal 7 2 16 3" xfId="39061"/>
    <cellStyle name="Normal 7 2 16 3 2" xfId="39062"/>
    <cellStyle name="Normal 7 2 16 3 3" xfId="39063"/>
    <cellStyle name="Normal 7 2 16 4" xfId="39064"/>
    <cellStyle name="Normal 7 2 17" xfId="3593"/>
    <cellStyle name="Normal 7 2 17 2" xfId="39065"/>
    <cellStyle name="Normal 7 2 17 2 2" xfId="39066"/>
    <cellStyle name="Normal 7 2 17 2 2 2" xfId="39067"/>
    <cellStyle name="Normal 7 2 17 2 2 3" xfId="39068"/>
    <cellStyle name="Normal 7 2 17 2 3" xfId="39069"/>
    <cellStyle name="Normal 7 2 17 2 4" xfId="39070"/>
    <cellStyle name="Normal 7 2 17 3" xfId="39071"/>
    <cellStyle name="Normal 7 2 17 3 2" xfId="39072"/>
    <cellStyle name="Normal 7 2 17 3 3" xfId="39073"/>
    <cellStyle name="Normal 7 2 17 4" xfId="39074"/>
    <cellStyle name="Normal 7 2 18" xfId="3594"/>
    <cellStyle name="Normal 7 2 18 2" xfId="39075"/>
    <cellStyle name="Normal 7 2 18 2 2" xfId="39076"/>
    <cellStyle name="Normal 7 2 18 2 2 2" xfId="39077"/>
    <cellStyle name="Normal 7 2 18 2 2 3" xfId="39078"/>
    <cellStyle name="Normal 7 2 18 2 3" xfId="39079"/>
    <cellStyle name="Normal 7 2 18 2 4" xfId="39080"/>
    <cellStyle name="Normal 7 2 18 3" xfId="39081"/>
    <cellStyle name="Normal 7 2 18 3 2" xfId="39082"/>
    <cellStyle name="Normal 7 2 18 3 3" xfId="39083"/>
    <cellStyle name="Normal 7 2 18 4" xfId="39084"/>
    <cellStyle name="Normal 7 2 19" xfId="3595"/>
    <cellStyle name="Normal 7 2 19 2" xfId="39085"/>
    <cellStyle name="Normal 7 2 19 2 2" xfId="39086"/>
    <cellStyle name="Normal 7 2 19 2 2 2" xfId="39087"/>
    <cellStyle name="Normal 7 2 19 2 2 3" xfId="39088"/>
    <cellStyle name="Normal 7 2 19 2 3" xfId="39089"/>
    <cellStyle name="Normal 7 2 19 2 4" xfId="39090"/>
    <cellStyle name="Normal 7 2 19 3" xfId="39091"/>
    <cellStyle name="Normal 7 2 19 3 2" xfId="39092"/>
    <cellStyle name="Normal 7 2 19 3 3" xfId="39093"/>
    <cellStyle name="Normal 7 2 19 4" xfId="39094"/>
    <cellStyle name="Normal 7 2 2" xfId="266"/>
    <cellStyle name="Normal 7 2 2 10" xfId="56231"/>
    <cellStyle name="Normal 7 2 2 11" xfId="56232"/>
    <cellStyle name="Normal 7 2 2 12" xfId="56233"/>
    <cellStyle name="Normal 7 2 2 2" xfId="3597"/>
    <cellStyle name="Normal 7 2 2 2 10" xfId="56234"/>
    <cellStyle name="Normal 7 2 2 2 11" xfId="56235"/>
    <cellStyle name="Normal 7 2 2 2 2" xfId="3598"/>
    <cellStyle name="Normal 7 2 2 2 2 10" xfId="56236"/>
    <cellStyle name="Normal 7 2 2 2 2 11" xfId="56237"/>
    <cellStyle name="Normal 7 2 2 2 2 2" xfId="3599"/>
    <cellStyle name="Normal 7 2 2 2 2 2 2" xfId="4537"/>
    <cellStyle name="Normal 7 2 2 2 2 2 2 2" xfId="56238"/>
    <cellStyle name="Normal 7 2 2 2 2 2 2 2 2" xfId="56239"/>
    <cellStyle name="Normal 7 2 2 2 2 2 2 2 3" xfId="56240"/>
    <cellStyle name="Normal 7 2 2 2 2 2 2 3" xfId="56241"/>
    <cellStyle name="Normal 7 2 2 2 2 2 2 3 2" xfId="56242"/>
    <cellStyle name="Normal 7 2 2 2 2 2 2 3 3" xfId="56243"/>
    <cellStyle name="Normal 7 2 2 2 2 2 2 4" xfId="56244"/>
    <cellStyle name="Normal 7 2 2 2 2 2 2 5" xfId="56245"/>
    <cellStyle name="Normal 7 2 2 2 2 2 2 6" xfId="56246"/>
    <cellStyle name="Normal 7 2 2 2 2 2 2 7" xfId="56247"/>
    <cellStyle name="Normal 7 2 2 2 2 2 2 8" xfId="56248"/>
    <cellStyle name="Normal 7 2 2 2 2 2 3" xfId="56249"/>
    <cellStyle name="Normal 7 2 2 2 2 2 3 2" xfId="56250"/>
    <cellStyle name="Normal 7 2 2 2 2 2 3 2 2" xfId="60102"/>
    <cellStyle name="Normal 7 2 2 2 2 2 3 2 3" xfId="60103"/>
    <cellStyle name="Normal 7 2 2 2 2 2 3 3" xfId="56251"/>
    <cellStyle name="Normal 7 2 2 2 2 2 3 3 2" xfId="60104"/>
    <cellStyle name="Normal 7 2 2 2 2 2 3 4" xfId="56252"/>
    <cellStyle name="Normal 7 2 2 2 2 2 4" xfId="56253"/>
    <cellStyle name="Normal 7 2 2 2 2 2 4 2" xfId="56254"/>
    <cellStyle name="Normal 7 2 2 2 2 2 4 3" xfId="56255"/>
    <cellStyle name="Normal 7 2 2 2 2 2 5" xfId="56256"/>
    <cellStyle name="Normal 7 2 2 2 2 2 6" xfId="56257"/>
    <cellStyle name="Normal 7 2 2 2 2 2 7" xfId="56258"/>
    <cellStyle name="Normal 7 2 2 2 2 2 8" xfId="56259"/>
    <cellStyle name="Normal 7 2 2 2 2 2 9" xfId="56260"/>
    <cellStyle name="Normal 7 2 2 2 2 3" xfId="4536"/>
    <cellStyle name="Normal 7 2 2 2 2 3 2" xfId="56261"/>
    <cellStyle name="Normal 7 2 2 2 2 3 2 2" xfId="56262"/>
    <cellStyle name="Normal 7 2 2 2 2 3 2 3" xfId="56263"/>
    <cellStyle name="Normal 7 2 2 2 2 3 3" xfId="56264"/>
    <cellStyle name="Normal 7 2 2 2 2 3 3 2" xfId="56265"/>
    <cellStyle name="Normal 7 2 2 2 2 3 3 3" xfId="56266"/>
    <cellStyle name="Normal 7 2 2 2 2 3 4" xfId="56267"/>
    <cellStyle name="Normal 7 2 2 2 2 3 5" xfId="56268"/>
    <cellStyle name="Normal 7 2 2 2 2 3 6" xfId="56269"/>
    <cellStyle name="Normal 7 2 2 2 2 3 7" xfId="56270"/>
    <cellStyle name="Normal 7 2 2 2 2 3 8" xfId="56271"/>
    <cellStyle name="Normal 7 2 2 2 2 4" xfId="56272"/>
    <cellStyle name="Normal 7 2 2 2 2 4 2" xfId="56273"/>
    <cellStyle name="Normal 7 2 2 2 2 4 2 2" xfId="60105"/>
    <cellStyle name="Normal 7 2 2 2 2 4 2 3" xfId="60106"/>
    <cellStyle name="Normal 7 2 2 2 2 4 3" xfId="56274"/>
    <cellStyle name="Normal 7 2 2 2 2 4 3 2" xfId="60107"/>
    <cellStyle name="Normal 7 2 2 2 2 4 4" xfId="56275"/>
    <cellStyle name="Normal 7 2 2 2 2 5" xfId="56276"/>
    <cellStyle name="Normal 7 2 2 2 2 5 2" xfId="56277"/>
    <cellStyle name="Normal 7 2 2 2 2 5 3" xfId="56278"/>
    <cellStyle name="Normal 7 2 2 2 2 6" xfId="56279"/>
    <cellStyle name="Normal 7 2 2 2 2 6 2" xfId="56280"/>
    <cellStyle name="Normal 7 2 2 2 2 6 3" xfId="56281"/>
    <cellStyle name="Normal 7 2 2 2 2 7" xfId="56282"/>
    <cellStyle name="Normal 7 2 2 2 2 8" xfId="56283"/>
    <cellStyle name="Normal 7 2 2 2 2 9" xfId="56284"/>
    <cellStyle name="Normal 7 2 2 2 3" xfId="3600"/>
    <cellStyle name="Normal 7 2 2 2 3 10" xfId="56285"/>
    <cellStyle name="Normal 7 2 2 2 3 2" xfId="4538"/>
    <cellStyle name="Normal 7 2 2 2 3 2 2" xfId="56286"/>
    <cellStyle name="Normal 7 2 2 2 3 2 2 2" xfId="56287"/>
    <cellStyle name="Normal 7 2 2 2 3 2 2 3" xfId="56288"/>
    <cellStyle name="Normal 7 2 2 2 3 2 3" xfId="56289"/>
    <cellStyle name="Normal 7 2 2 2 3 2 3 2" xfId="56290"/>
    <cellStyle name="Normal 7 2 2 2 3 2 3 3" xfId="56291"/>
    <cellStyle name="Normal 7 2 2 2 3 2 4" xfId="56292"/>
    <cellStyle name="Normal 7 2 2 2 3 2 5" xfId="56293"/>
    <cellStyle name="Normal 7 2 2 2 3 2 6" xfId="56294"/>
    <cellStyle name="Normal 7 2 2 2 3 2 7" xfId="56295"/>
    <cellStyle name="Normal 7 2 2 2 3 2 8" xfId="56296"/>
    <cellStyle name="Normal 7 2 2 2 3 3" xfId="56297"/>
    <cellStyle name="Normal 7 2 2 2 3 3 2" xfId="56298"/>
    <cellStyle name="Normal 7 2 2 2 3 3 2 2" xfId="60108"/>
    <cellStyle name="Normal 7 2 2 2 3 3 2 3" xfId="60109"/>
    <cellStyle name="Normal 7 2 2 2 3 3 3" xfId="56299"/>
    <cellStyle name="Normal 7 2 2 2 3 3 3 2" xfId="60110"/>
    <cellStyle name="Normal 7 2 2 2 3 3 4" xfId="56300"/>
    <cellStyle name="Normal 7 2 2 2 3 4" xfId="56301"/>
    <cellStyle name="Normal 7 2 2 2 3 4 2" xfId="56302"/>
    <cellStyle name="Normal 7 2 2 2 3 4 3" xfId="56303"/>
    <cellStyle name="Normal 7 2 2 2 3 5" xfId="56304"/>
    <cellStyle name="Normal 7 2 2 2 3 5 2" xfId="56305"/>
    <cellStyle name="Normal 7 2 2 2 3 5 3" xfId="56306"/>
    <cellStyle name="Normal 7 2 2 2 3 6" xfId="56307"/>
    <cellStyle name="Normal 7 2 2 2 3 7" xfId="56308"/>
    <cellStyle name="Normal 7 2 2 2 3 8" xfId="56309"/>
    <cellStyle name="Normal 7 2 2 2 3 9" xfId="56310"/>
    <cellStyle name="Normal 7 2 2 2 4" xfId="4535"/>
    <cellStyle name="Normal 7 2 2 2 4 2" xfId="56311"/>
    <cellStyle name="Normal 7 2 2 2 4 2 2" xfId="56312"/>
    <cellStyle name="Normal 7 2 2 2 4 2 3" xfId="56313"/>
    <cellStyle name="Normal 7 2 2 2 4 2 4" xfId="60111"/>
    <cellStyle name="Normal 7 2 2 2 4 3" xfId="56314"/>
    <cellStyle name="Normal 7 2 2 2 4 3 2" xfId="56315"/>
    <cellStyle name="Normal 7 2 2 2 4 3 3" xfId="56316"/>
    <cellStyle name="Normal 7 2 2 2 4 4" xfId="56317"/>
    <cellStyle name="Normal 7 2 2 2 4 5" xfId="56318"/>
    <cellStyle name="Normal 7 2 2 2 4 6" xfId="56319"/>
    <cellStyle name="Normal 7 2 2 2 4 7" xfId="56320"/>
    <cellStyle name="Normal 7 2 2 2 4 8" xfId="56321"/>
    <cellStyle name="Normal 7 2 2 2 5" xfId="56322"/>
    <cellStyle name="Normal 7 2 2 2 5 2" xfId="56323"/>
    <cellStyle name="Normal 7 2 2 2 5 2 2" xfId="60112"/>
    <cellStyle name="Normal 7 2 2 2 5 2 3" xfId="60113"/>
    <cellStyle name="Normal 7 2 2 2 5 3" xfId="56324"/>
    <cellStyle name="Normal 7 2 2 2 5 4" xfId="56325"/>
    <cellStyle name="Normal 7 2 2 2 5 5" xfId="60114"/>
    <cellStyle name="Normal 7 2 2 2 5 6" xfId="60115"/>
    <cellStyle name="Normal 7 2 2 2 6" xfId="56326"/>
    <cellStyle name="Normal 7 2 2 2 6 2" xfId="56327"/>
    <cellStyle name="Normal 7 2 2 2 6 3" xfId="56328"/>
    <cellStyle name="Normal 7 2 2 2 7" xfId="56329"/>
    <cellStyle name="Normal 7 2 2 2 7 2" xfId="56330"/>
    <cellStyle name="Normal 7 2 2 2 7 3" xfId="56331"/>
    <cellStyle name="Normal 7 2 2 2 8" xfId="56332"/>
    <cellStyle name="Normal 7 2 2 2 8 2" xfId="56333"/>
    <cellStyle name="Normal 7 2 2 2 8 3" xfId="56334"/>
    <cellStyle name="Normal 7 2 2 2 9" xfId="56335"/>
    <cellStyle name="Normal 7 2 2 3" xfId="3601"/>
    <cellStyle name="Normal 7 2 2 3 10" xfId="56336"/>
    <cellStyle name="Normal 7 2 2 3 11" xfId="56337"/>
    <cellStyle name="Normal 7 2 2 3 2" xfId="3602"/>
    <cellStyle name="Normal 7 2 2 3 2 2" xfId="4540"/>
    <cellStyle name="Normal 7 2 2 3 2 2 2" xfId="56338"/>
    <cellStyle name="Normal 7 2 2 3 2 2 2 2" xfId="56339"/>
    <cellStyle name="Normal 7 2 2 3 2 2 2 3" xfId="56340"/>
    <cellStyle name="Normal 7 2 2 3 2 2 3" xfId="56341"/>
    <cellStyle name="Normal 7 2 2 3 2 2 3 2" xfId="56342"/>
    <cellStyle name="Normal 7 2 2 3 2 2 3 3" xfId="56343"/>
    <cellStyle name="Normal 7 2 2 3 2 2 4" xfId="56344"/>
    <cellStyle name="Normal 7 2 2 3 2 2 5" xfId="56345"/>
    <cellStyle name="Normal 7 2 2 3 2 2 6" xfId="56346"/>
    <cellStyle name="Normal 7 2 2 3 2 2 7" xfId="56347"/>
    <cellStyle name="Normal 7 2 2 3 2 2 8" xfId="56348"/>
    <cellStyle name="Normal 7 2 2 3 2 3" xfId="56349"/>
    <cellStyle name="Normal 7 2 2 3 2 3 2" xfId="56350"/>
    <cellStyle name="Normal 7 2 2 3 2 3 2 2" xfId="60116"/>
    <cellStyle name="Normal 7 2 2 3 2 3 2 3" xfId="60117"/>
    <cellStyle name="Normal 7 2 2 3 2 3 3" xfId="56351"/>
    <cellStyle name="Normal 7 2 2 3 2 3 3 2" xfId="60118"/>
    <cellStyle name="Normal 7 2 2 3 2 3 4" xfId="56352"/>
    <cellStyle name="Normal 7 2 2 3 2 4" xfId="56353"/>
    <cellStyle name="Normal 7 2 2 3 2 4 2" xfId="56354"/>
    <cellStyle name="Normal 7 2 2 3 2 4 3" xfId="56355"/>
    <cellStyle name="Normal 7 2 2 3 2 5" xfId="56356"/>
    <cellStyle name="Normal 7 2 2 3 2 6" xfId="56357"/>
    <cellStyle name="Normal 7 2 2 3 2 7" xfId="56358"/>
    <cellStyle name="Normal 7 2 2 3 2 8" xfId="56359"/>
    <cellStyle name="Normal 7 2 2 3 2 9" xfId="56360"/>
    <cellStyle name="Normal 7 2 2 3 3" xfId="4539"/>
    <cellStyle name="Normal 7 2 2 3 3 2" xfId="56361"/>
    <cellStyle name="Normal 7 2 2 3 3 2 2" xfId="56362"/>
    <cellStyle name="Normal 7 2 2 3 3 2 3" xfId="56363"/>
    <cellStyle name="Normal 7 2 2 3 3 3" xfId="56364"/>
    <cellStyle name="Normal 7 2 2 3 3 3 2" xfId="56365"/>
    <cellStyle name="Normal 7 2 2 3 3 3 3" xfId="56366"/>
    <cellStyle name="Normal 7 2 2 3 3 4" xfId="56367"/>
    <cellStyle name="Normal 7 2 2 3 3 5" xfId="56368"/>
    <cellStyle name="Normal 7 2 2 3 3 6" xfId="56369"/>
    <cellStyle name="Normal 7 2 2 3 3 7" xfId="56370"/>
    <cellStyle name="Normal 7 2 2 3 3 8" xfId="56371"/>
    <cellStyle name="Normal 7 2 2 3 4" xfId="56372"/>
    <cellStyle name="Normal 7 2 2 3 4 2" xfId="56373"/>
    <cellStyle name="Normal 7 2 2 3 4 2 2" xfId="60119"/>
    <cellStyle name="Normal 7 2 2 3 4 2 3" xfId="60120"/>
    <cellStyle name="Normal 7 2 2 3 4 3" xfId="56374"/>
    <cellStyle name="Normal 7 2 2 3 4 3 2" xfId="60121"/>
    <cellStyle name="Normal 7 2 2 3 4 4" xfId="56375"/>
    <cellStyle name="Normal 7 2 2 3 5" xfId="56376"/>
    <cellStyle name="Normal 7 2 2 3 5 2" xfId="56377"/>
    <cellStyle name="Normal 7 2 2 3 5 3" xfId="56378"/>
    <cellStyle name="Normal 7 2 2 3 6" xfId="56379"/>
    <cellStyle name="Normal 7 2 2 3 6 2" xfId="56380"/>
    <cellStyle name="Normal 7 2 2 3 6 3" xfId="56381"/>
    <cellStyle name="Normal 7 2 2 3 7" xfId="56382"/>
    <cellStyle name="Normal 7 2 2 3 8" xfId="56383"/>
    <cellStyle name="Normal 7 2 2 3 9" xfId="56384"/>
    <cellStyle name="Normal 7 2 2 4" xfId="3603"/>
    <cellStyle name="Normal 7 2 2 4 10" xfId="56385"/>
    <cellStyle name="Normal 7 2 2 4 2" xfId="4541"/>
    <cellStyle name="Normal 7 2 2 4 2 2" xfId="56386"/>
    <cellStyle name="Normal 7 2 2 4 2 2 2" xfId="56387"/>
    <cellStyle name="Normal 7 2 2 4 2 2 3" xfId="56388"/>
    <cellStyle name="Normal 7 2 2 4 2 2 4" xfId="60122"/>
    <cellStyle name="Normal 7 2 2 4 2 3" xfId="56389"/>
    <cellStyle name="Normal 7 2 2 4 2 3 2" xfId="56390"/>
    <cellStyle name="Normal 7 2 2 4 2 3 3" xfId="56391"/>
    <cellStyle name="Normal 7 2 2 4 2 4" xfId="56392"/>
    <cellStyle name="Normal 7 2 2 4 2 5" xfId="56393"/>
    <cellStyle name="Normal 7 2 2 4 2 6" xfId="56394"/>
    <cellStyle name="Normal 7 2 2 4 2 7" xfId="56395"/>
    <cellStyle name="Normal 7 2 2 4 2 8" xfId="56396"/>
    <cellStyle name="Normal 7 2 2 4 3" xfId="56397"/>
    <cellStyle name="Normal 7 2 2 4 3 2" xfId="56398"/>
    <cellStyle name="Normal 7 2 2 4 3 2 2" xfId="60123"/>
    <cellStyle name="Normal 7 2 2 4 3 2 3" xfId="60124"/>
    <cellStyle name="Normal 7 2 2 4 3 3" xfId="56399"/>
    <cellStyle name="Normal 7 2 2 4 3 4" xfId="56400"/>
    <cellStyle name="Normal 7 2 2 4 3 5" xfId="60125"/>
    <cellStyle name="Normal 7 2 2 4 3 6" xfId="60126"/>
    <cellStyle name="Normal 7 2 2 4 4" xfId="56401"/>
    <cellStyle name="Normal 7 2 2 4 4 2" xfId="56402"/>
    <cellStyle name="Normal 7 2 2 4 4 3" xfId="56403"/>
    <cellStyle name="Normal 7 2 2 4 5" xfId="56404"/>
    <cellStyle name="Normal 7 2 2 4 5 2" xfId="56405"/>
    <cellStyle name="Normal 7 2 2 4 5 3" xfId="56406"/>
    <cellStyle name="Normal 7 2 2 4 6" xfId="56407"/>
    <cellStyle name="Normal 7 2 2 4 7" xfId="56408"/>
    <cellStyle name="Normal 7 2 2 4 8" xfId="56409"/>
    <cellStyle name="Normal 7 2 2 4 9" xfId="56410"/>
    <cellStyle name="Normal 7 2 2 5" xfId="3604"/>
    <cellStyle name="Normal 7 2 2 5 2" xfId="56411"/>
    <cellStyle name="Normal 7 2 2 5 2 2" xfId="60127"/>
    <cellStyle name="Normal 7 2 2 5 3" xfId="56412"/>
    <cellStyle name="Normal 7 2 2 5 4" xfId="56413"/>
    <cellStyle name="Normal 7 2 2 5 5" xfId="60128"/>
    <cellStyle name="Normal 7 2 2 6" xfId="4534"/>
    <cellStyle name="Normal 7 2 2 6 2" xfId="56414"/>
    <cellStyle name="Normal 7 2 2 6 2 2" xfId="56415"/>
    <cellStyle name="Normal 7 2 2 6 2 3" xfId="56416"/>
    <cellStyle name="Normal 7 2 2 6 3" xfId="56417"/>
    <cellStyle name="Normal 7 2 2 6 3 2" xfId="56418"/>
    <cellStyle name="Normal 7 2 2 6 3 3" xfId="56419"/>
    <cellStyle name="Normal 7 2 2 6 4" xfId="56420"/>
    <cellStyle name="Normal 7 2 2 6 5" xfId="56421"/>
    <cellStyle name="Normal 7 2 2 6 6" xfId="56422"/>
    <cellStyle name="Normal 7 2 2 6 7" xfId="56423"/>
    <cellStyle name="Normal 7 2 2 6 8" xfId="56424"/>
    <cellStyle name="Normal 7 2 2 7" xfId="3596"/>
    <cellStyle name="Normal 7 2 2 7 2" xfId="56425"/>
    <cellStyle name="Normal 7 2 2 7 2 2" xfId="56426"/>
    <cellStyle name="Normal 7 2 2 7 2 3" xfId="56427"/>
    <cellStyle name="Normal 7 2 2 7 3" xfId="56428"/>
    <cellStyle name="Normal 7 2 2 7 3 2" xfId="56429"/>
    <cellStyle name="Normal 7 2 2 7 3 3" xfId="56430"/>
    <cellStyle name="Normal 7 2 2 7 4" xfId="56431"/>
    <cellStyle name="Normal 7 2 2 7 5" xfId="56432"/>
    <cellStyle name="Normal 7 2 2 7 6" xfId="56433"/>
    <cellStyle name="Normal 7 2 2 7 7" xfId="56434"/>
    <cellStyle name="Normal 7 2 2 7 8" xfId="56435"/>
    <cellStyle name="Normal 7 2 2 8" xfId="56436"/>
    <cellStyle name="Normal 7 2 2 8 2" xfId="56437"/>
    <cellStyle name="Normal 7 2 2 8 3" xfId="56438"/>
    <cellStyle name="Normal 7 2 2 9" xfId="56439"/>
    <cellStyle name="Normal 7 2 2 9 2" xfId="56440"/>
    <cellStyle name="Normal 7 2 2 9 3" xfId="56441"/>
    <cellStyle name="Normal 7 2 20" xfId="3605"/>
    <cellStyle name="Normal 7 2 20 2" xfId="39095"/>
    <cellStyle name="Normal 7 2 20 2 2" xfId="39096"/>
    <cellStyle name="Normal 7 2 20 2 2 2" xfId="39097"/>
    <cellStyle name="Normal 7 2 20 2 2 3" xfId="39098"/>
    <cellStyle name="Normal 7 2 20 2 3" xfId="39099"/>
    <cellStyle name="Normal 7 2 20 2 4" xfId="39100"/>
    <cellStyle name="Normal 7 2 20 3" xfId="39101"/>
    <cellStyle name="Normal 7 2 20 3 2" xfId="39102"/>
    <cellStyle name="Normal 7 2 20 3 3" xfId="39103"/>
    <cellStyle name="Normal 7 2 20 4" xfId="39104"/>
    <cellStyle name="Normal 7 2 21" xfId="3606"/>
    <cellStyle name="Normal 7 2 21 2" xfId="39105"/>
    <cellStyle name="Normal 7 2 21 2 2" xfId="39106"/>
    <cellStyle name="Normal 7 2 21 2 2 2" xfId="39107"/>
    <cellStyle name="Normal 7 2 21 2 2 3" xfId="39108"/>
    <cellStyle name="Normal 7 2 21 2 3" xfId="39109"/>
    <cellStyle name="Normal 7 2 21 2 4" xfId="39110"/>
    <cellStyle name="Normal 7 2 21 3" xfId="39111"/>
    <cellStyle name="Normal 7 2 21 3 2" xfId="39112"/>
    <cellStyle name="Normal 7 2 21 3 3" xfId="39113"/>
    <cellStyle name="Normal 7 2 21 4" xfId="39114"/>
    <cellStyle name="Normal 7 2 22" xfId="3607"/>
    <cellStyle name="Normal 7 2 22 2" xfId="39115"/>
    <cellStyle name="Normal 7 2 22 2 2" xfId="39116"/>
    <cellStyle name="Normal 7 2 22 2 2 2" xfId="39117"/>
    <cellStyle name="Normal 7 2 22 2 2 3" xfId="39118"/>
    <cellStyle name="Normal 7 2 22 2 3" xfId="39119"/>
    <cellStyle name="Normal 7 2 22 2 4" xfId="39120"/>
    <cellStyle name="Normal 7 2 22 3" xfId="39121"/>
    <cellStyle name="Normal 7 2 22 3 2" xfId="39122"/>
    <cellStyle name="Normal 7 2 22 3 3" xfId="39123"/>
    <cellStyle name="Normal 7 2 22 4" xfId="39124"/>
    <cellStyle name="Normal 7 2 23" xfId="3608"/>
    <cellStyle name="Normal 7 2 23 2" xfId="39125"/>
    <cellStyle name="Normal 7 2 23 2 2" xfId="39126"/>
    <cellStyle name="Normal 7 2 23 2 2 2" xfId="39127"/>
    <cellStyle name="Normal 7 2 23 2 2 3" xfId="39128"/>
    <cellStyle name="Normal 7 2 23 2 3" xfId="39129"/>
    <cellStyle name="Normal 7 2 23 2 4" xfId="39130"/>
    <cellStyle name="Normal 7 2 23 3" xfId="39131"/>
    <cellStyle name="Normal 7 2 23 3 2" xfId="39132"/>
    <cellStyle name="Normal 7 2 23 3 3" xfId="39133"/>
    <cellStyle name="Normal 7 2 23 4" xfId="39134"/>
    <cellStyle name="Normal 7 2 24" xfId="3609"/>
    <cellStyle name="Normal 7 2 24 2" xfId="39135"/>
    <cellStyle name="Normal 7 2 24 2 2" xfId="39136"/>
    <cellStyle name="Normal 7 2 24 2 3" xfId="39137"/>
    <cellStyle name="Normal 7 2 24 3" xfId="39138"/>
    <cellStyle name="Normal 7 2 24 4" xfId="39139"/>
    <cellStyle name="Normal 7 2 25" xfId="4533"/>
    <cellStyle name="Normal 7 2 25 2" xfId="39140"/>
    <cellStyle name="Normal 7 2 25 2 2" xfId="56442"/>
    <cellStyle name="Normal 7 2 25 2 3" xfId="56443"/>
    <cellStyle name="Normal 7 2 25 3" xfId="39141"/>
    <cellStyle name="Normal 7 2 25 3 2" xfId="56444"/>
    <cellStyle name="Normal 7 2 25 3 3" xfId="56445"/>
    <cellStyle name="Normal 7 2 25 4" xfId="56446"/>
    <cellStyle name="Normal 7 2 25 5" xfId="56447"/>
    <cellStyle name="Normal 7 2 25 6" xfId="56448"/>
    <cellStyle name="Normal 7 2 25 7" xfId="56449"/>
    <cellStyle name="Normal 7 2 25 8" xfId="56450"/>
    <cellStyle name="Normal 7 2 26" xfId="3585"/>
    <cellStyle name="Normal 7 2 26 2" xfId="56451"/>
    <cellStyle name="Normal 7 2 26 2 2" xfId="56452"/>
    <cellStyle name="Normal 7 2 26 2 3" xfId="56453"/>
    <cellStyle name="Normal 7 2 26 3" xfId="56454"/>
    <cellStyle name="Normal 7 2 26 3 2" xfId="56455"/>
    <cellStyle name="Normal 7 2 26 3 3" xfId="56456"/>
    <cellStyle name="Normal 7 2 26 4" xfId="56457"/>
    <cellStyle name="Normal 7 2 26 5" xfId="56458"/>
    <cellStyle name="Normal 7 2 26 6" xfId="56459"/>
    <cellStyle name="Normal 7 2 26 7" xfId="56460"/>
    <cellStyle name="Normal 7 2 26 8" xfId="56461"/>
    <cellStyle name="Normal 7 2 27" xfId="39142"/>
    <cellStyle name="Normal 7 2 27 2" xfId="56462"/>
    <cellStyle name="Normal 7 2 27 3" xfId="56463"/>
    <cellStyle name="Normal 7 2 28" xfId="56464"/>
    <cellStyle name="Normal 7 2 28 2" xfId="56465"/>
    <cellStyle name="Normal 7 2 28 3" xfId="56466"/>
    <cellStyle name="Normal 7 2 29" xfId="56467"/>
    <cellStyle name="Normal 7 2 29 2" xfId="56468"/>
    <cellStyle name="Normal 7 2 29 3" xfId="56469"/>
    <cellStyle name="Normal 7 2 3" xfId="3610"/>
    <cellStyle name="Normal 7 2 3 10" xfId="56470"/>
    <cellStyle name="Normal 7 2 3 11" xfId="56471"/>
    <cellStyle name="Normal 7 2 3 2" xfId="3611"/>
    <cellStyle name="Normal 7 2 3 2 2" xfId="3612"/>
    <cellStyle name="Normal 7 2 3 2 2 10" xfId="56472"/>
    <cellStyle name="Normal 7 2 3 2 2 2" xfId="4544"/>
    <cellStyle name="Normal 7 2 3 2 2 2 2" xfId="56473"/>
    <cellStyle name="Normal 7 2 3 2 2 2 2 2" xfId="56474"/>
    <cellStyle name="Normal 7 2 3 2 2 2 2 3" xfId="56475"/>
    <cellStyle name="Normal 7 2 3 2 2 2 3" xfId="56476"/>
    <cellStyle name="Normal 7 2 3 2 2 2 3 2" xfId="56477"/>
    <cellStyle name="Normal 7 2 3 2 2 2 3 3" xfId="56478"/>
    <cellStyle name="Normal 7 2 3 2 2 2 4" xfId="56479"/>
    <cellStyle name="Normal 7 2 3 2 2 2 5" xfId="56480"/>
    <cellStyle name="Normal 7 2 3 2 2 2 6" xfId="56481"/>
    <cellStyle name="Normal 7 2 3 2 2 2 7" xfId="56482"/>
    <cellStyle name="Normal 7 2 3 2 2 2 8" xfId="56483"/>
    <cellStyle name="Normal 7 2 3 2 2 3" xfId="39143"/>
    <cellStyle name="Normal 7 2 3 2 2 3 2" xfId="56484"/>
    <cellStyle name="Normal 7 2 3 2 2 3 2 2" xfId="60129"/>
    <cellStyle name="Normal 7 2 3 2 2 3 2 3" xfId="60130"/>
    <cellStyle name="Normal 7 2 3 2 2 3 3" xfId="56485"/>
    <cellStyle name="Normal 7 2 3 2 2 3 3 2" xfId="60131"/>
    <cellStyle name="Normal 7 2 3 2 2 3 4" xfId="56486"/>
    <cellStyle name="Normal 7 2 3 2 2 4" xfId="56487"/>
    <cellStyle name="Normal 7 2 3 2 2 4 2" xfId="56488"/>
    <cellStyle name="Normal 7 2 3 2 2 4 3" xfId="56489"/>
    <cellStyle name="Normal 7 2 3 2 2 5" xfId="56490"/>
    <cellStyle name="Normal 7 2 3 2 2 5 2" xfId="56491"/>
    <cellStyle name="Normal 7 2 3 2 2 5 3" xfId="56492"/>
    <cellStyle name="Normal 7 2 3 2 2 6" xfId="56493"/>
    <cellStyle name="Normal 7 2 3 2 2 7" xfId="56494"/>
    <cellStyle name="Normal 7 2 3 2 2 8" xfId="56495"/>
    <cellStyle name="Normal 7 2 3 2 2 9" xfId="56496"/>
    <cellStyle name="Normal 7 2 3 2 3" xfId="4543"/>
    <cellStyle name="Normal 7 2 3 2 3 2" xfId="56497"/>
    <cellStyle name="Normal 7 2 3 2 3 2 2" xfId="56498"/>
    <cellStyle name="Normal 7 2 3 2 3 2 3" xfId="56499"/>
    <cellStyle name="Normal 7 2 3 2 3 3" xfId="56500"/>
    <cellStyle name="Normal 7 2 3 2 3 3 2" xfId="56501"/>
    <cellStyle name="Normal 7 2 3 2 3 3 3" xfId="56502"/>
    <cellStyle name="Normal 7 2 3 2 3 4" xfId="56503"/>
    <cellStyle name="Normal 7 2 3 2 3 5" xfId="56504"/>
    <cellStyle name="Normal 7 2 3 2 3 6" xfId="56505"/>
    <cellStyle name="Normal 7 2 3 2 3 7" xfId="56506"/>
    <cellStyle name="Normal 7 2 3 2 3 8" xfId="56507"/>
    <cellStyle name="Normal 7 2 3 2 4" xfId="39144"/>
    <cellStyle name="Normal 7 2 3 2 4 2" xfId="56508"/>
    <cellStyle name="Normal 7 2 3 2 4 2 2" xfId="60132"/>
    <cellStyle name="Normal 7 2 3 2 4 2 3" xfId="60133"/>
    <cellStyle name="Normal 7 2 3 2 4 3" xfId="56509"/>
    <cellStyle name="Normal 7 2 3 2 4 3 2" xfId="60134"/>
    <cellStyle name="Normal 7 2 3 2 4 4" xfId="56510"/>
    <cellStyle name="Normal 7 2 3 2 5" xfId="56511"/>
    <cellStyle name="Normal 7 2 3 2 5 2" xfId="56512"/>
    <cellStyle name="Normal 7 2 3 2 5 3" xfId="56513"/>
    <cellStyle name="Normal 7 2 3 2 6" xfId="56514"/>
    <cellStyle name="Normal 7 2 3 2 6 2" xfId="56515"/>
    <cellStyle name="Normal 7 2 3 2 6 3" xfId="56516"/>
    <cellStyle name="Normal 7 2 3 2 7" xfId="56517"/>
    <cellStyle name="Normal 7 2 3 2 8" xfId="56518"/>
    <cellStyle name="Normal 7 2 3 2 9" xfId="56519"/>
    <cellStyle name="Normal 7 2 3 3" xfId="3613"/>
    <cellStyle name="Normal 7 2 3 3 10" xfId="56520"/>
    <cellStyle name="Normal 7 2 3 3 2" xfId="4545"/>
    <cellStyle name="Normal 7 2 3 3 2 2" xfId="56521"/>
    <cellStyle name="Normal 7 2 3 3 2 2 2" xfId="56522"/>
    <cellStyle name="Normal 7 2 3 3 2 2 3" xfId="56523"/>
    <cellStyle name="Normal 7 2 3 3 2 2 4" xfId="60135"/>
    <cellStyle name="Normal 7 2 3 3 2 3" xfId="56524"/>
    <cellStyle name="Normal 7 2 3 3 2 3 2" xfId="56525"/>
    <cellStyle name="Normal 7 2 3 3 2 3 3" xfId="56526"/>
    <cellStyle name="Normal 7 2 3 3 2 4" xfId="56527"/>
    <cellStyle name="Normal 7 2 3 3 2 5" xfId="56528"/>
    <cellStyle name="Normal 7 2 3 3 2 6" xfId="56529"/>
    <cellStyle name="Normal 7 2 3 3 2 7" xfId="56530"/>
    <cellStyle name="Normal 7 2 3 3 2 8" xfId="56531"/>
    <cellStyle name="Normal 7 2 3 3 3" xfId="39145"/>
    <cellStyle name="Normal 7 2 3 3 3 2" xfId="56532"/>
    <cellStyle name="Normal 7 2 3 3 3 2 2" xfId="60136"/>
    <cellStyle name="Normal 7 2 3 3 3 2 3" xfId="60137"/>
    <cellStyle name="Normal 7 2 3 3 3 3" xfId="56533"/>
    <cellStyle name="Normal 7 2 3 3 3 4" xfId="56534"/>
    <cellStyle name="Normal 7 2 3 3 3 5" xfId="60138"/>
    <cellStyle name="Normal 7 2 3 3 3 6" xfId="60139"/>
    <cellStyle name="Normal 7 2 3 3 4" xfId="56535"/>
    <cellStyle name="Normal 7 2 3 3 4 2" xfId="56536"/>
    <cellStyle name="Normal 7 2 3 3 4 3" xfId="56537"/>
    <cellStyle name="Normal 7 2 3 3 5" xfId="56538"/>
    <cellStyle name="Normal 7 2 3 3 5 2" xfId="56539"/>
    <cellStyle name="Normal 7 2 3 3 5 3" xfId="56540"/>
    <cellStyle name="Normal 7 2 3 3 6" xfId="56541"/>
    <cellStyle name="Normal 7 2 3 3 7" xfId="56542"/>
    <cellStyle name="Normal 7 2 3 3 8" xfId="56543"/>
    <cellStyle name="Normal 7 2 3 3 9" xfId="56544"/>
    <cellStyle name="Normal 7 2 3 4" xfId="3614"/>
    <cellStyle name="Normal 7 2 3 4 2" xfId="56545"/>
    <cellStyle name="Normal 7 2 3 4 2 2" xfId="60140"/>
    <cellStyle name="Normal 7 2 3 4 3" xfId="56546"/>
    <cellStyle name="Normal 7 2 3 4 4" xfId="56547"/>
    <cellStyle name="Normal 7 2 3 4 5" xfId="60141"/>
    <cellStyle name="Normal 7 2 3 5" xfId="4542"/>
    <cellStyle name="Normal 7 2 3 5 2" xfId="56548"/>
    <cellStyle name="Normal 7 2 3 5 2 2" xfId="56549"/>
    <cellStyle name="Normal 7 2 3 5 2 3" xfId="56550"/>
    <cellStyle name="Normal 7 2 3 5 3" xfId="56551"/>
    <cellStyle name="Normal 7 2 3 5 3 2" xfId="56552"/>
    <cellStyle name="Normal 7 2 3 5 3 3" xfId="56553"/>
    <cellStyle name="Normal 7 2 3 5 4" xfId="56554"/>
    <cellStyle name="Normal 7 2 3 5 5" xfId="56555"/>
    <cellStyle name="Normal 7 2 3 5 6" xfId="56556"/>
    <cellStyle name="Normal 7 2 3 5 7" xfId="56557"/>
    <cellStyle name="Normal 7 2 3 5 8" xfId="56558"/>
    <cellStyle name="Normal 7 2 3 6" xfId="56559"/>
    <cellStyle name="Normal 7 2 3 6 2" xfId="56560"/>
    <cellStyle name="Normal 7 2 3 6 2 2" xfId="60142"/>
    <cellStyle name="Normal 7 2 3 6 2 3" xfId="60143"/>
    <cellStyle name="Normal 7 2 3 6 3" xfId="56561"/>
    <cellStyle name="Normal 7 2 3 6 4" xfId="56562"/>
    <cellStyle name="Normal 7 2 3 6 5" xfId="60144"/>
    <cellStyle name="Normal 7 2 3 6 6" xfId="60145"/>
    <cellStyle name="Normal 7 2 3 7" xfId="56563"/>
    <cellStyle name="Normal 7 2 3 7 2" xfId="56564"/>
    <cellStyle name="Normal 7 2 3 7 3" xfId="56565"/>
    <cellStyle name="Normal 7 2 3 8" xfId="56566"/>
    <cellStyle name="Normal 7 2 3 8 2" xfId="56567"/>
    <cellStyle name="Normal 7 2 3 8 3" xfId="56568"/>
    <cellStyle name="Normal 7 2 3 9" xfId="56569"/>
    <cellStyle name="Normal 7 2 30" xfId="56570"/>
    <cellStyle name="Normal 7 2 30 2" xfId="56571"/>
    <cellStyle name="Normal 7 2 30 3" xfId="56572"/>
    <cellStyle name="Normal 7 2 31" xfId="56573"/>
    <cellStyle name="Normal 7 2 31 2" xfId="56574"/>
    <cellStyle name="Normal 7 2 31 3" xfId="56575"/>
    <cellStyle name="Normal 7 2 32" xfId="56576"/>
    <cellStyle name="Normal 7 2 32 2" xfId="56577"/>
    <cellStyle name="Normal 7 2 32 3" xfId="56578"/>
    <cellStyle name="Normal 7 2 33" xfId="56579"/>
    <cellStyle name="Normal 7 2 33 2" xfId="56580"/>
    <cellStyle name="Normal 7 2 33 3" xfId="56581"/>
    <cellStyle name="Normal 7 2 34" xfId="56582"/>
    <cellStyle name="Normal 7 2 34 2" xfId="56583"/>
    <cellStyle name="Normal 7 2 34 3" xfId="56584"/>
    <cellStyle name="Normal 7 2 35" xfId="56585"/>
    <cellStyle name="Normal 7 2 35 2" xfId="56586"/>
    <cellStyle name="Normal 7 2 35 3" xfId="56587"/>
    <cellStyle name="Normal 7 2 36" xfId="56588"/>
    <cellStyle name="Normal 7 2 36 2" xfId="56589"/>
    <cellStyle name="Normal 7 2 36 3" xfId="56590"/>
    <cellStyle name="Normal 7 2 37" xfId="56591"/>
    <cellStyle name="Normal 7 2 37 2" xfId="56592"/>
    <cellStyle name="Normal 7 2 37 3" xfId="56593"/>
    <cellStyle name="Normal 7 2 38" xfId="56594"/>
    <cellStyle name="Normal 7 2 39" xfId="56595"/>
    <cellStyle name="Normal 7 2 4" xfId="3615"/>
    <cellStyle name="Normal 7 2 4 10" xfId="56596"/>
    <cellStyle name="Normal 7 2 4 2" xfId="3616"/>
    <cellStyle name="Normal 7 2 4 2 2" xfId="3617"/>
    <cellStyle name="Normal 7 2 4 2 2 2" xfId="4547"/>
    <cellStyle name="Normal 7 2 4 2 2 2 2" xfId="56597"/>
    <cellStyle name="Normal 7 2 4 2 2 2 2 2" xfId="56598"/>
    <cellStyle name="Normal 7 2 4 2 2 2 2 3" xfId="56599"/>
    <cellStyle name="Normal 7 2 4 2 2 2 3" xfId="56600"/>
    <cellStyle name="Normal 7 2 4 2 2 2 3 2" xfId="56601"/>
    <cellStyle name="Normal 7 2 4 2 2 2 3 3" xfId="56602"/>
    <cellStyle name="Normal 7 2 4 2 2 2 4" xfId="56603"/>
    <cellStyle name="Normal 7 2 4 2 2 2 5" xfId="56604"/>
    <cellStyle name="Normal 7 2 4 2 2 2 6" xfId="56605"/>
    <cellStyle name="Normal 7 2 4 2 2 2 7" xfId="56606"/>
    <cellStyle name="Normal 7 2 4 2 2 2 8" xfId="56607"/>
    <cellStyle name="Normal 7 2 4 2 2 3" xfId="39146"/>
    <cellStyle name="Normal 7 2 4 2 2 3 2" xfId="56608"/>
    <cellStyle name="Normal 7 2 4 2 2 3 3" xfId="56609"/>
    <cellStyle name="Normal 7 2 4 2 2 4" xfId="56610"/>
    <cellStyle name="Normal 7 2 4 2 2 4 2" xfId="56611"/>
    <cellStyle name="Normal 7 2 4 2 2 4 3" xfId="56612"/>
    <cellStyle name="Normal 7 2 4 2 2 5" xfId="56613"/>
    <cellStyle name="Normal 7 2 4 2 2 6" xfId="56614"/>
    <cellStyle name="Normal 7 2 4 2 2 7" xfId="56615"/>
    <cellStyle name="Normal 7 2 4 2 2 8" xfId="56616"/>
    <cellStyle name="Normal 7 2 4 2 2 9" xfId="56617"/>
    <cellStyle name="Normal 7 2 4 2 3" xfId="39147"/>
    <cellStyle name="Normal 7 2 4 2 3 2" xfId="60146"/>
    <cellStyle name="Normal 7 2 4 2 3 2 2" xfId="60147"/>
    <cellStyle name="Normal 7 2 4 2 3 2 3" xfId="60148"/>
    <cellStyle name="Normal 7 2 4 2 3 3" xfId="60149"/>
    <cellStyle name="Normal 7 2 4 2 3 3 2" xfId="60150"/>
    <cellStyle name="Normal 7 2 4 2 3 4" xfId="60151"/>
    <cellStyle name="Normal 7 2 4 2 4" xfId="39148"/>
    <cellStyle name="Normal 7 2 4 2 5" xfId="60152"/>
    <cellStyle name="Normal 7 2 4 2 6" xfId="60153"/>
    <cellStyle name="Normal 7 2 4 2_Dec monthly report" xfId="4793"/>
    <cellStyle name="Normal 7 2 4 3" xfId="4546"/>
    <cellStyle name="Normal 7 2 4 3 2" xfId="39149"/>
    <cellStyle name="Normal 7 2 4 3 2 2" xfId="56618"/>
    <cellStyle name="Normal 7 2 4 3 2 3" xfId="56619"/>
    <cellStyle name="Normal 7 2 4 3 3" xfId="39150"/>
    <cellStyle name="Normal 7 2 4 3 3 2" xfId="56620"/>
    <cellStyle name="Normal 7 2 4 3 3 3" xfId="56621"/>
    <cellStyle name="Normal 7 2 4 3 4" xfId="56622"/>
    <cellStyle name="Normal 7 2 4 3 5" xfId="56623"/>
    <cellStyle name="Normal 7 2 4 3 6" xfId="56624"/>
    <cellStyle name="Normal 7 2 4 3 7" xfId="56625"/>
    <cellStyle name="Normal 7 2 4 3 8" xfId="56626"/>
    <cellStyle name="Normal 7 2 4 4" xfId="39151"/>
    <cellStyle name="Normal 7 2 4 4 2" xfId="56627"/>
    <cellStyle name="Normal 7 2 4 4 2 2" xfId="60154"/>
    <cellStyle name="Normal 7 2 4 4 2 3" xfId="60155"/>
    <cellStyle name="Normal 7 2 4 4 3" xfId="56628"/>
    <cellStyle name="Normal 7 2 4 4 4" xfId="56629"/>
    <cellStyle name="Normal 7 2 4 4 5" xfId="60156"/>
    <cellStyle name="Normal 7 2 4 4 6" xfId="60157"/>
    <cellStyle name="Normal 7 2 4 5" xfId="56630"/>
    <cellStyle name="Normal 7 2 4 5 2" xfId="56631"/>
    <cellStyle name="Normal 7 2 4 5 3" xfId="56632"/>
    <cellStyle name="Normal 7 2 4 6" xfId="56633"/>
    <cellStyle name="Normal 7 2 4 6 2" xfId="56634"/>
    <cellStyle name="Normal 7 2 4 6 3" xfId="56635"/>
    <cellStyle name="Normal 7 2 4 7" xfId="56636"/>
    <cellStyle name="Normal 7 2 4 7 2" xfId="56637"/>
    <cellStyle name="Normal 7 2 4 7 3" xfId="56638"/>
    <cellStyle name="Normal 7 2 4 8" xfId="56639"/>
    <cellStyle name="Normal 7 2 4 9" xfId="56640"/>
    <cellStyle name="Normal 7 2 40" xfId="56641"/>
    <cellStyle name="Normal 7 2 5" xfId="3618"/>
    <cellStyle name="Normal 7 2 5 10" xfId="56642"/>
    <cellStyle name="Normal 7 2 5 2" xfId="3619"/>
    <cellStyle name="Normal 7 2 5 2 2" xfId="39152"/>
    <cellStyle name="Normal 7 2 5 2 2 2" xfId="39153"/>
    <cellStyle name="Normal 7 2 5 2 2 3" xfId="39154"/>
    <cellStyle name="Normal 7 2 5 2 3" xfId="39155"/>
    <cellStyle name="Normal 7 2 5 2 4" xfId="39156"/>
    <cellStyle name="Normal 7 2 5 2 5" xfId="60158"/>
    <cellStyle name="Normal 7 2 5 3" xfId="4548"/>
    <cellStyle name="Normal 7 2 5 3 2" xfId="39157"/>
    <cellStyle name="Normal 7 2 5 3 2 2" xfId="56643"/>
    <cellStyle name="Normal 7 2 5 3 2 3" xfId="56644"/>
    <cellStyle name="Normal 7 2 5 3 3" xfId="39158"/>
    <cellStyle name="Normal 7 2 5 3 3 2" xfId="56645"/>
    <cellStyle name="Normal 7 2 5 3 3 3" xfId="56646"/>
    <cellStyle name="Normal 7 2 5 3 4" xfId="56647"/>
    <cellStyle name="Normal 7 2 5 3 5" xfId="56648"/>
    <cellStyle name="Normal 7 2 5 3 6" xfId="56649"/>
    <cellStyle name="Normal 7 2 5 3 7" xfId="56650"/>
    <cellStyle name="Normal 7 2 5 3 8" xfId="56651"/>
    <cellStyle name="Normal 7 2 5 4" xfId="39159"/>
    <cellStyle name="Normal 7 2 5 4 2" xfId="56652"/>
    <cellStyle name="Normal 7 2 5 4 2 2" xfId="60159"/>
    <cellStyle name="Normal 7 2 5 4 2 3" xfId="60160"/>
    <cellStyle name="Normal 7 2 5 4 3" xfId="56653"/>
    <cellStyle name="Normal 7 2 5 4 4" xfId="56654"/>
    <cellStyle name="Normal 7 2 5 4 5" xfId="60161"/>
    <cellStyle name="Normal 7 2 5 4 6" xfId="60162"/>
    <cellStyle name="Normal 7 2 5 5" xfId="56655"/>
    <cellStyle name="Normal 7 2 5 5 2" xfId="56656"/>
    <cellStyle name="Normal 7 2 5 5 3" xfId="56657"/>
    <cellStyle name="Normal 7 2 5 6" xfId="56658"/>
    <cellStyle name="Normal 7 2 5 6 2" xfId="56659"/>
    <cellStyle name="Normal 7 2 5 6 3" xfId="56660"/>
    <cellStyle name="Normal 7 2 5 7" xfId="56661"/>
    <cellStyle name="Normal 7 2 5 7 2" xfId="56662"/>
    <cellStyle name="Normal 7 2 5 7 3" xfId="56663"/>
    <cellStyle name="Normal 7 2 5 8" xfId="56664"/>
    <cellStyle name="Normal 7 2 5 9" xfId="56665"/>
    <cellStyle name="Normal 7 2 6" xfId="3620"/>
    <cellStyle name="Normal 7 2 6 2" xfId="39160"/>
    <cellStyle name="Normal 7 2 6 2 2" xfId="39161"/>
    <cellStyle name="Normal 7 2 6 2 2 2" xfId="39162"/>
    <cellStyle name="Normal 7 2 6 2 2 3" xfId="39163"/>
    <cellStyle name="Normal 7 2 6 2 3" xfId="39164"/>
    <cellStyle name="Normal 7 2 6 2 4" xfId="39165"/>
    <cellStyle name="Normal 7 2 6 3" xfId="39166"/>
    <cellStyle name="Normal 7 2 6 3 2" xfId="39167"/>
    <cellStyle name="Normal 7 2 6 3 3" xfId="39168"/>
    <cellStyle name="Normal 7 2 6 4" xfId="39169"/>
    <cellStyle name="Normal 7 2 6 5" xfId="60163"/>
    <cellStyle name="Normal 7 2 7" xfId="3621"/>
    <cellStyle name="Normal 7 2 7 2" xfId="39170"/>
    <cellStyle name="Normal 7 2 7 2 2" xfId="39171"/>
    <cellStyle name="Normal 7 2 7 2 2 2" xfId="39172"/>
    <cellStyle name="Normal 7 2 7 2 2 3" xfId="39173"/>
    <cellStyle name="Normal 7 2 7 2 3" xfId="39174"/>
    <cellStyle name="Normal 7 2 7 2 4" xfId="39175"/>
    <cellStyle name="Normal 7 2 7 3" xfId="39176"/>
    <cellStyle name="Normal 7 2 7 3 2" xfId="39177"/>
    <cellStyle name="Normal 7 2 7 3 3" xfId="39178"/>
    <cellStyle name="Normal 7 2 7 4" xfId="39179"/>
    <cellStyle name="Normal 7 2 8" xfId="3622"/>
    <cellStyle name="Normal 7 2 8 2" xfId="39180"/>
    <cellStyle name="Normal 7 2 8 2 2" xfId="39181"/>
    <cellStyle name="Normal 7 2 8 2 2 2" xfId="39182"/>
    <cellStyle name="Normal 7 2 8 2 2 3" xfId="39183"/>
    <cellStyle name="Normal 7 2 8 2 3" xfId="39184"/>
    <cellStyle name="Normal 7 2 8 2 4" xfId="39185"/>
    <cellStyle name="Normal 7 2 8 3" xfId="39186"/>
    <cellStyle name="Normal 7 2 8 3 2" xfId="39187"/>
    <cellStyle name="Normal 7 2 8 3 3" xfId="39188"/>
    <cellStyle name="Normal 7 2 8 4" xfId="39189"/>
    <cellStyle name="Normal 7 2 9" xfId="3623"/>
    <cellStyle name="Normal 7 2 9 2" xfId="39190"/>
    <cellStyle name="Normal 7 2 9 2 2" xfId="39191"/>
    <cellStyle name="Normal 7 2 9 2 2 2" xfId="39192"/>
    <cellStyle name="Normal 7 2 9 2 2 3" xfId="39193"/>
    <cellStyle name="Normal 7 2 9 2 3" xfId="39194"/>
    <cellStyle name="Normal 7 2 9 2 4" xfId="39195"/>
    <cellStyle name="Normal 7 2 9 3" xfId="39196"/>
    <cellStyle name="Normal 7 2 9 3 2" xfId="39197"/>
    <cellStyle name="Normal 7 2 9 3 3" xfId="39198"/>
    <cellStyle name="Normal 7 2 9 4" xfId="39199"/>
    <cellStyle name="Normal 7 2_2015 Annual Rpt" xfId="5021"/>
    <cellStyle name="Normal 7 20" xfId="3624"/>
    <cellStyle name="Normal 7 20 2" xfId="39200"/>
    <cellStyle name="Normal 7 20 2 2" xfId="39201"/>
    <cellStyle name="Normal 7 20 2 2 2" xfId="39202"/>
    <cellStyle name="Normal 7 20 2 2 3" xfId="39203"/>
    <cellStyle name="Normal 7 20 2 3" xfId="39204"/>
    <cellStyle name="Normal 7 20 2 4" xfId="39205"/>
    <cellStyle name="Normal 7 20 3" xfId="39206"/>
    <cellStyle name="Normal 7 20 3 2" xfId="39207"/>
    <cellStyle name="Normal 7 20 3 3" xfId="39208"/>
    <cellStyle name="Normal 7 20 4" xfId="39209"/>
    <cellStyle name="Normal 7 21" xfId="3625"/>
    <cellStyle name="Normal 7 21 2" xfId="39210"/>
    <cellStyle name="Normal 7 21 2 2" xfId="39211"/>
    <cellStyle name="Normal 7 21 2 2 2" xfId="39212"/>
    <cellStyle name="Normal 7 21 2 2 3" xfId="39213"/>
    <cellStyle name="Normal 7 21 2 3" xfId="39214"/>
    <cellStyle name="Normal 7 21 2 4" xfId="39215"/>
    <cellStyle name="Normal 7 21 3" xfId="39216"/>
    <cellStyle name="Normal 7 21 3 2" xfId="39217"/>
    <cellStyle name="Normal 7 21 3 3" xfId="39218"/>
    <cellStyle name="Normal 7 21 4" xfId="39219"/>
    <cellStyle name="Normal 7 22" xfId="3626"/>
    <cellStyle name="Normal 7 22 2" xfId="39220"/>
    <cellStyle name="Normal 7 22 2 2" xfId="39221"/>
    <cellStyle name="Normal 7 22 2 2 2" xfId="39222"/>
    <cellStyle name="Normal 7 22 2 2 3" xfId="39223"/>
    <cellStyle name="Normal 7 22 2 3" xfId="39224"/>
    <cellStyle name="Normal 7 22 2 4" xfId="39225"/>
    <cellStyle name="Normal 7 22 3" xfId="39226"/>
    <cellStyle name="Normal 7 22 3 2" xfId="39227"/>
    <cellStyle name="Normal 7 22 3 3" xfId="39228"/>
    <cellStyle name="Normal 7 22 4" xfId="39229"/>
    <cellStyle name="Normal 7 23" xfId="3627"/>
    <cellStyle name="Normal 7 23 2" xfId="39230"/>
    <cellStyle name="Normal 7 23 2 2" xfId="39231"/>
    <cellStyle name="Normal 7 23 2 2 2" xfId="39232"/>
    <cellStyle name="Normal 7 23 2 2 3" xfId="39233"/>
    <cellStyle name="Normal 7 23 2 3" xfId="39234"/>
    <cellStyle name="Normal 7 23 2 4" xfId="39235"/>
    <cellStyle name="Normal 7 23 3" xfId="39236"/>
    <cellStyle name="Normal 7 23 3 2" xfId="39237"/>
    <cellStyle name="Normal 7 23 3 3" xfId="39238"/>
    <cellStyle name="Normal 7 23 4" xfId="39239"/>
    <cellStyle name="Normal 7 24" xfId="3628"/>
    <cellStyle name="Normal 7 24 2" xfId="39240"/>
    <cellStyle name="Normal 7 24 2 2" xfId="39241"/>
    <cellStyle name="Normal 7 24 2 2 2" xfId="39242"/>
    <cellStyle name="Normal 7 24 2 2 3" xfId="39243"/>
    <cellStyle name="Normal 7 24 2 3" xfId="39244"/>
    <cellStyle name="Normal 7 24 2 4" xfId="39245"/>
    <cellStyle name="Normal 7 24 3" xfId="39246"/>
    <cellStyle name="Normal 7 24 3 2" xfId="39247"/>
    <cellStyle name="Normal 7 24 3 3" xfId="39248"/>
    <cellStyle name="Normal 7 24 4" xfId="39249"/>
    <cellStyle name="Normal 7 25" xfId="4532"/>
    <cellStyle name="Normal 7 25 2" xfId="39250"/>
    <cellStyle name="Normal 7 25 2 2" xfId="39251"/>
    <cellStyle name="Normal 7 25 2 3" xfId="39252"/>
    <cellStyle name="Normal 7 25 2 4" xfId="60164"/>
    <cellStyle name="Normal 7 25 3" xfId="39253"/>
    <cellStyle name="Normal 7 25 3 2" xfId="56666"/>
    <cellStyle name="Normal 7 25 3 3" xfId="56667"/>
    <cellStyle name="Normal 7 25 4" xfId="39254"/>
    <cellStyle name="Normal 7 25 5" xfId="56668"/>
    <cellStyle name="Normal 7 25 6" xfId="56669"/>
    <cellStyle name="Normal 7 26" xfId="3574"/>
    <cellStyle name="Normal 7 26 2" xfId="39255"/>
    <cellStyle name="Normal 7 26 2 2" xfId="56670"/>
    <cellStyle name="Normal 7 26 2 3" xfId="56671"/>
    <cellStyle name="Normal 7 26 3" xfId="39256"/>
    <cellStyle name="Normal 7 26 3 2" xfId="56672"/>
    <cellStyle name="Normal 7 26 3 3" xfId="56673"/>
    <cellStyle name="Normal 7 26 4" xfId="56674"/>
    <cellStyle name="Normal 7 26 5" xfId="56675"/>
    <cellStyle name="Normal 7 26 6" xfId="56676"/>
    <cellStyle name="Normal 7 26 7" xfId="56677"/>
    <cellStyle name="Normal 7 26 8" xfId="56678"/>
    <cellStyle name="Normal 7 27" xfId="39257"/>
    <cellStyle name="Normal 7 27 2" xfId="39258"/>
    <cellStyle name="Normal 7 27 2 2" xfId="39259"/>
    <cellStyle name="Normal 7 27 2 3" xfId="39260"/>
    <cellStyle name="Normal 7 27 3" xfId="39261"/>
    <cellStyle name="Normal 7 27 3 2" xfId="39262"/>
    <cellStyle name="Normal 7 27 4" xfId="39263"/>
    <cellStyle name="Normal 7 27 5" xfId="39264"/>
    <cellStyle name="Normal 7 27 6" xfId="39265"/>
    <cellStyle name="Normal 7 27 7" xfId="39266"/>
    <cellStyle name="Normal 7 27 8" xfId="39267"/>
    <cellStyle name="Normal 7 28" xfId="39268"/>
    <cellStyle name="Normal 7 28 2" xfId="60165"/>
    <cellStyle name="Normal 7 28 3" xfId="60166"/>
    <cellStyle name="Normal 7 29" xfId="60167"/>
    <cellStyle name="Normal 7 29 2" xfId="60168"/>
    <cellStyle name="Normal 7 3" xfId="3629"/>
    <cellStyle name="Normal 7 3 2" xfId="3630"/>
    <cellStyle name="Normal 7 3 2 2" xfId="4796"/>
    <cellStyle name="Normal 7 3 2 2 2" xfId="39269"/>
    <cellStyle name="Normal 7 3 2 2 3" xfId="39270"/>
    <cellStyle name="Normal 7 3 2 3" xfId="39271"/>
    <cellStyle name="Normal 7 3 2 4" xfId="39272"/>
    <cellStyle name="Normal 7 3 2 5" xfId="39273"/>
    <cellStyle name="Normal 7 3 2_Dec monthly report" xfId="4795"/>
    <cellStyle name="Normal 7 3 3" xfId="3631"/>
    <cellStyle name="Normal 7 3 3 2" xfId="39274"/>
    <cellStyle name="Normal 7 3 3 3" xfId="39275"/>
    <cellStyle name="Normal 7 3 3 4" xfId="39276"/>
    <cellStyle name="Normal 7 3 4" xfId="39277"/>
    <cellStyle name="Normal 7 3 5" xfId="39278"/>
    <cellStyle name="Normal 7 3 6" xfId="58005"/>
    <cellStyle name="Normal 7 3_Dec monthly report" xfId="4794"/>
    <cellStyle name="Normal 7 30" xfId="60169"/>
    <cellStyle name="Normal 7 4" xfId="3632"/>
    <cellStyle name="Normal 7 4 2" xfId="4798"/>
    <cellStyle name="Normal 7 4 2 2" xfId="39279"/>
    <cellStyle name="Normal 7 4 2 2 2" xfId="39280"/>
    <cellStyle name="Normal 7 4 2 2 3" xfId="39281"/>
    <cellStyle name="Normal 7 4 2 3" xfId="39282"/>
    <cellStyle name="Normal 7 4 2 4" xfId="39283"/>
    <cellStyle name="Normal 7 4 3" xfId="4799"/>
    <cellStyle name="Normal 7 4 3 2" xfId="39284"/>
    <cellStyle name="Normal 7 4 3 3" xfId="39285"/>
    <cellStyle name="Normal 7 4 3 4" xfId="39286"/>
    <cellStyle name="Normal 7 4 4" xfId="39287"/>
    <cellStyle name="Normal 7 4 5" xfId="39288"/>
    <cellStyle name="Normal 7 4 6" xfId="60170"/>
    <cellStyle name="Normal 7 4_Dec monthly report" xfId="4797"/>
    <cellStyle name="Normal 7 5" xfId="3633"/>
    <cellStyle name="Normal 7 5 2" xfId="39289"/>
    <cellStyle name="Normal 7 5 2 2" xfId="39290"/>
    <cellStyle name="Normal 7 5 2 2 2" xfId="39291"/>
    <cellStyle name="Normal 7 5 2 2 3" xfId="39292"/>
    <cellStyle name="Normal 7 5 2 3" xfId="39293"/>
    <cellStyle name="Normal 7 5 2 4" xfId="39294"/>
    <cellStyle name="Normal 7 5 2 5" xfId="39295"/>
    <cellStyle name="Normal 7 5 3" xfId="39296"/>
    <cellStyle name="Normal 7 5 3 2" xfId="39297"/>
    <cellStyle name="Normal 7 5 3 3" xfId="39298"/>
    <cellStyle name="Normal 7 5 4" xfId="39299"/>
    <cellStyle name="Normal 7 5 5" xfId="39300"/>
    <cellStyle name="Normal 7 6" xfId="3634"/>
    <cellStyle name="Normal 7 6 2" xfId="39301"/>
    <cellStyle name="Normal 7 6 2 2" xfId="39302"/>
    <cellStyle name="Normal 7 6 2 2 2" xfId="39303"/>
    <cellStyle name="Normal 7 6 2 2 3" xfId="39304"/>
    <cellStyle name="Normal 7 6 2 3" xfId="39305"/>
    <cellStyle name="Normal 7 6 2 4" xfId="39306"/>
    <cellStyle name="Normal 7 6 3" xfId="39307"/>
    <cellStyle name="Normal 7 6 3 2" xfId="39308"/>
    <cellStyle name="Normal 7 6 3 3" xfId="39309"/>
    <cellStyle name="Normal 7 6 4" xfId="39310"/>
    <cellStyle name="Normal 7 7" xfId="3635"/>
    <cellStyle name="Normal 7 7 2" xfId="39311"/>
    <cellStyle name="Normal 7 7 2 2" xfId="39312"/>
    <cellStyle name="Normal 7 7 2 2 2" xfId="39313"/>
    <cellStyle name="Normal 7 7 2 2 3" xfId="39314"/>
    <cellStyle name="Normal 7 7 2 3" xfId="39315"/>
    <cellStyle name="Normal 7 7 2 4" xfId="39316"/>
    <cellStyle name="Normal 7 7 3" xfId="39317"/>
    <cellStyle name="Normal 7 7 3 2" xfId="39318"/>
    <cellStyle name="Normal 7 7 3 3" xfId="39319"/>
    <cellStyle name="Normal 7 7 4" xfId="39320"/>
    <cellStyle name="Normal 7 7 5" xfId="60171"/>
    <cellStyle name="Normal 7 8" xfId="3636"/>
    <cellStyle name="Normal 7 8 2" xfId="39321"/>
    <cellStyle name="Normal 7 8 2 2" xfId="39322"/>
    <cellStyle name="Normal 7 8 2 2 2" xfId="39323"/>
    <cellStyle name="Normal 7 8 2 2 3" xfId="39324"/>
    <cellStyle name="Normal 7 8 2 3" xfId="39325"/>
    <cellStyle name="Normal 7 8 2 4" xfId="39326"/>
    <cellStyle name="Normal 7 8 3" xfId="39327"/>
    <cellStyle name="Normal 7 8 3 2" xfId="39328"/>
    <cellStyle name="Normal 7 8 3 3" xfId="39329"/>
    <cellStyle name="Normal 7 8 4" xfId="39330"/>
    <cellStyle name="Normal 7 8 5" xfId="60172"/>
    <cellStyle name="Normal 7 9" xfId="3637"/>
    <cellStyle name="Normal 7 9 2" xfId="39331"/>
    <cellStyle name="Normal 7 9 2 2" xfId="39332"/>
    <cellStyle name="Normal 7 9 2 2 2" xfId="39333"/>
    <cellStyle name="Normal 7 9 2 2 3" xfId="39334"/>
    <cellStyle name="Normal 7 9 2 3" xfId="39335"/>
    <cellStyle name="Normal 7 9 2 4" xfId="39336"/>
    <cellStyle name="Normal 7 9 3" xfId="39337"/>
    <cellStyle name="Normal 7 9 3 2" xfId="39338"/>
    <cellStyle name="Normal 7 9 3 3" xfId="39339"/>
    <cellStyle name="Normal 7 9 4" xfId="39340"/>
    <cellStyle name="Normal 7_2015 Annual Rpt" xfId="5020"/>
    <cellStyle name="Normal 70" xfId="4800"/>
    <cellStyle name="Normal 70 10" xfId="39341"/>
    <cellStyle name="Normal 70 11" xfId="39342"/>
    <cellStyle name="Normal 70 12" xfId="39343"/>
    <cellStyle name="Normal 70 2" xfId="39344"/>
    <cellStyle name="Normal 70 2 2" xfId="39345"/>
    <cellStyle name="Normal 70 2 2 2" xfId="39346"/>
    <cellStyle name="Normal 70 2 2 3" xfId="56679"/>
    <cellStyle name="Normal 70 2 3" xfId="39347"/>
    <cellStyle name="Normal 70 2 3 2" xfId="39348"/>
    <cellStyle name="Normal 70 2 3 3" xfId="39349"/>
    <cellStyle name="Normal 70 2 4" xfId="39350"/>
    <cellStyle name="Normal 70 2 4 2" xfId="39351"/>
    <cellStyle name="Normal 70 2 4 3" xfId="39352"/>
    <cellStyle name="Normal 70 2 5" xfId="39353"/>
    <cellStyle name="Normal 70 2 6" xfId="39354"/>
    <cellStyle name="Normal 70 2 7" xfId="39355"/>
    <cellStyle name="Normal 70 2 8" xfId="39356"/>
    <cellStyle name="Normal 70 2 9" xfId="39357"/>
    <cellStyle name="Normal 70 3" xfId="39358"/>
    <cellStyle name="Normal 70 3 2" xfId="39359"/>
    <cellStyle name="Normal 70 3 2 2" xfId="39360"/>
    <cellStyle name="Normal 70 3 3" xfId="39361"/>
    <cellStyle name="Normal 70 3 3 2" xfId="39362"/>
    <cellStyle name="Normal 70 3 4" xfId="39363"/>
    <cellStyle name="Normal 70 3 5" xfId="39364"/>
    <cellStyle name="Normal 70 3 6" xfId="39365"/>
    <cellStyle name="Normal 70 3 7" xfId="39366"/>
    <cellStyle name="Normal 70 3 8" xfId="39367"/>
    <cellStyle name="Normal 70 4" xfId="39368"/>
    <cellStyle name="Normal 70 4 2" xfId="39369"/>
    <cellStyle name="Normal 70 4 2 2" xfId="39370"/>
    <cellStyle name="Normal 70 4 3" xfId="39371"/>
    <cellStyle name="Normal 70 4 3 2" xfId="39372"/>
    <cellStyle name="Normal 70 4 4" xfId="39373"/>
    <cellStyle name="Normal 70 4 5" xfId="39374"/>
    <cellStyle name="Normal 70 4 6" xfId="39375"/>
    <cellStyle name="Normal 70 4 7" xfId="39376"/>
    <cellStyle name="Normal 70 4 8" xfId="39377"/>
    <cellStyle name="Normal 70 5" xfId="39378"/>
    <cellStyle name="Normal 70 6" xfId="39379"/>
    <cellStyle name="Normal 70 6 2" xfId="39380"/>
    <cellStyle name="Normal 70 7" xfId="39381"/>
    <cellStyle name="Normal 70 7 2" xfId="39382"/>
    <cellStyle name="Normal 70 8" xfId="39383"/>
    <cellStyle name="Normal 70 8 2" xfId="39384"/>
    <cellStyle name="Normal 70 9" xfId="39385"/>
    <cellStyle name="Normal 71" xfId="4801"/>
    <cellStyle name="Normal 71 10" xfId="39386"/>
    <cellStyle name="Normal 71 11" xfId="39387"/>
    <cellStyle name="Normal 71 12" xfId="39388"/>
    <cellStyle name="Normal 71 2" xfId="39389"/>
    <cellStyle name="Normal 71 2 2" xfId="39390"/>
    <cellStyle name="Normal 71 2 2 2" xfId="39391"/>
    <cellStyle name="Normal 71 2 2 3" xfId="56680"/>
    <cellStyle name="Normal 71 2 3" xfId="39392"/>
    <cellStyle name="Normal 71 2 3 2" xfId="39393"/>
    <cellStyle name="Normal 71 2 3 3" xfId="39394"/>
    <cellStyle name="Normal 71 2 4" xfId="39395"/>
    <cellStyle name="Normal 71 2 4 2" xfId="39396"/>
    <cellStyle name="Normal 71 2 4 3" xfId="39397"/>
    <cellStyle name="Normal 71 2 5" xfId="39398"/>
    <cellStyle name="Normal 71 2 6" xfId="39399"/>
    <cellStyle name="Normal 71 2 7" xfId="39400"/>
    <cellStyle name="Normal 71 2 8" xfId="39401"/>
    <cellStyle name="Normal 71 2 9" xfId="39402"/>
    <cellStyle name="Normal 71 3" xfId="39403"/>
    <cellStyle name="Normal 71 3 2" xfId="39404"/>
    <cellStyle name="Normal 71 3 2 2" xfId="39405"/>
    <cellStyle name="Normal 71 3 3" xfId="39406"/>
    <cellStyle name="Normal 71 3 3 2" xfId="39407"/>
    <cellStyle name="Normal 71 3 4" xfId="39408"/>
    <cellStyle name="Normal 71 3 5" xfId="39409"/>
    <cellStyle name="Normal 71 3 6" xfId="39410"/>
    <cellStyle name="Normal 71 3 7" xfId="39411"/>
    <cellStyle name="Normal 71 3 8" xfId="39412"/>
    <cellStyle name="Normal 71 4" xfId="39413"/>
    <cellStyle name="Normal 71 4 2" xfId="39414"/>
    <cellStyle name="Normal 71 4 2 2" xfId="39415"/>
    <cellStyle name="Normal 71 4 3" xfId="39416"/>
    <cellStyle name="Normal 71 4 3 2" xfId="39417"/>
    <cellStyle name="Normal 71 4 4" xfId="39418"/>
    <cellStyle name="Normal 71 4 5" xfId="39419"/>
    <cellStyle name="Normal 71 4 6" xfId="39420"/>
    <cellStyle name="Normal 71 4 7" xfId="39421"/>
    <cellStyle name="Normal 71 4 8" xfId="39422"/>
    <cellStyle name="Normal 71 5" xfId="39423"/>
    <cellStyle name="Normal 71 6" xfId="39424"/>
    <cellStyle name="Normal 71 6 2" xfId="39425"/>
    <cellStyle name="Normal 71 7" xfId="39426"/>
    <cellStyle name="Normal 71 7 2" xfId="39427"/>
    <cellStyle name="Normal 71 8" xfId="39428"/>
    <cellStyle name="Normal 71 8 2" xfId="39429"/>
    <cellStyle name="Normal 71 9" xfId="39430"/>
    <cellStyle name="Normal 72" xfId="4802"/>
    <cellStyle name="Normal 72 10" xfId="39431"/>
    <cellStyle name="Normal 72 11" xfId="39432"/>
    <cellStyle name="Normal 72 12" xfId="39433"/>
    <cellStyle name="Normal 72 2" xfId="39434"/>
    <cellStyle name="Normal 72 2 2" xfId="39435"/>
    <cellStyle name="Normal 72 2 2 2" xfId="39436"/>
    <cellStyle name="Normal 72 2 2 3" xfId="56681"/>
    <cellStyle name="Normal 72 2 3" xfId="39437"/>
    <cellStyle name="Normal 72 2 3 2" xfId="39438"/>
    <cellStyle name="Normal 72 2 3 3" xfId="39439"/>
    <cellStyle name="Normal 72 2 4" xfId="39440"/>
    <cellStyle name="Normal 72 2 4 2" xfId="39441"/>
    <cellStyle name="Normal 72 2 4 3" xfId="39442"/>
    <cellStyle name="Normal 72 2 5" xfId="39443"/>
    <cellStyle name="Normal 72 2 6" xfId="39444"/>
    <cellStyle name="Normal 72 2 7" xfId="39445"/>
    <cellStyle name="Normal 72 2 8" xfId="39446"/>
    <cellStyle name="Normal 72 2 9" xfId="39447"/>
    <cellStyle name="Normal 72 3" xfId="39448"/>
    <cellStyle name="Normal 72 3 2" xfId="39449"/>
    <cellStyle name="Normal 72 3 2 2" xfId="39450"/>
    <cellStyle name="Normal 72 3 3" xfId="39451"/>
    <cellStyle name="Normal 72 3 3 2" xfId="39452"/>
    <cellStyle name="Normal 72 3 4" xfId="39453"/>
    <cellStyle name="Normal 72 3 5" xfId="39454"/>
    <cellStyle name="Normal 72 3 6" xfId="39455"/>
    <cellStyle name="Normal 72 3 7" xfId="39456"/>
    <cellStyle name="Normal 72 3 8" xfId="39457"/>
    <cellStyle name="Normal 72 4" xfId="39458"/>
    <cellStyle name="Normal 72 4 2" xfId="39459"/>
    <cellStyle name="Normal 72 4 2 2" xfId="39460"/>
    <cellStyle name="Normal 72 4 3" xfId="39461"/>
    <cellStyle name="Normal 72 4 3 2" xfId="39462"/>
    <cellStyle name="Normal 72 4 4" xfId="39463"/>
    <cellStyle name="Normal 72 4 5" xfId="39464"/>
    <cellStyle name="Normal 72 4 6" xfId="39465"/>
    <cellStyle name="Normal 72 4 7" xfId="39466"/>
    <cellStyle name="Normal 72 4 8" xfId="39467"/>
    <cellStyle name="Normal 72 5" xfId="39468"/>
    <cellStyle name="Normal 72 6" xfId="39469"/>
    <cellStyle name="Normal 72 6 2" xfId="39470"/>
    <cellStyle name="Normal 72 7" xfId="39471"/>
    <cellStyle name="Normal 72 7 2" xfId="39472"/>
    <cellStyle name="Normal 72 8" xfId="39473"/>
    <cellStyle name="Normal 72 8 2" xfId="39474"/>
    <cellStyle name="Normal 72 9" xfId="39475"/>
    <cellStyle name="Normal 73" xfId="4803"/>
    <cellStyle name="Normal 73 10" xfId="39476"/>
    <cellStyle name="Normal 73 11" xfId="39477"/>
    <cellStyle name="Normal 73 12" xfId="39478"/>
    <cellStyle name="Normal 73 2" xfId="39479"/>
    <cellStyle name="Normal 73 2 2" xfId="39480"/>
    <cellStyle name="Normal 73 2 2 2" xfId="39481"/>
    <cellStyle name="Normal 73 2 2 3" xfId="56682"/>
    <cellStyle name="Normal 73 2 3" xfId="39482"/>
    <cellStyle name="Normal 73 2 3 2" xfId="39483"/>
    <cellStyle name="Normal 73 2 3 3" xfId="39484"/>
    <cellStyle name="Normal 73 2 4" xfId="39485"/>
    <cellStyle name="Normal 73 2 4 2" xfId="39486"/>
    <cellStyle name="Normal 73 2 4 3" xfId="39487"/>
    <cellStyle name="Normal 73 2 5" xfId="39488"/>
    <cellStyle name="Normal 73 2 6" xfId="39489"/>
    <cellStyle name="Normal 73 2 7" xfId="39490"/>
    <cellStyle name="Normal 73 2 8" xfId="39491"/>
    <cellStyle name="Normal 73 2 9" xfId="39492"/>
    <cellStyle name="Normal 73 3" xfId="39493"/>
    <cellStyle name="Normal 73 3 2" xfId="39494"/>
    <cellStyle name="Normal 73 3 2 2" xfId="39495"/>
    <cellStyle name="Normal 73 3 3" xfId="39496"/>
    <cellStyle name="Normal 73 3 3 2" xfId="39497"/>
    <cellStyle name="Normal 73 3 4" xfId="39498"/>
    <cellStyle name="Normal 73 3 5" xfId="39499"/>
    <cellStyle name="Normal 73 3 6" xfId="39500"/>
    <cellStyle name="Normal 73 3 7" xfId="39501"/>
    <cellStyle name="Normal 73 3 8" xfId="39502"/>
    <cellStyle name="Normal 73 4" xfId="39503"/>
    <cellStyle name="Normal 73 4 2" xfId="39504"/>
    <cellStyle name="Normal 73 4 2 2" xfId="39505"/>
    <cellStyle name="Normal 73 4 3" xfId="39506"/>
    <cellStyle name="Normal 73 4 3 2" xfId="39507"/>
    <cellStyle name="Normal 73 4 4" xfId="39508"/>
    <cellStyle name="Normal 73 4 5" xfId="39509"/>
    <cellStyle name="Normal 73 4 6" xfId="39510"/>
    <cellStyle name="Normal 73 4 7" xfId="39511"/>
    <cellStyle name="Normal 73 4 8" xfId="39512"/>
    <cellStyle name="Normal 73 5" xfId="39513"/>
    <cellStyle name="Normal 73 6" xfId="39514"/>
    <cellStyle name="Normal 73 6 2" xfId="39515"/>
    <cellStyle name="Normal 73 7" xfId="39516"/>
    <cellStyle name="Normal 73 7 2" xfId="39517"/>
    <cellStyle name="Normal 73 8" xfId="39518"/>
    <cellStyle name="Normal 73 8 2" xfId="39519"/>
    <cellStyle name="Normal 73 9" xfId="39520"/>
    <cellStyle name="Normal 74" xfId="4804"/>
    <cellStyle name="Normal 74 10" xfId="39521"/>
    <cellStyle name="Normal 74 11" xfId="39522"/>
    <cellStyle name="Normal 74 12" xfId="39523"/>
    <cellStyle name="Normal 74 2" xfId="39524"/>
    <cellStyle name="Normal 74 2 2" xfId="39525"/>
    <cellStyle name="Normal 74 2 2 2" xfId="39526"/>
    <cellStyle name="Normal 74 2 2 3" xfId="56683"/>
    <cellStyle name="Normal 74 2 3" xfId="39527"/>
    <cellStyle name="Normal 74 2 3 2" xfId="39528"/>
    <cellStyle name="Normal 74 2 3 3" xfId="39529"/>
    <cellStyle name="Normal 74 2 4" xfId="39530"/>
    <cellStyle name="Normal 74 2 4 2" xfId="39531"/>
    <cellStyle name="Normal 74 2 4 3" xfId="39532"/>
    <cellStyle name="Normal 74 2 5" xfId="39533"/>
    <cellStyle name="Normal 74 2 6" xfId="39534"/>
    <cellStyle name="Normal 74 2 7" xfId="39535"/>
    <cellStyle name="Normal 74 2 8" xfId="39536"/>
    <cellStyle name="Normal 74 2 9" xfId="39537"/>
    <cellStyle name="Normal 74 3" xfId="39538"/>
    <cellStyle name="Normal 74 3 2" xfId="39539"/>
    <cellStyle name="Normal 74 3 2 2" xfId="39540"/>
    <cellStyle name="Normal 74 3 3" xfId="39541"/>
    <cellStyle name="Normal 74 3 3 2" xfId="39542"/>
    <cellStyle name="Normal 74 3 4" xfId="39543"/>
    <cellStyle name="Normal 74 3 5" xfId="39544"/>
    <cellStyle name="Normal 74 3 6" xfId="39545"/>
    <cellStyle name="Normal 74 3 7" xfId="39546"/>
    <cellStyle name="Normal 74 3 8" xfId="39547"/>
    <cellStyle name="Normal 74 4" xfId="39548"/>
    <cellStyle name="Normal 74 4 2" xfId="39549"/>
    <cellStyle name="Normal 74 4 2 2" xfId="39550"/>
    <cellStyle name="Normal 74 4 3" xfId="39551"/>
    <cellStyle name="Normal 74 4 3 2" xfId="39552"/>
    <cellStyle name="Normal 74 4 4" xfId="39553"/>
    <cellStyle name="Normal 74 4 5" xfId="39554"/>
    <cellStyle name="Normal 74 4 6" xfId="39555"/>
    <cellStyle name="Normal 74 4 7" xfId="39556"/>
    <cellStyle name="Normal 74 4 8" xfId="39557"/>
    <cellStyle name="Normal 74 5" xfId="39558"/>
    <cellStyle name="Normal 74 6" xfId="39559"/>
    <cellStyle name="Normal 74 6 2" xfId="39560"/>
    <cellStyle name="Normal 74 7" xfId="39561"/>
    <cellStyle name="Normal 74 7 2" xfId="39562"/>
    <cellStyle name="Normal 74 8" xfId="39563"/>
    <cellStyle name="Normal 74 8 2" xfId="39564"/>
    <cellStyle name="Normal 74 9" xfId="39565"/>
    <cellStyle name="Normal 75" xfId="4805"/>
    <cellStyle name="Normal 75 10" xfId="39566"/>
    <cellStyle name="Normal 75 11" xfId="39567"/>
    <cellStyle name="Normal 75 12" xfId="39568"/>
    <cellStyle name="Normal 75 2" xfId="39569"/>
    <cellStyle name="Normal 75 2 2" xfId="39570"/>
    <cellStyle name="Normal 75 2 2 2" xfId="39571"/>
    <cellStyle name="Normal 75 2 2 3" xfId="56684"/>
    <cellStyle name="Normal 75 2 3" xfId="39572"/>
    <cellStyle name="Normal 75 2 3 2" xfId="39573"/>
    <cellStyle name="Normal 75 2 3 3" xfId="39574"/>
    <cellStyle name="Normal 75 2 4" xfId="39575"/>
    <cellStyle name="Normal 75 2 4 2" xfId="39576"/>
    <cellStyle name="Normal 75 2 5" xfId="39577"/>
    <cellStyle name="Normal 75 2 6" xfId="39578"/>
    <cellStyle name="Normal 75 2 7" xfId="39579"/>
    <cellStyle name="Normal 75 2 8" xfId="39580"/>
    <cellStyle name="Normal 75 2 9" xfId="39581"/>
    <cellStyle name="Normal 75 3" xfId="39582"/>
    <cellStyle name="Normal 75 3 2" xfId="39583"/>
    <cellStyle name="Normal 75 3 2 2" xfId="39584"/>
    <cellStyle name="Normal 75 3 3" xfId="39585"/>
    <cellStyle name="Normal 75 3 3 2" xfId="39586"/>
    <cellStyle name="Normal 75 3 4" xfId="39587"/>
    <cellStyle name="Normal 75 3 5" xfId="39588"/>
    <cellStyle name="Normal 75 3 6" xfId="39589"/>
    <cellStyle name="Normal 75 3 7" xfId="39590"/>
    <cellStyle name="Normal 75 3 8" xfId="39591"/>
    <cellStyle name="Normal 75 4" xfId="39592"/>
    <cellStyle name="Normal 75 4 2" xfId="39593"/>
    <cellStyle name="Normal 75 4 2 2" xfId="39594"/>
    <cellStyle name="Normal 75 4 3" xfId="39595"/>
    <cellStyle name="Normal 75 4 3 2" xfId="39596"/>
    <cellStyle name="Normal 75 4 4" xfId="39597"/>
    <cellStyle name="Normal 75 4 5" xfId="39598"/>
    <cellStyle name="Normal 75 4 6" xfId="39599"/>
    <cellStyle name="Normal 75 4 7" xfId="39600"/>
    <cellStyle name="Normal 75 4 8" xfId="39601"/>
    <cellStyle name="Normal 75 5" xfId="39602"/>
    <cellStyle name="Normal 75 6" xfId="39603"/>
    <cellStyle name="Normal 75 6 2" xfId="39604"/>
    <cellStyle name="Normal 75 7" xfId="39605"/>
    <cellStyle name="Normal 75 7 2" xfId="39606"/>
    <cellStyle name="Normal 75 8" xfId="39607"/>
    <cellStyle name="Normal 75 8 2" xfId="39608"/>
    <cellStyle name="Normal 75 9" xfId="39609"/>
    <cellStyle name="Normal 76" xfId="4806"/>
    <cellStyle name="Normal 76 10" xfId="39610"/>
    <cellStyle name="Normal 76 11" xfId="39611"/>
    <cellStyle name="Normal 76 12" xfId="39612"/>
    <cellStyle name="Normal 76 2" xfId="39613"/>
    <cellStyle name="Normal 76 2 2" xfId="39614"/>
    <cellStyle name="Normal 76 2 2 2" xfId="39615"/>
    <cellStyle name="Normal 76 2 2 3" xfId="56685"/>
    <cellStyle name="Normal 76 2 3" xfId="39616"/>
    <cellStyle name="Normal 76 2 3 2" xfId="39617"/>
    <cellStyle name="Normal 76 2 3 3" xfId="39618"/>
    <cellStyle name="Normal 76 2 4" xfId="39619"/>
    <cellStyle name="Normal 76 2 4 2" xfId="39620"/>
    <cellStyle name="Normal 76 2 5" xfId="39621"/>
    <cellStyle name="Normal 76 2 6" xfId="39622"/>
    <cellStyle name="Normal 76 2 7" xfId="39623"/>
    <cellStyle name="Normal 76 2 8" xfId="39624"/>
    <cellStyle name="Normal 76 2 9" xfId="39625"/>
    <cellStyle name="Normal 76 3" xfId="39626"/>
    <cellStyle name="Normal 76 3 2" xfId="39627"/>
    <cellStyle name="Normal 76 3 2 2" xfId="39628"/>
    <cellStyle name="Normal 76 3 3" xfId="39629"/>
    <cellStyle name="Normal 76 3 3 2" xfId="39630"/>
    <cellStyle name="Normal 76 3 4" xfId="39631"/>
    <cellStyle name="Normal 76 3 5" xfId="39632"/>
    <cellStyle name="Normal 76 3 6" xfId="39633"/>
    <cellStyle name="Normal 76 3 7" xfId="39634"/>
    <cellStyle name="Normal 76 3 8" xfId="39635"/>
    <cellStyle name="Normal 76 4" xfId="39636"/>
    <cellStyle name="Normal 76 4 2" xfId="39637"/>
    <cellStyle name="Normal 76 4 2 2" xfId="39638"/>
    <cellStyle name="Normal 76 4 3" xfId="39639"/>
    <cellStyle name="Normal 76 4 3 2" xfId="39640"/>
    <cellStyle name="Normal 76 4 4" xfId="39641"/>
    <cellStyle name="Normal 76 4 5" xfId="39642"/>
    <cellStyle name="Normal 76 4 6" xfId="39643"/>
    <cellStyle name="Normal 76 4 7" xfId="39644"/>
    <cellStyle name="Normal 76 4 8" xfId="39645"/>
    <cellStyle name="Normal 76 5" xfId="39646"/>
    <cellStyle name="Normal 76 6" xfId="39647"/>
    <cellStyle name="Normal 76 6 2" xfId="39648"/>
    <cellStyle name="Normal 76 7" xfId="39649"/>
    <cellStyle name="Normal 76 7 2" xfId="39650"/>
    <cellStyle name="Normal 76 8" xfId="39651"/>
    <cellStyle name="Normal 76 8 2" xfId="39652"/>
    <cellStyle name="Normal 76 9" xfId="39653"/>
    <cellStyle name="Normal 77" xfId="4807"/>
    <cellStyle name="Normal 77 10" xfId="39654"/>
    <cellStyle name="Normal 77 11" xfId="39655"/>
    <cellStyle name="Normal 77 12" xfId="39656"/>
    <cellStyle name="Normal 77 2" xfId="39657"/>
    <cellStyle name="Normal 77 2 2" xfId="39658"/>
    <cellStyle name="Normal 77 2 2 2" xfId="39659"/>
    <cellStyle name="Normal 77 2 2 3" xfId="56686"/>
    <cellStyle name="Normal 77 2 3" xfId="39660"/>
    <cellStyle name="Normal 77 2 3 2" xfId="39661"/>
    <cellStyle name="Normal 77 2 3 3" xfId="39662"/>
    <cellStyle name="Normal 77 2 4" xfId="39663"/>
    <cellStyle name="Normal 77 2 4 2" xfId="39664"/>
    <cellStyle name="Normal 77 2 5" xfId="39665"/>
    <cellStyle name="Normal 77 2 6" xfId="39666"/>
    <cellStyle name="Normal 77 2 7" xfId="39667"/>
    <cellStyle name="Normal 77 2 8" xfId="39668"/>
    <cellStyle name="Normal 77 2 9" xfId="39669"/>
    <cellStyle name="Normal 77 3" xfId="39670"/>
    <cellStyle name="Normal 77 3 2" xfId="39671"/>
    <cellStyle name="Normal 77 3 2 2" xfId="39672"/>
    <cellStyle name="Normal 77 3 3" xfId="39673"/>
    <cellStyle name="Normal 77 3 3 2" xfId="39674"/>
    <cellStyle name="Normal 77 3 4" xfId="39675"/>
    <cellStyle name="Normal 77 3 5" xfId="39676"/>
    <cellStyle name="Normal 77 3 6" xfId="39677"/>
    <cellStyle name="Normal 77 3 7" xfId="39678"/>
    <cellStyle name="Normal 77 3 8" xfId="39679"/>
    <cellStyle name="Normal 77 4" xfId="39680"/>
    <cellStyle name="Normal 77 4 2" xfId="39681"/>
    <cellStyle name="Normal 77 4 2 2" xfId="39682"/>
    <cellStyle name="Normal 77 4 3" xfId="39683"/>
    <cellStyle name="Normal 77 4 3 2" xfId="39684"/>
    <cellStyle name="Normal 77 4 4" xfId="39685"/>
    <cellStyle name="Normal 77 4 5" xfId="39686"/>
    <cellStyle name="Normal 77 4 6" xfId="39687"/>
    <cellStyle name="Normal 77 4 7" xfId="39688"/>
    <cellStyle name="Normal 77 4 8" xfId="39689"/>
    <cellStyle name="Normal 77 5" xfId="39690"/>
    <cellStyle name="Normal 77 6" xfId="39691"/>
    <cellStyle name="Normal 77 6 2" xfId="39692"/>
    <cellStyle name="Normal 77 7" xfId="39693"/>
    <cellStyle name="Normal 77 7 2" xfId="39694"/>
    <cellStyle name="Normal 77 8" xfId="39695"/>
    <cellStyle name="Normal 77 8 2" xfId="39696"/>
    <cellStyle name="Normal 77 9" xfId="39697"/>
    <cellStyle name="Normal 78" xfId="4808"/>
    <cellStyle name="Normal 78 10" xfId="39698"/>
    <cellStyle name="Normal 78 11" xfId="39699"/>
    <cellStyle name="Normal 78 12" xfId="39700"/>
    <cellStyle name="Normal 78 2" xfId="4809"/>
    <cellStyle name="Normal 78 2 2" xfId="39701"/>
    <cellStyle name="Normal 78 2 2 2" xfId="39702"/>
    <cellStyle name="Normal 78 2 2 3" xfId="56687"/>
    <cellStyle name="Normal 78 2 3" xfId="39703"/>
    <cellStyle name="Normal 78 2 3 2" xfId="39704"/>
    <cellStyle name="Normal 78 2 3 3" xfId="39705"/>
    <cellStyle name="Normal 78 2 4" xfId="39706"/>
    <cellStyle name="Normal 78 2 4 2" xfId="39707"/>
    <cellStyle name="Normal 78 2 5" xfId="39708"/>
    <cellStyle name="Normal 78 2 6" xfId="39709"/>
    <cellStyle name="Normal 78 2 7" xfId="39710"/>
    <cellStyle name="Normal 78 2 8" xfId="39711"/>
    <cellStyle name="Normal 78 2 9" xfId="39712"/>
    <cellStyle name="Normal 78 3" xfId="39713"/>
    <cellStyle name="Normal 78 3 2" xfId="39714"/>
    <cellStyle name="Normal 78 3 2 2" xfId="39715"/>
    <cellStyle name="Normal 78 3 3" xfId="39716"/>
    <cellStyle name="Normal 78 3 3 2" xfId="39717"/>
    <cellStyle name="Normal 78 3 4" xfId="39718"/>
    <cellStyle name="Normal 78 3 5" xfId="39719"/>
    <cellStyle name="Normal 78 3 6" xfId="39720"/>
    <cellStyle name="Normal 78 3 7" xfId="39721"/>
    <cellStyle name="Normal 78 3 8" xfId="39722"/>
    <cellStyle name="Normal 78 4" xfId="39723"/>
    <cellStyle name="Normal 78 4 2" xfId="39724"/>
    <cellStyle name="Normal 78 4 2 2" xfId="39725"/>
    <cellStyle name="Normal 78 4 3" xfId="39726"/>
    <cellStyle name="Normal 78 4 3 2" xfId="39727"/>
    <cellStyle name="Normal 78 4 4" xfId="39728"/>
    <cellStyle name="Normal 78 4 5" xfId="39729"/>
    <cellStyle name="Normal 78 4 6" xfId="39730"/>
    <cellStyle name="Normal 78 4 7" xfId="39731"/>
    <cellStyle name="Normal 78 4 8" xfId="39732"/>
    <cellStyle name="Normal 78 5" xfId="39733"/>
    <cellStyle name="Normal 78 6" xfId="39734"/>
    <cellStyle name="Normal 78 6 2" xfId="39735"/>
    <cellStyle name="Normal 78 7" xfId="39736"/>
    <cellStyle name="Normal 78 7 2" xfId="39737"/>
    <cellStyle name="Normal 78 8" xfId="39738"/>
    <cellStyle name="Normal 78 8 2" xfId="39739"/>
    <cellStyle name="Normal 78 9" xfId="39740"/>
    <cellStyle name="Normal 79" xfId="4810"/>
    <cellStyle name="Normal 79 10" xfId="39741"/>
    <cellStyle name="Normal 79 11" xfId="39742"/>
    <cellStyle name="Normal 79 12" xfId="39743"/>
    <cellStyle name="Normal 79 2" xfId="4811"/>
    <cellStyle name="Normal 79 2 2" xfId="39744"/>
    <cellStyle name="Normal 79 2 2 2" xfId="39745"/>
    <cellStyle name="Normal 79 2 2 3" xfId="56688"/>
    <cellStyle name="Normal 79 2 3" xfId="39746"/>
    <cellStyle name="Normal 79 2 3 2" xfId="39747"/>
    <cellStyle name="Normal 79 2 3 3" xfId="39748"/>
    <cellStyle name="Normal 79 2 4" xfId="39749"/>
    <cellStyle name="Normal 79 2 4 2" xfId="39750"/>
    <cellStyle name="Normal 79 2 5" xfId="39751"/>
    <cellStyle name="Normal 79 2 6" xfId="39752"/>
    <cellStyle name="Normal 79 2 7" xfId="39753"/>
    <cellStyle name="Normal 79 2 8" xfId="39754"/>
    <cellStyle name="Normal 79 2 9" xfId="39755"/>
    <cellStyle name="Normal 79 3" xfId="39756"/>
    <cellStyle name="Normal 79 3 2" xfId="39757"/>
    <cellStyle name="Normal 79 3 2 2" xfId="39758"/>
    <cellStyle name="Normal 79 3 3" xfId="39759"/>
    <cellStyle name="Normal 79 3 3 2" xfId="39760"/>
    <cellStyle name="Normal 79 3 4" xfId="39761"/>
    <cellStyle name="Normal 79 3 5" xfId="39762"/>
    <cellStyle name="Normal 79 3 6" xfId="39763"/>
    <cellStyle name="Normal 79 3 7" xfId="39764"/>
    <cellStyle name="Normal 79 3 8" xfId="39765"/>
    <cellStyle name="Normal 79 4" xfId="39766"/>
    <cellStyle name="Normal 79 4 2" xfId="39767"/>
    <cellStyle name="Normal 79 4 2 2" xfId="39768"/>
    <cellStyle name="Normal 79 4 3" xfId="39769"/>
    <cellStyle name="Normal 79 4 3 2" xfId="39770"/>
    <cellStyle name="Normal 79 4 4" xfId="39771"/>
    <cellStyle name="Normal 79 4 5" xfId="39772"/>
    <cellStyle name="Normal 79 4 6" xfId="39773"/>
    <cellStyle name="Normal 79 4 7" xfId="39774"/>
    <cellStyle name="Normal 79 4 8" xfId="39775"/>
    <cellStyle name="Normal 79 5" xfId="39776"/>
    <cellStyle name="Normal 79 6" xfId="39777"/>
    <cellStyle name="Normal 79 6 2" xfId="39778"/>
    <cellStyle name="Normal 79 7" xfId="39779"/>
    <cellStyle name="Normal 79 7 2" xfId="39780"/>
    <cellStyle name="Normal 79 8" xfId="39781"/>
    <cellStyle name="Normal 79 8 2" xfId="39782"/>
    <cellStyle name="Normal 79 9" xfId="39783"/>
    <cellStyle name="Normal 8" xfId="150"/>
    <cellStyle name="Normal 8 10" xfId="39784"/>
    <cellStyle name="Normal 8 10 2" xfId="60173"/>
    <cellStyle name="Normal 8 10 3" xfId="60174"/>
    <cellStyle name="Normal 8 10 4" xfId="60175"/>
    <cellStyle name="Normal 8 11" xfId="39785"/>
    <cellStyle name="Normal 8 11 2" xfId="60176"/>
    <cellStyle name="Normal 8 11 2 2" xfId="60177"/>
    <cellStyle name="Normal 8 11 3" xfId="60178"/>
    <cellStyle name="Normal 8 12" xfId="60179"/>
    <cellStyle name="Normal 8 12 2" xfId="60180"/>
    <cellStyle name="Normal 8 13" xfId="60181"/>
    <cellStyle name="Normal 8 14" xfId="60182"/>
    <cellStyle name="Normal 8 15" xfId="60183"/>
    <cellStyle name="Normal 8 2" xfId="151"/>
    <cellStyle name="Normal 8 2 10" xfId="56689"/>
    <cellStyle name="Normal 8 2 10 2" xfId="56690"/>
    <cellStyle name="Normal 8 2 10 3" xfId="56691"/>
    <cellStyle name="Normal 8 2 11" xfId="56692"/>
    <cellStyle name="Normal 8 2 11 2" xfId="56693"/>
    <cellStyle name="Normal 8 2 11 3" xfId="56694"/>
    <cellStyle name="Normal 8 2 12" xfId="56695"/>
    <cellStyle name="Normal 8 2 12 2" xfId="56696"/>
    <cellStyle name="Normal 8 2 12 3" xfId="56697"/>
    <cellStyle name="Normal 8 2 13" xfId="56698"/>
    <cellStyle name="Normal 8 2 13 2" xfId="56699"/>
    <cellStyle name="Normal 8 2 13 3" xfId="56700"/>
    <cellStyle name="Normal 8 2 14" xfId="56701"/>
    <cellStyle name="Normal 8 2 14 2" xfId="56702"/>
    <cellStyle name="Normal 8 2 14 3" xfId="56703"/>
    <cellStyle name="Normal 8 2 15" xfId="56704"/>
    <cellStyle name="Normal 8 2 16" xfId="56705"/>
    <cellStyle name="Normal 8 2 17" xfId="56706"/>
    <cellStyle name="Normal 8 2 2" xfId="267"/>
    <cellStyle name="Normal 8 2 2 10" xfId="56707"/>
    <cellStyle name="Normal 8 2 2 11" xfId="56708"/>
    <cellStyle name="Normal 8 2 2 2" xfId="3641"/>
    <cellStyle name="Normal 8 2 2 2 10" xfId="56709"/>
    <cellStyle name="Normal 8 2 2 2 2" xfId="4552"/>
    <cellStyle name="Normal 8 2 2 2 2 2" xfId="56710"/>
    <cellStyle name="Normal 8 2 2 2 2 2 2" xfId="56711"/>
    <cellStyle name="Normal 8 2 2 2 2 2 3" xfId="56712"/>
    <cellStyle name="Normal 8 2 2 2 2 3" xfId="56713"/>
    <cellStyle name="Normal 8 2 2 2 2 3 2" xfId="56714"/>
    <cellStyle name="Normal 8 2 2 2 2 3 3" xfId="56715"/>
    <cellStyle name="Normal 8 2 2 2 2 4" xfId="56716"/>
    <cellStyle name="Normal 8 2 2 2 2 5" xfId="56717"/>
    <cellStyle name="Normal 8 2 2 2 2 6" xfId="56718"/>
    <cellStyle name="Normal 8 2 2 2 2 7" xfId="56719"/>
    <cellStyle name="Normal 8 2 2 2 2 8" xfId="56720"/>
    <cellStyle name="Normal 8 2 2 2 3" xfId="56721"/>
    <cellStyle name="Normal 8 2 2 2 3 2" xfId="56722"/>
    <cellStyle name="Normal 8 2 2 2 3 2 2" xfId="60184"/>
    <cellStyle name="Normal 8 2 2 2 3 2 3" xfId="60185"/>
    <cellStyle name="Normal 8 2 2 2 3 3" xfId="56723"/>
    <cellStyle name="Normal 8 2 2 2 3 3 2" xfId="60186"/>
    <cellStyle name="Normal 8 2 2 2 3 4" xfId="56724"/>
    <cellStyle name="Normal 8 2 2 2 4" xfId="56725"/>
    <cellStyle name="Normal 8 2 2 2 4 2" xfId="56726"/>
    <cellStyle name="Normal 8 2 2 2 4 3" xfId="56727"/>
    <cellStyle name="Normal 8 2 2 2 5" xfId="56728"/>
    <cellStyle name="Normal 8 2 2 2 5 2" xfId="56729"/>
    <cellStyle name="Normal 8 2 2 2 5 3" xfId="56730"/>
    <cellStyle name="Normal 8 2 2 2 6" xfId="56731"/>
    <cellStyle name="Normal 8 2 2 2 7" xfId="56732"/>
    <cellStyle name="Normal 8 2 2 2 8" xfId="56733"/>
    <cellStyle name="Normal 8 2 2 2 9" xfId="56734"/>
    <cellStyle name="Normal 8 2 2 3" xfId="4551"/>
    <cellStyle name="Normal 8 2 2 3 2" xfId="56735"/>
    <cellStyle name="Normal 8 2 2 3 2 2" xfId="56736"/>
    <cellStyle name="Normal 8 2 2 3 2 3" xfId="56737"/>
    <cellStyle name="Normal 8 2 2 3 2 4" xfId="60187"/>
    <cellStyle name="Normal 8 2 2 3 3" xfId="56738"/>
    <cellStyle name="Normal 8 2 2 3 3 2" xfId="56739"/>
    <cellStyle name="Normal 8 2 2 3 3 3" xfId="56740"/>
    <cellStyle name="Normal 8 2 2 3 4" xfId="56741"/>
    <cellStyle name="Normal 8 2 2 3 5" xfId="56742"/>
    <cellStyle name="Normal 8 2 2 3 6" xfId="56743"/>
    <cellStyle name="Normal 8 2 2 3 7" xfId="56744"/>
    <cellStyle name="Normal 8 2 2 3 8" xfId="56745"/>
    <cellStyle name="Normal 8 2 2 4" xfId="3640"/>
    <cellStyle name="Normal 8 2 2 4 2" xfId="56746"/>
    <cellStyle name="Normal 8 2 2 4 2 2" xfId="56747"/>
    <cellStyle name="Normal 8 2 2 4 2 3" xfId="56748"/>
    <cellStyle name="Normal 8 2 2 4 3" xfId="56749"/>
    <cellStyle name="Normal 8 2 2 4 3 2" xfId="56750"/>
    <cellStyle name="Normal 8 2 2 4 3 3" xfId="56751"/>
    <cellStyle name="Normal 8 2 2 4 4" xfId="56752"/>
    <cellStyle name="Normal 8 2 2 4 5" xfId="56753"/>
    <cellStyle name="Normal 8 2 2 4 6" xfId="56754"/>
    <cellStyle name="Normal 8 2 2 4 7" xfId="56755"/>
    <cellStyle name="Normal 8 2 2 4 8" xfId="56756"/>
    <cellStyle name="Normal 8 2 2 5" xfId="56757"/>
    <cellStyle name="Normal 8 2 2 5 2" xfId="56758"/>
    <cellStyle name="Normal 8 2 2 5 3" xfId="56759"/>
    <cellStyle name="Normal 8 2 2 6" xfId="56760"/>
    <cellStyle name="Normal 8 2 2 6 2" xfId="56761"/>
    <cellStyle name="Normal 8 2 2 6 3" xfId="56762"/>
    <cellStyle name="Normal 8 2 2 7" xfId="56763"/>
    <cellStyle name="Normal 8 2 2 8" xfId="56764"/>
    <cellStyle name="Normal 8 2 2 9" xfId="56765"/>
    <cellStyle name="Normal 8 2 2_Dec monthly report" xfId="4812"/>
    <cellStyle name="Normal 8 2 3" xfId="3642"/>
    <cellStyle name="Normal 8 2 3 10" xfId="56766"/>
    <cellStyle name="Normal 8 2 3 11" xfId="56767"/>
    <cellStyle name="Normal 8 2 3 2" xfId="4553"/>
    <cellStyle name="Normal 8 2 3 2 2" xfId="56768"/>
    <cellStyle name="Normal 8 2 3 2 2 2" xfId="56769"/>
    <cellStyle name="Normal 8 2 3 2 2 3" xfId="56770"/>
    <cellStyle name="Normal 8 2 3 2 2 4" xfId="60188"/>
    <cellStyle name="Normal 8 2 3 2 3" xfId="56771"/>
    <cellStyle name="Normal 8 2 3 2 3 2" xfId="56772"/>
    <cellStyle name="Normal 8 2 3 2 3 3" xfId="56773"/>
    <cellStyle name="Normal 8 2 3 2 4" xfId="56774"/>
    <cellStyle name="Normal 8 2 3 2 5" xfId="56775"/>
    <cellStyle name="Normal 8 2 3 2 6" xfId="56776"/>
    <cellStyle name="Normal 8 2 3 2 7" xfId="56777"/>
    <cellStyle name="Normal 8 2 3 2 8" xfId="56778"/>
    <cellStyle name="Normal 8 2 3 3" xfId="56779"/>
    <cellStyle name="Normal 8 2 3 3 2" xfId="56780"/>
    <cellStyle name="Normal 8 2 3 3 2 2" xfId="60189"/>
    <cellStyle name="Normal 8 2 3 3 2 3" xfId="60190"/>
    <cellStyle name="Normal 8 2 3 3 3" xfId="56781"/>
    <cellStyle name="Normal 8 2 3 3 4" xfId="56782"/>
    <cellStyle name="Normal 8 2 3 3 5" xfId="60191"/>
    <cellStyle name="Normal 8 2 3 3 6" xfId="60192"/>
    <cellStyle name="Normal 8 2 3 4" xfId="56783"/>
    <cellStyle name="Normal 8 2 3 4 2" xfId="56784"/>
    <cellStyle name="Normal 8 2 3 4 3" xfId="56785"/>
    <cellStyle name="Normal 8 2 3 5" xfId="56786"/>
    <cellStyle name="Normal 8 2 3 5 2" xfId="56787"/>
    <cellStyle name="Normal 8 2 3 5 3" xfId="56788"/>
    <cellStyle name="Normal 8 2 3 6" xfId="56789"/>
    <cellStyle name="Normal 8 2 3 6 2" xfId="56790"/>
    <cellStyle name="Normal 8 2 3 6 3" xfId="56791"/>
    <cellStyle name="Normal 8 2 3 7" xfId="56792"/>
    <cellStyle name="Normal 8 2 3 8" xfId="56793"/>
    <cellStyle name="Normal 8 2 3 9" xfId="56794"/>
    <cellStyle name="Normal 8 2 4" xfId="4550"/>
    <cellStyle name="Normal 8 2 4 2" xfId="56795"/>
    <cellStyle name="Normal 8 2 4 2 2" xfId="56796"/>
    <cellStyle name="Normal 8 2 4 2 3" xfId="56797"/>
    <cellStyle name="Normal 8 2 4 2 4" xfId="60193"/>
    <cellStyle name="Normal 8 2 4 3" xfId="56798"/>
    <cellStyle name="Normal 8 2 4 3 2" xfId="56799"/>
    <cellStyle name="Normal 8 2 4 3 3" xfId="56800"/>
    <cellStyle name="Normal 8 2 4 4" xfId="56801"/>
    <cellStyle name="Normal 8 2 4 5" xfId="56802"/>
    <cellStyle name="Normal 8 2 4 6" xfId="56803"/>
    <cellStyle name="Normal 8 2 4 7" xfId="56804"/>
    <cellStyle name="Normal 8 2 4 8" xfId="56805"/>
    <cellStyle name="Normal 8 2 5" xfId="3639"/>
    <cellStyle name="Normal 8 2 5 2" xfId="56806"/>
    <cellStyle name="Normal 8 2 5 2 2" xfId="56807"/>
    <cellStyle name="Normal 8 2 5 2 3" xfId="56808"/>
    <cellStyle name="Normal 8 2 5 3" xfId="56809"/>
    <cellStyle name="Normal 8 2 5 3 2" xfId="56810"/>
    <cellStyle name="Normal 8 2 5 3 3" xfId="56811"/>
    <cellStyle name="Normal 8 2 5 4" xfId="56812"/>
    <cellStyle name="Normal 8 2 5 5" xfId="56813"/>
    <cellStyle name="Normal 8 2 5 6" xfId="56814"/>
    <cellStyle name="Normal 8 2 5 7" xfId="56815"/>
    <cellStyle name="Normal 8 2 5 8" xfId="56816"/>
    <cellStyle name="Normal 8 2 6" xfId="39786"/>
    <cellStyle name="Normal 8 2 6 2" xfId="56817"/>
    <cellStyle name="Normal 8 2 6 3" xfId="56818"/>
    <cellStyle name="Normal 8 2 7" xfId="56819"/>
    <cellStyle name="Normal 8 2 7 2" xfId="56820"/>
    <cellStyle name="Normal 8 2 7 3" xfId="56821"/>
    <cellStyle name="Normal 8 2 8" xfId="56822"/>
    <cellStyle name="Normal 8 2 8 2" xfId="56823"/>
    <cellStyle name="Normal 8 2 8 3" xfId="56824"/>
    <cellStyle name="Normal 8 2 9" xfId="56825"/>
    <cellStyle name="Normal 8 2 9 2" xfId="56826"/>
    <cellStyle name="Normal 8 2 9 3" xfId="56827"/>
    <cellStyle name="Normal 8 2_2015 Annual Rpt" xfId="5023"/>
    <cellStyle name="Normal 8 3" xfId="3643"/>
    <cellStyle name="Normal 8 3 10" xfId="56828"/>
    <cellStyle name="Normal 8 3 11" xfId="56829"/>
    <cellStyle name="Normal 8 3 2" xfId="3644"/>
    <cellStyle name="Normal 8 3 2 2" xfId="4555"/>
    <cellStyle name="Normal 8 3 2 2 2" xfId="56830"/>
    <cellStyle name="Normal 8 3 2 2 2 2" xfId="56831"/>
    <cellStyle name="Normal 8 3 2 2 2 3" xfId="56832"/>
    <cellStyle name="Normal 8 3 2 2 3" xfId="56833"/>
    <cellStyle name="Normal 8 3 2 2 3 2" xfId="56834"/>
    <cellStyle name="Normal 8 3 2 2 3 3" xfId="56835"/>
    <cellStyle name="Normal 8 3 2 2 4" xfId="56836"/>
    <cellStyle name="Normal 8 3 2 2 5" xfId="56837"/>
    <cellStyle name="Normal 8 3 2 2 6" xfId="56838"/>
    <cellStyle name="Normal 8 3 2 2 7" xfId="56839"/>
    <cellStyle name="Normal 8 3 2 2 8" xfId="56840"/>
    <cellStyle name="Normal 8 3 2 3" xfId="56841"/>
    <cellStyle name="Normal 8 3 2 3 2" xfId="56842"/>
    <cellStyle name="Normal 8 3 2 3 2 2" xfId="60194"/>
    <cellStyle name="Normal 8 3 2 3 2 3" xfId="60195"/>
    <cellStyle name="Normal 8 3 2 3 3" xfId="56843"/>
    <cellStyle name="Normal 8 3 2 3 3 2" xfId="60196"/>
    <cellStyle name="Normal 8 3 2 3 4" xfId="56844"/>
    <cellStyle name="Normal 8 3 2 4" xfId="56845"/>
    <cellStyle name="Normal 8 3 2 4 2" xfId="56846"/>
    <cellStyle name="Normal 8 3 2 4 3" xfId="56847"/>
    <cellStyle name="Normal 8 3 2 5" xfId="56848"/>
    <cellStyle name="Normal 8 3 2 6" xfId="56849"/>
    <cellStyle name="Normal 8 3 2 7" xfId="56850"/>
    <cellStyle name="Normal 8 3 2 8" xfId="56851"/>
    <cellStyle name="Normal 8 3 2 9" xfId="56852"/>
    <cellStyle name="Normal 8 3 3" xfId="4554"/>
    <cellStyle name="Normal 8 3 3 2" xfId="56853"/>
    <cellStyle name="Normal 8 3 3 2 2" xfId="56854"/>
    <cellStyle name="Normal 8 3 3 2 3" xfId="56855"/>
    <cellStyle name="Normal 8 3 3 2 4" xfId="60197"/>
    <cellStyle name="Normal 8 3 3 3" xfId="56856"/>
    <cellStyle name="Normal 8 3 3 3 2" xfId="56857"/>
    <cellStyle name="Normal 8 3 3 3 3" xfId="56858"/>
    <cellStyle name="Normal 8 3 3 4" xfId="56859"/>
    <cellStyle name="Normal 8 3 3 5" xfId="56860"/>
    <cellStyle name="Normal 8 3 3 6" xfId="56861"/>
    <cellStyle name="Normal 8 3 3 7" xfId="56862"/>
    <cellStyle name="Normal 8 3 3 8" xfId="56863"/>
    <cellStyle name="Normal 8 3 4" xfId="4813"/>
    <cellStyle name="Normal 8 3 4 2" xfId="56864"/>
    <cellStyle name="Normal 8 3 4 2 2" xfId="60198"/>
    <cellStyle name="Normal 8 3 4 2 3" xfId="60199"/>
    <cellStyle name="Normal 8 3 4 2 4" xfId="60200"/>
    <cellStyle name="Normal 8 3 4 3" xfId="56865"/>
    <cellStyle name="Normal 8 3 4 4" xfId="56866"/>
    <cellStyle name="Normal 8 3 4 5" xfId="60201"/>
    <cellStyle name="Normal 8 3 4 6" xfId="60202"/>
    <cellStyle name="Normal 8 3 5" xfId="4814"/>
    <cellStyle name="Normal 8 3 5 2" xfId="56867"/>
    <cellStyle name="Normal 8 3 5 2 2" xfId="60203"/>
    <cellStyle name="Normal 8 3 5 3" xfId="56868"/>
    <cellStyle name="Normal 8 3 5 4" xfId="60204"/>
    <cellStyle name="Normal 8 3 5 5" xfId="60205"/>
    <cellStyle name="Normal 8 3 6" xfId="56869"/>
    <cellStyle name="Normal 8 3 6 2" xfId="56870"/>
    <cellStyle name="Normal 8 3 6 3" xfId="56871"/>
    <cellStyle name="Normal 8 3 7" xfId="56872"/>
    <cellStyle name="Normal 8 3 8" xfId="56873"/>
    <cellStyle name="Normal 8 3 9" xfId="56874"/>
    <cellStyle name="Normal 8 3_2015 Annual Rpt" xfId="5024"/>
    <cellStyle name="Normal 8 4" xfId="3645"/>
    <cellStyle name="Normal 8 4 10" xfId="56875"/>
    <cellStyle name="Normal 8 4 11" xfId="56876"/>
    <cellStyle name="Normal 8 4 2" xfId="3646"/>
    <cellStyle name="Normal 8 4 2 2" xfId="4816"/>
    <cellStyle name="Normal 8 4 2 3" xfId="60206"/>
    <cellStyle name="Normal 8 4 2 4" xfId="60207"/>
    <cellStyle name="Normal 8 4 2 5" xfId="60208"/>
    <cellStyle name="Normal 8 4 2_Dec monthly report" xfId="4815"/>
    <cellStyle name="Normal 8 4 3" xfId="4556"/>
    <cellStyle name="Normal 8 4 3 2" xfId="56877"/>
    <cellStyle name="Normal 8 4 3 2 2" xfId="56878"/>
    <cellStyle name="Normal 8 4 3 2 3" xfId="56879"/>
    <cellStyle name="Normal 8 4 3 2 4" xfId="60209"/>
    <cellStyle name="Normal 8 4 3 3" xfId="56880"/>
    <cellStyle name="Normal 8 4 3 3 2" xfId="56881"/>
    <cellStyle name="Normal 8 4 3 3 3" xfId="56882"/>
    <cellStyle name="Normal 8 4 3 4" xfId="56883"/>
    <cellStyle name="Normal 8 4 3 5" xfId="56884"/>
    <cellStyle name="Normal 8 4 3 6" xfId="56885"/>
    <cellStyle name="Normal 8 4 3 7" xfId="56886"/>
    <cellStyle name="Normal 8 4 3 8" xfId="56887"/>
    <cellStyle name="Normal 8 4 4" xfId="39787"/>
    <cellStyle name="Normal 8 4 4 2" xfId="56888"/>
    <cellStyle name="Normal 8 4 4 3" xfId="56889"/>
    <cellStyle name="Normal 8 4 4 4" xfId="60210"/>
    <cellStyle name="Normal 8 4 5" xfId="56890"/>
    <cellStyle name="Normal 8 4 5 2" xfId="56891"/>
    <cellStyle name="Normal 8 4 5 3" xfId="56892"/>
    <cellStyle name="Normal 8 4 6" xfId="56893"/>
    <cellStyle name="Normal 8 4 6 2" xfId="56894"/>
    <cellStyle name="Normal 8 4 6 3" xfId="56895"/>
    <cellStyle name="Normal 8 4 7" xfId="56896"/>
    <cellStyle name="Normal 8 4 8" xfId="56897"/>
    <cellStyle name="Normal 8 4 9" xfId="56898"/>
    <cellStyle name="Normal 8 5" xfId="3647"/>
    <cellStyle name="Normal 8 5 2" xfId="3648"/>
    <cellStyle name="Normal 8 5 2 2" xfId="4557"/>
    <cellStyle name="Normal 8 5 2 2 2" xfId="56899"/>
    <cellStyle name="Normal 8 5 2 2 2 2" xfId="56900"/>
    <cellStyle name="Normal 8 5 2 2 2 3" xfId="56901"/>
    <cellStyle name="Normal 8 5 2 2 3" xfId="56902"/>
    <cellStyle name="Normal 8 5 2 2 3 2" xfId="56903"/>
    <cellStyle name="Normal 8 5 2 2 3 3" xfId="56904"/>
    <cellStyle name="Normal 8 5 2 2 4" xfId="56905"/>
    <cellStyle name="Normal 8 5 2 2 5" xfId="56906"/>
    <cellStyle name="Normal 8 5 2 2 6" xfId="56907"/>
    <cellStyle name="Normal 8 5 2 2 7" xfId="56908"/>
    <cellStyle name="Normal 8 5 2 2 8" xfId="56909"/>
    <cellStyle name="Normal 8 5 2 3" xfId="39788"/>
    <cellStyle name="Normal 8 5 2 3 2" xfId="56910"/>
    <cellStyle name="Normal 8 5 2 3 3" xfId="56911"/>
    <cellStyle name="Normal 8 5 2 4" xfId="56912"/>
    <cellStyle name="Normal 8 5 2 4 2" xfId="56913"/>
    <cellStyle name="Normal 8 5 2 4 3" xfId="56914"/>
    <cellStyle name="Normal 8 5 2 5" xfId="56915"/>
    <cellStyle name="Normal 8 5 2 6" xfId="56916"/>
    <cellStyle name="Normal 8 5 2 7" xfId="56917"/>
    <cellStyle name="Normal 8 5 2 8" xfId="56918"/>
    <cellStyle name="Normal 8 5 2 9" xfId="56919"/>
    <cellStyle name="Normal 8 5 3" xfId="39789"/>
    <cellStyle name="Normal 8 5 3 2" xfId="39790"/>
    <cellStyle name="Normal 8 5 3 2 2" xfId="60211"/>
    <cellStyle name="Normal 8 5 3 2 3" xfId="60212"/>
    <cellStyle name="Normal 8 5 3 3" xfId="60213"/>
    <cellStyle name="Normal 8 5 3 3 2" xfId="60214"/>
    <cellStyle name="Normal 8 5 3 4" xfId="60215"/>
    <cellStyle name="Normal 8 5 4" xfId="39791"/>
    <cellStyle name="Normal 8 5 4 2" xfId="60216"/>
    <cellStyle name="Normal 8 5 5" xfId="39792"/>
    <cellStyle name="Normal 8 5 6" xfId="39793"/>
    <cellStyle name="Normal 8 5 7" xfId="39794"/>
    <cellStyle name="Normal 8 5 8" xfId="39795"/>
    <cellStyle name="Normal 8 5_Dec monthly report" xfId="4817"/>
    <cellStyle name="Normal 8 6" xfId="4549"/>
    <cellStyle name="Normal 8 6 2" xfId="39796"/>
    <cellStyle name="Normal 8 6 2 2" xfId="56920"/>
    <cellStyle name="Normal 8 6 2 3" xfId="56921"/>
    <cellStyle name="Normal 8 6 2 4" xfId="60217"/>
    <cellStyle name="Normal 8 6 3" xfId="39797"/>
    <cellStyle name="Normal 8 6 3 2" xfId="56922"/>
    <cellStyle name="Normal 8 6 3 3" xfId="56923"/>
    <cellStyle name="Normal 8 6 4" xfId="56924"/>
    <cellStyle name="Normal 8 6 5" xfId="56925"/>
    <cellStyle name="Normal 8 6 6" xfId="56926"/>
    <cellStyle name="Normal 8 6 7" xfId="56927"/>
    <cellStyle name="Normal 8 6 8" xfId="56928"/>
    <cellStyle name="Normal 8 7" xfId="3638"/>
    <cellStyle name="Normal 8 7 2" xfId="39798"/>
    <cellStyle name="Normal 8 7 2 2" xfId="56929"/>
    <cellStyle name="Normal 8 7 2 3" xfId="56930"/>
    <cellStyle name="Normal 8 7 2 4" xfId="60218"/>
    <cellStyle name="Normal 8 7 3" xfId="56931"/>
    <cellStyle name="Normal 8 7 3 2" xfId="56932"/>
    <cellStyle name="Normal 8 7 3 3" xfId="56933"/>
    <cellStyle name="Normal 8 7 4" xfId="56934"/>
    <cellStyle name="Normal 8 7 5" xfId="56935"/>
    <cellStyle name="Normal 8 7 6" xfId="56936"/>
    <cellStyle name="Normal 8 7 7" xfId="56937"/>
    <cellStyle name="Normal 8 7 8" xfId="56938"/>
    <cellStyle name="Normal 8 8" xfId="39799"/>
    <cellStyle name="Normal 8 8 2" xfId="60219"/>
    <cellStyle name="Normal 8 8 2 2" xfId="60220"/>
    <cellStyle name="Normal 8 8 2 3" xfId="60221"/>
    <cellStyle name="Normal 8 8 2 4" xfId="60222"/>
    <cellStyle name="Normal 8 8 3" xfId="60223"/>
    <cellStyle name="Normal 8 8 4" xfId="60224"/>
    <cellStyle name="Normal 8 8 5" xfId="60225"/>
    <cellStyle name="Normal 8 8 6" xfId="60226"/>
    <cellStyle name="Normal 8 9" xfId="39800"/>
    <cellStyle name="Normal 8 9 2" xfId="60227"/>
    <cellStyle name="Normal 8 9 3" xfId="60228"/>
    <cellStyle name="Normal 8_2015 Annual Rpt" xfId="5022"/>
    <cellStyle name="Normal 80" xfId="4818"/>
    <cellStyle name="Normal 80 10" xfId="39801"/>
    <cellStyle name="Normal 80 11" xfId="39802"/>
    <cellStyle name="Normal 80 12" xfId="39803"/>
    <cellStyle name="Normal 80 2" xfId="4819"/>
    <cellStyle name="Normal 80 2 2" xfId="39804"/>
    <cellStyle name="Normal 80 2 2 2" xfId="39805"/>
    <cellStyle name="Normal 80 2 3" xfId="39806"/>
    <cellStyle name="Normal 80 2 3 2" xfId="39807"/>
    <cellStyle name="Normal 80 2 3 3" xfId="39808"/>
    <cellStyle name="Normal 80 2 4" xfId="39809"/>
    <cellStyle name="Normal 80 2 4 2" xfId="39810"/>
    <cellStyle name="Normal 80 2 5" xfId="39811"/>
    <cellStyle name="Normal 80 2 6" xfId="39812"/>
    <cellStyle name="Normal 80 2 7" xfId="39813"/>
    <cellStyle name="Normal 80 2 8" xfId="39814"/>
    <cellStyle name="Normal 80 2 9" xfId="39815"/>
    <cellStyle name="Normal 80 3" xfId="39816"/>
    <cellStyle name="Normal 80 3 2" xfId="39817"/>
    <cellStyle name="Normal 80 3 2 2" xfId="39818"/>
    <cellStyle name="Normal 80 3 3" xfId="39819"/>
    <cellStyle name="Normal 80 3 3 2" xfId="39820"/>
    <cellStyle name="Normal 80 3 4" xfId="39821"/>
    <cellStyle name="Normal 80 3 5" xfId="39822"/>
    <cellStyle name="Normal 80 3 6" xfId="39823"/>
    <cellStyle name="Normal 80 3 7" xfId="39824"/>
    <cellStyle name="Normal 80 3 8" xfId="39825"/>
    <cellStyle name="Normal 80 4" xfId="39826"/>
    <cellStyle name="Normal 80 4 2" xfId="39827"/>
    <cellStyle name="Normal 80 4 2 2" xfId="39828"/>
    <cellStyle name="Normal 80 4 3" xfId="39829"/>
    <cellStyle name="Normal 80 4 3 2" xfId="39830"/>
    <cellStyle name="Normal 80 4 4" xfId="39831"/>
    <cellStyle name="Normal 80 4 5" xfId="39832"/>
    <cellStyle name="Normal 80 4 6" xfId="39833"/>
    <cellStyle name="Normal 80 4 7" xfId="39834"/>
    <cellStyle name="Normal 80 4 8" xfId="39835"/>
    <cellStyle name="Normal 80 5" xfId="39836"/>
    <cellStyle name="Normal 80 6" xfId="39837"/>
    <cellStyle name="Normal 80 6 2" xfId="39838"/>
    <cellStyle name="Normal 80 7" xfId="39839"/>
    <cellStyle name="Normal 80 7 2" xfId="39840"/>
    <cellStyle name="Normal 80 8" xfId="39841"/>
    <cellStyle name="Normal 80 8 2" xfId="39842"/>
    <cellStyle name="Normal 80 9" xfId="39843"/>
    <cellStyle name="Normal 81" xfId="4820"/>
    <cellStyle name="Normal 81 10" xfId="39844"/>
    <cellStyle name="Normal 81 11" xfId="39845"/>
    <cellStyle name="Normal 81 12" xfId="39846"/>
    <cellStyle name="Normal 81 2" xfId="4821"/>
    <cellStyle name="Normal 81 2 2" xfId="39847"/>
    <cellStyle name="Normal 81 2 2 2" xfId="39848"/>
    <cellStyle name="Normal 81 2 3" xfId="39849"/>
    <cellStyle name="Normal 81 2 3 2" xfId="39850"/>
    <cellStyle name="Normal 81 2 3 3" xfId="39851"/>
    <cellStyle name="Normal 81 2 4" xfId="39852"/>
    <cellStyle name="Normal 81 2 4 2" xfId="39853"/>
    <cellStyle name="Normal 81 2 5" xfId="39854"/>
    <cellStyle name="Normal 81 2 6" xfId="39855"/>
    <cellStyle name="Normal 81 2 7" xfId="39856"/>
    <cellStyle name="Normal 81 2 8" xfId="39857"/>
    <cellStyle name="Normal 81 2 9" xfId="39858"/>
    <cellStyle name="Normal 81 3" xfId="39859"/>
    <cellStyle name="Normal 81 3 2" xfId="39860"/>
    <cellStyle name="Normal 81 3 2 2" xfId="39861"/>
    <cellStyle name="Normal 81 3 3" xfId="39862"/>
    <cellStyle name="Normal 81 3 3 2" xfId="39863"/>
    <cellStyle name="Normal 81 3 4" xfId="39864"/>
    <cellStyle name="Normal 81 3 5" xfId="39865"/>
    <cellStyle name="Normal 81 3 6" xfId="39866"/>
    <cellStyle name="Normal 81 3 7" xfId="39867"/>
    <cellStyle name="Normal 81 3 8" xfId="39868"/>
    <cellStyle name="Normal 81 4" xfId="39869"/>
    <cellStyle name="Normal 81 4 2" xfId="39870"/>
    <cellStyle name="Normal 81 4 2 2" xfId="39871"/>
    <cellStyle name="Normal 81 4 3" xfId="39872"/>
    <cellStyle name="Normal 81 4 3 2" xfId="39873"/>
    <cellStyle name="Normal 81 4 4" xfId="39874"/>
    <cellStyle name="Normal 81 4 5" xfId="39875"/>
    <cellStyle name="Normal 81 4 6" xfId="39876"/>
    <cellStyle name="Normal 81 4 7" xfId="39877"/>
    <cellStyle name="Normal 81 4 8" xfId="39878"/>
    <cellStyle name="Normal 81 5" xfId="39879"/>
    <cellStyle name="Normal 81 6" xfId="39880"/>
    <cellStyle name="Normal 81 6 2" xfId="39881"/>
    <cellStyle name="Normal 81 7" xfId="39882"/>
    <cellStyle name="Normal 81 7 2" xfId="39883"/>
    <cellStyle name="Normal 81 8" xfId="39884"/>
    <cellStyle name="Normal 81 8 2" xfId="39885"/>
    <cellStyle name="Normal 81 9" xfId="39886"/>
    <cellStyle name="Normal 82" xfId="4822"/>
    <cellStyle name="Normal 82 10" xfId="39887"/>
    <cellStyle name="Normal 82 11" xfId="39888"/>
    <cellStyle name="Normal 82 12" xfId="39889"/>
    <cellStyle name="Normal 82 2" xfId="4823"/>
    <cellStyle name="Normal 82 2 2" xfId="39890"/>
    <cellStyle name="Normal 82 2 2 2" xfId="39891"/>
    <cellStyle name="Normal 82 2 3" xfId="39892"/>
    <cellStyle name="Normal 82 2 3 2" xfId="39893"/>
    <cellStyle name="Normal 82 2 3 3" xfId="39894"/>
    <cellStyle name="Normal 82 2 4" xfId="39895"/>
    <cellStyle name="Normal 82 2 4 2" xfId="39896"/>
    <cellStyle name="Normal 82 2 5" xfId="39897"/>
    <cellStyle name="Normal 82 2 6" xfId="39898"/>
    <cellStyle name="Normal 82 2 7" xfId="39899"/>
    <cellStyle name="Normal 82 2 8" xfId="39900"/>
    <cellStyle name="Normal 82 2 9" xfId="39901"/>
    <cellStyle name="Normal 82 3" xfId="39902"/>
    <cellStyle name="Normal 82 3 2" xfId="39903"/>
    <cellStyle name="Normal 82 3 2 2" xfId="39904"/>
    <cellStyle name="Normal 82 3 3" xfId="39905"/>
    <cellStyle name="Normal 82 3 3 2" xfId="39906"/>
    <cellStyle name="Normal 82 3 4" xfId="39907"/>
    <cellStyle name="Normal 82 3 5" xfId="39908"/>
    <cellStyle name="Normal 82 3 6" xfId="39909"/>
    <cellStyle name="Normal 82 3 7" xfId="39910"/>
    <cellStyle name="Normal 82 3 8" xfId="39911"/>
    <cellStyle name="Normal 82 4" xfId="39912"/>
    <cellStyle name="Normal 82 4 2" xfId="39913"/>
    <cellStyle name="Normal 82 4 2 2" xfId="39914"/>
    <cellStyle name="Normal 82 4 3" xfId="39915"/>
    <cellStyle name="Normal 82 4 3 2" xfId="39916"/>
    <cellStyle name="Normal 82 4 4" xfId="39917"/>
    <cellStyle name="Normal 82 4 5" xfId="39918"/>
    <cellStyle name="Normal 82 4 6" xfId="39919"/>
    <cellStyle name="Normal 82 4 7" xfId="39920"/>
    <cellStyle name="Normal 82 4 8" xfId="39921"/>
    <cellStyle name="Normal 82 5" xfId="39922"/>
    <cellStyle name="Normal 82 6" xfId="39923"/>
    <cellStyle name="Normal 82 6 2" xfId="39924"/>
    <cellStyle name="Normal 82 7" xfId="39925"/>
    <cellStyle name="Normal 82 7 2" xfId="39926"/>
    <cellStyle name="Normal 82 8" xfId="39927"/>
    <cellStyle name="Normal 82 8 2" xfId="39928"/>
    <cellStyle name="Normal 82 9" xfId="39929"/>
    <cellStyle name="Normal 83" xfId="4824"/>
    <cellStyle name="Normal 83 10" xfId="39930"/>
    <cellStyle name="Normal 83 11" xfId="39931"/>
    <cellStyle name="Normal 83 12" xfId="39932"/>
    <cellStyle name="Normal 83 2" xfId="4825"/>
    <cellStyle name="Normal 83 2 2" xfId="39933"/>
    <cellStyle name="Normal 83 2 2 2" xfId="39934"/>
    <cellStyle name="Normal 83 2 3" xfId="39935"/>
    <cellStyle name="Normal 83 2 3 2" xfId="39936"/>
    <cellStyle name="Normal 83 2 3 3" xfId="39937"/>
    <cellStyle name="Normal 83 2 4" xfId="39938"/>
    <cellStyle name="Normal 83 2 4 2" xfId="39939"/>
    <cellStyle name="Normal 83 2 5" xfId="39940"/>
    <cellStyle name="Normal 83 2 6" xfId="39941"/>
    <cellStyle name="Normal 83 2 7" xfId="39942"/>
    <cellStyle name="Normal 83 2 8" xfId="39943"/>
    <cellStyle name="Normal 83 2 9" xfId="39944"/>
    <cellStyle name="Normal 83 3" xfId="39945"/>
    <cellStyle name="Normal 83 3 2" xfId="39946"/>
    <cellStyle name="Normal 83 3 2 2" xfId="39947"/>
    <cellStyle name="Normal 83 3 3" xfId="39948"/>
    <cellStyle name="Normal 83 3 3 2" xfId="39949"/>
    <cellStyle name="Normal 83 3 4" xfId="39950"/>
    <cellStyle name="Normal 83 3 5" xfId="39951"/>
    <cellStyle name="Normal 83 3 6" xfId="39952"/>
    <cellStyle name="Normal 83 3 7" xfId="39953"/>
    <cellStyle name="Normal 83 3 8" xfId="39954"/>
    <cellStyle name="Normal 83 4" xfId="39955"/>
    <cellStyle name="Normal 83 4 2" xfId="39956"/>
    <cellStyle name="Normal 83 4 2 2" xfId="39957"/>
    <cellStyle name="Normal 83 4 3" xfId="39958"/>
    <cellStyle name="Normal 83 4 3 2" xfId="39959"/>
    <cellStyle name="Normal 83 4 4" xfId="39960"/>
    <cellStyle name="Normal 83 4 5" xfId="39961"/>
    <cellStyle name="Normal 83 4 6" xfId="39962"/>
    <cellStyle name="Normal 83 4 7" xfId="39963"/>
    <cellStyle name="Normal 83 4 8" xfId="39964"/>
    <cellStyle name="Normal 83 5" xfId="39965"/>
    <cellStyle name="Normal 83 6" xfId="39966"/>
    <cellStyle name="Normal 83 6 2" xfId="39967"/>
    <cellStyle name="Normal 83 7" xfId="39968"/>
    <cellStyle name="Normal 83 7 2" xfId="39969"/>
    <cellStyle name="Normal 83 8" xfId="39970"/>
    <cellStyle name="Normal 83 8 2" xfId="39971"/>
    <cellStyle name="Normal 83 9" xfId="39972"/>
    <cellStyle name="Normal 84" xfId="4826"/>
    <cellStyle name="Normal 84 10" xfId="39973"/>
    <cellStyle name="Normal 84 11" xfId="39974"/>
    <cellStyle name="Normal 84 12" xfId="39975"/>
    <cellStyle name="Normal 84 2" xfId="4827"/>
    <cellStyle name="Normal 84 2 2" xfId="39976"/>
    <cellStyle name="Normal 84 2 2 2" xfId="39977"/>
    <cellStyle name="Normal 84 2 3" xfId="39978"/>
    <cellStyle name="Normal 84 2 3 2" xfId="39979"/>
    <cellStyle name="Normal 84 2 3 3" xfId="39980"/>
    <cellStyle name="Normal 84 2 4" xfId="39981"/>
    <cellStyle name="Normal 84 2 4 2" xfId="39982"/>
    <cellStyle name="Normal 84 2 5" xfId="39983"/>
    <cellStyle name="Normal 84 2 6" xfId="39984"/>
    <cellStyle name="Normal 84 2 7" xfId="39985"/>
    <cellStyle name="Normal 84 2 8" xfId="39986"/>
    <cellStyle name="Normal 84 2 9" xfId="39987"/>
    <cellStyle name="Normal 84 3" xfId="39988"/>
    <cellStyle name="Normal 84 3 2" xfId="39989"/>
    <cellStyle name="Normal 84 3 2 2" xfId="39990"/>
    <cellStyle name="Normal 84 3 3" xfId="39991"/>
    <cellStyle name="Normal 84 3 3 2" xfId="39992"/>
    <cellStyle name="Normal 84 3 4" xfId="39993"/>
    <cellStyle name="Normal 84 3 5" xfId="39994"/>
    <cellStyle name="Normal 84 3 6" xfId="39995"/>
    <cellStyle name="Normal 84 3 7" xfId="39996"/>
    <cellStyle name="Normal 84 3 8" xfId="39997"/>
    <cellStyle name="Normal 84 4" xfId="39998"/>
    <cellStyle name="Normal 84 4 2" xfId="39999"/>
    <cellStyle name="Normal 84 4 2 2" xfId="40000"/>
    <cellStyle name="Normal 84 4 3" xfId="40001"/>
    <cellStyle name="Normal 84 4 3 2" xfId="40002"/>
    <cellStyle name="Normal 84 4 4" xfId="40003"/>
    <cellStyle name="Normal 84 4 5" xfId="40004"/>
    <cellStyle name="Normal 84 4 6" xfId="40005"/>
    <cellStyle name="Normal 84 4 7" xfId="40006"/>
    <cellStyle name="Normal 84 4 8" xfId="40007"/>
    <cellStyle name="Normal 84 5" xfId="40008"/>
    <cellStyle name="Normal 84 6" xfId="40009"/>
    <cellStyle name="Normal 84 6 2" xfId="40010"/>
    <cellStyle name="Normal 84 7" xfId="40011"/>
    <cellStyle name="Normal 84 7 2" xfId="40012"/>
    <cellStyle name="Normal 84 8" xfId="40013"/>
    <cellStyle name="Normal 84 8 2" xfId="40014"/>
    <cellStyle name="Normal 84 9" xfId="40015"/>
    <cellStyle name="Normal 85" xfId="4828"/>
    <cellStyle name="Normal 85 10" xfId="40016"/>
    <cellStyle name="Normal 85 11" xfId="40017"/>
    <cellStyle name="Normal 85 12" xfId="40018"/>
    <cellStyle name="Normal 85 2" xfId="4829"/>
    <cellStyle name="Normal 85 2 2" xfId="40019"/>
    <cellStyle name="Normal 85 2 2 2" xfId="40020"/>
    <cellStyle name="Normal 85 2 3" xfId="40021"/>
    <cellStyle name="Normal 85 2 3 2" xfId="40022"/>
    <cellStyle name="Normal 85 2 3 3" xfId="40023"/>
    <cellStyle name="Normal 85 2 4" xfId="40024"/>
    <cellStyle name="Normal 85 2 4 2" xfId="40025"/>
    <cellStyle name="Normal 85 2 5" xfId="40026"/>
    <cellStyle name="Normal 85 2 6" xfId="40027"/>
    <cellStyle name="Normal 85 2 7" xfId="40028"/>
    <cellStyle name="Normal 85 2 8" xfId="40029"/>
    <cellStyle name="Normal 85 2 9" xfId="40030"/>
    <cellStyle name="Normal 85 3" xfId="40031"/>
    <cellStyle name="Normal 85 3 2" xfId="40032"/>
    <cellStyle name="Normal 85 3 2 2" xfId="40033"/>
    <cellStyle name="Normal 85 3 3" xfId="40034"/>
    <cellStyle name="Normal 85 3 3 2" xfId="40035"/>
    <cellStyle name="Normal 85 3 4" xfId="40036"/>
    <cellStyle name="Normal 85 3 5" xfId="40037"/>
    <cellStyle name="Normal 85 3 6" xfId="40038"/>
    <cellStyle name="Normal 85 3 7" xfId="40039"/>
    <cellStyle name="Normal 85 3 8" xfId="40040"/>
    <cellStyle name="Normal 85 4" xfId="40041"/>
    <cellStyle name="Normal 85 4 2" xfId="40042"/>
    <cellStyle name="Normal 85 4 2 2" xfId="40043"/>
    <cellStyle name="Normal 85 4 3" xfId="40044"/>
    <cellStyle name="Normal 85 4 3 2" xfId="40045"/>
    <cellStyle name="Normal 85 4 4" xfId="40046"/>
    <cellStyle name="Normal 85 4 5" xfId="40047"/>
    <cellStyle name="Normal 85 4 6" xfId="40048"/>
    <cellStyle name="Normal 85 4 7" xfId="40049"/>
    <cellStyle name="Normal 85 4 8" xfId="40050"/>
    <cellStyle name="Normal 85 5" xfId="40051"/>
    <cellStyle name="Normal 85 6" xfId="40052"/>
    <cellStyle name="Normal 85 6 2" xfId="40053"/>
    <cellStyle name="Normal 85 7" xfId="40054"/>
    <cellStyle name="Normal 85 7 2" xfId="40055"/>
    <cellStyle name="Normal 85 8" xfId="40056"/>
    <cellStyle name="Normal 85 8 2" xfId="40057"/>
    <cellStyle name="Normal 85 9" xfId="40058"/>
    <cellStyle name="Normal 86" xfId="4830"/>
    <cellStyle name="Normal 86 10" xfId="40059"/>
    <cellStyle name="Normal 86 11" xfId="40060"/>
    <cellStyle name="Normal 86 12" xfId="40061"/>
    <cellStyle name="Normal 86 2" xfId="40062"/>
    <cellStyle name="Normal 86 2 2" xfId="40063"/>
    <cellStyle name="Normal 86 2 2 2" xfId="40064"/>
    <cellStyle name="Normal 86 2 3" xfId="40065"/>
    <cellStyle name="Normal 86 2 3 2" xfId="40066"/>
    <cellStyle name="Normal 86 2 3 3" xfId="40067"/>
    <cellStyle name="Normal 86 2 4" xfId="40068"/>
    <cellStyle name="Normal 86 2 4 2" xfId="40069"/>
    <cellStyle name="Normal 86 2 5" xfId="40070"/>
    <cellStyle name="Normal 86 2 6" xfId="40071"/>
    <cellStyle name="Normal 86 2 7" xfId="40072"/>
    <cellStyle name="Normal 86 2 8" xfId="40073"/>
    <cellStyle name="Normal 86 2 9" xfId="40074"/>
    <cellStyle name="Normal 86 3" xfId="40075"/>
    <cellStyle name="Normal 86 3 2" xfId="40076"/>
    <cellStyle name="Normal 86 3 2 2" xfId="40077"/>
    <cellStyle name="Normal 86 3 3" xfId="40078"/>
    <cellStyle name="Normal 86 3 3 2" xfId="40079"/>
    <cellStyle name="Normal 86 3 4" xfId="40080"/>
    <cellStyle name="Normal 86 3 5" xfId="40081"/>
    <cellStyle name="Normal 86 3 6" xfId="40082"/>
    <cellStyle name="Normal 86 3 7" xfId="40083"/>
    <cellStyle name="Normal 86 3 8" xfId="40084"/>
    <cellStyle name="Normal 86 4" xfId="40085"/>
    <cellStyle name="Normal 86 4 2" xfId="40086"/>
    <cellStyle name="Normal 86 4 2 2" xfId="40087"/>
    <cellStyle name="Normal 86 4 3" xfId="40088"/>
    <cellStyle name="Normal 86 4 3 2" xfId="40089"/>
    <cellStyle name="Normal 86 4 4" xfId="40090"/>
    <cellStyle name="Normal 86 4 5" xfId="40091"/>
    <cellStyle name="Normal 86 4 6" xfId="40092"/>
    <cellStyle name="Normal 86 4 7" xfId="40093"/>
    <cellStyle name="Normal 86 4 8" xfId="40094"/>
    <cellStyle name="Normal 86 5" xfId="40095"/>
    <cellStyle name="Normal 86 6" xfId="40096"/>
    <cellStyle name="Normal 86 6 2" xfId="40097"/>
    <cellStyle name="Normal 86 7" xfId="40098"/>
    <cellStyle name="Normal 86 7 2" xfId="40099"/>
    <cellStyle name="Normal 86 8" xfId="40100"/>
    <cellStyle name="Normal 86 8 2" xfId="40101"/>
    <cellStyle name="Normal 86 9" xfId="40102"/>
    <cellStyle name="Normal 87" xfId="4831"/>
    <cellStyle name="Normal 87 10" xfId="40103"/>
    <cellStyle name="Normal 87 11" xfId="40104"/>
    <cellStyle name="Normal 87 12" xfId="40105"/>
    <cellStyle name="Normal 87 2" xfId="40106"/>
    <cellStyle name="Normal 87 2 2" xfId="40107"/>
    <cellStyle name="Normal 87 2 2 2" xfId="40108"/>
    <cellStyle name="Normal 87 2 3" xfId="40109"/>
    <cellStyle name="Normal 87 2 3 2" xfId="40110"/>
    <cellStyle name="Normal 87 2 3 3" xfId="40111"/>
    <cellStyle name="Normal 87 2 4" xfId="40112"/>
    <cellStyle name="Normal 87 2 4 2" xfId="40113"/>
    <cellStyle name="Normal 87 2 5" xfId="40114"/>
    <cellStyle name="Normal 87 2 6" xfId="40115"/>
    <cellStyle name="Normal 87 2 7" xfId="40116"/>
    <cellStyle name="Normal 87 2 8" xfId="40117"/>
    <cellStyle name="Normal 87 2 9" xfId="40118"/>
    <cellStyle name="Normal 87 3" xfId="40119"/>
    <cellStyle name="Normal 87 3 2" xfId="40120"/>
    <cellStyle name="Normal 87 3 2 2" xfId="40121"/>
    <cellStyle name="Normal 87 3 3" xfId="40122"/>
    <cellStyle name="Normal 87 3 3 2" xfId="40123"/>
    <cellStyle name="Normal 87 3 4" xfId="40124"/>
    <cellStyle name="Normal 87 3 5" xfId="40125"/>
    <cellStyle name="Normal 87 3 6" xfId="40126"/>
    <cellStyle name="Normal 87 3 7" xfId="40127"/>
    <cellStyle name="Normal 87 3 8" xfId="40128"/>
    <cellStyle name="Normal 87 4" xfId="40129"/>
    <cellStyle name="Normal 87 4 2" xfId="40130"/>
    <cellStyle name="Normal 87 4 2 2" xfId="40131"/>
    <cellStyle name="Normal 87 4 3" xfId="40132"/>
    <cellStyle name="Normal 87 4 3 2" xfId="40133"/>
    <cellStyle name="Normal 87 4 4" xfId="40134"/>
    <cellStyle name="Normal 87 4 5" xfId="40135"/>
    <cellStyle name="Normal 87 4 6" xfId="40136"/>
    <cellStyle name="Normal 87 4 7" xfId="40137"/>
    <cellStyle name="Normal 87 4 8" xfId="40138"/>
    <cellStyle name="Normal 87 5" xfId="40139"/>
    <cellStyle name="Normal 87 6" xfId="40140"/>
    <cellStyle name="Normal 87 6 2" xfId="40141"/>
    <cellStyle name="Normal 87 7" xfId="40142"/>
    <cellStyle name="Normal 87 7 2" xfId="40143"/>
    <cellStyle name="Normal 87 8" xfId="40144"/>
    <cellStyle name="Normal 87 8 2" xfId="40145"/>
    <cellStyle name="Normal 87 9" xfId="40146"/>
    <cellStyle name="Normal 88" xfId="4832"/>
    <cellStyle name="Normal 88 10" xfId="40147"/>
    <cellStyle name="Normal 88 11" xfId="40148"/>
    <cellStyle name="Normal 88 12" xfId="40149"/>
    <cellStyle name="Normal 88 2" xfId="40150"/>
    <cellStyle name="Normal 88 2 2" xfId="40151"/>
    <cellStyle name="Normal 88 2 2 2" xfId="40152"/>
    <cellStyle name="Normal 88 2 3" xfId="40153"/>
    <cellStyle name="Normal 88 2 3 2" xfId="40154"/>
    <cellStyle name="Normal 88 2 4" xfId="40155"/>
    <cellStyle name="Normal 88 2 4 2" xfId="40156"/>
    <cellStyle name="Normal 88 2 5" xfId="40157"/>
    <cellStyle name="Normal 88 2 6" xfId="40158"/>
    <cellStyle name="Normal 88 2 7" xfId="40159"/>
    <cellStyle name="Normal 88 2 8" xfId="40160"/>
    <cellStyle name="Normal 88 2 9" xfId="40161"/>
    <cellStyle name="Normal 88 3" xfId="40162"/>
    <cellStyle name="Normal 88 3 2" xfId="40163"/>
    <cellStyle name="Normal 88 3 2 2" xfId="40164"/>
    <cellStyle name="Normal 88 3 3" xfId="40165"/>
    <cellStyle name="Normal 88 3 3 2" xfId="40166"/>
    <cellStyle name="Normal 88 3 4" xfId="40167"/>
    <cellStyle name="Normal 88 3 5" xfId="40168"/>
    <cellStyle name="Normal 88 3 6" xfId="40169"/>
    <cellStyle name="Normal 88 3 7" xfId="40170"/>
    <cellStyle name="Normal 88 3 8" xfId="40171"/>
    <cellStyle name="Normal 88 4" xfId="40172"/>
    <cellStyle name="Normal 88 4 2" xfId="40173"/>
    <cellStyle name="Normal 88 4 2 2" xfId="40174"/>
    <cellStyle name="Normal 88 4 3" xfId="40175"/>
    <cellStyle name="Normal 88 4 3 2" xfId="40176"/>
    <cellStyle name="Normal 88 4 4" xfId="40177"/>
    <cellStyle name="Normal 88 4 5" xfId="40178"/>
    <cellStyle name="Normal 88 4 6" xfId="40179"/>
    <cellStyle name="Normal 88 4 7" xfId="40180"/>
    <cellStyle name="Normal 88 5" xfId="40181"/>
    <cellStyle name="Normal 88 6" xfId="40182"/>
    <cellStyle name="Normal 88 6 2" xfId="40183"/>
    <cellStyle name="Normal 88 7" xfId="40184"/>
    <cellStyle name="Normal 88 7 2" xfId="40185"/>
    <cellStyle name="Normal 88 8" xfId="40186"/>
    <cellStyle name="Normal 88 8 2" xfId="40187"/>
    <cellStyle name="Normal 88 9" xfId="40188"/>
    <cellStyle name="Normal 89" xfId="4833"/>
    <cellStyle name="Normal 89 10" xfId="40189"/>
    <cellStyle name="Normal 89 11" xfId="40190"/>
    <cellStyle name="Normal 89 12" xfId="40191"/>
    <cellStyle name="Normal 89 2" xfId="40192"/>
    <cellStyle name="Normal 89 2 2" xfId="40193"/>
    <cellStyle name="Normal 89 2 3" xfId="40194"/>
    <cellStyle name="Normal 89 2 3 2" xfId="40195"/>
    <cellStyle name="Normal 89 2 4" xfId="40196"/>
    <cellStyle name="Normal 89 2 4 2" xfId="40197"/>
    <cellStyle name="Normal 89 2 5" xfId="40198"/>
    <cellStyle name="Normal 89 2 6" xfId="40199"/>
    <cellStyle name="Normal 89 2 7" xfId="40200"/>
    <cellStyle name="Normal 89 2 8" xfId="40201"/>
    <cellStyle name="Normal 89 2 9" xfId="40202"/>
    <cellStyle name="Normal 89 3" xfId="40203"/>
    <cellStyle name="Normal 89 3 2" xfId="40204"/>
    <cellStyle name="Normal 89 3 2 2" xfId="40205"/>
    <cellStyle name="Normal 89 3 3" xfId="40206"/>
    <cellStyle name="Normal 89 3 3 2" xfId="40207"/>
    <cellStyle name="Normal 89 3 4" xfId="40208"/>
    <cellStyle name="Normal 89 3 5" xfId="40209"/>
    <cellStyle name="Normal 89 3 6" xfId="40210"/>
    <cellStyle name="Normal 89 3 7" xfId="40211"/>
    <cellStyle name="Normal 89 3 8" xfId="40212"/>
    <cellStyle name="Normal 89 4" xfId="40213"/>
    <cellStyle name="Normal 89 4 2" xfId="40214"/>
    <cellStyle name="Normal 89 4 2 2" xfId="40215"/>
    <cellStyle name="Normal 89 4 3" xfId="40216"/>
    <cellStyle name="Normal 89 4 3 2" xfId="40217"/>
    <cellStyle name="Normal 89 4 4" xfId="40218"/>
    <cellStyle name="Normal 89 4 5" xfId="40219"/>
    <cellStyle name="Normal 89 4 6" xfId="40220"/>
    <cellStyle name="Normal 89 4 7" xfId="40221"/>
    <cellStyle name="Normal 89 4 8" xfId="40222"/>
    <cellStyle name="Normal 89 5" xfId="40223"/>
    <cellStyle name="Normal 89 6" xfId="40224"/>
    <cellStyle name="Normal 89 6 2" xfId="40225"/>
    <cellStyle name="Normal 89 7" xfId="40226"/>
    <cellStyle name="Normal 89 7 2" xfId="40227"/>
    <cellStyle name="Normal 89 8" xfId="40228"/>
    <cellStyle name="Normal 89 8 2" xfId="40229"/>
    <cellStyle name="Normal 89 9" xfId="40230"/>
    <cellStyle name="Normal 9" xfId="152"/>
    <cellStyle name="Normal 9 10" xfId="56939"/>
    <cellStyle name="Normal 9 10 2" xfId="56940"/>
    <cellStyle name="Normal 9 10 3" xfId="56941"/>
    <cellStyle name="Normal 9 11" xfId="56942"/>
    <cellStyle name="Normal 9 11 2" xfId="56943"/>
    <cellStyle name="Normal 9 11 3" xfId="56944"/>
    <cellStyle name="Normal 9 12" xfId="56945"/>
    <cellStyle name="Normal 9 12 2" xfId="56946"/>
    <cellStyle name="Normal 9 12 3" xfId="56947"/>
    <cellStyle name="Normal 9 13" xfId="56948"/>
    <cellStyle name="Normal 9 13 2" xfId="56949"/>
    <cellStyle name="Normal 9 13 3" xfId="56950"/>
    <cellStyle name="Normal 9 14" xfId="56951"/>
    <cellStyle name="Normal 9 15" xfId="56952"/>
    <cellStyle name="Normal 9 2" xfId="268"/>
    <cellStyle name="Normal 9 2 2" xfId="3650"/>
    <cellStyle name="Normal 9 2 2 2" xfId="40231"/>
    <cellStyle name="Normal 9 2 2 2 2" xfId="40232"/>
    <cellStyle name="Normal 9 2 2 3" xfId="40233"/>
    <cellStyle name="Normal 9 2 2 4" xfId="40234"/>
    <cellStyle name="Normal 9 2 3" xfId="40235"/>
    <cellStyle name="Normal 9 2 3 2" xfId="56953"/>
    <cellStyle name="Normal 9 2 3 3" xfId="56954"/>
    <cellStyle name="Normal 9 2 4" xfId="40236"/>
    <cellStyle name="Normal 9 2 4 2" xfId="56955"/>
    <cellStyle name="Normal 9 2 4 3" xfId="56956"/>
    <cellStyle name="Normal 9 2 5" xfId="40237"/>
    <cellStyle name="Normal 9 2 6" xfId="56957"/>
    <cellStyle name="Normal 9 2_Dec monthly report" xfId="4834"/>
    <cellStyle name="Normal 9 3" xfId="3651"/>
    <cellStyle name="Normal 9 3 2" xfId="3652"/>
    <cellStyle name="Normal 9 3 2 2" xfId="60229"/>
    <cellStyle name="Normal 9 3 2 3" xfId="60230"/>
    <cellStyle name="Normal 9 3 2 4" xfId="60231"/>
    <cellStyle name="Normal 9 3 3" xfId="4836"/>
    <cellStyle name="Normal 9 3 3 2" xfId="60232"/>
    <cellStyle name="Normal 9 3 4" xfId="40238"/>
    <cellStyle name="Normal 9 3 5" xfId="40239"/>
    <cellStyle name="Normal 9 3 6" xfId="60233"/>
    <cellStyle name="Normal 9 3_Dec monthly report" xfId="4835"/>
    <cellStyle name="Normal 9 4" xfId="3653"/>
    <cellStyle name="Normal 9 4 10" xfId="56958"/>
    <cellStyle name="Normal 9 4 11" xfId="56959"/>
    <cellStyle name="Normal 9 4 2" xfId="4558"/>
    <cellStyle name="Normal 9 4 2 2" xfId="56960"/>
    <cellStyle name="Normal 9 4 2 2 2" xfId="56961"/>
    <cellStyle name="Normal 9 4 2 2 3" xfId="56962"/>
    <cellStyle name="Normal 9 4 2 3" xfId="56963"/>
    <cellStyle name="Normal 9 4 2 3 2" xfId="56964"/>
    <cellStyle name="Normal 9 4 2 3 3" xfId="56965"/>
    <cellStyle name="Normal 9 4 2 4" xfId="56966"/>
    <cellStyle name="Normal 9 4 2 5" xfId="56967"/>
    <cellStyle name="Normal 9 4 2 6" xfId="56968"/>
    <cellStyle name="Normal 9 4 2 7" xfId="56969"/>
    <cellStyle name="Normal 9 4 2 8" xfId="56970"/>
    <cellStyle name="Normal 9 4 3" xfId="40240"/>
    <cellStyle name="Normal 9 4 3 2" xfId="56971"/>
    <cellStyle name="Normal 9 4 3 2 2" xfId="60234"/>
    <cellStyle name="Normal 9 4 3 2 3" xfId="60235"/>
    <cellStyle name="Normal 9 4 3 3" xfId="56972"/>
    <cellStyle name="Normal 9 4 3 3 2" xfId="60236"/>
    <cellStyle name="Normal 9 4 3 4" xfId="56973"/>
    <cellStyle name="Normal 9 4 4" xfId="40241"/>
    <cellStyle name="Normal 9 4 4 2" xfId="56974"/>
    <cellStyle name="Normal 9 4 4 3" xfId="56975"/>
    <cellStyle name="Normal 9 4 5" xfId="56976"/>
    <cellStyle name="Normal 9 4 5 2" xfId="56977"/>
    <cellStyle name="Normal 9 4 5 3" xfId="56978"/>
    <cellStyle name="Normal 9 4 6" xfId="56979"/>
    <cellStyle name="Normal 9 4 6 2" xfId="56980"/>
    <cellStyle name="Normal 9 4 6 3" xfId="56981"/>
    <cellStyle name="Normal 9 4 7" xfId="56982"/>
    <cellStyle name="Normal 9 4 8" xfId="56983"/>
    <cellStyle name="Normal 9 4 9" xfId="56984"/>
    <cellStyle name="Normal 9 5" xfId="3654"/>
    <cellStyle name="Normal 9 5 2" xfId="40242"/>
    <cellStyle name="Normal 9 5 2 2" xfId="40243"/>
    <cellStyle name="Normal 9 5 3" xfId="40244"/>
    <cellStyle name="Normal 9 5 3 2" xfId="40245"/>
    <cellStyle name="Normal 9 5 4" xfId="40246"/>
    <cellStyle name="Normal 9 5 5" xfId="40247"/>
    <cellStyle name="Normal 9 5 6" xfId="40248"/>
    <cellStyle name="Normal 9 5 7" xfId="40249"/>
    <cellStyle name="Normal 9 5 8" xfId="40250"/>
    <cellStyle name="Normal 9 6" xfId="3649"/>
    <cellStyle name="Normal 9 6 2" xfId="56985"/>
    <cellStyle name="Normal 9 6 2 2" xfId="60237"/>
    <cellStyle name="Normal 9 6 2 3" xfId="60238"/>
    <cellStyle name="Normal 9 6 3" xfId="56986"/>
    <cellStyle name="Normal 9 6 4" xfId="56987"/>
    <cellStyle name="Normal 9 6 5" xfId="56988"/>
    <cellStyle name="Normal 9 6 6" xfId="60239"/>
    <cellStyle name="Normal 9 7" xfId="56989"/>
    <cellStyle name="Normal 9 7 2" xfId="56990"/>
    <cellStyle name="Normal 9 7 2 2" xfId="60240"/>
    <cellStyle name="Normal 9 7 2 3" xfId="60241"/>
    <cellStyle name="Normal 9 7 3" xfId="56991"/>
    <cellStyle name="Normal 9 7 4" xfId="56992"/>
    <cellStyle name="Normal 9 7 5" xfId="60242"/>
    <cellStyle name="Normal 9 7 6" xfId="60243"/>
    <cellStyle name="Normal 9 8" xfId="56993"/>
    <cellStyle name="Normal 9 8 2" xfId="56994"/>
    <cellStyle name="Normal 9 8 3" xfId="56995"/>
    <cellStyle name="Normal 9 9" xfId="56996"/>
    <cellStyle name="Normal 9 9 2" xfId="56997"/>
    <cellStyle name="Normal 9 9 3" xfId="56998"/>
    <cellStyle name="Normal 9_2015 Annual Rpt" xfId="5025"/>
    <cellStyle name="Normal 90" xfId="4837"/>
    <cellStyle name="Normal 90 10" xfId="40251"/>
    <cellStyle name="Normal 90 11" xfId="40252"/>
    <cellStyle name="Normal 90 12" xfId="40253"/>
    <cellStyle name="Normal 90 2" xfId="40254"/>
    <cellStyle name="Normal 90 2 2" xfId="40255"/>
    <cellStyle name="Normal 90 2 3" xfId="40256"/>
    <cellStyle name="Normal 90 2 3 2" xfId="40257"/>
    <cellStyle name="Normal 90 2 4" xfId="40258"/>
    <cellStyle name="Normal 90 2 4 2" xfId="40259"/>
    <cellStyle name="Normal 90 2 5" xfId="40260"/>
    <cellStyle name="Normal 90 2 6" xfId="40261"/>
    <cellStyle name="Normal 90 2 7" xfId="40262"/>
    <cellStyle name="Normal 90 2 8" xfId="40263"/>
    <cellStyle name="Normal 90 2 9" xfId="40264"/>
    <cellStyle name="Normal 90 3" xfId="40265"/>
    <cellStyle name="Normal 90 3 2" xfId="40266"/>
    <cellStyle name="Normal 90 3 2 2" xfId="40267"/>
    <cellStyle name="Normal 90 3 3" xfId="40268"/>
    <cellStyle name="Normal 90 3 3 2" xfId="40269"/>
    <cellStyle name="Normal 90 3 4" xfId="40270"/>
    <cellStyle name="Normal 90 3 5" xfId="40271"/>
    <cellStyle name="Normal 90 3 6" xfId="40272"/>
    <cellStyle name="Normal 90 3 7" xfId="40273"/>
    <cellStyle name="Normal 90 3 8" xfId="40274"/>
    <cellStyle name="Normal 90 4" xfId="40275"/>
    <cellStyle name="Normal 90 4 2" xfId="40276"/>
    <cellStyle name="Normal 90 4 2 2" xfId="40277"/>
    <cellStyle name="Normal 90 4 3" xfId="40278"/>
    <cellStyle name="Normal 90 4 3 2" xfId="40279"/>
    <cellStyle name="Normal 90 4 4" xfId="40280"/>
    <cellStyle name="Normal 90 4 5" xfId="40281"/>
    <cellStyle name="Normal 90 4 6" xfId="40282"/>
    <cellStyle name="Normal 90 4 7" xfId="40283"/>
    <cellStyle name="Normal 90 4 8" xfId="40284"/>
    <cellStyle name="Normal 90 5" xfId="40285"/>
    <cellStyle name="Normal 90 6" xfId="40286"/>
    <cellStyle name="Normal 90 6 2" xfId="40287"/>
    <cellStyle name="Normal 90 7" xfId="40288"/>
    <cellStyle name="Normal 90 7 2" xfId="40289"/>
    <cellStyle name="Normal 90 8" xfId="40290"/>
    <cellStyle name="Normal 90 8 2" xfId="40291"/>
    <cellStyle name="Normal 90 9" xfId="40292"/>
    <cellStyle name="Normal 91" xfId="4838"/>
    <cellStyle name="Normal 91 10" xfId="40293"/>
    <cellStyle name="Normal 91 11" xfId="40294"/>
    <cellStyle name="Normal 91 12" xfId="40295"/>
    <cellStyle name="Normal 91 2" xfId="40296"/>
    <cellStyle name="Normal 91 2 2" xfId="40297"/>
    <cellStyle name="Normal 91 2 2 2" xfId="40298"/>
    <cellStyle name="Normal 91 2 3" xfId="40299"/>
    <cellStyle name="Normal 91 2 3 2" xfId="40300"/>
    <cellStyle name="Normal 91 2 3 3" xfId="40301"/>
    <cellStyle name="Normal 91 2 4" xfId="40302"/>
    <cellStyle name="Normal 91 2 4 2" xfId="40303"/>
    <cellStyle name="Normal 91 2 5" xfId="40304"/>
    <cellStyle name="Normal 91 2 6" xfId="40305"/>
    <cellStyle name="Normal 91 2 7" xfId="40306"/>
    <cellStyle name="Normal 91 2 8" xfId="40307"/>
    <cellStyle name="Normal 91 2 9" xfId="40308"/>
    <cellStyle name="Normal 91 3" xfId="40309"/>
    <cellStyle name="Normal 91 3 2" xfId="40310"/>
    <cellStyle name="Normal 91 3 2 2" xfId="40311"/>
    <cellStyle name="Normal 91 3 3" xfId="40312"/>
    <cellStyle name="Normal 91 3 3 2" xfId="40313"/>
    <cellStyle name="Normal 91 3 4" xfId="40314"/>
    <cellStyle name="Normal 91 3 5" xfId="40315"/>
    <cellStyle name="Normal 91 3 6" xfId="40316"/>
    <cellStyle name="Normal 91 3 7" xfId="40317"/>
    <cellStyle name="Normal 91 3 8" xfId="40318"/>
    <cellStyle name="Normal 91 4" xfId="40319"/>
    <cellStyle name="Normal 91 4 2" xfId="40320"/>
    <cellStyle name="Normal 91 4 2 2" xfId="40321"/>
    <cellStyle name="Normal 91 4 3" xfId="40322"/>
    <cellStyle name="Normal 91 4 3 2" xfId="40323"/>
    <cellStyle name="Normal 91 4 4" xfId="40324"/>
    <cellStyle name="Normal 91 4 5" xfId="40325"/>
    <cellStyle name="Normal 91 4 6" xfId="40326"/>
    <cellStyle name="Normal 91 4 7" xfId="40327"/>
    <cellStyle name="Normal 91 4 8" xfId="40328"/>
    <cellStyle name="Normal 91 5" xfId="40329"/>
    <cellStyle name="Normal 91 6" xfId="40330"/>
    <cellStyle name="Normal 91 6 2" xfId="40331"/>
    <cellStyle name="Normal 91 7" xfId="40332"/>
    <cellStyle name="Normal 91 7 2" xfId="40333"/>
    <cellStyle name="Normal 91 8" xfId="40334"/>
    <cellStyle name="Normal 91 8 2" xfId="40335"/>
    <cellStyle name="Normal 91 9" xfId="40336"/>
    <cellStyle name="Normal 92" xfId="4839"/>
    <cellStyle name="Normal 92 10" xfId="40337"/>
    <cellStyle name="Normal 92 11" xfId="40338"/>
    <cellStyle name="Normal 92 12" xfId="40339"/>
    <cellStyle name="Normal 92 2" xfId="40340"/>
    <cellStyle name="Normal 92 2 2" xfId="40341"/>
    <cellStyle name="Normal 92 2 2 2" xfId="40342"/>
    <cellStyle name="Normal 92 2 3" xfId="40343"/>
    <cellStyle name="Normal 92 2 3 2" xfId="40344"/>
    <cellStyle name="Normal 92 2 3 3" xfId="40345"/>
    <cellStyle name="Normal 92 2 4" xfId="40346"/>
    <cellStyle name="Normal 92 2 4 2" xfId="40347"/>
    <cellStyle name="Normal 92 2 5" xfId="40348"/>
    <cellStyle name="Normal 92 2 6" xfId="40349"/>
    <cellStyle name="Normal 92 2 7" xfId="40350"/>
    <cellStyle name="Normal 92 2 8" xfId="40351"/>
    <cellStyle name="Normal 92 2 9" xfId="40352"/>
    <cellStyle name="Normal 92 3" xfId="40353"/>
    <cellStyle name="Normal 92 3 2" xfId="40354"/>
    <cellStyle name="Normal 92 3 2 2" xfId="40355"/>
    <cellStyle name="Normal 92 3 3" xfId="40356"/>
    <cellStyle name="Normal 92 3 3 2" xfId="40357"/>
    <cellStyle name="Normal 92 3 4" xfId="40358"/>
    <cellStyle name="Normal 92 3 5" xfId="40359"/>
    <cellStyle name="Normal 92 3 6" xfId="40360"/>
    <cellStyle name="Normal 92 3 7" xfId="40361"/>
    <cellStyle name="Normal 92 3 8" xfId="40362"/>
    <cellStyle name="Normal 92 4" xfId="40363"/>
    <cellStyle name="Normal 92 4 2" xfId="40364"/>
    <cellStyle name="Normal 92 4 2 2" xfId="40365"/>
    <cellStyle name="Normal 92 4 3" xfId="40366"/>
    <cellStyle name="Normal 92 4 3 2" xfId="40367"/>
    <cellStyle name="Normal 92 4 4" xfId="40368"/>
    <cellStyle name="Normal 92 4 5" xfId="40369"/>
    <cellStyle name="Normal 92 4 6" xfId="40370"/>
    <cellStyle name="Normal 92 4 7" xfId="40371"/>
    <cellStyle name="Normal 92 4 8" xfId="40372"/>
    <cellStyle name="Normal 92 5" xfId="40373"/>
    <cellStyle name="Normal 92 6" xfId="40374"/>
    <cellStyle name="Normal 92 6 2" xfId="40375"/>
    <cellStyle name="Normal 92 7" xfId="40376"/>
    <cellStyle name="Normal 92 7 2" xfId="40377"/>
    <cellStyle name="Normal 92 8" xfId="40378"/>
    <cellStyle name="Normal 92 8 2" xfId="40379"/>
    <cellStyle name="Normal 92 9" xfId="40380"/>
    <cellStyle name="Normal 93" xfId="4840"/>
    <cellStyle name="Normal 93 10" xfId="40381"/>
    <cellStyle name="Normal 93 11" xfId="40382"/>
    <cellStyle name="Normal 93 12" xfId="40383"/>
    <cellStyle name="Normal 93 2" xfId="40384"/>
    <cellStyle name="Normal 93 2 2" xfId="40385"/>
    <cellStyle name="Normal 93 2 2 2" xfId="40386"/>
    <cellStyle name="Normal 93 2 3" xfId="40387"/>
    <cellStyle name="Normal 93 2 3 2" xfId="40388"/>
    <cellStyle name="Normal 93 2 4" xfId="40389"/>
    <cellStyle name="Normal 93 2 4 2" xfId="40390"/>
    <cellStyle name="Normal 93 2 5" xfId="40391"/>
    <cellStyle name="Normal 93 2 6" xfId="40392"/>
    <cellStyle name="Normal 93 2 7" xfId="40393"/>
    <cellStyle name="Normal 93 2 8" xfId="40394"/>
    <cellStyle name="Normal 93 2 9" xfId="40395"/>
    <cellStyle name="Normal 93 3" xfId="40396"/>
    <cellStyle name="Normal 93 3 2" xfId="40397"/>
    <cellStyle name="Normal 93 3 2 2" xfId="40398"/>
    <cellStyle name="Normal 93 3 3" xfId="40399"/>
    <cellStyle name="Normal 93 3 3 2" xfId="40400"/>
    <cellStyle name="Normal 93 3 4" xfId="40401"/>
    <cellStyle name="Normal 93 3 5" xfId="40402"/>
    <cellStyle name="Normal 93 3 6" xfId="40403"/>
    <cellStyle name="Normal 93 3 7" xfId="40404"/>
    <cellStyle name="Normal 93 3 8" xfId="40405"/>
    <cellStyle name="Normal 93 4" xfId="40406"/>
    <cellStyle name="Normal 93 4 2" xfId="40407"/>
    <cellStyle name="Normal 93 4 2 2" xfId="40408"/>
    <cellStyle name="Normal 93 4 3" xfId="40409"/>
    <cellStyle name="Normal 93 4 3 2" xfId="40410"/>
    <cellStyle name="Normal 93 4 4" xfId="40411"/>
    <cellStyle name="Normal 93 4 5" xfId="40412"/>
    <cellStyle name="Normal 93 4 6" xfId="40413"/>
    <cellStyle name="Normal 93 4 7" xfId="40414"/>
    <cellStyle name="Normal 93 4 8" xfId="40415"/>
    <cellStyle name="Normal 93 5" xfId="40416"/>
    <cellStyle name="Normal 93 6" xfId="40417"/>
    <cellStyle name="Normal 93 6 2" xfId="40418"/>
    <cellStyle name="Normal 93 7" xfId="40419"/>
    <cellStyle name="Normal 93 7 2" xfId="40420"/>
    <cellStyle name="Normal 93 8" xfId="40421"/>
    <cellStyle name="Normal 93 8 2" xfId="40422"/>
    <cellStyle name="Normal 93 9" xfId="40423"/>
    <cellStyle name="Normal 94" xfId="4841"/>
    <cellStyle name="Normal 94 10" xfId="40424"/>
    <cellStyle name="Normal 94 11" xfId="40425"/>
    <cellStyle name="Normal 94 12" xfId="40426"/>
    <cellStyle name="Normal 94 2" xfId="40427"/>
    <cellStyle name="Normal 94 2 2" xfId="40428"/>
    <cellStyle name="Normal 94 2 2 2" xfId="40429"/>
    <cellStyle name="Normal 94 2 3" xfId="40430"/>
    <cellStyle name="Normal 94 2 3 2" xfId="40431"/>
    <cellStyle name="Normal 94 2 4" xfId="40432"/>
    <cellStyle name="Normal 94 2 4 2" xfId="40433"/>
    <cellStyle name="Normal 94 2 5" xfId="40434"/>
    <cellStyle name="Normal 94 2 6" xfId="40435"/>
    <cellStyle name="Normal 94 2 7" xfId="40436"/>
    <cellStyle name="Normal 94 2 8" xfId="40437"/>
    <cellStyle name="Normal 94 2 9" xfId="40438"/>
    <cellStyle name="Normal 94 3" xfId="40439"/>
    <cellStyle name="Normal 94 3 2" xfId="40440"/>
    <cellStyle name="Normal 94 3 2 2" xfId="40441"/>
    <cellStyle name="Normal 94 3 3" xfId="40442"/>
    <cellStyle name="Normal 94 3 3 2" xfId="40443"/>
    <cellStyle name="Normal 94 3 4" xfId="40444"/>
    <cellStyle name="Normal 94 3 5" xfId="40445"/>
    <cellStyle name="Normal 94 3 6" xfId="40446"/>
    <cellStyle name="Normal 94 3 7" xfId="40447"/>
    <cellStyle name="Normal 94 3 8" xfId="40448"/>
    <cellStyle name="Normal 94 4" xfId="40449"/>
    <cellStyle name="Normal 94 4 2" xfId="40450"/>
    <cellStyle name="Normal 94 4 2 2" xfId="40451"/>
    <cellStyle name="Normal 94 4 3" xfId="40452"/>
    <cellStyle name="Normal 94 4 3 2" xfId="40453"/>
    <cellStyle name="Normal 94 4 4" xfId="40454"/>
    <cellStyle name="Normal 94 4 5" xfId="40455"/>
    <cellStyle name="Normal 94 4 6" xfId="40456"/>
    <cellStyle name="Normal 94 4 7" xfId="40457"/>
    <cellStyle name="Normal 94 4 8" xfId="40458"/>
    <cellStyle name="Normal 94 5" xfId="40459"/>
    <cellStyle name="Normal 94 6" xfId="40460"/>
    <cellStyle name="Normal 94 6 2" xfId="40461"/>
    <cellStyle name="Normal 94 7" xfId="40462"/>
    <cellStyle name="Normal 94 7 2" xfId="40463"/>
    <cellStyle name="Normal 94 8" xfId="40464"/>
    <cellStyle name="Normal 94 8 2" xfId="40465"/>
    <cellStyle name="Normal 94 9" xfId="40466"/>
    <cellStyle name="Normal 95" xfId="4842"/>
    <cellStyle name="Normal 95 10" xfId="40467"/>
    <cellStyle name="Normal 95 11" xfId="40468"/>
    <cellStyle name="Normal 95 12" xfId="40469"/>
    <cellStyle name="Normal 95 2" xfId="40470"/>
    <cellStyle name="Normal 95 2 2" xfId="40471"/>
    <cellStyle name="Normal 95 2 2 2" xfId="40472"/>
    <cellStyle name="Normal 95 2 3" xfId="40473"/>
    <cellStyle name="Normal 95 2 3 2" xfId="40474"/>
    <cellStyle name="Normal 95 2 4" xfId="40475"/>
    <cellStyle name="Normal 95 2 4 2" xfId="40476"/>
    <cellStyle name="Normal 95 2 5" xfId="40477"/>
    <cellStyle name="Normal 95 2 6" xfId="40478"/>
    <cellStyle name="Normal 95 2 7" xfId="40479"/>
    <cellStyle name="Normal 95 2 8" xfId="40480"/>
    <cellStyle name="Normal 95 2 9" xfId="40481"/>
    <cellStyle name="Normal 95 3" xfId="40482"/>
    <cellStyle name="Normal 95 3 2" xfId="40483"/>
    <cellStyle name="Normal 95 3 2 2" xfId="40484"/>
    <cellStyle name="Normal 95 3 3" xfId="40485"/>
    <cellStyle name="Normal 95 3 3 2" xfId="40486"/>
    <cellStyle name="Normal 95 3 4" xfId="40487"/>
    <cellStyle name="Normal 95 3 5" xfId="40488"/>
    <cellStyle name="Normal 95 3 6" xfId="40489"/>
    <cellStyle name="Normal 95 3 7" xfId="40490"/>
    <cellStyle name="Normal 95 3 8" xfId="40491"/>
    <cellStyle name="Normal 95 4" xfId="40492"/>
    <cellStyle name="Normal 95 4 2" xfId="40493"/>
    <cellStyle name="Normal 95 4 2 2" xfId="40494"/>
    <cellStyle name="Normal 95 4 3" xfId="40495"/>
    <cellStyle name="Normal 95 4 3 2" xfId="40496"/>
    <cellStyle name="Normal 95 4 4" xfId="40497"/>
    <cellStyle name="Normal 95 4 5" xfId="40498"/>
    <cellStyle name="Normal 95 4 6" xfId="40499"/>
    <cellStyle name="Normal 95 4 7" xfId="40500"/>
    <cellStyle name="Normal 95 4 8" xfId="40501"/>
    <cellStyle name="Normal 95 5" xfId="40502"/>
    <cellStyle name="Normal 95 6" xfId="40503"/>
    <cellStyle name="Normal 95 6 2" xfId="40504"/>
    <cellStyle name="Normal 95 7" xfId="40505"/>
    <cellStyle name="Normal 95 7 2" xfId="40506"/>
    <cellStyle name="Normal 95 8" xfId="40507"/>
    <cellStyle name="Normal 95 8 2" xfId="40508"/>
    <cellStyle name="Normal 95 9" xfId="40509"/>
    <cellStyle name="Normal 96" xfId="4843"/>
    <cellStyle name="Normal 96 2" xfId="40510"/>
    <cellStyle name="Normal 96 2 2" xfId="40511"/>
    <cellStyle name="Normal 96 2 2 2" xfId="40512"/>
    <cellStyle name="Normal 96 2 3" xfId="40513"/>
    <cellStyle name="Normal 96 3" xfId="40514"/>
    <cellStyle name="Normal 96 3 2" xfId="40515"/>
    <cellStyle name="Normal 96 4" xfId="40516"/>
    <cellStyle name="Normal 96 5" xfId="40517"/>
    <cellStyle name="Normal 96 6" xfId="40518"/>
    <cellStyle name="Normal 97" xfId="4844"/>
    <cellStyle name="Normal 97 2" xfId="40519"/>
    <cellStyle name="Normal 97 2 2" xfId="40520"/>
    <cellStyle name="Normal 97 2 2 2" xfId="40521"/>
    <cellStyle name="Normal 97 2 3" xfId="40522"/>
    <cellStyle name="Normal 97 3" xfId="40523"/>
    <cellStyle name="Normal 97 3 2" xfId="40524"/>
    <cellStyle name="Normal 97 4" xfId="40525"/>
    <cellStyle name="Normal 97 5" xfId="40526"/>
    <cellStyle name="Normal 97 6" xfId="40527"/>
    <cellStyle name="Normal 98" xfId="4845"/>
    <cellStyle name="Normal 98 2" xfId="40528"/>
    <cellStyle name="Normal 98 2 2" xfId="40529"/>
    <cellStyle name="Normal 98 2 2 2" xfId="40530"/>
    <cellStyle name="Normal 98 2 3" xfId="40531"/>
    <cellStyle name="Normal 98 3" xfId="40532"/>
    <cellStyle name="Normal 98 3 2" xfId="40533"/>
    <cellStyle name="Normal 98 4" xfId="40534"/>
    <cellStyle name="Normal 98 5" xfId="40535"/>
    <cellStyle name="Normal 98 6" xfId="40536"/>
    <cellStyle name="Normal 99" xfId="4846"/>
    <cellStyle name="Normal 99 2" xfId="40537"/>
    <cellStyle name="Normal 99 2 2" xfId="40538"/>
    <cellStyle name="Normal 99 2 2 2" xfId="40539"/>
    <cellStyle name="Normal 99 2 3" xfId="40540"/>
    <cellStyle name="Normal 99 3" xfId="40541"/>
    <cellStyle name="Normal 99 3 2" xfId="40542"/>
    <cellStyle name="Normal 99 4" xfId="40543"/>
    <cellStyle name="Normal 99 5" xfId="40544"/>
    <cellStyle name="Normal 99 6" xfId="40545"/>
    <cellStyle name="Normal_Attachment 5A - Program Budget Workbook Dec22" xfId="61357"/>
    <cellStyle name="Normal_RRM3_Tables_(as filed)_v 08" xfId="61356"/>
    <cellStyle name="Note" xfId="15" builtinId="10" customBuiltin="1"/>
    <cellStyle name="Note 10" xfId="40546"/>
    <cellStyle name="Note 10 2" xfId="40547"/>
    <cellStyle name="Note 10 2 2" xfId="40548"/>
    <cellStyle name="Note 10 3" xfId="40549"/>
    <cellStyle name="Note 10 3 2" xfId="40550"/>
    <cellStyle name="Note 10 4" xfId="40551"/>
    <cellStyle name="Note 10 5" xfId="40552"/>
    <cellStyle name="Note 10 6" xfId="40553"/>
    <cellStyle name="Note 10 7" xfId="40554"/>
    <cellStyle name="Note 11" xfId="40555"/>
    <cellStyle name="Note 2" xfId="153"/>
    <cellStyle name="Note 2 10" xfId="40556"/>
    <cellStyle name="Note 2 10 2" xfId="40557"/>
    <cellStyle name="Note 2 10 3" xfId="56999"/>
    <cellStyle name="Note 2 11" xfId="40558"/>
    <cellStyle name="Note 2 11 2" xfId="40559"/>
    <cellStyle name="Note 2 11 2 2" xfId="60244"/>
    <cellStyle name="Note 2 11 3" xfId="57000"/>
    <cellStyle name="Note 2 12" xfId="40560"/>
    <cellStyle name="Note 2 12 2" xfId="40561"/>
    <cellStyle name="Note 2 12 3" xfId="57001"/>
    <cellStyle name="Note 2 13" xfId="40562"/>
    <cellStyle name="Note 2 13 2" xfId="40563"/>
    <cellStyle name="Note 2 13 3" xfId="57002"/>
    <cellStyle name="Note 2 14" xfId="40564"/>
    <cellStyle name="Note 2 14 2" xfId="40565"/>
    <cellStyle name="Note 2 15" xfId="40566"/>
    <cellStyle name="Note 2 15 2" xfId="57003"/>
    <cellStyle name="Note 2 15 3" xfId="57004"/>
    <cellStyle name="Note 2 16" xfId="40567"/>
    <cellStyle name="Note 2 16 2" xfId="57005"/>
    <cellStyle name="Note 2 16 3" xfId="57006"/>
    <cellStyle name="Note 2 17" xfId="40568"/>
    <cellStyle name="Note 2 17 2" xfId="57007"/>
    <cellStyle name="Note 2 17 3" xfId="57008"/>
    <cellStyle name="Note 2 18" xfId="57009"/>
    <cellStyle name="Note 2 18 2" xfId="57010"/>
    <cellStyle name="Note 2 18 3" xfId="57011"/>
    <cellStyle name="Note 2 19" xfId="57012"/>
    <cellStyle name="Note 2 2" xfId="154"/>
    <cellStyle name="Note 2 2 10" xfId="40569"/>
    <cellStyle name="Note 2 2 10 2" xfId="57013"/>
    <cellStyle name="Note 2 2 10 3" xfId="57014"/>
    <cellStyle name="Note 2 2 11" xfId="40570"/>
    <cellStyle name="Note 2 2 11 2" xfId="57015"/>
    <cellStyle name="Note 2 2 11 3" xfId="57016"/>
    <cellStyle name="Note 2 2 12" xfId="57017"/>
    <cellStyle name="Note 2 2 13" xfId="57018"/>
    <cellStyle name="Note 2 2 14" xfId="57019"/>
    <cellStyle name="Note 2 2 15" xfId="57020"/>
    <cellStyle name="Note 2 2 2" xfId="270"/>
    <cellStyle name="Note 2 2 2 10" xfId="40571"/>
    <cellStyle name="Note 2 2 2 11" xfId="40572"/>
    <cellStyle name="Note 2 2 2 2" xfId="3658"/>
    <cellStyle name="Note 2 2 2 2 2" xfId="40573"/>
    <cellStyle name="Note 2 2 2 2 2 2" xfId="40574"/>
    <cellStyle name="Note 2 2 2 2 3" xfId="40575"/>
    <cellStyle name="Note 2 2 2 2 3 2" xfId="40576"/>
    <cellStyle name="Note 2 2 2 2 4" xfId="40577"/>
    <cellStyle name="Note 2 2 2 2 4 2" xfId="40578"/>
    <cellStyle name="Note 2 2 2 2 5" xfId="40579"/>
    <cellStyle name="Note 2 2 2 3" xfId="3657"/>
    <cellStyle name="Note 2 2 2 3 2" xfId="40580"/>
    <cellStyle name="Note 2 2 2 3 2 2" xfId="40581"/>
    <cellStyle name="Note 2 2 2 3 3" xfId="40582"/>
    <cellStyle name="Note 2 2 2 3 3 2" xfId="40583"/>
    <cellStyle name="Note 2 2 2 3 4" xfId="40584"/>
    <cellStyle name="Note 2 2 2 3 4 2" xfId="40585"/>
    <cellStyle name="Note 2 2 2 3 5" xfId="40586"/>
    <cellStyle name="Note 2 2 2 4" xfId="40587"/>
    <cellStyle name="Note 2 2 2 4 2" xfId="40588"/>
    <cellStyle name="Note 2 2 2 4 2 2" xfId="40589"/>
    <cellStyle name="Note 2 2 2 4 3" xfId="40590"/>
    <cellStyle name="Note 2 2 2 4 3 2" xfId="40591"/>
    <cellStyle name="Note 2 2 2 4 4" xfId="40592"/>
    <cellStyle name="Note 2 2 2 4 4 2" xfId="40593"/>
    <cellStyle name="Note 2 2 2 4 5" xfId="40594"/>
    <cellStyle name="Note 2 2 2 5" xfId="40595"/>
    <cellStyle name="Note 2 2 2 5 2" xfId="40596"/>
    <cellStyle name="Note 2 2 2 5 3" xfId="57021"/>
    <cellStyle name="Note 2 2 2 6" xfId="40597"/>
    <cellStyle name="Note 2 2 2 6 2" xfId="40598"/>
    <cellStyle name="Note 2 2 2 7" xfId="40599"/>
    <cellStyle name="Note 2 2 2 7 2" xfId="40600"/>
    <cellStyle name="Note 2 2 2 8" xfId="40601"/>
    <cellStyle name="Note 2 2 2 8 2" xfId="40602"/>
    <cellStyle name="Note 2 2 2 9" xfId="40603"/>
    <cellStyle name="Note 2 2 3" xfId="3656"/>
    <cellStyle name="Note 2 2 3 2" xfId="40604"/>
    <cellStyle name="Note 2 2 3 2 2" xfId="40605"/>
    <cellStyle name="Note 2 2 3 3" xfId="40606"/>
    <cellStyle name="Note 2 2 3 3 2" xfId="40607"/>
    <cellStyle name="Note 2 2 3 4" xfId="40608"/>
    <cellStyle name="Note 2 2 3 4 2" xfId="40609"/>
    <cellStyle name="Note 2 2 3 5" xfId="40610"/>
    <cellStyle name="Note 2 2 4" xfId="40611"/>
    <cellStyle name="Note 2 2 4 2" xfId="40612"/>
    <cellStyle name="Note 2 2 4 2 2" xfId="40613"/>
    <cellStyle name="Note 2 2 4 3" xfId="40614"/>
    <cellStyle name="Note 2 2 4 3 2" xfId="40615"/>
    <cellStyle name="Note 2 2 4 4" xfId="40616"/>
    <cellStyle name="Note 2 2 4 4 2" xfId="40617"/>
    <cellStyle name="Note 2 2 4 5" xfId="40618"/>
    <cellStyle name="Note 2 2 5" xfId="40619"/>
    <cellStyle name="Note 2 2 5 2" xfId="40620"/>
    <cellStyle name="Note 2 2 5 2 2" xfId="40621"/>
    <cellStyle name="Note 2 2 5 3" xfId="40622"/>
    <cellStyle name="Note 2 2 5 3 2" xfId="40623"/>
    <cellStyle name="Note 2 2 5 4" xfId="40624"/>
    <cellStyle name="Note 2 2 6" xfId="40625"/>
    <cellStyle name="Note 2 2 6 2" xfId="40626"/>
    <cellStyle name="Note 2 2 6 3" xfId="57022"/>
    <cellStyle name="Note 2 2 7" xfId="40627"/>
    <cellStyle name="Note 2 2 7 2" xfId="40628"/>
    <cellStyle name="Note 2 2 8" xfId="40629"/>
    <cellStyle name="Note 2 2 8 2" xfId="40630"/>
    <cellStyle name="Note 2 2 8 3" xfId="57023"/>
    <cellStyle name="Note 2 2 9" xfId="40631"/>
    <cellStyle name="Note 2 2 9 2" xfId="40632"/>
    <cellStyle name="Note 2 2 9 3" xfId="57024"/>
    <cellStyle name="Note 2 2_Dec monthly report" xfId="4848"/>
    <cellStyle name="Note 2 20" xfId="57025"/>
    <cellStyle name="Note 2 3" xfId="269"/>
    <cellStyle name="Note 2 3 10" xfId="40633"/>
    <cellStyle name="Note 2 3 11" xfId="40634"/>
    <cellStyle name="Note 2 3 2" xfId="3659"/>
    <cellStyle name="Note 2 3 2 2" xfId="40635"/>
    <cellStyle name="Note 2 3 2 2 2" xfId="40636"/>
    <cellStyle name="Note 2 3 2 2 2 2" xfId="40637"/>
    <cellStyle name="Note 2 3 2 2 3" xfId="40638"/>
    <cellStyle name="Note 2 3 2 3" xfId="40639"/>
    <cellStyle name="Note 2 3 2 3 2" xfId="40640"/>
    <cellStyle name="Note 2 3 2 3 3" xfId="40641"/>
    <cellStyle name="Note 2 3 2 4" xfId="40642"/>
    <cellStyle name="Note 2 3 2 4 2" xfId="40643"/>
    <cellStyle name="Note 2 3 2 5" xfId="40644"/>
    <cellStyle name="Note 2 3 2 6" xfId="40645"/>
    <cellStyle name="Note 2 3 3" xfId="40646"/>
    <cellStyle name="Note 2 3 3 2" xfId="40647"/>
    <cellStyle name="Note 2 3 3 2 2" xfId="40648"/>
    <cellStyle name="Note 2 3 3 3" xfId="40649"/>
    <cellStyle name="Note 2 3 3 3 2" xfId="40650"/>
    <cellStyle name="Note 2 3 3 4" xfId="40651"/>
    <cellStyle name="Note 2 3 3 4 2" xfId="40652"/>
    <cellStyle name="Note 2 3 3 4 3" xfId="40653"/>
    <cellStyle name="Note 2 3 3 5" xfId="40654"/>
    <cellStyle name="Note 2 3 3 6" xfId="40655"/>
    <cellStyle name="Note 2 3 4" xfId="40656"/>
    <cellStyle name="Note 2 3 4 2" xfId="40657"/>
    <cellStyle name="Note 2 3 4 2 2" xfId="40658"/>
    <cellStyle name="Note 2 3 4 3" xfId="40659"/>
    <cellStyle name="Note 2 3 5" xfId="40660"/>
    <cellStyle name="Note 2 3 5 2" xfId="40661"/>
    <cellStyle name="Note 2 3 6" xfId="40662"/>
    <cellStyle name="Note 2 3 6 2" xfId="40663"/>
    <cellStyle name="Note 2 3 7" xfId="40664"/>
    <cellStyle name="Note 2 3 7 2" xfId="40665"/>
    <cellStyle name="Note 2 3 8" xfId="40666"/>
    <cellStyle name="Note 2 3 8 2" xfId="40667"/>
    <cellStyle name="Note 2 3 9" xfId="40668"/>
    <cellStyle name="Note 2 4" xfId="3660"/>
    <cellStyle name="Note 2 4 2" xfId="3661"/>
    <cellStyle name="Note 2 4 2 2" xfId="40669"/>
    <cellStyle name="Note 2 4 2 2 2" xfId="40670"/>
    <cellStyle name="Note 2 4 2 3" xfId="40671"/>
    <cellStyle name="Note 2 4 2 3 2" xfId="40672"/>
    <cellStyle name="Note 2 4 2 4" xfId="40673"/>
    <cellStyle name="Note 2 4 2 4 2" xfId="40674"/>
    <cellStyle name="Note 2 4 2 4 3" xfId="40675"/>
    <cellStyle name="Note 2 4 2 5" xfId="40676"/>
    <cellStyle name="Note 2 4 3" xfId="4849"/>
    <cellStyle name="Note 2 4 3 2" xfId="40677"/>
    <cellStyle name="Note 2 4 3 2 2" xfId="40678"/>
    <cellStyle name="Note 2 4 3 3" xfId="40679"/>
    <cellStyle name="Note 2 4 4" xfId="40680"/>
    <cellStyle name="Note 2 4 4 2" xfId="40681"/>
    <cellStyle name="Note 2 4 5" xfId="40682"/>
    <cellStyle name="Note 2 4 5 2" xfId="40683"/>
    <cellStyle name="Note 2 4 6" xfId="40684"/>
    <cellStyle name="Note 2 4 6 2" xfId="40685"/>
    <cellStyle name="Note 2 4 7" xfId="40686"/>
    <cellStyle name="Note 2 4 7 2" xfId="40687"/>
    <cellStyle name="Note 2 4 8" xfId="40688"/>
    <cellStyle name="Note 2 4 9" xfId="40689"/>
    <cellStyle name="Note 2 5" xfId="3662"/>
    <cellStyle name="Note 2 5 2" xfId="40690"/>
    <cellStyle name="Note 2 5 2 2" xfId="40691"/>
    <cellStyle name="Note 2 5 2 2 2" xfId="40692"/>
    <cellStyle name="Note 2 5 2 3" xfId="40693"/>
    <cellStyle name="Note 2 5 3" xfId="40694"/>
    <cellStyle name="Note 2 5 3 2" xfId="40695"/>
    <cellStyle name="Note 2 5 3 3" xfId="40696"/>
    <cellStyle name="Note 2 5 4" xfId="40697"/>
    <cellStyle name="Note 2 5 4 2" xfId="40698"/>
    <cellStyle name="Note 2 5 5" xfId="40699"/>
    <cellStyle name="Note 2 5 5 2" xfId="40700"/>
    <cellStyle name="Note 2 5 6" xfId="40701"/>
    <cellStyle name="Note 2 5 6 2" xfId="40702"/>
    <cellStyle name="Note 2 5 7" xfId="40703"/>
    <cellStyle name="Note 2 5 8" xfId="40704"/>
    <cellStyle name="Note 2 5 9" xfId="40705"/>
    <cellStyle name="Note 2 6" xfId="3663"/>
    <cellStyle name="Note 2 6 2" xfId="3664"/>
    <cellStyle name="Note 2 6 2 2" xfId="4559"/>
    <cellStyle name="Note 2 6 2 2 2" xfId="60245"/>
    <cellStyle name="Note 2 6 2 2 2 2" xfId="60246"/>
    <cellStyle name="Note 2 6 2 2 3" xfId="60247"/>
    <cellStyle name="Note 2 6 2 3" xfId="60248"/>
    <cellStyle name="Note 2 6 2 3 2" xfId="60249"/>
    <cellStyle name="Note 2 6 2 4" xfId="60250"/>
    <cellStyle name="Note 2 6 3" xfId="40706"/>
    <cellStyle name="Note 2 6 3 2" xfId="40707"/>
    <cellStyle name="Note 2 6 4" xfId="40708"/>
    <cellStyle name="Note 2 6 4 2" xfId="40709"/>
    <cellStyle name="Note 2 6 5" xfId="40710"/>
    <cellStyle name="Note 2 6 5 2" xfId="40711"/>
    <cellStyle name="Note 2 6 6" xfId="40712"/>
    <cellStyle name="Note 2 6_Dec monthly report" xfId="4850"/>
    <cellStyle name="Note 2 7" xfId="3665"/>
    <cellStyle name="Note 2 7 2" xfId="3666"/>
    <cellStyle name="Note 2 7 2 2" xfId="40713"/>
    <cellStyle name="Note 2 7 2 3" xfId="40714"/>
    <cellStyle name="Note 2 7 2 4" xfId="60251"/>
    <cellStyle name="Note 2 7 2 5" xfId="60252"/>
    <cellStyle name="Note 2 7 3" xfId="40715"/>
    <cellStyle name="Note 2 7 3 2" xfId="40716"/>
    <cellStyle name="Note 2 7 4" xfId="40717"/>
    <cellStyle name="Note 2 7 4 2" xfId="40718"/>
    <cellStyle name="Note 2 7 5" xfId="40719"/>
    <cellStyle name="Note 2 7 5 2" xfId="40720"/>
    <cellStyle name="Note 2 7 6" xfId="40721"/>
    <cellStyle name="Note 2 8" xfId="3667"/>
    <cellStyle name="Note 2 8 2" xfId="4560"/>
    <cellStyle name="Note 2 8 2 2" xfId="60253"/>
    <cellStyle name="Note 2 8 2 2 2" xfId="60254"/>
    <cellStyle name="Note 2 8 2 3" xfId="60255"/>
    <cellStyle name="Note 2 8 3" xfId="57026"/>
    <cellStyle name="Note 2 8 4" xfId="57027"/>
    <cellStyle name="Note 2 8 5" xfId="57028"/>
    <cellStyle name="Note 2 8 6" xfId="60256"/>
    <cellStyle name="Note 2 9" xfId="3655"/>
    <cellStyle name="Note 2 9 2" xfId="40722"/>
    <cellStyle name="Note 2 9 2 2" xfId="60257"/>
    <cellStyle name="Note 2 9 2 3" xfId="60258"/>
    <cellStyle name="Note 2 9 3" xfId="57029"/>
    <cellStyle name="Note 2 9 4" xfId="57030"/>
    <cellStyle name="Note 2 9 5" xfId="57031"/>
    <cellStyle name="Note 2 9 6" xfId="60259"/>
    <cellStyle name="Note 2_Dec monthly report" xfId="4847"/>
    <cellStyle name="Note 3" xfId="195"/>
    <cellStyle name="Note 3 10" xfId="3669"/>
    <cellStyle name="Note 3 10 2" xfId="4561"/>
    <cellStyle name="Note 3 10 2 2" xfId="60260"/>
    <cellStyle name="Note 3 10 2 2 2" xfId="60261"/>
    <cellStyle name="Note 3 10 2 3" xfId="60262"/>
    <cellStyle name="Note 3 10 3" xfId="60263"/>
    <cellStyle name="Note 3 10 3 2" xfId="60264"/>
    <cellStyle name="Note 3 10 4" xfId="60265"/>
    <cellStyle name="Note 3 11" xfId="3668"/>
    <cellStyle name="Note 3 11 2" xfId="40723"/>
    <cellStyle name="Note 3 11 2 2" xfId="60266"/>
    <cellStyle name="Note 3 11 2 3" xfId="60267"/>
    <cellStyle name="Note 3 11 3" xfId="60268"/>
    <cellStyle name="Note 3 11 3 2" xfId="60269"/>
    <cellStyle name="Note 3 11 4" xfId="60270"/>
    <cellStyle name="Note 3 12" xfId="40724"/>
    <cellStyle name="Note 3 12 2" xfId="57032"/>
    <cellStyle name="Note 3 12 2 2" xfId="60271"/>
    <cellStyle name="Note 3 12 2 3" xfId="60272"/>
    <cellStyle name="Note 3 12 3" xfId="57033"/>
    <cellStyle name="Note 3 12 3 2" xfId="60273"/>
    <cellStyle name="Note 3 12 4" xfId="57034"/>
    <cellStyle name="Note 3 13" xfId="40725"/>
    <cellStyle name="Note 3 13 2" xfId="57035"/>
    <cellStyle name="Note 3 13 3" xfId="57036"/>
    <cellStyle name="Note 3 14" xfId="40726"/>
    <cellStyle name="Note 3 15" xfId="57037"/>
    <cellStyle name="Note 3 16" xfId="60274"/>
    <cellStyle name="Note 3 17" xfId="60275"/>
    <cellStyle name="Note 3 2" xfId="271"/>
    <cellStyle name="Note 3 2 10" xfId="57038"/>
    <cellStyle name="Note 3 2 11" xfId="57039"/>
    <cellStyle name="Note 3 2 2" xfId="3671"/>
    <cellStyle name="Note 3 2 2 2" xfId="3672"/>
    <cellStyle name="Note 3 2 2 2 2" xfId="3673"/>
    <cellStyle name="Note 3 2 2 2 2 2" xfId="60276"/>
    <cellStyle name="Note 3 2 2 2 2 2 2" xfId="60277"/>
    <cellStyle name="Note 3 2 2 2 2 3" xfId="60278"/>
    <cellStyle name="Note 3 2 2 2 3" xfId="40727"/>
    <cellStyle name="Note 3 2 2 2 4" xfId="40728"/>
    <cellStyle name="Note 3 2 2 2 5" xfId="40729"/>
    <cellStyle name="Note 3 2 2 2 6" xfId="60279"/>
    <cellStyle name="Note 3 2 2 3" xfId="3674"/>
    <cellStyle name="Note 3 2 2 3 2" xfId="40730"/>
    <cellStyle name="Note 3 2 2 3 2 2" xfId="60280"/>
    <cellStyle name="Note 3 2 2 3 3" xfId="40731"/>
    <cellStyle name="Note 3 2 2 4" xfId="3675"/>
    <cellStyle name="Note 3 2 2 4 2" xfId="4562"/>
    <cellStyle name="Note 3 2 2 4 2 2" xfId="60281"/>
    <cellStyle name="Note 3 2 2 4 2 2 2" xfId="60282"/>
    <cellStyle name="Note 3 2 2 4 2 3" xfId="60283"/>
    <cellStyle name="Note 3 2 2 4 3" xfId="60284"/>
    <cellStyle name="Note 3 2 2 4 3 2" xfId="60285"/>
    <cellStyle name="Note 3 2 2 4 4" xfId="60286"/>
    <cellStyle name="Note 3 2 2 5" xfId="40732"/>
    <cellStyle name="Note 3 2 2 5 2" xfId="60287"/>
    <cellStyle name="Note 3 2 2 5 2 2" xfId="60288"/>
    <cellStyle name="Note 3 2 2 5 2 3" xfId="60289"/>
    <cellStyle name="Note 3 2 2 5 3" xfId="60290"/>
    <cellStyle name="Note 3 2 2 5 3 2" xfId="60291"/>
    <cellStyle name="Note 3 2 2 5 4" xfId="60292"/>
    <cellStyle name="Note 3 2 2 6" xfId="40733"/>
    <cellStyle name="Note 3 2 2 7" xfId="40734"/>
    <cellStyle name="Note 3 2 2 8" xfId="60293"/>
    <cellStyle name="Note 3 2 2 9" xfId="60294"/>
    <cellStyle name="Note 3 2 3" xfId="3676"/>
    <cellStyle name="Note 3 2 3 2" xfId="3677"/>
    <cellStyle name="Note 3 2 3 2 2" xfId="58006"/>
    <cellStyle name="Note 3 2 3 2 2 2" xfId="60295"/>
    <cellStyle name="Note 3 2 3 2 3" xfId="60296"/>
    <cellStyle name="Note 3 2 3 3" xfId="58007"/>
    <cellStyle name="Note 3 2 3 4" xfId="58008"/>
    <cellStyle name="Note 3 2 3 5" xfId="60297"/>
    <cellStyle name="Note 3 2 3 6" xfId="60298"/>
    <cellStyle name="Note 3 2 4" xfId="3678"/>
    <cellStyle name="Note 3 2 4 2" xfId="3679"/>
    <cellStyle name="Note 3 2 4 2 2" xfId="60299"/>
    <cellStyle name="Note 3 2 4 2 2 2" xfId="60300"/>
    <cellStyle name="Note 3 2 4 2 3" xfId="60301"/>
    <cellStyle name="Note 3 2 4 3" xfId="40735"/>
    <cellStyle name="Note 3 2 4 3 2" xfId="60302"/>
    <cellStyle name="Note 3 2 4 4" xfId="40736"/>
    <cellStyle name="Note 3 2 5" xfId="3680"/>
    <cellStyle name="Note 3 2 5 2" xfId="40737"/>
    <cellStyle name="Note 3 2 5 2 2" xfId="60303"/>
    <cellStyle name="Note 3 2 5 3" xfId="40738"/>
    <cellStyle name="Note 3 2 6" xfId="3681"/>
    <cellStyle name="Note 3 2 6 2" xfId="4563"/>
    <cellStyle name="Note 3 2 6 2 2" xfId="60304"/>
    <cellStyle name="Note 3 2 6 2 2 2" xfId="60305"/>
    <cellStyle name="Note 3 2 6 2 3" xfId="60306"/>
    <cellStyle name="Note 3 2 6 3" xfId="40739"/>
    <cellStyle name="Note 3 2 6 3 2" xfId="60307"/>
    <cellStyle name="Note 3 2 6 4" xfId="60308"/>
    <cellStyle name="Note 3 2 7" xfId="3670"/>
    <cellStyle name="Note 3 2 7 2" xfId="57040"/>
    <cellStyle name="Note 3 2 7 2 2" xfId="60309"/>
    <cellStyle name="Note 3 2 7 2 3" xfId="60310"/>
    <cellStyle name="Note 3 2 7 3" xfId="60311"/>
    <cellStyle name="Note 3 2 7 3 2" xfId="60312"/>
    <cellStyle name="Note 3 2 7 4" xfId="60313"/>
    <cellStyle name="Note 3 2 8" xfId="40740"/>
    <cellStyle name="Note 3 2 8 2" xfId="57041"/>
    <cellStyle name="Note 3 2 8 3" xfId="57042"/>
    <cellStyle name="Note 3 2 9" xfId="57043"/>
    <cellStyle name="Note 3 2 9 2" xfId="57044"/>
    <cellStyle name="Note 3 2 9 3" xfId="57045"/>
    <cellStyle name="Note 3 3" xfId="3682"/>
    <cellStyle name="Note 3 3 10" xfId="60314"/>
    <cellStyle name="Note 3 3 11" xfId="60315"/>
    <cellStyle name="Note 3 3 2" xfId="3683"/>
    <cellStyle name="Note 3 3 2 2" xfId="3684"/>
    <cellStyle name="Note 3 3 2 2 2" xfId="3685"/>
    <cellStyle name="Note 3 3 2 2 2 2" xfId="60316"/>
    <cellStyle name="Note 3 3 2 2 2 2 2" xfId="60317"/>
    <cellStyle name="Note 3 3 2 2 2 3" xfId="60318"/>
    <cellStyle name="Note 3 3 2 2 3" xfId="60319"/>
    <cellStyle name="Note 3 3 2 2 3 2" xfId="60320"/>
    <cellStyle name="Note 3 3 2 2 4" xfId="60321"/>
    <cellStyle name="Note 3 3 2 3" xfId="3686"/>
    <cellStyle name="Note 3 3 2 3 2" xfId="60322"/>
    <cellStyle name="Note 3 3 2 3 2 2" xfId="60323"/>
    <cellStyle name="Note 3 3 2 3 3" xfId="60324"/>
    <cellStyle name="Note 3 3 2 4" xfId="3687"/>
    <cellStyle name="Note 3 3 2 4 2" xfId="4564"/>
    <cellStyle name="Note 3 3 2 4 2 2" xfId="60325"/>
    <cellStyle name="Note 3 3 2 4 2 2 2" xfId="60326"/>
    <cellStyle name="Note 3 3 2 4 2 3" xfId="60327"/>
    <cellStyle name="Note 3 3 2 4 3" xfId="60328"/>
    <cellStyle name="Note 3 3 2 4 3 2" xfId="60329"/>
    <cellStyle name="Note 3 3 2 4 4" xfId="60330"/>
    <cellStyle name="Note 3 3 2 5" xfId="57046"/>
    <cellStyle name="Note 3 3 2 5 2" xfId="60331"/>
    <cellStyle name="Note 3 3 2 5 2 2" xfId="60332"/>
    <cellStyle name="Note 3 3 2 5 2 3" xfId="60333"/>
    <cellStyle name="Note 3 3 2 5 3" xfId="60334"/>
    <cellStyle name="Note 3 3 2 5 3 2" xfId="60335"/>
    <cellStyle name="Note 3 3 2 5 4" xfId="60336"/>
    <cellStyle name="Note 3 3 2 6" xfId="60337"/>
    <cellStyle name="Note 3 3 2 7" xfId="60338"/>
    <cellStyle name="Note 3 3 2 8" xfId="60339"/>
    <cellStyle name="Note 3 3 2 9" xfId="60340"/>
    <cellStyle name="Note 3 3 3" xfId="3688"/>
    <cellStyle name="Note 3 3 3 2" xfId="3689"/>
    <cellStyle name="Note 3 3 3 2 2" xfId="60341"/>
    <cellStyle name="Note 3 3 3 2 2 2" xfId="60342"/>
    <cellStyle name="Note 3 3 3 2 3" xfId="60343"/>
    <cellStyle name="Note 3 3 3 3" xfId="40741"/>
    <cellStyle name="Note 3 3 3 3 2" xfId="60344"/>
    <cellStyle name="Note 3 3 3 4" xfId="60345"/>
    <cellStyle name="Note 3 3 4" xfId="3690"/>
    <cellStyle name="Note 3 3 4 2" xfId="3691"/>
    <cellStyle name="Note 3 3 4 2 2" xfId="60346"/>
    <cellStyle name="Note 3 3 4 2 2 2" xfId="60347"/>
    <cellStyle name="Note 3 3 4 2 3" xfId="60348"/>
    <cellStyle name="Note 3 3 4 3" xfId="60349"/>
    <cellStyle name="Note 3 3 4 3 2" xfId="60350"/>
    <cellStyle name="Note 3 3 4 4" xfId="60351"/>
    <cellStyle name="Note 3 3 5" xfId="3692"/>
    <cellStyle name="Note 3 3 5 2" xfId="40742"/>
    <cellStyle name="Note 3 3 5 2 2" xfId="60352"/>
    <cellStyle name="Note 3 3 5 3" xfId="60353"/>
    <cellStyle name="Note 3 3 6" xfId="3693"/>
    <cellStyle name="Note 3 3 6 2" xfId="4565"/>
    <cellStyle name="Note 3 3 6 2 2" xfId="60354"/>
    <cellStyle name="Note 3 3 6 2 2 2" xfId="60355"/>
    <cellStyle name="Note 3 3 6 2 3" xfId="60356"/>
    <cellStyle name="Note 3 3 6 3" xfId="60357"/>
    <cellStyle name="Note 3 3 6 3 2" xfId="60358"/>
    <cellStyle name="Note 3 3 6 4" xfId="60359"/>
    <cellStyle name="Note 3 3 7" xfId="40743"/>
    <cellStyle name="Note 3 3 7 2" xfId="60360"/>
    <cellStyle name="Note 3 3 7 2 2" xfId="60361"/>
    <cellStyle name="Note 3 3 7 2 3" xfId="60362"/>
    <cellStyle name="Note 3 3 7 3" xfId="60363"/>
    <cellStyle name="Note 3 3 7 3 2" xfId="60364"/>
    <cellStyle name="Note 3 3 7 4" xfId="60365"/>
    <cellStyle name="Note 3 3 8" xfId="40744"/>
    <cellStyle name="Note 3 3 9" xfId="40745"/>
    <cellStyle name="Note 3 4" xfId="3694"/>
    <cellStyle name="Note 3 4 10" xfId="60366"/>
    <cellStyle name="Note 3 4 11" xfId="60367"/>
    <cellStyle name="Note 3 4 2" xfId="3695"/>
    <cellStyle name="Note 3 4 2 2" xfId="3696"/>
    <cellStyle name="Note 3 4 2 2 2" xfId="3697"/>
    <cellStyle name="Note 3 4 2 2 2 2" xfId="60368"/>
    <cellStyle name="Note 3 4 2 2 2 2 2" xfId="60369"/>
    <cellStyle name="Note 3 4 2 2 2 3" xfId="60370"/>
    <cellStyle name="Note 3 4 2 2 3" xfId="60371"/>
    <cellStyle name="Note 3 4 2 2 3 2" xfId="60372"/>
    <cellStyle name="Note 3 4 2 2 4" xfId="60373"/>
    <cellStyle name="Note 3 4 2 3" xfId="3698"/>
    <cellStyle name="Note 3 4 2 3 2" xfId="60374"/>
    <cellStyle name="Note 3 4 2 3 2 2" xfId="60375"/>
    <cellStyle name="Note 3 4 2 3 3" xfId="60376"/>
    <cellStyle name="Note 3 4 2 4" xfId="3699"/>
    <cellStyle name="Note 3 4 2 4 2" xfId="4566"/>
    <cellStyle name="Note 3 4 2 4 2 2" xfId="60377"/>
    <cellStyle name="Note 3 4 2 4 2 2 2" xfId="60378"/>
    <cellStyle name="Note 3 4 2 4 2 3" xfId="60379"/>
    <cellStyle name="Note 3 4 2 4 3" xfId="60380"/>
    <cellStyle name="Note 3 4 2 4 3 2" xfId="60381"/>
    <cellStyle name="Note 3 4 2 4 4" xfId="60382"/>
    <cellStyle name="Note 3 4 2 5" xfId="57047"/>
    <cellStyle name="Note 3 4 2 5 2" xfId="60383"/>
    <cellStyle name="Note 3 4 2 5 2 2" xfId="60384"/>
    <cellStyle name="Note 3 4 2 5 2 3" xfId="60385"/>
    <cellStyle name="Note 3 4 2 5 3" xfId="60386"/>
    <cellStyle name="Note 3 4 2 5 3 2" xfId="60387"/>
    <cellStyle name="Note 3 4 2 5 4" xfId="60388"/>
    <cellStyle name="Note 3 4 2 6" xfId="60389"/>
    <cellStyle name="Note 3 4 2 7" xfId="60390"/>
    <cellStyle name="Note 3 4 2 8" xfId="60391"/>
    <cellStyle name="Note 3 4 2 9" xfId="60392"/>
    <cellStyle name="Note 3 4 3" xfId="3700"/>
    <cellStyle name="Note 3 4 3 2" xfId="3701"/>
    <cellStyle name="Note 3 4 3 2 2" xfId="60393"/>
    <cellStyle name="Note 3 4 3 2 2 2" xfId="60394"/>
    <cellStyle name="Note 3 4 3 2 3" xfId="60395"/>
    <cellStyle name="Note 3 4 3 3" xfId="58009"/>
    <cellStyle name="Note 3 4 3 3 2" xfId="60396"/>
    <cellStyle name="Note 3 4 3 4" xfId="60397"/>
    <cellStyle name="Note 3 4 4" xfId="3702"/>
    <cellStyle name="Note 3 4 4 2" xfId="3703"/>
    <cellStyle name="Note 3 4 4 2 2" xfId="60398"/>
    <cellStyle name="Note 3 4 4 2 2 2" xfId="60399"/>
    <cellStyle name="Note 3 4 4 2 3" xfId="60400"/>
    <cellStyle name="Note 3 4 4 3" xfId="60401"/>
    <cellStyle name="Note 3 4 4 3 2" xfId="60402"/>
    <cellStyle name="Note 3 4 4 4" xfId="60403"/>
    <cellStyle name="Note 3 4 5" xfId="3704"/>
    <cellStyle name="Note 3 4 5 2" xfId="40746"/>
    <cellStyle name="Note 3 4 5 2 2" xfId="60404"/>
    <cellStyle name="Note 3 4 5 3" xfId="60405"/>
    <cellStyle name="Note 3 4 6" xfId="3705"/>
    <cellStyle name="Note 3 4 6 2" xfId="4567"/>
    <cellStyle name="Note 3 4 6 2 2" xfId="60406"/>
    <cellStyle name="Note 3 4 6 2 2 2" xfId="60407"/>
    <cellStyle name="Note 3 4 6 2 3" xfId="60408"/>
    <cellStyle name="Note 3 4 6 3" xfId="60409"/>
    <cellStyle name="Note 3 4 6 3 2" xfId="60410"/>
    <cellStyle name="Note 3 4 6 4" xfId="60411"/>
    <cellStyle name="Note 3 4 7" xfId="57048"/>
    <cellStyle name="Note 3 4 7 2" xfId="60412"/>
    <cellStyle name="Note 3 4 7 2 2" xfId="60413"/>
    <cellStyle name="Note 3 4 7 2 3" xfId="60414"/>
    <cellStyle name="Note 3 4 7 3" xfId="60415"/>
    <cellStyle name="Note 3 4 7 3 2" xfId="60416"/>
    <cellStyle name="Note 3 4 7 4" xfId="60417"/>
    <cellStyle name="Note 3 4 8" xfId="60418"/>
    <cellStyle name="Note 3 4 9" xfId="60419"/>
    <cellStyle name="Note 3 5" xfId="3706"/>
    <cellStyle name="Note 3 5 2" xfId="3707"/>
    <cellStyle name="Note 3 5 2 2" xfId="3708"/>
    <cellStyle name="Note 3 5 2 2 2" xfId="60420"/>
    <cellStyle name="Note 3 5 2 2 2 2" xfId="60421"/>
    <cellStyle name="Note 3 5 2 2 3" xfId="60422"/>
    <cellStyle name="Note 3 5 2 3" xfId="60423"/>
    <cellStyle name="Note 3 5 2 4" xfId="60424"/>
    <cellStyle name="Note 3 5 2 5" xfId="60425"/>
    <cellStyle name="Note 3 5 2 6" xfId="60426"/>
    <cellStyle name="Note 3 5 3" xfId="3709"/>
    <cellStyle name="Note 3 5 3 2" xfId="3710"/>
    <cellStyle name="Note 3 5 3 2 2" xfId="60427"/>
    <cellStyle name="Note 3 5 3 2 2 2" xfId="60428"/>
    <cellStyle name="Note 3 5 3 2 3" xfId="60429"/>
    <cellStyle name="Note 3 5 3 3" xfId="57049"/>
    <cellStyle name="Note 3 5 3 3 2" xfId="60430"/>
    <cellStyle name="Note 3 5 3 4" xfId="60431"/>
    <cellStyle name="Note 3 5 4" xfId="3711"/>
    <cellStyle name="Note 3 5 4 2" xfId="4568"/>
    <cellStyle name="Note 3 5 4 2 2" xfId="60432"/>
    <cellStyle name="Note 3 5 4 2 2 2" xfId="60433"/>
    <cellStyle name="Note 3 5 4 2 3" xfId="60434"/>
    <cellStyle name="Note 3 5 4 3" xfId="60435"/>
    <cellStyle name="Note 3 5 4 3 2" xfId="60436"/>
    <cellStyle name="Note 3 5 4 4" xfId="60437"/>
    <cellStyle name="Note 3 5 5" xfId="40747"/>
    <cellStyle name="Note 3 5 5 2" xfId="60438"/>
    <cellStyle name="Note 3 5 5 2 2" xfId="60439"/>
    <cellStyle name="Note 3 5 5 2 3" xfId="60440"/>
    <cellStyle name="Note 3 5 5 3" xfId="60441"/>
    <cellStyle name="Note 3 5 5 3 2" xfId="60442"/>
    <cellStyle name="Note 3 5 5 4" xfId="60443"/>
    <cellStyle name="Note 3 5 6" xfId="40748"/>
    <cellStyle name="Note 3 5 7" xfId="58010"/>
    <cellStyle name="Note 3 5 8" xfId="60444"/>
    <cellStyle name="Note 3 5 9" xfId="60445"/>
    <cellStyle name="Note 3 5_Dec monthly report" xfId="4851"/>
    <cellStyle name="Note 3 6" xfId="3712"/>
    <cellStyle name="Note 3 6 2" xfId="3713"/>
    <cellStyle name="Note 3 6 2 2" xfId="60446"/>
    <cellStyle name="Note 3 6 2 2 2" xfId="60447"/>
    <cellStyle name="Note 3 6 2 3" xfId="60448"/>
    <cellStyle name="Note 3 6 3" xfId="58011"/>
    <cellStyle name="Note 3 6 4" xfId="60449"/>
    <cellStyle name="Note 3 6 5" xfId="60450"/>
    <cellStyle name="Note 3 6 6" xfId="60451"/>
    <cellStyle name="Note 3 7" xfId="3714"/>
    <cellStyle name="Note 3 7 2" xfId="3715"/>
    <cellStyle name="Note 3 7 2 2" xfId="60452"/>
    <cellStyle name="Note 3 7 2 2 2" xfId="60453"/>
    <cellStyle name="Note 3 7 2 3" xfId="60454"/>
    <cellStyle name="Note 3 7 3" xfId="60455"/>
    <cellStyle name="Note 3 7 3 2" xfId="60456"/>
    <cellStyle name="Note 3 7 4" xfId="60457"/>
    <cellStyle name="Note 3 8" xfId="3716"/>
    <cellStyle name="Note 3 8 2" xfId="3717"/>
    <cellStyle name="Note 3 8 2 2" xfId="60458"/>
    <cellStyle name="Note 3 8 2 2 2" xfId="60459"/>
    <cellStyle name="Note 3 8 2 3" xfId="60460"/>
    <cellStyle name="Note 3 8 3" xfId="57050"/>
    <cellStyle name="Note 3 8 3 2" xfId="60461"/>
    <cellStyle name="Note 3 8 4" xfId="57051"/>
    <cellStyle name="Note 3 8 5" xfId="57052"/>
    <cellStyle name="Note 3 9" xfId="3718"/>
    <cellStyle name="Note 3 9 2" xfId="40749"/>
    <cellStyle name="Note 3 9 2 2" xfId="60462"/>
    <cellStyle name="Note 3 9 3" xfId="60463"/>
    <cellStyle name="Note 4" xfId="196"/>
    <cellStyle name="Note 4 10" xfId="40750"/>
    <cellStyle name="Note 4 10 2" xfId="40751"/>
    <cellStyle name="Note 4 11" xfId="40752"/>
    <cellStyle name="Note 4 11 2" xfId="40753"/>
    <cellStyle name="Note 4 12" xfId="40754"/>
    <cellStyle name="Note 4 13" xfId="40755"/>
    <cellStyle name="Note 4 2" xfId="272"/>
    <cellStyle name="Note 4 2 2" xfId="3720"/>
    <cellStyle name="Note 4 2 2 2" xfId="40756"/>
    <cellStyle name="Note 4 2 2 3" xfId="40757"/>
    <cellStyle name="Note 4 2 2 3 2" xfId="40758"/>
    <cellStyle name="Note 4 2 2 4" xfId="40759"/>
    <cellStyle name="Note 4 2 2 4 2" xfId="40760"/>
    <cellStyle name="Note 4 2 2 5" xfId="40761"/>
    <cellStyle name="Note 4 2 2 5 2" xfId="40762"/>
    <cellStyle name="Note 4 2 2 6" xfId="40763"/>
    <cellStyle name="Note 4 2 2 7" xfId="40764"/>
    <cellStyle name="Note 4 2 3" xfId="40765"/>
    <cellStyle name="Note 4 2 3 2" xfId="40766"/>
    <cellStyle name="Note 4 2 3 2 2" xfId="40767"/>
    <cellStyle name="Note 4 2 3 3" xfId="40768"/>
    <cellStyle name="Note 4 2 3 3 2" xfId="40769"/>
    <cellStyle name="Note 4 2 3 4" xfId="40770"/>
    <cellStyle name="Note 4 2 3 4 2" xfId="40771"/>
    <cellStyle name="Note 4 2 3 5" xfId="40772"/>
    <cellStyle name="Note 4 2 3 5 2" xfId="40773"/>
    <cellStyle name="Note 4 2 3 6" xfId="40774"/>
    <cellStyle name="Note 4 2 3 6 2" xfId="40775"/>
    <cellStyle name="Note 4 2 3 7" xfId="40776"/>
    <cellStyle name="Note 4 2 3 8" xfId="40777"/>
    <cellStyle name="Note 4 2 3 9" xfId="40778"/>
    <cellStyle name="Note 4 2 4" xfId="40779"/>
    <cellStyle name="Note 4 2 4 2" xfId="40780"/>
    <cellStyle name="Note 4 2 4 3" xfId="40781"/>
    <cellStyle name="Note 4 2 5" xfId="40782"/>
    <cellStyle name="Note 4 2 5 2" xfId="40783"/>
    <cellStyle name="Note 4 2 6" xfId="40784"/>
    <cellStyle name="Note 4 2 6 2" xfId="40785"/>
    <cellStyle name="Note 4 2 7" xfId="40786"/>
    <cellStyle name="Note 4 2 7 2" xfId="40787"/>
    <cellStyle name="Note 4 2 8" xfId="40788"/>
    <cellStyle name="Note 4 2 9" xfId="40789"/>
    <cellStyle name="Note 4 3" xfId="3719"/>
    <cellStyle name="Note 4 3 2" xfId="40790"/>
    <cellStyle name="Note 4 3 2 2" xfId="40791"/>
    <cellStyle name="Note 4 3 2 3" xfId="40792"/>
    <cellStyle name="Note 4 3 2 4" xfId="40793"/>
    <cellStyle name="Note 4 3 3" xfId="40794"/>
    <cellStyle name="Note 4 3 3 2" xfId="40795"/>
    <cellStyle name="Note 4 3 3 3" xfId="40796"/>
    <cellStyle name="Note 4 3 4" xfId="40797"/>
    <cellStyle name="Note 4 3 4 2" xfId="40798"/>
    <cellStyle name="Note 4 3 5" xfId="40799"/>
    <cellStyle name="Note 4 3 5 2" xfId="40800"/>
    <cellStyle name="Note 4 3 6" xfId="40801"/>
    <cellStyle name="Note 4 3 6 2" xfId="40802"/>
    <cellStyle name="Note 4 3 7" xfId="40803"/>
    <cellStyle name="Note 4 3 8" xfId="40804"/>
    <cellStyle name="Note 4 3 9" xfId="40805"/>
    <cellStyle name="Note 4 4" xfId="40806"/>
    <cellStyle name="Note 4 4 2" xfId="40807"/>
    <cellStyle name="Note 4 4 2 2" xfId="40808"/>
    <cellStyle name="Note 4 4 3" xfId="40809"/>
    <cellStyle name="Note 4 4 3 2" xfId="40810"/>
    <cellStyle name="Note 4 4 4" xfId="40811"/>
    <cellStyle name="Note 4 4 4 2" xfId="40812"/>
    <cellStyle name="Note 4 4 5" xfId="40813"/>
    <cellStyle name="Note 4 4 5 2" xfId="40814"/>
    <cellStyle name="Note 4 4 6" xfId="40815"/>
    <cellStyle name="Note 4 4 7" xfId="40816"/>
    <cellStyle name="Note 4 4 8" xfId="40817"/>
    <cellStyle name="Note 4 5" xfId="40818"/>
    <cellStyle name="Note 4 5 2" xfId="40819"/>
    <cellStyle name="Note 4 5 3" xfId="40820"/>
    <cellStyle name="Note 4 5 4" xfId="40821"/>
    <cellStyle name="Note 4 6" xfId="40822"/>
    <cellStyle name="Note 4 6 2" xfId="40823"/>
    <cellStyle name="Note 4 6 3" xfId="40824"/>
    <cellStyle name="Note 4 7" xfId="40825"/>
    <cellStyle name="Note 4 7 2" xfId="40826"/>
    <cellStyle name="Note 4 8" xfId="40827"/>
    <cellStyle name="Note 4 8 2" xfId="40828"/>
    <cellStyle name="Note 4 9" xfId="40829"/>
    <cellStyle name="Note 4 9 2" xfId="40830"/>
    <cellStyle name="Note 4_Dec monthly report" xfId="4852"/>
    <cellStyle name="Note 5" xfId="197"/>
    <cellStyle name="Note 5 10" xfId="57053"/>
    <cellStyle name="Note 5 11" xfId="57054"/>
    <cellStyle name="Note 5 12" xfId="57055"/>
    <cellStyle name="Note 5 13" xfId="57056"/>
    <cellStyle name="Note 5 2" xfId="273"/>
    <cellStyle name="Note 5 2 10" xfId="57057"/>
    <cellStyle name="Note 5 2 11" xfId="57058"/>
    <cellStyle name="Note 5 2 2" xfId="3723"/>
    <cellStyle name="Note 5 2 2 2" xfId="3724"/>
    <cellStyle name="Note 5 2 2 2 2" xfId="58012"/>
    <cellStyle name="Note 5 2 2 2 2 2" xfId="60464"/>
    <cellStyle name="Note 5 2 2 2 3" xfId="60465"/>
    <cellStyle name="Note 5 2 2 3" xfId="40831"/>
    <cellStyle name="Note 5 2 2 3 2" xfId="60466"/>
    <cellStyle name="Note 5 2 2 4" xfId="40832"/>
    <cellStyle name="Note 5 2 3" xfId="3725"/>
    <cellStyle name="Note 5 2 3 2" xfId="3726"/>
    <cellStyle name="Note 5 2 3 2 2" xfId="58013"/>
    <cellStyle name="Note 5 2 3 2 2 2" xfId="60467"/>
    <cellStyle name="Note 5 2 3 2 3" xfId="60468"/>
    <cellStyle name="Note 5 2 3 3" xfId="40833"/>
    <cellStyle name="Note 5 2 3 3 2" xfId="60469"/>
    <cellStyle name="Note 5 2 3 4" xfId="58014"/>
    <cellStyle name="Note 5 2 4" xfId="3727"/>
    <cellStyle name="Note 5 2 4 2" xfId="4569"/>
    <cellStyle name="Note 5 2 4 2 2" xfId="60470"/>
    <cellStyle name="Note 5 2 4 2 2 2" xfId="60471"/>
    <cellStyle name="Note 5 2 4 2 3" xfId="60472"/>
    <cellStyle name="Note 5 2 4 3" xfId="40834"/>
    <cellStyle name="Note 5 2 4 3 2" xfId="60473"/>
    <cellStyle name="Note 5 2 4 4" xfId="60474"/>
    <cellStyle name="Note 5 2 5" xfId="3722"/>
    <cellStyle name="Note 5 2 5 2" xfId="40835"/>
    <cellStyle name="Note 5 2 5 2 2" xfId="60475"/>
    <cellStyle name="Note 5 2 5 2 3" xfId="60476"/>
    <cellStyle name="Note 5 2 5 3" xfId="58015"/>
    <cellStyle name="Note 5 2 5 3 2" xfId="60477"/>
    <cellStyle name="Note 5 2 5 4" xfId="58016"/>
    <cellStyle name="Note 5 2 6" xfId="40836"/>
    <cellStyle name="Note 5 2 6 2" xfId="57059"/>
    <cellStyle name="Note 5 2 6 3" xfId="57060"/>
    <cellStyle name="Note 5 2 7" xfId="57061"/>
    <cellStyle name="Note 5 2 7 2" xfId="57062"/>
    <cellStyle name="Note 5 2 7 3" xfId="57063"/>
    <cellStyle name="Note 5 2 8" xfId="57064"/>
    <cellStyle name="Note 5 2 9" xfId="57065"/>
    <cellStyle name="Note 5 3" xfId="3728"/>
    <cellStyle name="Note 5 3 2" xfId="3729"/>
    <cellStyle name="Note 5 3 2 2" xfId="40837"/>
    <cellStyle name="Note 5 3 2 2 2" xfId="60478"/>
    <cellStyle name="Note 5 3 2 3" xfId="60479"/>
    <cellStyle name="Note 5 3 3" xfId="40838"/>
    <cellStyle name="Note 5 3 3 2" xfId="40839"/>
    <cellStyle name="Note 5 3 4" xfId="40840"/>
    <cellStyle name="Note 5 3 5" xfId="40841"/>
    <cellStyle name="Note 5 3 6" xfId="40842"/>
    <cellStyle name="Note 5 4" xfId="3730"/>
    <cellStyle name="Note 5 4 2" xfId="3731"/>
    <cellStyle name="Note 5 4 2 2" xfId="58017"/>
    <cellStyle name="Note 5 4 2 2 2" xfId="60480"/>
    <cellStyle name="Note 5 4 2 3" xfId="60481"/>
    <cellStyle name="Note 5 4 3" xfId="57066"/>
    <cellStyle name="Note 5 4 3 2" xfId="60482"/>
    <cellStyle name="Note 5 4 4" xfId="57067"/>
    <cellStyle name="Note 5 4 5" xfId="57068"/>
    <cellStyle name="Note 5 5" xfId="3732"/>
    <cellStyle name="Note 5 5 2" xfId="40843"/>
    <cellStyle name="Note 5 5 2 2" xfId="60483"/>
    <cellStyle name="Note 5 5 3" xfId="40844"/>
    <cellStyle name="Note 5 6" xfId="3733"/>
    <cellStyle name="Note 5 6 2" xfId="4570"/>
    <cellStyle name="Note 5 6 2 2" xfId="60484"/>
    <cellStyle name="Note 5 6 2 2 2" xfId="60485"/>
    <cellStyle name="Note 5 6 2 3" xfId="60486"/>
    <cellStyle name="Note 5 6 3" xfId="58018"/>
    <cellStyle name="Note 5 6 3 2" xfId="60487"/>
    <cellStyle name="Note 5 6 4" xfId="60488"/>
    <cellStyle name="Note 5 7" xfId="3721"/>
    <cellStyle name="Note 5 7 2" xfId="40845"/>
    <cellStyle name="Note 5 7 2 2" xfId="60489"/>
    <cellStyle name="Note 5 7 2 3" xfId="60490"/>
    <cellStyle name="Note 5 7 3" xfId="60491"/>
    <cellStyle name="Note 5 7 3 2" xfId="60492"/>
    <cellStyle name="Note 5 7 4" xfId="60493"/>
    <cellStyle name="Note 5 8" xfId="40846"/>
    <cellStyle name="Note 5 8 2" xfId="57069"/>
    <cellStyle name="Note 5 8 2 2" xfId="60494"/>
    <cellStyle name="Note 5 8 2 3" xfId="60495"/>
    <cellStyle name="Note 5 8 3" xfId="57070"/>
    <cellStyle name="Note 5 8 3 2" xfId="60496"/>
    <cellStyle name="Note 5 8 4" xfId="57071"/>
    <cellStyle name="Note 5 9" xfId="57072"/>
    <cellStyle name="Note 5 9 2" xfId="57073"/>
    <cellStyle name="Note 5 9 3" xfId="57074"/>
    <cellStyle name="Note 6" xfId="3734"/>
    <cellStyle name="Note 6 10" xfId="60497"/>
    <cellStyle name="Note 6 11" xfId="60498"/>
    <cellStyle name="Note 6 2" xfId="3735"/>
    <cellStyle name="Note 6 2 2" xfId="3736"/>
    <cellStyle name="Note 6 2 2 2" xfId="3737"/>
    <cellStyle name="Note 6 2 2 2 2" xfId="58019"/>
    <cellStyle name="Note 6 2 2 2 2 2" xfId="60499"/>
    <cellStyle name="Note 6 2 2 2 3" xfId="60500"/>
    <cellStyle name="Note 6 2 2 3" xfId="58020"/>
    <cellStyle name="Note 6 2 2 3 2" xfId="60501"/>
    <cellStyle name="Note 6 2 2 4" xfId="58021"/>
    <cellStyle name="Note 6 2 3" xfId="3738"/>
    <cellStyle name="Note 6 2 3 2" xfId="3739"/>
    <cellStyle name="Note 6 2 3 2 2" xfId="58022"/>
    <cellStyle name="Note 6 2 3 2 2 2" xfId="60502"/>
    <cellStyle name="Note 6 2 3 2 3" xfId="60503"/>
    <cellStyle name="Note 6 2 3 3" xfId="57075"/>
    <cellStyle name="Note 6 2 3 3 2" xfId="60504"/>
    <cellStyle name="Note 6 2 3 4" xfId="58023"/>
    <cellStyle name="Note 6 2 4" xfId="3740"/>
    <cellStyle name="Note 6 2 4 2" xfId="4571"/>
    <cellStyle name="Note 6 2 4 2 2" xfId="60505"/>
    <cellStyle name="Note 6 2 4 2 2 2" xfId="60506"/>
    <cellStyle name="Note 6 2 4 2 3" xfId="60507"/>
    <cellStyle name="Note 6 2 4 3" xfId="58024"/>
    <cellStyle name="Note 6 2 4 3 2" xfId="60508"/>
    <cellStyle name="Note 6 2 4 4" xfId="60509"/>
    <cellStyle name="Note 6 2 5" xfId="40847"/>
    <cellStyle name="Note 6 2 5 2" xfId="60510"/>
    <cellStyle name="Note 6 2 5 2 2" xfId="60511"/>
    <cellStyle name="Note 6 2 5 2 3" xfId="60512"/>
    <cellStyle name="Note 6 2 5 3" xfId="60513"/>
    <cellStyle name="Note 6 2 5 3 2" xfId="60514"/>
    <cellStyle name="Note 6 2 5 4" xfId="60515"/>
    <cellStyle name="Note 6 2 6" xfId="58025"/>
    <cellStyle name="Note 6 2 7" xfId="58026"/>
    <cellStyle name="Note 6 2 8" xfId="58027"/>
    <cellStyle name="Note 6 2 9" xfId="60516"/>
    <cellStyle name="Note 6 3" xfId="3741"/>
    <cellStyle name="Note 6 3 2" xfId="3742"/>
    <cellStyle name="Note 6 3 2 2" xfId="58028"/>
    <cellStyle name="Note 6 3 2 2 2" xfId="60517"/>
    <cellStyle name="Note 6 3 2 3" xfId="60518"/>
    <cellStyle name="Note 6 3 3" xfId="40848"/>
    <cellStyle name="Note 6 3 3 2" xfId="60519"/>
    <cellStyle name="Note 6 3 4" xfId="40849"/>
    <cellStyle name="Note 6 4" xfId="3743"/>
    <cellStyle name="Note 6 4 2" xfId="3744"/>
    <cellStyle name="Note 6 4 2 2" xfId="58029"/>
    <cellStyle name="Note 6 4 2 2 2" xfId="60520"/>
    <cellStyle name="Note 6 4 2 3" xfId="60521"/>
    <cellStyle name="Note 6 4 3" xfId="58030"/>
    <cellStyle name="Note 6 4 3 2" xfId="60522"/>
    <cellStyle name="Note 6 4 4" xfId="58031"/>
    <cellStyle name="Note 6 5" xfId="3745"/>
    <cellStyle name="Note 6 5 2" xfId="58032"/>
    <cellStyle name="Note 6 5 2 2" xfId="60523"/>
    <cellStyle name="Note 6 5 3" xfId="60524"/>
    <cellStyle name="Note 6 6" xfId="3746"/>
    <cellStyle name="Note 6 6 2" xfId="4572"/>
    <cellStyle name="Note 6 6 2 2" xfId="60525"/>
    <cellStyle name="Note 6 6 2 2 2" xfId="60526"/>
    <cellStyle name="Note 6 6 2 3" xfId="60527"/>
    <cellStyle name="Note 6 6 3" xfId="58033"/>
    <cellStyle name="Note 6 6 3 2" xfId="60528"/>
    <cellStyle name="Note 6 6 4" xfId="60529"/>
    <cellStyle name="Note 6 7" xfId="40850"/>
    <cellStyle name="Note 6 7 2" xfId="60530"/>
    <cellStyle name="Note 6 7 2 2" xfId="60531"/>
    <cellStyle name="Note 6 7 2 3" xfId="60532"/>
    <cellStyle name="Note 6 7 3" xfId="60533"/>
    <cellStyle name="Note 6 7 3 2" xfId="60534"/>
    <cellStyle name="Note 6 7 4" xfId="60535"/>
    <cellStyle name="Note 6 8" xfId="60536"/>
    <cellStyle name="Note 6 9" xfId="60537"/>
    <cellStyle name="Note 7" xfId="3747"/>
    <cellStyle name="Note 7 10" xfId="60538"/>
    <cellStyle name="Note 7 11" xfId="60539"/>
    <cellStyle name="Note 7 2" xfId="3748"/>
    <cellStyle name="Note 7 2 2" xfId="3749"/>
    <cellStyle name="Note 7 2 2 2" xfId="3750"/>
    <cellStyle name="Note 7 2 2 2 2" xfId="58034"/>
    <cellStyle name="Note 7 2 2 2 2 2" xfId="60540"/>
    <cellStyle name="Note 7 2 2 2 3" xfId="60541"/>
    <cellStyle name="Note 7 2 2 3" xfId="58035"/>
    <cellStyle name="Note 7 2 2 3 2" xfId="60542"/>
    <cellStyle name="Note 7 2 2 4" xfId="58036"/>
    <cellStyle name="Note 7 2 3" xfId="3751"/>
    <cellStyle name="Note 7 2 3 2" xfId="3752"/>
    <cellStyle name="Note 7 2 3 2 2" xfId="58037"/>
    <cellStyle name="Note 7 2 3 2 2 2" xfId="60543"/>
    <cellStyle name="Note 7 2 3 2 3" xfId="60544"/>
    <cellStyle name="Note 7 2 3 3" xfId="57076"/>
    <cellStyle name="Note 7 2 3 3 2" xfId="60545"/>
    <cellStyle name="Note 7 2 3 4" xfId="58038"/>
    <cellStyle name="Note 7 2 4" xfId="3753"/>
    <cellStyle name="Note 7 2 4 2" xfId="4573"/>
    <cellStyle name="Note 7 2 4 2 2" xfId="60546"/>
    <cellStyle name="Note 7 2 4 2 2 2" xfId="60547"/>
    <cellStyle name="Note 7 2 4 2 3" xfId="60548"/>
    <cellStyle name="Note 7 2 4 3" xfId="58039"/>
    <cellStyle name="Note 7 2 4 3 2" xfId="60549"/>
    <cellStyle name="Note 7 2 4 4" xfId="60550"/>
    <cellStyle name="Note 7 2 5" xfId="57077"/>
    <cellStyle name="Note 7 2 5 2" xfId="60551"/>
    <cellStyle name="Note 7 2 5 2 2" xfId="60552"/>
    <cellStyle name="Note 7 2 5 2 3" xfId="60553"/>
    <cellStyle name="Note 7 2 5 3" xfId="60554"/>
    <cellStyle name="Note 7 2 5 3 2" xfId="60555"/>
    <cellStyle name="Note 7 2 5 4" xfId="60556"/>
    <cellStyle name="Note 7 2 6" xfId="58040"/>
    <cellStyle name="Note 7 2 7" xfId="58041"/>
    <cellStyle name="Note 7 2 8" xfId="58042"/>
    <cellStyle name="Note 7 2 9" xfId="60557"/>
    <cellStyle name="Note 7 3" xfId="3754"/>
    <cellStyle name="Note 7 3 2" xfId="3755"/>
    <cellStyle name="Note 7 3 2 2" xfId="58043"/>
    <cellStyle name="Note 7 3 2 2 2" xfId="60558"/>
    <cellStyle name="Note 7 3 2 3" xfId="60559"/>
    <cellStyle name="Note 7 3 3" xfId="58044"/>
    <cellStyle name="Note 7 3 3 2" xfId="60560"/>
    <cellStyle name="Note 7 3 4" xfId="58045"/>
    <cellStyle name="Note 7 4" xfId="3756"/>
    <cellStyle name="Note 7 4 2" xfId="3757"/>
    <cellStyle name="Note 7 4 2 2" xfId="58046"/>
    <cellStyle name="Note 7 4 2 2 2" xfId="60561"/>
    <cellStyle name="Note 7 4 2 3" xfId="60562"/>
    <cellStyle name="Note 7 4 3" xfId="58047"/>
    <cellStyle name="Note 7 4 3 2" xfId="60563"/>
    <cellStyle name="Note 7 4 4" xfId="58048"/>
    <cellStyle name="Note 7 5" xfId="3758"/>
    <cellStyle name="Note 7 5 2" xfId="58049"/>
    <cellStyle name="Note 7 5 2 2" xfId="60564"/>
    <cellStyle name="Note 7 5 3" xfId="60565"/>
    <cellStyle name="Note 7 6" xfId="3759"/>
    <cellStyle name="Note 7 6 2" xfId="4574"/>
    <cellStyle name="Note 7 6 2 2" xfId="60566"/>
    <cellStyle name="Note 7 6 2 2 2" xfId="60567"/>
    <cellStyle name="Note 7 6 2 3" xfId="60568"/>
    <cellStyle name="Note 7 6 3" xfId="58050"/>
    <cellStyle name="Note 7 6 3 2" xfId="60569"/>
    <cellStyle name="Note 7 6 4" xfId="60570"/>
    <cellStyle name="Note 7 7" xfId="57078"/>
    <cellStyle name="Note 7 7 2" xfId="60571"/>
    <cellStyle name="Note 7 7 2 2" xfId="60572"/>
    <cellStyle name="Note 7 7 2 3" xfId="60573"/>
    <cellStyle name="Note 7 7 3" xfId="60574"/>
    <cellStyle name="Note 7 7 3 2" xfId="60575"/>
    <cellStyle name="Note 7 7 4" xfId="60576"/>
    <cellStyle name="Note 7 8" xfId="60577"/>
    <cellStyle name="Note 7 9" xfId="60578"/>
    <cellStyle name="Note 8" xfId="3760"/>
    <cellStyle name="Note 8 10" xfId="60579"/>
    <cellStyle name="Note 8 11" xfId="60580"/>
    <cellStyle name="Note 8 2" xfId="3761"/>
    <cellStyle name="Note 8 2 2" xfId="3762"/>
    <cellStyle name="Note 8 2 2 2" xfId="3763"/>
    <cellStyle name="Note 8 2 2 2 2" xfId="60581"/>
    <cellStyle name="Note 8 2 2 2 2 2" xfId="60582"/>
    <cellStyle name="Note 8 2 2 2 3" xfId="60583"/>
    <cellStyle name="Note 8 2 2 3" xfId="60584"/>
    <cellStyle name="Note 8 2 2 3 2" xfId="60585"/>
    <cellStyle name="Note 8 2 2 4" xfId="60586"/>
    <cellStyle name="Note 8 2 3" xfId="3764"/>
    <cellStyle name="Note 8 2 3 2" xfId="60587"/>
    <cellStyle name="Note 8 2 3 2 2" xfId="60588"/>
    <cellStyle name="Note 8 2 3 3" xfId="60589"/>
    <cellStyle name="Note 8 2 4" xfId="3765"/>
    <cellStyle name="Note 8 2 4 2" xfId="4575"/>
    <cellStyle name="Note 8 2 4 2 2" xfId="60590"/>
    <cellStyle name="Note 8 2 4 2 2 2" xfId="60591"/>
    <cellStyle name="Note 8 2 4 2 3" xfId="60592"/>
    <cellStyle name="Note 8 2 4 3" xfId="60593"/>
    <cellStyle name="Note 8 2 4 3 2" xfId="60594"/>
    <cellStyle name="Note 8 2 4 4" xfId="60595"/>
    <cellStyle name="Note 8 2 5" xfId="57079"/>
    <cellStyle name="Note 8 2 5 2" xfId="60596"/>
    <cellStyle name="Note 8 2 5 2 2" xfId="60597"/>
    <cellStyle name="Note 8 2 5 2 3" xfId="60598"/>
    <cellStyle name="Note 8 2 5 3" xfId="60599"/>
    <cellStyle name="Note 8 2 5 3 2" xfId="60600"/>
    <cellStyle name="Note 8 2 5 4" xfId="60601"/>
    <cellStyle name="Note 8 2 6" xfId="60602"/>
    <cellStyle name="Note 8 2 7" xfId="60603"/>
    <cellStyle name="Note 8 2 8" xfId="60604"/>
    <cellStyle name="Note 8 2 9" xfId="60605"/>
    <cellStyle name="Note 8 3" xfId="3766"/>
    <cellStyle name="Note 8 3 2" xfId="3767"/>
    <cellStyle name="Note 8 3 2 2" xfId="60606"/>
    <cellStyle name="Note 8 3 2 2 2" xfId="60607"/>
    <cellStyle name="Note 8 3 2 3" xfId="60608"/>
    <cellStyle name="Note 8 3 3" xfId="60609"/>
    <cellStyle name="Note 8 3 3 2" xfId="60610"/>
    <cellStyle name="Note 8 3 4" xfId="60611"/>
    <cellStyle name="Note 8 4" xfId="3768"/>
    <cellStyle name="Note 8 4 2" xfId="3769"/>
    <cellStyle name="Note 8 4 2 2" xfId="60612"/>
    <cellStyle name="Note 8 4 2 2 2" xfId="60613"/>
    <cellStyle name="Note 8 4 2 3" xfId="60614"/>
    <cellStyle name="Note 8 4 3" xfId="60615"/>
    <cellStyle name="Note 8 4 3 2" xfId="60616"/>
    <cellStyle name="Note 8 4 4" xfId="60617"/>
    <cellStyle name="Note 8 5" xfId="3770"/>
    <cellStyle name="Note 8 5 2" xfId="60618"/>
    <cellStyle name="Note 8 5 2 2" xfId="60619"/>
    <cellStyle name="Note 8 5 3" xfId="60620"/>
    <cellStyle name="Note 8 6" xfId="3771"/>
    <cellStyle name="Note 8 6 2" xfId="4576"/>
    <cellStyle name="Note 8 6 2 2" xfId="60621"/>
    <cellStyle name="Note 8 6 2 2 2" xfId="60622"/>
    <cellStyle name="Note 8 6 2 3" xfId="60623"/>
    <cellStyle name="Note 8 6 3" xfId="60624"/>
    <cellStyle name="Note 8 6 3 2" xfId="60625"/>
    <cellStyle name="Note 8 6 4" xfId="60626"/>
    <cellStyle name="Note 8 7" xfId="57080"/>
    <cellStyle name="Note 8 7 2" xfId="60627"/>
    <cellStyle name="Note 8 7 2 2" xfId="60628"/>
    <cellStyle name="Note 8 7 2 3" xfId="60629"/>
    <cellStyle name="Note 8 7 3" xfId="60630"/>
    <cellStyle name="Note 8 7 3 2" xfId="60631"/>
    <cellStyle name="Note 8 7 4" xfId="60632"/>
    <cellStyle name="Note 8 8" xfId="60633"/>
    <cellStyle name="Note 8 9" xfId="60634"/>
    <cellStyle name="Note 9" xfId="40851"/>
    <cellStyle name="Note 9 2" xfId="40852"/>
    <cellStyle name="Notes" xfId="4853"/>
    <cellStyle name="Output" xfId="10" builtinId="21" customBuiltin="1"/>
    <cellStyle name="Output 10" xfId="60635"/>
    <cellStyle name="Output 11" xfId="60636"/>
    <cellStyle name="Output 12" xfId="60637"/>
    <cellStyle name="Output 2" xfId="3772"/>
    <cellStyle name="Output 2 10" xfId="40853"/>
    <cellStyle name="Output 2 10 2" xfId="40854"/>
    <cellStyle name="Output 2 11" xfId="40855"/>
    <cellStyle name="Output 2 11 2" xfId="40856"/>
    <cellStyle name="Output 2 12" xfId="40857"/>
    <cellStyle name="Output 2 12 2" xfId="40858"/>
    <cellStyle name="Output 2 13" xfId="40859"/>
    <cellStyle name="Output 2 13 2" xfId="40860"/>
    <cellStyle name="Output 2 14" xfId="40861"/>
    <cellStyle name="Output 2 15" xfId="40862"/>
    <cellStyle name="Output 2 16" xfId="40863"/>
    <cellStyle name="Output 2 2" xfId="3773"/>
    <cellStyle name="Output 2 2 10" xfId="40864"/>
    <cellStyle name="Output 2 2 2" xfId="40865"/>
    <cellStyle name="Output 2 2 2 2" xfId="40866"/>
    <cellStyle name="Output 2 2 2 2 2" xfId="40867"/>
    <cellStyle name="Output 2 2 2 2 2 2" xfId="40868"/>
    <cellStyle name="Output 2 2 2 2 3" xfId="40869"/>
    <cellStyle name="Output 2 2 2 2 3 2" xfId="40870"/>
    <cellStyle name="Output 2 2 2 2 4" xfId="40871"/>
    <cellStyle name="Output 2 2 2 2 4 2" xfId="40872"/>
    <cellStyle name="Output 2 2 2 2 5" xfId="40873"/>
    <cellStyle name="Output 2 2 2 3" xfId="40874"/>
    <cellStyle name="Output 2 2 2 3 2" xfId="40875"/>
    <cellStyle name="Output 2 2 2 3 2 2" xfId="40876"/>
    <cellStyle name="Output 2 2 2 3 3" xfId="40877"/>
    <cellStyle name="Output 2 2 2 3 3 2" xfId="40878"/>
    <cellStyle name="Output 2 2 2 3 4" xfId="40879"/>
    <cellStyle name="Output 2 2 2 4" xfId="40880"/>
    <cellStyle name="Output 2 2 2 4 2" xfId="40881"/>
    <cellStyle name="Output 2 2 2 5" xfId="40882"/>
    <cellStyle name="Output 2 2 2 5 2" xfId="40883"/>
    <cellStyle name="Output 2 2 2 6" xfId="40884"/>
    <cellStyle name="Output 2 2 2 6 2" xfId="40885"/>
    <cellStyle name="Output 2 2 2 7" xfId="40886"/>
    <cellStyle name="Output 2 2 2 8" xfId="40887"/>
    <cellStyle name="Output 2 2 2 9" xfId="40888"/>
    <cellStyle name="Output 2 2 3" xfId="40889"/>
    <cellStyle name="Output 2 2 3 2" xfId="40890"/>
    <cellStyle name="Output 2 2 3 2 2" xfId="40891"/>
    <cellStyle name="Output 2 2 3 3" xfId="40892"/>
    <cellStyle name="Output 2 2 3 3 2" xfId="40893"/>
    <cellStyle name="Output 2 2 3 4" xfId="40894"/>
    <cellStyle name="Output 2 2 3 4 2" xfId="40895"/>
    <cellStyle name="Output 2 2 4" xfId="40896"/>
    <cellStyle name="Output 2 2 4 2" xfId="40897"/>
    <cellStyle name="Output 2 2 4 2 2" xfId="40898"/>
    <cellStyle name="Output 2 2 4 3" xfId="40899"/>
    <cellStyle name="Output 2 2 4 3 2" xfId="40900"/>
    <cellStyle name="Output 2 2 4 4" xfId="40901"/>
    <cellStyle name="Output 2 2 4 4 2" xfId="40902"/>
    <cellStyle name="Output 2 2 4 5" xfId="40903"/>
    <cellStyle name="Output 2 2 5" xfId="40904"/>
    <cellStyle name="Output 2 2 5 2" xfId="40905"/>
    <cellStyle name="Output 2 2 6" xfId="40906"/>
    <cellStyle name="Output 2 2 6 2" xfId="40907"/>
    <cellStyle name="Output 2 2 7" xfId="40908"/>
    <cellStyle name="Output 2 2 7 2" xfId="40909"/>
    <cellStyle name="Output 2 2 8" xfId="40910"/>
    <cellStyle name="Output 2 2 8 2" xfId="40911"/>
    <cellStyle name="Output 2 2 9" xfId="40912"/>
    <cellStyle name="Output 2 3" xfId="40913"/>
    <cellStyle name="Output 2 3 2" xfId="40914"/>
    <cellStyle name="Output 2 3 2 2" xfId="40915"/>
    <cellStyle name="Output 2 3 2 2 2" xfId="40916"/>
    <cellStyle name="Output 2 3 2 3" xfId="40917"/>
    <cellStyle name="Output 2 3 2 3 2" xfId="40918"/>
    <cellStyle name="Output 2 3 2 4" xfId="40919"/>
    <cellStyle name="Output 2 3 2 4 2" xfId="40920"/>
    <cellStyle name="Output 2 3 2 5" xfId="40921"/>
    <cellStyle name="Output 2 3 3" xfId="40922"/>
    <cellStyle name="Output 2 3 3 2" xfId="40923"/>
    <cellStyle name="Output 2 3 3 2 2" xfId="40924"/>
    <cellStyle name="Output 2 3 3 3" xfId="40925"/>
    <cellStyle name="Output 2 3 3 3 2" xfId="40926"/>
    <cellStyle name="Output 2 3 3 4" xfId="40927"/>
    <cellStyle name="Output 2 3 3 4 2" xfId="40928"/>
    <cellStyle name="Output 2 3 4" xfId="40929"/>
    <cellStyle name="Output 2 3 4 2" xfId="40930"/>
    <cellStyle name="Output 2 3 5" xfId="40931"/>
    <cellStyle name="Output 2 3 5 2" xfId="40932"/>
    <cellStyle name="Output 2 3 6" xfId="40933"/>
    <cellStyle name="Output 2 3 6 2" xfId="40934"/>
    <cellStyle name="Output 2 3 7" xfId="40935"/>
    <cellStyle name="Output 2 3 8" xfId="40936"/>
    <cellStyle name="Output 2 3 9" xfId="40937"/>
    <cellStyle name="Output 2 4" xfId="40938"/>
    <cellStyle name="Output 2 4 2" xfId="40939"/>
    <cellStyle name="Output 2 4 3" xfId="40940"/>
    <cellStyle name="Output 2 4 3 2" xfId="40941"/>
    <cellStyle name="Output 2 4 4" xfId="40942"/>
    <cellStyle name="Output 2 4 4 2" xfId="40943"/>
    <cellStyle name="Output 2 4 5" xfId="40944"/>
    <cellStyle name="Output 2 4 5 2" xfId="40945"/>
    <cellStyle name="Output 2 4 6" xfId="40946"/>
    <cellStyle name="Output 2 4 7" xfId="40947"/>
    <cellStyle name="Output 2 5" xfId="40948"/>
    <cellStyle name="Output 2 5 2" xfId="40949"/>
    <cellStyle name="Output 2 5 2 2" xfId="40950"/>
    <cellStyle name="Output 2 5 3" xfId="40951"/>
    <cellStyle name="Output 2 5 3 2" xfId="40952"/>
    <cellStyle name="Output 2 5 4" xfId="40953"/>
    <cellStyle name="Output 2 5 4 2" xfId="40954"/>
    <cellStyle name="Output 2 5 5" xfId="40955"/>
    <cellStyle name="Output 2 5 5 2" xfId="40956"/>
    <cellStyle name="Output 2 5 6" xfId="40957"/>
    <cellStyle name="Output 2 6" xfId="40958"/>
    <cellStyle name="Output 2 6 2" xfId="40959"/>
    <cellStyle name="Output 2 6 3" xfId="40960"/>
    <cellStyle name="Output 2 6 3 2" xfId="40961"/>
    <cellStyle name="Output 2 6 4" xfId="40962"/>
    <cellStyle name="Output 2 6 4 2" xfId="40963"/>
    <cellStyle name="Output 2 6 5" xfId="40964"/>
    <cellStyle name="Output 2 6 5 2" xfId="40965"/>
    <cellStyle name="Output 2 7" xfId="40966"/>
    <cellStyle name="Output 2 7 2" xfId="40967"/>
    <cellStyle name="Output 2 7 2 2" xfId="40968"/>
    <cellStyle name="Output 2 8" xfId="40969"/>
    <cellStyle name="Output 2 8 2" xfId="40970"/>
    <cellStyle name="Output 2 9" xfId="40971"/>
    <cellStyle name="Output 2 9 2" xfId="40972"/>
    <cellStyle name="Output 3" xfId="3774"/>
    <cellStyle name="Output 3 10" xfId="40973"/>
    <cellStyle name="Output 3 10 2" xfId="40974"/>
    <cellStyle name="Output 3 11" xfId="40975"/>
    <cellStyle name="Output 3 12" xfId="40976"/>
    <cellStyle name="Output 3 2" xfId="5108"/>
    <cellStyle name="Output 3 2 2" xfId="40977"/>
    <cellStyle name="Output 3 2 2 2" xfId="40978"/>
    <cellStyle name="Output 3 2 2 2 2" xfId="40979"/>
    <cellStyle name="Output 3 2 2 3" xfId="40980"/>
    <cellStyle name="Output 3 2 2 3 2" xfId="40981"/>
    <cellStyle name="Output 3 2 2 4" xfId="40982"/>
    <cellStyle name="Output 3 2 2 4 2" xfId="40983"/>
    <cellStyle name="Output 3 2 2 5" xfId="40984"/>
    <cellStyle name="Output 3 2 2 6" xfId="40985"/>
    <cellStyle name="Output 3 2 3" xfId="40986"/>
    <cellStyle name="Output 3 2 3 2" xfId="40987"/>
    <cellStyle name="Output 3 2 3 2 2" xfId="40988"/>
    <cellStyle name="Output 3 2 3 3" xfId="40989"/>
    <cellStyle name="Output 3 2 3 3 2" xfId="40990"/>
    <cellStyle name="Output 3 2 3 4" xfId="40991"/>
    <cellStyle name="Output 3 2 3 4 2" xfId="40992"/>
    <cellStyle name="Output 3 2 3 5" xfId="40993"/>
    <cellStyle name="Output 3 2 3 6" xfId="40994"/>
    <cellStyle name="Output 3 2 4" xfId="40995"/>
    <cellStyle name="Output 3 2 4 2" xfId="40996"/>
    <cellStyle name="Output 3 2 4 3" xfId="58051"/>
    <cellStyle name="Output 3 2 5" xfId="40997"/>
    <cellStyle name="Output 3 2 5 2" xfId="40998"/>
    <cellStyle name="Output 3 2 6" xfId="40999"/>
    <cellStyle name="Output 3 2 6 2" xfId="41000"/>
    <cellStyle name="Output 3 2 7" xfId="41001"/>
    <cellStyle name="Output 3 2 7 2" xfId="41002"/>
    <cellStyle name="Output 3 2 8" xfId="41003"/>
    <cellStyle name="Output 3 2 9" xfId="41004"/>
    <cellStyle name="Output 3 3" xfId="41005"/>
    <cellStyle name="Output 3 3 2" xfId="41006"/>
    <cellStyle name="Output 3 3 2 2" xfId="41007"/>
    <cellStyle name="Output 3 3 3" xfId="41008"/>
    <cellStyle name="Output 3 3 3 2" xfId="41009"/>
    <cellStyle name="Output 3 3 4" xfId="41010"/>
    <cellStyle name="Output 3 3 4 2" xfId="41011"/>
    <cellStyle name="Output 3 3 5" xfId="41012"/>
    <cellStyle name="Output 3 3 5 2" xfId="41013"/>
    <cellStyle name="Output 3 3 6" xfId="41014"/>
    <cellStyle name="Output 3 3 7" xfId="41015"/>
    <cellStyle name="Output 3 3 8" xfId="41016"/>
    <cellStyle name="Output 3 4" xfId="41017"/>
    <cellStyle name="Output 3 4 2" xfId="41018"/>
    <cellStyle name="Output 3 4 2 2" xfId="41019"/>
    <cellStyle name="Output 3 4 3" xfId="41020"/>
    <cellStyle name="Output 3 4 3 2" xfId="41021"/>
    <cellStyle name="Output 3 4 4" xfId="41022"/>
    <cellStyle name="Output 3 4 4 2" xfId="41023"/>
    <cellStyle name="Output 3 4 5" xfId="41024"/>
    <cellStyle name="Output 3 4 6" xfId="41025"/>
    <cellStyle name="Output 3 5" xfId="41026"/>
    <cellStyle name="Output 3 5 2" xfId="41027"/>
    <cellStyle name="Output 3 5 2 2" xfId="41028"/>
    <cellStyle name="Output 3 5 3" xfId="41029"/>
    <cellStyle name="Output 3 5 3 2" xfId="41030"/>
    <cellStyle name="Output 3 5 4" xfId="41031"/>
    <cellStyle name="Output 3 5 4 2" xfId="41032"/>
    <cellStyle name="Output 3 5 5" xfId="41033"/>
    <cellStyle name="Output 3 5 6" xfId="41034"/>
    <cellStyle name="Output 3 6" xfId="41035"/>
    <cellStyle name="Output 3 6 2" xfId="41036"/>
    <cellStyle name="Output 3 6 2 2" xfId="41037"/>
    <cellStyle name="Output 3 6 3" xfId="41038"/>
    <cellStyle name="Output 3 6 3 2" xfId="41039"/>
    <cellStyle name="Output 3 6 4" xfId="41040"/>
    <cellStyle name="Output 3 7" xfId="41041"/>
    <cellStyle name="Output 3 7 2" xfId="41042"/>
    <cellStyle name="Output 3 8" xfId="41043"/>
    <cellStyle name="Output 3 8 2" xfId="41044"/>
    <cellStyle name="Output 3 9" xfId="41045"/>
    <cellStyle name="Output 3 9 2" xfId="41046"/>
    <cellStyle name="Output 4" xfId="3775"/>
    <cellStyle name="Output 4 2" xfId="5109"/>
    <cellStyle name="Output 4 2 2" xfId="41047"/>
    <cellStyle name="Output 4 2 2 2" xfId="58052"/>
    <cellStyle name="Output 4 2 3" xfId="58053"/>
    <cellStyle name="Output 4 2 3 2" xfId="58054"/>
    <cellStyle name="Output 4 2 3 3" xfId="58055"/>
    <cellStyle name="Output 4 2 4" xfId="58056"/>
    <cellStyle name="Output 4 2 4 2" xfId="58057"/>
    <cellStyle name="Output 4 2 4 3" xfId="58058"/>
    <cellStyle name="Output 4 2 5" xfId="58059"/>
    <cellStyle name="Output 4 3" xfId="41048"/>
    <cellStyle name="Output 4 3 2" xfId="41049"/>
    <cellStyle name="Output 4 4" xfId="41050"/>
    <cellStyle name="Output 4 4 2" xfId="58060"/>
    <cellStyle name="Output 4 4 3" xfId="58061"/>
    <cellStyle name="Output 4 5" xfId="41051"/>
    <cellStyle name="Output 4 5 2" xfId="41052"/>
    <cellStyle name="Output 4 5 3" xfId="58062"/>
    <cellStyle name="Output 4 6" xfId="41053"/>
    <cellStyle name="Output 4 7" xfId="41054"/>
    <cellStyle name="Output 4 8" xfId="41055"/>
    <cellStyle name="Output 5" xfId="3776"/>
    <cellStyle name="Output 5 2" xfId="5110"/>
    <cellStyle name="Output 5 2 2" xfId="41056"/>
    <cellStyle name="Output 5 2 2 2" xfId="58063"/>
    <cellStyle name="Output 5 2 3" xfId="58064"/>
    <cellStyle name="Output 5 2 3 2" xfId="58065"/>
    <cellStyle name="Output 5 2 3 3" xfId="58066"/>
    <cellStyle name="Output 5 2 4" xfId="58067"/>
    <cellStyle name="Output 5 2 4 2" xfId="58068"/>
    <cellStyle name="Output 5 2 4 3" xfId="58069"/>
    <cellStyle name="Output 5 2 5" xfId="58070"/>
    <cellStyle name="Output 5 3" xfId="41057"/>
    <cellStyle name="Output 5 3 2" xfId="41058"/>
    <cellStyle name="Output 5 4" xfId="41059"/>
    <cellStyle name="Output 5 4 2" xfId="41060"/>
    <cellStyle name="Output 5 4 3" xfId="58071"/>
    <cellStyle name="Output 5 5" xfId="41061"/>
    <cellStyle name="Output 5 5 2" xfId="41062"/>
    <cellStyle name="Output 5 5 3" xfId="58072"/>
    <cellStyle name="Output 5 6" xfId="41063"/>
    <cellStyle name="Output 5 6 2" xfId="41064"/>
    <cellStyle name="Output 5 7" xfId="41065"/>
    <cellStyle name="Output 5 8" xfId="41066"/>
    <cellStyle name="Output 5 9" xfId="41067"/>
    <cellStyle name="Output 6" xfId="3777"/>
    <cellStyle name="Output 6 2" xfId="5111"/>
    <cellStyle name="Output 6 2 2" xfId="41068"/>
    <cellStyle name="Output 6 2 2 2" xfId="58073"/>
    <cellStyle name="Output 6 2 3" xfId="58074"/>
    <cellStyle name="Output 6 2 3 2" xfId="58075"/>
    <cellStyle name="Output 6 2 3 3" xfId="58076"/>
    <cellStyle name="Output 6 2 4" xfId="58077"/>
    <cellStyle name="Output 6 2 4 2" xfId="58078"/>
    <cellStyle name="Output 6 2 4 3" xfId="58079"/>
    <cellStyle name="Output 6 2 5" xfId="58080"/>
    <cellStyle name="Output 6 3" xfId="41069"/>
    <cellStyle name="Output 6 3 2" xfId="58081"/>
    <cellStyle name="Output 6 4" xfId="41070"/>
    <cellStyle name="Output 6 4 2" xfId="58082"/>
    <cellStyle name="Output 6 4 3" xfId="58083"/>
    <cellStyle name="Output 6 5" xfId="41071"/>
    <cellStyle name="Output 6 5 2" xfId="58084"/>
    <cellStyle name="Output 6 5 3" xfId="58085"/>
    <cellStyle name="Output 6 6" xfId="58086"/>
    <cellStyle name="Output 6 7" xfId="58087"/>
    <cellStyle name="Output 7" xfId="3778"/>
    <cellStyle name="Output 7 2" xfId="5112"/>
    <cellStyle name="Output 7 2 2" xfId="58088"/>
    <cellStyle name="Output 7 2 2 2" xfId="58089"/>
    <cellStyle name="Output 7 2 3" xfId="58090"/>
    <cellStyle name="Output 7 2 3 2" xfId="58091"/>
    <cellStyle name="Output 7 2 3 3" xfId="58092"/>
    <cellStyle name="Output 7 2 4" xfId="58093"/>
    <cellStyle name="Output 7 2 4 2" xfId="58094"/>
    <cellStyle name="Output 7 2 4 3" xfId="58095"/>
    <cellStyle name="Output 7 2 5" xfId="58096"/>
    <cellStyle name="Output 7 3" xfId="58097"/>
    <cellStyle name="Output 7 3 2" xfId="58098"/>
    <cellStyle name="Output 7 4" xfId="58099"/>
    <cellStyle name="Output 7 4 2" xfId="58100"/>
    <cellStyle name="Output 7 4 3" xfId="58101"/>
    <cellStyle name="Output 7 5" xfId="58102"/>
    <cellStyle name="Output 7 5 2" xfId="58103"/>
    <cellStyle name="Output 7 5 3" xfId="58104"/>
    <cellStyle name="Output 7 6" xfId="58105"/>
    <cellStyle name="Output 7 7" xfId="58106"/>
    <cellStyle name="Output 8" xfId="60638"/>
    <cellStyle name="Output 8 2" xfId="60639"/>
    <cellStyle name="Output 8 3" xfId="60640"/>
    <cellStyle name="Output 9" xfId="60641"/>
    <cellStyle name="Output 9 2" xfId="60642"/>
    <cellStyle name="Owed_Amt" xfId="4854"/>
    <cellStyle name="Paid_Amt" xfId="4855"/>
    <cellStyle name="pb_page_heading_LS" xfId="4856"/>
    <cellStyle name="Pct_of_Sales" xfId="4857"/>
    <cellStyle name="Percent" xfId="61228" builtinId="5"/>
    <cellStyle name="Percent [2]" xfId="3779"/>
    <cellStyle name="Percent [2] 2" xfId="3780"/>
    <cellStyle name="Percent [2] 2 2" xfId="41072"/>
    <cellStyle name="Percent [2] 2 3" xfId="60643"/>
    <cellStyle name="Percent [2] 2 4" xfId="60644"/>
    <cellStyle name="Percent [2] 3" xfId="3781"/>
    <cellStyle name="Percent [2] 3 2" xfId="60645"/>
    <cellStyle name="Percent [2] 3 2 2" xfId="60646"/>
    <cellStyle name="Percent [2] 3 3" xfId="60647"/>
    <cellStyle name="Percent [2] 4" xfId="41073"/>
    <cellStyle name="Percent [2] 5" xfId="41074"/>
    <cellStyle name="Percent [2] 6" xfId="60648"/>
    <cellStyle name="Percent 10" xfId="3782"/>
    <cellStyle name="Percent 10 2" xfId="155"/>
    <cellStyle name="Percent 10 2 2" xfId="41075"/>
    <cellStyle name="Percent 10 2 3" xfId="41076"/>
    <cellStyle name="Percent 10 2 4" xfId="41077"/>
    <cellStyle name="Percent 10 2 5" xfId="41078"/>
    <cellStyle name="Percent 10 3" xfId="41079"/>
    <cellStyle name="Percent 10 3 2" xfId="41080"/>
    <cellStyle name="Percent 10 4" xfId="41081"/>
    <cellStyle name="Percent 10 4 2" xfId="60649"/>
    <cellStyle name="Percent 10 5" xfId="41082"/>
    <cellStyle name="Percent 10 6" xfId="41083"/>
    <cellStyle name="Percent 100" xfId="41084"/>
    <cellStyle name="Percent 101" xfId="41085"/>
    <cellStyle name="Percent 102" xfId="41086"/>
    <cellStyle name="Percent 103" xfId="41087"/>
    <cellStyle name="Percent 104" xfId="41088"/>
    <cellStyle name="Percent 105" xfId="41089"/>
    <cellStyle name="Percent 106" xfId="41090"/>
    <cellStyle name="Percent 107" xfId="41091"/>
    <cellStyle name="Percent 108" xfId="41092"/>
    <cellStyle name="Percent 109" xfId="41093"/>
    <cellStyle name="Percent 11" xfId="3783"/>
    <cellStyle name="Percent 11 2" xfId="41094"/>
    <cellStyle name="Percent 11 2 2" xfId="41095"/>
    <cellStyle name="Percent 11 2 3" xfId="41096"/>
    <cellStyle name="Percent 11 2 4" xfId="41097"/>
    <cellStyle name="Percent 11 3" xfId="41098"/>
    <cellStyle name="Percent 11 3 2" xfId="41099"/>
    <cellStyle name="Percent 11 4" xfId="41100"/>
    <cellStyle name="Percent 11 5" xfId="41101"/>
    <cellStyle name="Percent 11 6" xfId="41102"/>
    <cellStyle name="Percent 110" xfId="41103"/>
    <cellStyle name="Percent 111" xfId="41104"/>
    <cellStyle name="Percent 112" xfId="41105"/>
    <cellStyle name="Percent 113" xfId="41106"/>
    <cellStyle name="Percent 114" xfId="41107"/>
    <cellStyle name="Percent 115" xfId="41108"/>
    <cellStyle name="Percent 116" xfId="41109"/>
    <cellStyle name="Percent 117" xfId="41110"/>
    <cellStyle name="Percent 118" xfId="41111"/>
    <cellStyle name="Percent 119" xfId="41112"/>
    <cellStyle name="Percent 12" xfId="3784"/>
    <cellStyle name="Percent 12 2" xfId="3785"/>
    <cellStyle name="Percent 12 2 2" xfId="3786"/>
    <cellStyle name="Percent 12 2 2 2" xfId="60650"/>
    <cellStyle name="Percent 12 2 2 3" xfId="60651"/>
    <cellStyle name="Percent 12 2 2 4" xfId="60652"/>
    <cellStyle name="Percent 12 2 3" xfId="41113"/>
    <cellStyle name="Percent 12 2 3 2" xfId="60653"/>
    <cellStyle name="Percent 12 2 3 3" xfId="60654"/>
    <cellStyle name="Percent 12 2 4" xfId="41114"/>
    <cellStyle name="Percent 12 2 5" xfId="60655"/>
    <cellStyle name="Percent 12 2 6" xfId="60656"/>
    <cellStyle name="Percent 12 3" xfId="3787"/>
    <cellStyle name="Percent 12 3 2" xfId="41115"/>
    <cellStyle name="Percent 12 3 3" xfId="60657"/>
    <cellStyle name="Percent 12 3 4" xfId="60658"/>
    <cellStyle name="Percent 12 4" xfId="3788"/>
    <cellStyle name="Percent 12 4 2" xfId="57081"/>
    <cellStyle name="Percent 12 4 3" xfId="60659"/>
    <cellStyle name="Percent 12 4 4" xfId="60660"/>
    <cellStyle name="Percent 12 4 5" xfId="60661"/>
    <cellStyle name="Percent 12 5" xfId="41116"/>
    <cellStyle name="Percent 12 5 2" xfId="60662"/>
    <cellStyle name="Percent 12 5 3" xfId="60663"/>
    <cellStyle name="Percent 12 6" xfId="41117"/>
    <cellStyle name="Percent 12 7" xfId="60664"/>
    <cellStyle name="Percent 12 8" xfId="60665"/>
    <cellStyle name="Percent 120" xfId="41118"/>
    <cellStyle name="Percent 121" xfId="41119"/>
    <cellStyle name="Percent 122" xfId="41120"/>
    <cellStyle name="Percent 123" xfId="41121"/>
    <cellStyle name="Percent 124" xfId="41122"/>
    <cellStyle name="Percent 125" xfId="41123"/>
    <cellStyle name="Percent 126" xfId="41124"/>
    <cellStyle name="Percent 127" xfId="41125"/>
    <cellStyle name="Percent 128" xfId="41126"/>
    <cellStyle name="Percent 129" xfId="41127"/>
    <cellStyle name="Percent 13" xfId="3789"/>
    <cellStyle name="Percent 13 2" xfId="3790"/>
    <cellStyle name="Percent 13 2 2" xfId="41128"/>
    <cellStyle name="Percent 13 2 2 2" xfId="60666"/>
    <cellStyle name="Percent 13 2 3" xfId="41129"/>
    <cellStyle name="Percent 13 2 3 2" xfId="60667"/>
    <cellStyle name="Percent 13 2 4" xfId="41130"/>
    <cellStyle name="Percent 13 2 5" xfId="41131"/>
    <cellStyle name="Percent 13 3" xfId="3791"/>
    <cellStyle name="Percent 13 3 2" xfId="41132"/>
    <cellStyle name="Percent 13 3 2 2" xfId="60668"/>
    <cellStyle name="Percent 13 3 3" xfId="60669"/>
    <cellStyle name="Percent 13 3 4" xfId="60670"/>
    <cellStyle name="Percent 13 3 5" xfId="60671"/>
    <cellStyle name="Percent 13 4" xfId="41133"/>
    <cellStyle name="Percent 13 4 2" xfId="60672"/>
    <cellStyle name="Percent 13 5" xfId="41134"/>
    <cellStyle name="Percent 13 6" xfId="41135"/>
    <cellStyle name="Percent 130" xfId="41136"/>
    <cellStyle name="Percent 131" xfId="41137"/>
    <cellStyle name="Percent 132" xfId="41138"/>
    <cellStyle name="Percent 133" xfId="41139"/>
    <cellStyle name="Percent 134" xfId="41140"/>
    <cellStyle name="Percent 135" xfId="41141"/>
    <cellStyle name="Percent 136" xfId="41142"/>
    <cellStyle name="Percent 137" xfId="41143"/>
    <cellStyle name="Percent 138" xfId="41144"/>
    <cellStyle name="Percent 139" xfId="41145"/>
    <cellStyle name="Percent 14" xfId="3792"/>
    <cellStyle name="Percent 14 2" xfId="3793"/>
    <cellStyle name="Percent 14 2 2" xfId="41146"/>
    <cellStyle name="Percent 14 2 2 2" xfId="60673"/>
    <cellStyle name="Percent 14 2 3" xfId="41147"/>
    <cellStyle name="Percent 14 2 3 2" xfId="60674"/>
    <cellStyle name="Percent 14 2 4" xfId="41148"/>
    <cellStyle name="Percent 14 2 5" xfId="41149"/>
    <cellStyle name="Percent 14 3" xfId="3794"/>
    <cellStyle name="Percent 14 3 2" xfId="41150"/>
    <cellStyle name="Percent 14 3 2 2" xfId="60675"/>
    <cellStyle name="Percent 14 3 3" xfId="60676"/>
    <cellStyle name="Percent 14 3 4" xfId="60677"/>
    <cellStyle name="Percent 14 3 5" xfId="60678"/>
    <cellStyle name="Percent 14 4" xfId="41151"/>
    <cellStyle name="Percent 14 4 2" xfId="60679"/>
    <cellStyle name="Percent 14 4 3" xfId="60680"/>
    <cellStyle name="Percent 14 5" xfId="41152"/>
    <cellStyle name="Percent 14 6" xfId="41153"/>
    <cellStyle name="Percent 14 7" xfId="60681"/>
    <cellStyle name="Percent 140" xfId="41154"/>
    <cellStyle name="Percent 141" xfId="41155"/>
    <cellStyle name="Percent 142" xfId="41156"/>
    <cellStyle name="Percent 143" xfId="41157"/>
    <cellStyle name="Percent 144" xfId="41158"/>
    <cellStyle name="Percent 145" xfId="41159"/>
    <cellStyle name="Percent 146" xfId="41160"/>
    <cellStyle name="Percent 147" xfId="41161"/>
    <cellStyle name="Percent 148" xfId="41162"/>
    <cellStyle name="Percent 149" xfId="41163"/>
    <cellStyle name="Percent 149 2" xfId="41164"/>
    <cellStyle name="Percent 149 2 2" xfId="41165"/>
    <cellStyle name="Percent 149 2 2 2" xfId="41166"/>
    <cellStyle name="Percent 149 2 3" xfId="41167"/>
    <cellStyle name="Percent 149 2 3 2" xfId="41168"/>
    <cellStyle name="Percent 149 2 4" xfId="41169"/>
    <cellStyle name="Percent 149 2 5" xfId="41170"/>
    <cellStyle name="Percent 149 2 6" xfId="41171"/>
    <cellStyle name="Percent 149 2 7" xfId="41172"/>
    <cellStyle name="Percent 149 3" xfId="41173"/>
    <cellStyle name="Percent 149 4" xfId="41174"/>
    <cellStyle name="Percent 15" xfId="3795"/>
    <cellStyle name="Percent 15 2" xfId="3796"/>
    <cellStyle name="Percent 15 2 2" xfId="41175"/>
    <cellStyle name="Percent 15 2 2 2" xfId="60682"/>
    <cellStyle name="Percent 15 2 3" xfId="41176"/>
    <cellStyle name="Percent 15 2 4" xfId="41177"/>
    <cellStyle name="Percent 15 3" xfId="3797"/>
    <cellStyle name="Percent 15 3 2" xfId="41178"/>
    <cellStyle name="Percent 15 3 3" xfId="60683"/>
    <cellStyle name="Percent 15 3 4" xfId="60684"/>
    <cellStyle name="Percent 15 3 5" xfId="60685"/>
    <cellStyle name="Percent 15 4" xfId="41179"/>
    <cellStyle name="Percent 15 4 2" xfId="60686"/>
    <cellStyle name="Percent 15 5" xfId="41180"/>
    <cellStyle name="Percent 15 6" xfId="60687"/>
    <cellStyle name="Percent 150" xfId="41181"/>
    <cellStyle name="Percent 151" xfId="41182"/>
    <cellStyle name="Percent 151 2" xfId="41183"/>
    <cellStyle name="Percent 151 2 2" xfId="41184"/>
    <cellStyle name="Percent 151 2 2 2" xfId="41185"/>
    <cellStyle name="Percent 151 2 3" xfId="41186"/>
    <cellStyle name="Percent 151 2 3 2" xfId="41187"/>
    <cellStyle name="Percent 151 2 4" xfId="41188"/>
    <cellStyle name="Percent 151 2 5" xfId="41189"/>
    <cellStyle name="Percent 151 2 6" xfId="41190"/>
    <cellStyle name="Percent 151 2 7" xfId="41191"/>
    <cellStyle name="Percent 151 3" xfId="41192"/>
    <cellStyle name="Percent 151 4" xfId="41193"/>
    <cellStyle name="Percent 151 4 2" xfId="41194"/>
    <cellStyle name="Percent 151 5" xfId="41195"/>
    <cellStyle name="Percent 151 5 2" xfId="41196"/>
    <cellStyle name="Percent 151 6" xfId="41197"/>
    <cellStyle name="Percent 151 7" xfId="41198"/>
    <cellStyle name="Percent 151 8" xfId="41199"/>
    <cellStyle name="Percent 151 9" xfId="41200"/>
    <cellStyle name="Percent 152" xfId="41201"/>
    <cellStyle name="Percent 153" xfId="41202"/>
    <cellStyle name="Percent 154" xfId="41203"/>
    <cellStyle name="Percent 155" xfId="41204"/>
    <cellStyle name="Percent 156" xfId="41205"/>
    <cellStyle name="Percent 157" xfId="41206"/>
    <cellStyle name="Percent 158" xfId="41207"/>
    <cellStyle name="Percent 159" xfId="41208"/>
    <cellStyle name="Percent 16" xfId="3798"/>
    <cellStyle name="Percent 16 2" xfId="3799"/>
    <cellStyle name="Percent 16 2 2" xfId="41209"/>
    <cellStyle name="Percent 16 2 2 2" xfId="60688"/>
    <cellStyle name="Percent 16 2 3" xfId="41210"/>
    <cellStyle name="Percent 16 2 4" xfId="41211"/>
    <cellStyle name="Percent 16 3" xfId="3800"/>
    <cellStyle name="Percent 16 3 2" xfId="41212"/>
    <cellStyle name="Percent 16 3 3" xfId="60689"/>
    <cellStyle name="Percent 16 3 4" xfId="60690"/>
    <cellStyle name="Percent 16 3 5" xfId="60691"/>
    <cellStyle name="Percent 16 4" xfId="41213"/>
    <cellStyle name="Percent 16 4 2" xfId="60692"/>
    <cellStyle name="Percent 16 5" xfId="41214"/>
    <cellStyle name="Percent 16 6" xfId="60693"/>
    <cellStyle name="Percent 160" xfId="41215"/>
    <cellStyle name="Percent 161" xfId="41216"/>
    <cellStyle name="Percent 162" xfId="41217"/>
    <cellStyle name="Percent 163" xfId="41218"/>
    <cellStyle name="Percent 164" xfId="41219"/>
    <cellStyle name="Percent 165" xfId="41220"/>
    <cellStyle name="Percent 166" xfId="41221"/>
    <cellStyle name="Percent 167" xfId="41222"/>
    <cellStyle name="Percent 168" xfId="41223"/>
    <cellStyle name="Percent 169" xfId="41224"/>
    <cellStyle name="Percent 17" xfId="3801"/>
    <cellStyle name="Percent 17 2" xfId="3802"/>
    <cellStyle name="Percent 17 2 2" xfId="41225"/>
    <cellStyle name="Percent 17 2 3" xfId="41226"/>
    <cellStyle name="Percent 17 2 4" xfId="41227"/>
    <cellStyle name="Percent 17 2 5" xfId="60694"/>
    <cellStyle name="Percent 17 3" xfId="41228"/>
    <cellStyle name="Percent 17 3 2" xfId="60695"/>
    <cellStyle name="Percent 17 4" xfId="41229"/>
    <cellStyle name="Percent 17 5" xfId="41230"/>
    <cellStyle name="Percent 17 5 2" xfId="41231"/>
    <cellStyle name="Percent 17 6" xfId="60696"/>
    <cellStyle name="Percent 17 7" xfId="60697"/>
    <cellStyle name="Percent 170" xfId="41232"/>
    <cellStyle name="Percent 171" xfId="41233"/>
    <cellStyle name="Percent 172" xfId="41234"/>
    <cellStyle name="Percent 173" xfId="41235"/>
    <cellStyle name="Percent 174" xfId="41236"/>
    <cellStyle name="Percent 175" xfId="41237"/>
    <cellStyle name="Percent 176" xfId="41238"/>
    <cellStyle name="Percent 177" xfId="41239"/>
    <cellStyle name="Percent 178" xfId="41240"/>
    <cellStyle name="Percent 179" xfId="41241"/>
    <cellStyle name="Percent 18" xfId="3803"/>
    <cellStyle name="Percent 18 2" xfId="41242"/>
    <cellStyle name="Percent 18 2 2" xfId="41243"/>
    <cellStyle name="Percent 18 2 3" xfId="41244"/>
    <cellStyle name="Percent 18 2 4" xfId="41245"/>
    <cellStyle name="Percent 18 3" xfId="41246"/>
    <cellStyle name="Percent 18 3 2" xfId="61293"/>
    <cellStyle name="Percent 18 4" xfId="41247"/>
    <cellStyle name="Percent 18 5" xfId="41248"/>
    <cellStyle name="Percent 18 5 2" xfId="41249"/>
    <cellStyle name="Percent 180" xfId="41250"/>
    <cellStyle name="Percent 181" xfId="41251"/>
    <cellStyle name="Percent 182" xfId="41252"/>
    <cellStyle name="Percent 183" xfId="41253"/>
    <cellStyle name="Percent 184" xfId="41254"/>
    <cellStyle name="Percent 185" xfId="41255"/>
    <cellStyle name="Percent 186" xfId="41256"/>
    <cellStyle name="Percent 187" xfId="41257"/>
    <cellStyle name="Percent 188" xfId="41258"/>
    <cellStyle name="Percent 189" xfId="41259"/>
    <cellStyle name="Percent 19" xfId="3804"/>
    <cellStyle name="Percent 19 2" xfId="3805"/>
    <cellStyle name="Percent 19 2 2" xfId="41260"/>
    <cellStyle name="Percent 19 2 3" xfId="41261"/>
    <cellStyle name="Percent 19 2 4" xfId="41262"/>
    <cellStyle name="Percent 19 2 5" xfId="60698"/>
    <cellStyle name="Percent 19 3" xfId="3806"/>
    <cellStyle name="Percent 19 3 2" xfId="60699"/>
    <cellStyle name="Percent 19 3 3" xfId="60700"/>
    <cellStyle name="Percent 19 3 4" xfId="60701"/>
    <cellStyle name="Percent 19 3 5" xfId="60702"/>
    <cellStyle name="Percent 19 4" xfId="41263"/>
    <cellStyle name="Percent 19 5" xfId="41264"/>
    <cellStyle name="Percent 19 5 2" xfId="41265"/>
    <cellStyle name="Percent 19 6" xfId="60703"/>
    <cellStyle name="Percent 19 7" xfId="60704"/>
    <cellStyle name="Percent 190" xfId="41266"/>
    <cellStyle name="Percent 191" xfId="41267"/>
    <cellStyle name="Percent 192" xfId="41268"/>
    <cellStyle name="Percent 193" xfId="41269"/>
    <cellStyle name="Percent 194" xfId="41270"/>
    <cellStyle name="Percent 195" xfId="41271"/>
    <cellStyle name="Percent 196" xfId="41272"/>
    <cellStyle name="Percent 197" xfId="41273"/>
    <cellStyle name="Percent 198" xfId="41274"/>
    <cellStyle name="Percent 199" xfId="41275"/>
    <cellStyle name="Percent 2" xfId="47"/>
    <cellStyle name="Percent 2 10" xfId="156"/>
    <cellStyle name="Percent 2 11" xfId="60705"/>
    <cellStyle name="Percent 2 2" xfId="157"/>
    <cellStyle name="Percent 2 2 2" xfId="3807"/>
    <cellStyle name="Percent 2 2 2 2" xfId="57082"/>
    <cellStyle name="Percent 2 2 2 2 2" xfId="60706"/>
    <cellStyle name="Percent 2 2 2 3" xfId="60707"/>
    <cellStyle name="Percent 2 2 2 4" xfId="60708"/>
    <cellStyle name="Percent 2 2 3" xfId="3808"/>
    <cellStyle name="Percent 2 2 3 2" xfId="60709"/>
    <cellStyle name="Percent 2 2 3 3" xfId="60710"/>
    <cellStyle name="Percent 2 2 3 4" xfId="60711"/>
    <cellStyle name="Percent 2 2 4" xfId="3809"/>
    <cellStyle name="Percent 2 2 4 2" xfId="60712"/>
    <cellStyle name="Percent 2 2 4 3" xfId="60713"/>
    <cellStyle name="Percent 2 2 4 4" xfId="60714"/>
    <cellStyle name="Percent 2 2 5" xfId="60715"/>
    <cellStyle name="Percent 2 2 5 2" xfId="60716"/>
    <cellStyle name="Percent 2 2 6" xfId="60717"/>
    <cellStyle name="Percent 2 2 7" xfId="60718"/>
    <cellStyle name="Percent 2 3" xfId="3810"/>
    <cellStyle name="Percent 2 3 2" xfId="3811"/>
    <cellStyle name="Percent 2 3 2 2" xfId="3812"/>
    <cellStyle name="Percent 2 3 2 2 2" xfId="60719"/>
    <cellStyle name="Percent 2 3 2 2 2 2" xfId="60720"/>
    <cellStyle name="Percent 2 3 2 2 3" xfId="60721"/>
    <cellStyle name="Percent 2 3 2 2 4" xfId="60722"/>
    <cellStyle name="Percent 2 3 2 3" xfId="60723"/>
    <cellStyle name="Percent 2 3 2 3 2" xfId="60724"/>
    <cellStyle name="Percent 2 3 2 4" xfId="60725"/>
    <cellStyle name="Percent 2 3 2 5" xfId="60726"/>
    <cellStyle name="Percent 2 3 3" xfId="3813"/>
    <cellStyle name="Percent 2 3 3 2" xfId="3814"/>
    <cellStyle name="Percent 2 3 3 2 2" xfId="60727"/>
    <cellStyle name="Percent 2 3 3 2 3" xfId="60728"/>
    <cellStyle name="Percent 2 3 3 2 4" xfId="60729"/>
    <cellStyle name="Percent 2 3 3 3" xfId="60730"/>
    <cellStyle name="Percent 2 3 3 3 2" xfId="60731"/>
    <cellStyle name="Percent 2 3 3 4" xfId="60732"/>
    <cellStyle name="Percent 2 3 3 5" xfId="60733"/>
    <cellStyle name="Percent 2 3 4" xfId="4858"/>
    <cellStyle name="Percent 2 3 4 2" xfId="60734"/>
    <cellStyle name="Percent 2 3 4 3" xfId="60735"/>
    <cellStyle name="Percent 2 3 5" xfId="58107"/>
    <cellStyle name="Percent 2 3 6" xfId="60736"/>
    <cellStyle name="Percent 2 3 7" xfId="60737"/>
    <cellStyle name="Percent 2 4" xfId="3815"/>
    <cellStyle name="Percent 2 4 2" xfId="4859"/>
    <cellStyle name="Percent 2 4 2 2" xfId="41276"/>
    <cellStyle name="Percent 2 4 2 3" xfId="60738"/>
    <cellStyle name="Percent 2 4 3" xfId="41277"/>
    <cellStyle name="Percent 2 4 3 2" xfId="41278"/>
    <cellStyle name="Percent 2 4 4" xfId="41279"/>
    <cellStyle name="Percent 2 4 5" xfId="41280"/>
    <cellStyle name="Percent 2 4 6" xfId="41281"/>
    <cellStyle name="Percent 2 4 7" xfId="41282"/>
    <cellStyle name="Percent 2 5" xfId="3816"/>
    <cellStyle name="Percent 2 5 2" xfId="41283"/>
    <cellStyle name="Percent 2 5 2 2" xfId="60739"/>
    <cellStyle name="Percent 2 5 2 2 2" xfId="60740"/>
    <cellStyle name="Percent 2 5 2 3" xfId="60741"/>
    <cellStyle name="Percent 2 5 2 4" xfId="60742"/>
    <cellStyle name="Percent 2 5 3" xfId="60743"/>
    <cellStyle name="Percent 2 5 3 2" xfId="60744"/>
    <cellStyle name="Percent 2 5 4" xfId="60745"/>
    <cellStyle name="Percent 2 5 4 2" xfId="60746"/>
    <cellStyle name="Percent 2 5 5" xfId="60747"/>
    <cellStyle name="Percent 2 6" xfId="3817"/>
    <cellStyle name="Percent 2 6 2" xfId="60748"/>
    <cellStyle name="Percent 2 6 2 2" xfId="60749"/>
    <cellStyle name="Percent 2 6 2 3" xfId="60750"/>
    <cellStyle name="Percent 2 6 3" xfId="60751"/>
    <cellStyle name="Percent 2 6 4" xfId="60752"/>
    <cellStyle name="Percent 2 6 5" xfId="60753"/>
    <cellStyle name="Percent 2 7" xfId="3818"/>
    <cellStyle name="Percent 2 7 2" xfId="60754"/>
    <cellStyle name="Percent 2 7 3" xfId="60755"/>
    <cellStyle name="Percent 2 7 4" xfId="60756"/>
    <cellStyle name="Percent 2 7 5" xfId="60757"/>
    <cellStyle name="Percent 2 8" xfId="3819"/>
    <cellStyle name="Percent 2 8 2" xfId="60758"/>
    <cellStyle name="Percent 2 8 2 2" xfId="60759"/>
    <cellStyle name="Percent 2 8 3" xfId="60760"/>
    <cellStyle name="Percent 2 9" xfId="4945"/>
    <cellStyle name="Percent 2 9 2" xfId="60761"/>
    <cellStyle name="Percent 20" xfId="3820"/>
    <cellStyle name="Percent 20 2" xfId="41284"/>
    <cellStyle name="Percent 20 2 2" xfId="41285"/>
    <cellStyle name="Percent 20 2 3" xfId="41286"/>
    <cellStyle name="Percent 20 2 4" xfId="41287"/>
    <cellStyle name="Percent 20 3" xfId="41288"/>
    <cellStyle name="Percent 20 3 2" xfId="61294"/>
    <cellStyle name="Percent 20 4" xfId="41289"/>
    <cellStyle name="Percent 20 5" xfId="41290"/>
    <cellStyle name="Percent 20 5 2" xfId="41291"/>
    <cellStyle name="Percent 200" xfId="41292"/>
    <cellStyle name="Percent 201" xfId="41293"/>
    <cellStyle name="Percent 202" xfId="41294"/>
    <cellStyle name="Percent 203" xfId="41295"/>
    <cellStyle name="Percent 204" xfId="41296"/>
    <cellStyle name="Percent 205" xfId="41297"/>
    <cellStyle name="Percent 206" xfId="41298"/>
    <cellStyle name="Percent 207" xfId="41299"/>
    <cellStyle name="Percent 208" xfId="41300"/>
    <cellStyle name="Percent 209" xfId="41301"/>
    <cellStyle name="Percent 21" xfId="3821"/>
    <cellStyle name="Percent 21 2" xfId="3822"/>
    <cellStyle name="Percent 21 2 2" xfId="3823"/>
    <cellStyle name="Percent 21 2 2 2" xfId="60762"/>
    <cellStyle name="Percent 21 2 2 2 2" xfId="60763"/>
    <cellStyle name="Percent 21 2 2 3" xfId="60764"/>
    <cellStyle name="Percent 21 2 3" xfId="41302"/>
    <cellStyle name="Percent 21 2 3 2" xfId="60765"/>
    <cellStyle name="Percent 21 2 4" xfId="41303"/>
    <cellStyle name="Percent 21 3" xfId="3824"/>
    <cellStyle name="Percent 21 3 2" xfId="58108"/>
    <cellStyle name="Percent 21 3 2 2" xfId="60766"/>
    <cellStyle name="Percent 21 3 3" xfId="60767"/>
    <cellStyle name="Percent 21 4" xfId="41304"/>
    <cellStyle name="Percent 21 4 2" xfId="61369"/>
    <cellStyle name="Percent 21 5" xfId="41305"/>
    <cellStyle name="Percent 21 5 2" xfId="41306"/>
    <cellStyle name="Percent 21 6" xfId="60768"/>
    <cellStyle name="Percent 21 7" xfId="60769"/>
    <cellStyle name="Percent 210" xfId="41307"/>
    <cellStyle name="Percent 211" xfId="41308"/>
    <cellStyle name="Percent 211 2" xfId="41309"/>
    <cellStyle name="Percent 211 3" xfId="41310"/>
    <cellStyle name="Percent 212" xfId="41311"/>
    <cellStyle name="Percent 212 2" xfId="41312"/>
    <cellStyle name="Percent 213" xfId="41313"/>
    <cellStyle name="Percent 213 2" xfId="41314"/>
    <cellStyle name="Percent 214" xfId="41315"/>
    <cellStyle name="Percent 214 2" xfId="41316"/>
    <cellStyle name="Percent 215" xfId="41317"/>
    <cellStyle name="Percent 215 2" xfId="41318"/>
    <cellStyle name="Percent 216" xfId="41319"/>
    <cellStyle name="Percent 216 2" xfId="41320"/>
    <cellStyle name="Percent 217" xfId="41321"/>
    <cellStyle name="Percent 217 2" xfId="41322"/>
    <cellStyle name="Percent 218" xfId="41323"/>
    <cellStyle name="Percent 218 2" xfId="41324"/>
    <cellStyle name="Percent 219" xfId="41325"/>
    <cellStyle name="Percent 219 2" xfId="41326"/>
    <cellStyle name="Percent 22" xfId="3825"/>
    <cellStyle name="Percent 22 2" xfId="3826"/>
    <cellStyle name="Percent 22 2 2" xfId="3827"/>
    <cellStyle name="Percent 22 2 2 2" xfId="60770"/>
    <cellStyle name="Percent 22 2 2 2 2" xfId="60771"/>
    <cellStyle name="Percent 22 2 2 3" xfId="60772"/>
    <cellStyle name="Percent 22 2 3" xfId="41327"/>
    <cellStyle name="Percent 22 2 3 2" xfId="60773"/>
    <cellStyle name="Percent 22 2 4" xfId="41328"/>
    <cellStyle name="Percent 22 3" xfId="3828"/>
    <cellStyle name="Percent 22 3 2" xfId="58109"/>
    <cellStyle name="Percent 22 3 2 2" xfId="60774"/>
    <cellStyle name="Percent 22 3 3" xfId="60775"/>
    <cellStyle name="Percent 22 4" xfId="41329"/>
    <cellStyle name="Percent 22 4 2" xfId="61370"/>
    <cellStyle name="Percent 22 5" xfId="41330"/>
    <cellStyle name="Percent 22 5 2" xfId="41331"/>
    <cellStyle name="Percent 22 6" xfId="60776"/>
    <cellStyle name="Percent 22 7" xfId="60777"/>
    <cellStyle name="Percent 220" xfId="41332"/>
    <cellStyle name="Percent 220 2" xfId="41333"/>
    <cellStyle name="Percent 221" xfId="41334"/>
    <cellStyle name="Percent 222" xfId="41335"/>
    <cellStyle name="Percent 223" xfId="61371"/>
    <cellStyle name="Percent 23" xfId="3829"/>
    <cellStyle name="Percent 23 2" xfId="41336"/>
    <cellStyle name="Percent 23 2 2" xfId="41337"/>
    <cellStyle name="Percent 23 2 3" xfId="41338"/>
    <cellStyle name="Percent 23 2 4" xfId="41339"/>
    <cellStyle name="Percent 23 3" xfId="41340"/>
    <cellStyle name="Percent 23 3 2" xfId="61295"/>
    <cellStyle name="Percent 23 4" xfId="41341"/>
    <cellStyle name="Percent 23 5" xfId="41342"/>
    <cellStyle name="Percent 23 5 2" xfId="41343"/>
    <cellStyle name="Percent 24" xfId="41344"/>
    <cellStyle name="Percent 24 2" xfId="41345"/>
    <cellStyle name="Percent 24 2 2" xfId="41346"/>
    <cellStyle name="Percent 24 2 3" xfId="41347"/>
    <cellStyle name="Percent 24 2 4" xfId="41348"/>
    <cellStyle name="Percent 24 3" xfId="41349"/>
    <cellStyle name="Percent 24 3 2" xfId="61296"/>
    <cellStyle name="Percent 24 4" xfId="41350"/>
    <cellStyle name="Percent 24 5" xfId="41351"/>
    <cellStyle name="Percent 24 5 2" xfId="41352"/>
    <cellStyle name="Percent 25" xfId="41353"/>
    <cellStyle name="Percent 25 2" xfId="41354"/>
    <cellStyle name="Percent 25 2 2" xfId="41355"/>
    <cellStyle name="Percent 25 2 3" xfId="41356"/>
    <cellStyle name="Percent 25 2 4" xfId="41357"/>
    <cellStyle name="Percent 25 2 5" xfId="41358"/>
    <cellStyle name="Percent 25 3" xfId="41359"/>
    <cellStyle name="Percent 25 3 2" xfId="61297"/>
    <cellStyle name="Percent 25 4" xfId="41360"/>
    <cellStyle name="Percent 25 5" xfId="41361"/>
    <cellStyle name="Percent 25 5 2" xfId="41362"/>
    <cellStyle name="Percent 25 6" xfId="41363"/>
    <cellStyle name="Percent 26" xfId="41364"/>
    <cellStyle name="Percent 26 2" xfId="41365"/>
    <cellStyle name="Percent 26 2 2" xfId="41366"/>
    <cellStyle name="Percent 26 2 3" xfId="41367"/>
    <cellStyle name="Percent 26 2 4" xfId="41368"/>
    <cellStyle name="Percent 26 2 5" xfId="41369"/>
    <cellStyle name="Percent 26 3" xfId="41370"/>
    <cellStyle name="Percent 26 3 2" xfId="61298"/>
    <cellStyle name="Percent 26 4" xfId="41371"/>
    <cellStyle name="Percent 26 5" xfId="41372"/>
    <cellStyle name="Percent 26 5 2" xfId="41373"/>
    <cellStyle name="Percent 26 6" xfId="41374"/>
    <cellStyle name="Percent 27" xfId="41375"/>
    <cellStyle name="Percent 27 2" xfId="41376"/>
    <cellStyle name="Percent 27 2 2" xfId="41377"/>
    <cellStyle name="Percent 27 2 3" xfId="41378"/>
    <cellStyle name="Percent 27 2 4" xfId="41379"/>
    <cellStyle name="Percent 27 2 5" xfId="41380"/>
    <cellStyle name="Percent 27 3" xfId="41381"/>
    <cellStyle name="Percent 27 3 2" xfId="61299"/>
    <cellStyle name="Percent 27 4" xfId="41382"/>
    <cellStyle name="Percent 27 5" xfId="41383"/>
    <cellStyle name="Percent 27 5 2" xfId="41384"/>
    <cellStyle name="Percent 27 6" xfId="41385"/>
    <cellStyle name="Percent 28" xfId="41386"/>
    <cellStyle name="Percent 28 2" xfId="41387"/>
    <cellStyle name="Percent 28 2 2" xfId="41388"/>
    <cellStyle name="Percent 28 2 3" xfId="41389"/>
    <cellStyle name="Percent 28 2 4" xfId="41390"/>
    <cellStyle name="Percent 28 2 5" xfId="41391"/>
    <cellStyle name="Percent 28 3" xfId="41392"/>
    <cellStyle name="Percent 28 3 2" xfId="61300"/>
    <cellStyle name="Percent 28 4" xfId="41393"/>
    <cellStyle name="Percent 28 5" xfId="41394"/>
    <cellStyle name="Percent 28 5 2" xfId="41395"/>
    <cellStyle name="Percent 28 6" xfId="41396"/>
    <cellStyle name="Percent 29" xfId="41397"/>
    <cellStyle name="Percent 29 2" xfId="41398"/>
    <cellStyle name="Percent 29 2 2" xfId="41399"/>
    <cellStyle name="Percent 29 2 3" xfId="41400"/>
    <cellStyle name="Percent 29 2 4" xfId="41401"/>
    <cellStyle name="Percent 29 2 5" xfId="41402"/>
    <cellStyle name="Percent 29 3" xfId="41403"/>
    <cellStyle name="Percent 29 3 2" xfId="61301"/>
    <cellStyle name="Percent 29 4" xfId="41404"/>
    <cellStyle name="Percent 29 5" xfId="41405"/>
    <cellStyle name="Percent 29 5 2" xfId="41406"/>
    <cellStyle name="Percent 29 6" xfId="41407"/>
    <cellStyle name="Percent 3" xfId="158"/>
    <cellStyle name="Percent 3 10" xfId="57083"/>
    <cellStyle name="Percent 3 10 2" xfId="57084"/>
    <cellStyle name="Percent 3 10 3" xfId="57085"/>
    <cellStyle name="Percent 3 11" xfId="57086"/>
    <cellStyle name="Percent 3 11 2" xfId="57087"/>
    <cellStyle name="Percent 3 11 3" xfId="57088"/>
    <cellStyle name="Percent 3 12" xfId="57089"/>
    <cellStyle name="Percent 3 12 2" xfId="57090"/>
    <cellStyle name="Percent 3 12 3" xfId="57091"/>
    <cellStyle name="Percent 3 13" xfId="57092"/>
    <cellStyle name="Percent 3 13 2" xfId="57093"/>
    <cellStyle name="Percent 3 13 3" xfId="57094"/>
    <cellStyle name="Percent 3 14" xfId="57095"/>
    <cellStyle name="Percent 3 15" xfId="57096"/>
    <cellStyle name="Percent 3 2" xfId="274"/>
    <cellStyle name="Percent 3 2 2" xfId="3832"/>
    <cellStyle name="Percent 3 2 2 2" xfId="60778"/>
    <cellStyle name="Percent 3 2 2 2 2" xfId="60779"/>
    <cellStyle name="Percent 3 2 2 2 3" xfId="60780"/>
    <cellStyle name="Percent 3 2 2 3" xfId="60781"/>
    <cellStyle name="Percent 3 2 3" xfId="3831"/>
    <cellStyle name="Percent 3 2 3 2" xfId="60782"/>
    <cellStyle name="Percent 3 2 4" xfId="41408"/>
    <cellStyle name="Percent 3 2 4 2" xfId="57097"/>
    <cellStyle name="Percent 3 2 4 3" xfId="57098"/>
    <cellStyle name="Percent 3 2 5" xfId="57099"/>
    <cellStyle name="Percent 3 2 5 2" xfId="57100"/>
    <cellStyle name="Percent 3 2 5 3" xfId="57101"/>
    <cellStyle name="Percent 3 2 6" xfId="57102"/>
    <cellStyle name="Percent 3 2 7" xfId="57103"/>
    <cellStyle name="Percent 3 3" xfId="3833"/>
    <cellStyle name="Percent 3 3 2" xfId="41409"/>
    <cellStyle name="Percent 3 3 2 2" xfId="60783"/>
    <cellStyle name="Percent 3 3 2 3" xfId="60784"/>
    <cellStyle name="Percent 3 3 3" xfId="57104"/>
    <cellStyle name="Percent 3 3 4" xfId="57105"/>
    <cellStyle name="Percent 3 3 5" xfId="60785"/>
    <cellStyle name="Percent 3 4" xfId="3834"/>
    <cellStyle name="Percent 3 4 2" xfId="57106"/>
    <cellStyle name="Percent 3 4 3" xfId="57107"/>
    <cellStyle name="Percent 3 4 4" xfId="57108"/>
    <cellStyle name="Percent 3 5" xfId="3835"/>
    <cellStyle name="Percent 3 5 2" xfId="57109"/>
    <cellStyle name="Percent 3 5 3" xfId="57110"/>
    <cellStyle name="Percent 3 5 4" xfId="57111"/>
    <cellStyle name="Percent 3 6" xfId="3836"/>
    <cellStyle name="Percent 3 6 2" xfId="4860"/>
    <cellStyle name="Percent 3 6 2 2" xfId="60786"/>
    <cellStyle name="Percent 3 6 3" xfId="57112"/>
    <cellStyle name="Percent 3 6 4" xfId="57113"/>
    <cellStyle name="Percent 3 6 5" xfId="60787"/>
    <cellStyle name="Percent 3 6 6" xfId="60788"/>
    <cellStyle name="Percent 3 7" xfId="3837"/>
    <cellStyle name="Percent 3 7 2" xfId="57114"/>
    <cellStyle name="Percent 3 7 3" xfId="57115"/>
    <cellStyle name="Percent 3 7 4" xfId="57116"/>
    <cellStyle name="Percent 3 8" xfId="3838"/>
    <cellStyle name="Percent 3 8 2" xfId="4577"/>
    <cellStyle name="Percent 3 8 2 2" xfId="60789"/>
    <cellStyle name="Percent 3 8 2 2 2" xfId="60790"/>
    <cellStyle name="Percent 3 8 2 3" xfId="60791"/>
    <cellStyle name="Percent 3 8 3" xfId="57117"/>
    <cellStyle name="Percent 3 8 4" xfId="57118"/>
    <cellStyle name="Percent 3 8 5" xfId="57119"/>
    <cellStyle name="Percent 3 8 6" xfId="60792"/>
    <cellStyle name="Percent 3 9" xfId="3830"/>
    <cellStyle name="Percent 3 9 2" xfId="60793"/>
    <cellStyle name="Percent 3 9 3" xfId="60794"/>
    <cellStyle name="Percent 30" xfId="41410"/>
    <cellStyle name="Percent 30 2" xfId="41411"/>
    <cellStyle name="Percent 30 2 2" xfId="41412"/>
    <cellStyle name="Percent 30 2 3" xfId="41413"/>
    <cellStyle name="Percent 30 2 4" xfId="41414"/>
    <cellStyle name="Percent 30 2 5" xfId="41415"/>
    <cellStyle name="Percent 30 3" xfId="41416"/>
    <cellStyle name="Percent 30 3 2" xfId="61302"/>
    <cellStyle name="Percent 30 4" xfId="41417"/>
    <cellStyle name="Percent 30 5" xfId="41418"/>
    <cellStyle name="Percent 30 5 2" xfId="41419"/>
    <cellStyle name="Percent 30 6" xfId="41420"/>
    <cellStyle name="Percent 31" xfId="41421"/>
    <cellStyle name="Percent 31 2" xfId="41422"/>
    <cellStyle name="Percent 31 2 2" xfId="41423"/>
    <cellStyle name="Percent 31 2 3" xfId="41424"/>
    <cellStyle name="Percent 31 2 4" xfId="41425"/>
    <cellStyle name="Percent 31 2 5" xfId="41426"/>
    <cellStyle name="Percent 31 3" xfId="41427"/>
    <cellStyle name="Percent 31 3 2" xfId="61303"/>
    <cellStyle name="Percent 31 4" xfId="41428"/>
    <cellStyle name="Percent 31 5" xfId="41429"/>
    <cellStyle name="Percent 31 5 2" xfId="41430"/>
    <cellStyle name="Percent 31 6" xfId="41431"/>
    <cellStyle name="Percent 32" xfId="41432"/>
    <cellStyle name="Percent 32 2" xfId="41433"/>
    <cellStyle name="Percent 32 2 2" xfId="41434"/>
    <cellStyle name="Percent 32 2 3" xfId="41435"/>
    <cellStyle name="Percent 32 2 4" xfId="41436"/>
    <cellStyle name="Percent 32 3" xfId="41437"/>
    <cellStyle name="Percent 32 3 2" xfId="61304"/>
    <cellStyle name="Percent 32 4" xfId="41438"/>
    <cellStyle name="Percent 32 5" xfId="41439"/>
    <cellStyle name="Percent 32 5 2" xfId="41440"/>
    <cellStyle name="Percent 33" xfId="41441"/>
    <cellStyle name="Percent 33 2" xfId="41442"/>
    <cellStyle name="Percent 33 2 2" xfId="41443"/>
    <cellStyle name="Percent 33 2 3" xfId="41444"/>
    <cellStyle name="Percent 33 2 4" xfId="41445"/>
    <cellStyle name="Percent 33 3" xfId="41446"/>
    <cellStyle name="Percent 33 3 2" xfId="61305"/>
    <cellStyle name="Percent 33 4" xfId="41447"/>
    <cellStyle name="Percent 33 5" xfId="41448"/>
    <cellStyle name="Percent 33 5 2" xfId="41449"/>
    <cellStyle name="Percent 34" xfId="41450"/>
    <cellStyle name="Percent 34 2" xfId="41451"/>
    <cellStyle name="Percent 34 2 2" xfId="41452"/>
    <cellStyle name="Percent 34 2 3" xfId="41453"/>
    <cellStyle name="Percent 34 2 4" xfId="41454"/>
    <cellStyle name="Percent 34 3" xfId="41455"/>
    <cellStyle name="Percent 34 3 2" xfId="61306"/>
    <cellStyle name="Percent 34 4" xfId="41456"/>
    <cellStyle name="Percent 34 5" xfId="41457"/>
    <cellStyle name="Percent 34 5 2" xfId="41458"/>
    <cellStyle name="Percent 35" xfId="41459"/>
    <cellStyle name="Percent 35 2" xfId="41460"/>
    <cellStyle name="Percent 35 2 2" xfId="41461"/>
    <cellStyle name="Percent 35 2 3" xfId="41462"/>
    <cellStyle name="Percent 35 2 4" xfId="41463"/>
    <cellStyle name="Percent 35 3" xfId="41464"/>
    <cellStyle name="Percent 35 3 2" xfId="61307"/>
    <cellStyle name="Percent 35 4" xfId="41465"/>
    <cellStyle name="Percent 35 5" xfId="41466"/>
    <cellStyle name="Percent 35 5 2" xfId="41467"/>
    <cellStyle name="Percent 36" xfId="41468"/>
    <cellStyle name="Percent 36 2" xfId="41469"/>
    <cellStyle name="Percent 36 2 2" xfId="41470"/>
    <cellStyle name="Percent 36 2 3" xfId="41471"/>
    <cellStyle name="Percent 36 2 4" xfId="41472"/>
    <cellStyle name="Percent 36 3" xfId="41473"/>
    <cellStyle name="Percent 36 3 2" xfId="61308"/>
    <cellStyle name="Percent 36 4" xfId="41474"/>
    <cellStyle name="Percent 36 5" xfId="41475"/>
    <cellStyle name="Percent 36 5 2" xfId="41476"/>
    <cellStyle name="Percent 37" xfId="41477"/>
    <cellStyle name="Percent 37 2" xfId="41478"/>
    <cellStyle name="Percent 37 2 2" xfId="41479"/>
    <cellStyle name="Percent 37 2 3" xfId="41480"/>
    <cellStyle name="Percent 37 2 4" xfId="41481"/>
    <cellStyle name="Percent 37 3" xfId="41482"/>
    <cellStyle name="Percent 37 3 2" xfId="61309"/>
    <cellStyle name="Percent 37 4" xfId="41483"/>
    <cellStyle name="Percent 37 5" xfId="41484"/>
    <cellStyle name="Percent 37 5 2" xfId="41485"/>
    <cellStyle name="Percent 38" xfId="41486"/>
    <cellStyle name="Percent 38 2" xfId="41487"/>
    <cellStyle name="Percent 38 2 2" xfId="41488"/>
    <cellStyle name="Percent 38 2 3" xfId="41489"/>
    <cellStyle name="Percent 38 2 4" xfId="41490"/>
    <cellStyle name="Percent 38 3" xfId="41491"/>
    <cellStyle name="Percent 38 3 2" xfId="61310"/>
    <cellStyle name="Percent 38 4" xfId="41492"/>
    <cellStyle name="Percent 38 5" xfId="41493"/>
    <cellStyle name="Percent 38 5 2" xfId="41494"/>
    <cellStyle name="Percent 39" xfId="41495"/>
    <cellStyle name="Percent 39 2" xfId="41496"/>
    <cellStyle name="Percent 39 2 2" xfId="41497"/>
    <cellStyle name="Percent 39 2 3" xfId="41498"/>
    <cellStyle name="Percent 39 2 4" xfId="41499"/>
    <cellStyle name="Percent 39 3" xfId="41500"/>
    <cellStyle name="Percent 39 3 2" xfId="61311"/>
    <cellStyle name="Percent 39 4" xfId="41501"/>
    <cellStyle name="Percent 39 5" xfId="41502"/>
    <cellStyle name="Percent 39 5 2" xfId="41503"/>
    <cellStyle name="Percent 4" xfId="159"/>
    <cellStyle name="Percent 4 2" xfId="3840"/>
    <cellStyle name="Percent 4 2 2" xfId="41504"/>
    <cellStyle name="Percent 4 2 2 2" xfId="60795"/>
    <cellStyle name="Percent 4 2 3" xfId="41505"/>
    <cellStyle name="Percent 4 2 3 2" xfId="60796"/>
    <cellStyle name="Percent 4 2 4" xfId="60797"/>
    <cellStyle name="Percent 4 3" xfId="3841"/>
    <cellStyle name="Percent 4 3 2" xfId="3842"/>
    <cellStyle name="Percent 4 3 2 2" xfId="60798"/>
    <cellStyle name="Percent 4 3 2 3" xfId="60799"/>
    <cellStyle name="Percent 4 3 2 4" xfId="60800"/>
    <cellStyle name="Percent 4 3 3" xfId="41506"/>
    <cellStyle name="Percent 4 3 3 2" xfId="60801"/>
    <cellStyle name="Percent 4 3 4" xfId="60802"/>
    <cellStyle name="Percent 4 3 5" xfId="60803"/>
    <cellStyle name="Percent 4 4" xfId="3843"/>
    <cellStyle name="Percent 4 4 2" xfId="41507"/>
    <cellStyle name="Percent 4 4 2 2" xfId="41508"/>
    <cellStyle name="Percent 4 4 2 3" xfId="41509"/>
    <cellStyle name="Percent 4 4 3" xfId="41510"/>
    <cellStyle name="Percent 4 4 3 2" xfId="41511"/>
    <cellStyle name="Percent 4 4 4" xfId="41512"/>
    <cellStyle name="Percent 4 4 5" xfId="41513"/>
    <cellStyle name="Percent 4 4 6" xfId="41514"/>
    <cellStyle name="Percent 4 4 7" xfId="41515"/>
    <cellStyle name="Percent 4 4 8" xfId="41516"/>
    <cellStyle name="Percent 4 5" xfId="3844"/>
    <cellStyle name="Percent 4 5 2" xfId="41517"/>
    <cellStyle name="Percent 4 5 3" xfId="60804"/>
    <cellStyle name="Percent 4 5 4" xfId="60805"/>
    <cellStyle name="Percent 4 6" xfId="3845"/>
    <cellStyle name="Percent 4 6 2" xfId="4578"/>
    <cellStyle name="Percent 4 6 2 2" xfId="60806"/>
    <cellStyle name="Percent 4 6 2 2 2" xfId="60807"/>
    <cellStyle name="Percent 4 6 2 3" xfId="60808"/>
    <cellStyle name="Percent 4 6 3" xfId="60809"/>
    <cellStyle name="Percent 4 6 4" xfId="60810"/>
    <cellStyle name="Percent 4 6 5" xfId="60811"/>
    <cellStyle name="Percent 4 6 6" xfId="60812"/>
    <cellStyle name="Percent 4 7" xfId="3839"/>
    <cellStyle name="Percent 4 7 2" xfId="60813"/>
    <cellStyle name="Percent 4 8" xfId="60814"/>
    <cellStyle name="Percent 4 9" xfId="60815"/>
    <cellStyle name="Percent 40" xfId="41518"/>
    <cellStyle name="Percent 40 2" xfId="41519"/>
    <cellStyle name="Percent 40 2 2" xfId="41520"/>
    <cellStyle name="Percent 40 2 3" xfId="41521"/>
    <cellStyle name="Percent 40 2 4" xfId="41522"/>
    <cellStyle name="Percent 40 3" xfId="41523"/>
    <cellStyle name="Percent 40 3 2" xfId="61312"/>
    <cellStyle name="Percent 40 4" xfId="41524"/>
    <cellStyle name="Percent 40 5" xfId="41525"/>
    <cellStyle name="Percent 40 5 2" xfId="41526"/>
    <cellStyle name="Percent 41" xfId="41527"/>
    <cellStyle name="Percent 41 2" xfId="41528"/>
    <cellStyle name="Percent 41 2 2" xfId="41529"/>
    <cellStyle name="Percent 41 2 3" xfId="41530"/>
    <cellStyle name="Percent 41 2 4" xfId="41531"/>
    <cellStyle name="Percent 41 3" xfId="41532"/>
    <cellStyle name="Percent 41 3 2" xfId="61313"/>
    <cellStyle name="Percent 41 4" xfId="41533"/>
    <cellStyle name="Percent 41 5" xfId="41534"/>
    <cellStyle name="Percent 41 5 2" xfId="41535"/>
    <cellStyle name="Percent 42" xfId="41536"/>
    <cellStyle name="Percent 42 10" xfId="41537"/>
    <cellStyle name="Percent 42 11" xfId="41538"/>
    <cellStyle name="Percent 42 2" xfId="41539"/>
    <cellStyle name="Percent 42 2 2" xfId="41540"/>
    <cellStyle name="Percent 42 2 2 2" xfId="41541"/>
    <cellStyle name="Percent 42 2 2 2 2" xfId="41542"/>
    <cellStyle name="Percent 42 2 2 3" xfId="41543"/>
    <cellStyle name="Percent 42 2 2 3 2" xfId="41544"/>
    <cellStyle name="Percent 42 2 2 4" xfId="41545"/>
    <cellStyle name="Percent 42 2 2 5" xfId="41546"/>
    <cellStyle name="Percent 42 2 2 6" xfId="41547"/>
    <cellStyle name="Percent 42 2 2 7" xfId="41548"/>
    <cellStyle name="Percent 42 2 3" xfId="41549"/>
    <cellStyle name="Percent 42 2 4" xfId="41550"/>
    <cellStyle name="Percent 42 2 4 2" xfId="41551"/>
    <cellStyle name="Percent 42 2 5" xfId="41552"/>
    <cellStyle name="Percent 42 2 5 2" xfId="41553"/>
    <cellStyle name="Percent 42 2 6" xfId="41554"/>
    <cellStyle name="Percent 42 2 6 2" xfId="41555"/>
    <cellStyle name="Percent 42 2 7" xfId="41556"/>
    <cellStyle name="Percent 42 2 8" xfId="41557"/>
    <cellStyle name="Percent 42 2 9" xfId="41558"/>
    <cellStyle name="Percent 42 3" xfId="41559"/>
    <cellStyle name="Percent 42 3 2" xfId="41560"/>
    <cellStyle name="Percent 42 3 2 2" xfId="41561"/>
    <cellStyle name="Percent 42 3 2 3" xfId="41562"/>
    <cellStyle name="Percent 42 3 3" xfId="41563"/>
    <cellStyle name="Percent 42 3 3 2" xfId="41564"/>
    <cellStyle name="Percent 42 3 4" xfId="41565"/>
    <cellStyle name="Percent 42 3 4 2" xfId="41566"/>
    <cellStyle name="Percent 42 3 5" xfId="41567"/>
    <cellStyle name="Percent 42 3 6" xfId="41568"/>
    <cellStyle name="Percent 42 3 7" xfId="41569"/>
    <cellStyle name="Percent 42 4" xfId="41570"/>
    <cellStyle name="Percent 42 4 2" xfId="41571"/>
    <cellStyle name="Percent 42 4 2 2" xfId="41572"/>
    <cellStyle name="Percent 42 4 3" xfId="41573"/>
    <cellStyle name="Percent 42 4 3 2" xfId="41574"/>
    <cellStyle name="Percent 42 4 4" xfId="41575"/>
    <cellStyle name="Percent 42 4 5" xfId="41576"/>
    <cellStyle name="Percent 42 4 6" xfId="41577"/>
    <cellStyle name="Percent 42 4 7" xfId="41578"/>
    <cellStyle name="Percent 42 5" xfId="41579"/>
    <cellStyle name="Percent 42 6" xfId="41580"/>
    <cellStyle name="Percent 42 6 2" xfId="41581"/>
    <cellStyle name="Percent 42 6 3" xfId="41582"/>
    <cellStyle name="Percent 42 7" xfId="41583"/>
    <cellStyle name="Percent 42 7 2" xfId="41584"/>
    <cellStyle name="Percent 42 8" xfId="41585"/>
    <cellStyle name="Percent 42 8 2" xfId="41586"/>
    <cellStyle name="Percent 42 9" xfId="41587"/>
    <cellStyle name="Percent 43" xfId="41588"/>
    <cellStyle name="Percent 43 10" xfId="41589"/>
    <cellStyle name="Percent 43 11" xfId="41590"/>
    <cellStyle name="Percent 43 2" xfId="41591"/>
    <cellStyle name="Percent 43 2 2" xfId="41592"/>
    <cellStyle name="Percent 43 2 2 2" xfId="41593"/>
    <cellStyle name="Percent 43 2 2 2 2" xfId="41594"/>
    <cellStyle name="Percent 43 2 2 3" xfId="41595"/>
    <cellStyle name="Percent 43 2 2 3 2" xfId="41596"/>
    <cellStyle name="Percent 43 2 2 4" xfId="41597"/>
    <cellStyle name="Percent 43 2 2 5" xfId="41598"/>
    <cellStyle name="Percent 43 2 2 6" xfId="41599"/>
    <cellStyle name="Percent 43 2 2 7" xfId="41600"/>
    <cellStyle name="Percent 43 2 3" xfId="41601"/>
    <cellStyle name="Percent 43 2 4" xfId="41602"/>
    <cellStyle name="Percent 43 2 4 2" xfId="41603"/>
    <cellStyle name="Percent 43 2 5" xfId="41604"/>
    <cellStyle name="Percent 43 2 5 2" xfId="41605"/>
    <cellStyle name="Percent 43 2 6" xfId="41606"/>
    <cellStyle name="Percent 43 2 6 2" xfId="41607"/>
    <cellStyle name="Percent 43 2 7" xfId="41608"/>
    <cellStyle name="Percent 43 2 8" xfId="41609"/>
    <cellStyle name="Percent 43 2 9" xfId="41610"/>
    <cellStyle name="Percent 43 3" xfId="41611"/>
    <cellStyle name="Percent 43 3 2" xfId="41612"/>
    <cellStyle name="Percent 43 3 2 2" xfId="41613"/>
    <cellStyle name="Percent 43 3 2 3" xfId="41614"/>
    <cellStyle name="Percent 43 3 3" xfId="41615"/>
    <cellStyle name="Percent 43 3 3 2" xfId="41616"/>
    <cellStyle name="Percent 43 3 4" xfId="41617"/>
    <cellStyle name="Percent 43 3 4 2" xfId="41618"/>
    <cellStyle name="Percent 43 3 5" xfId="41619"/>
    <cellStyle name="Percent 43 3 6" xfId="41620"/>
    <cellStyle name="Percent 43 3 7" xfId="41621"/>
    <cellStyle name="Percent 43 4" xfId="41622"/>
    <cellStyle name="Percent 43 4 2" xfId="41623"/>
    <cellStyle name="Percent 43 4 2 2" xfId="41624"/>
    <cellStyle name="Percent 43 4 3" xfId="41625"/>
    <cellStyle name="Percent 43 4 3 2" xfId="41626"/>
    <cellStyle name="Percent 43 4 4" xfId="41627"/>
    <cellStyle name="Percent 43 4 5" xfId="41628"/>
    <cellStyle name="Percent 43 4 6" xfId="41629"/>
    <cellStyle name="Percent 43 4 7" xfId="41630"/>
    <cellStyle name="Percent 43 5" xfId="41631"/>
    <cellStyle name="Percent 43 6" xfId="41632"/>
    <cellStyle name="Percent 43 6 2" xfId="41633"/>
    <cellStyle name="Percent 43 6 3" xfId="41634"/>
    <cellStyle name="Percent 43 7" xfId="41635"/>
    <cellStyle name="Percent 43 7 2" xfId="41636"/>
    <cellStyle name="Percent 43 8" xfId="41637"/>
    <cellStyle name="Percent 43 8 2" xfId="41638"/>
    <cellStyle name="Percent 43 9" xfId="41639"/>
    <cellStyle name="Percent 44" xfId="41640"/>
    <cellStyle name="Percent 44 10" xfId="41641"/>
    <cellStyle name="Percent 44 11" xfId="41642"/>
    <cellStyle name="Percent 44 2" xfId="41643"/>
    <cellStyle name="Percent 44 2 2" xfId="41644"/>
    <cellStyle name="Percent 44 2 2 2" xfId="41645"/>
    <cellStyle name="Percent 44 2 2 2 2" xfId="41646"/>
    <cellStyle name="Percent 44 2 2 3" xfId="41647"/>
    <cellStyle name="Percent 44 2 2 3 2" xfId="41648"/>
    <cellStyle name="Percent 44 2 2 4" xfId="41649"/>
    <cellStyle name="Percent 44 2 2 5" xfId="41650"/>
    <cellStyle name="Percent 44 2 2 6" xfId="41651"/>
    <cellStyle name="Percent 44 2 2 7" xfId="41652"/>
    <cellStyle name="Percent 44 2 3" xfId="41653"/>
    <cellStyle name="Percent 44 2 4" xfId="41654"/>
    <cellStyle name="Percent 44 2 4 2" xfId="41655"/>
    <cellStyle name="Percent 44 2 5" xfId="41656"/>
    <cellStyle name="Percent 44 2 5 2" xfId="41657"/>
    <cellStyle name="Percent 44 2 6" xfId="41658"/>
    <cellStyle name="Percent 44 2 6 2" xfId="41659"/>
    <cellStyle name="Percent 44 2 7" xfId="41660"/>
    <cellStyle name="Percent 44 2 8" xfId="41661"/>
    <cellStyle name="Percent 44 2 9" xfId="41662"/>
    <cellStyle name="Percent 44 3" xfId="41663"/>
    <cellStyle name="Percent 44 3 2" xfId="41664"/>
    <cellStyle name="Percent 44 3 2 2" xfId="41665"/>
    <cellStyle name="Percent 44 3 2 3" xfId="41666"/>
    <cellStyle name="Percent 44 3 3" xfId="41667"/>
    <cellStyle name="Percent 44 3 3 2" xfId="41668"/>
    <cellStyle name="Percent 44 3 4" xfId="41669"/>
    <cellStyle name="Percent 44 3 4 2" xfId="41670"/>
    <cellStyle name="Percent 44 3 5" xfId="41671"/>
    <cellStyle name="Percent 44 3 6" xfId="41672"/>
    <cellStyle name="Percent 44 3 7" xfId="41673"/>
    <cellStyle name="Percent 44 4" xfId="41674"/>
    <cellStyle name="Percent 44 4 2" xfId="41675"/>
    <cellStyle name="Percent 44 4 2 2" xfId="41676"/>
    <cellStyle name="Percent 44 4 3" xfId="41677"/>
    <cellStyle name="Percent 44 4 3 2" xfId="41678"/>
    <cellStyle name="Percent 44 4 4" xfId="41679"/>
    <cellStyle name="Percent 44 4 5" xfId="41680"/>
    <cellStyle name="Percent 44 4 6" xfId="41681"/>
    <cellStyle name="Percent 44 4 7" xfId="41682"/>
    <cellStyle name="Percent 44 5" xfId="41683"/>
    <cellStyle name="Percent 44 6" xfId="41684"/>
    <cellStyle name="Percent 44 6 2" xfId="41685"/>
    <cellStyle name="Percent 44 6 3" xfId="41686"/>
    <cellStyle name="Percent 44 7" xfId="41687"/>
    <cellStyle name="Percent 44 7 2" xfId="41688"/>
    <cellStyle name="Percent 44 8" xfId="41689"/>
    <cellStyle name="Percent 44 8 2" xfId="41690"/>
    <cellStyle name="Percent 44 9" xfId="41691"/>
    <cellStyle name="Percent 45" xfId="41692"/>
    <cellStyle name="Percent 45 10" xfId="41693"/>
    <cellStyle name="Percent 45 11" xfId="41694"/>
    <cellStyle name="Percent 45 2" xfId="41695"/>
    <cellStyle name="Percent 45 2 2" xfId="41696"/>
    <cellStyle name="Percent 45 2 2 2" xfId="41697"/>
    <cellStyle name="Percent 45 2 2 2 2" xfId="41698"/>
    <cellStyle name="Percent 45 2 2 3" xfId="41699"/>
    <cellStyle name="Percent 45 2 2 3 2" xfId="41700"/>
    <cellStyle name="Percent 45 2 2 4" xfId="41701"/>
    <cellStyle name="Percent 45 2 2 5" xfId="41702"/>
    <cellStyle name="Percent 45 2 2 6" xfId="41703"/>
    <cellStyle name="Percent 45 2 2 7" xfId="41704"/>
    <cellStyle name="Percent 45 2 3" xfId="41705"/>
    <cellStyle name="Percent 45 2 4" xfId="41706"/>
    <cellStyle name="Percent 45 2 4 2" xfId="41707"/>
    <cellStyle name="Percent 45 2 5" xfId="41708"/>
    <cellStyle name="Percent 45 2 5 2" xfId="41709"/>
    <cellStyle name="Percent 45 2 6" xfId="41710"/>
    <cellStyle name="Percent 45 2 6 2" xfId="41711"/>
    <cellStyle name="Percent 45 2 7" xfId="41712"/>
    <cellStyle name="Percent 45 2 8" xfId="41713"/>
    <cellStyle name="Percent 45 2 9" xfId="41714"/>
    <cellStyle name="Percent 45 3" xfId="41715"/>
    <cellStyle name="Percent 45 3 2" xfId="41716"/>
    <cellStyle name="Percent 45 3 2 2" xfId="41717"/>
    <cellStyle name="Percent 45 3 2 3" xfId="41718"/>
    <cellStyle name="Percent 45 3 3" xfId="41719"/>
    <cellStyle name="Percent 45 3 3 2" xfId="41720"/>
    <cellStyle name="Percent 45 3 4" xfId="41721"/>
    <cellStyle name="Percent 45 3 4 2" xfId="41722"/>
    <cellStyle name="Percent 45 3 5" xfId="41723"/>
    <cellStyle name="Percent 45 3 6" xfId="41724"/>
    <cellStyle name="Percent 45 3 7" xfId="41725"/>
    <cellStyle name="Percent 45 4" xfId="41726"/>
    <cellStyle name="Percent 45 4 2" xfId="41727"/>
    <cellStyle name="Percent 45 4 2 2" xfId="41728"/>
    <cellStyle name="Percent 45 4 3" xfId="41729"/>
    <cellStyle name="Percent 45 4 3 2" xfId="41730"/>
    <cellStyle name="Percent 45 4 4" xfId="41731"/>
    <cellStyle name="Percent 45 4 5" xfId="41732"/>
    <cellStyle name="Percent 45 4 6" xfId="41733"/>
    <cellStyle name="Percent 45 4 7" xfId="41734"/>
    <cellStyle name="Percent 45 5" xfId="41735"/>
    <cellStyle name="Percent 45 6" xfId="41736"/>
    <cellStyle name="Percent 45 6 2" xfId="41737"/>
    <cellStyle name="Percent 45 6 3" xfId="41738"/>
    <cellStyle name="Percent 45 7" xfId="41739"/>
    <cellStyle name="Percent 45 7 2" xfId="41740"/>
    <cellStyle name="Percent 45 8" xfId="41741"/>
    <cellStyle name="Percent 45 8 2" xfId="41742"/>
    <cellStyle name="Percent 45 9" xfId="41743"/>
    <cellStyle name="Percent 46" xfId="41744"/>
    <cellStyle name="Percent 46 2" xfId="41745"/>
    <cellStyle name="Percent 46 2 2" xfId="61314"/>
    <cellStyle name="Percent 46 3" xfId="41746"/>
    <cellStyle name="Percent 46 3 2" xfId="61315"/>
    <cellStyle name="Percent 46 4" xfId="41747"/>
    <cellStyle name="Percent 46 5" xfId="61316"/>
    <cellStyle name="Percent 47" xfId="41748"/>
    <cellStyle name="Percent 47 2" xfId="41749"/>
    <cellStyle name="Percent 47 2 2" xfId="61317"/>
    <cellStyle name="Percent 47 3" xfId="41750"/>
    <cellStyle name="Percent 47 3 2" xfId="61318"/>
    <cellStyle name="Percent 47 4" xfId="41751"/>
    <cellStyle name="Percent 47 5" xfId="61319"/>
    <cellStyle name="Percent 48" xfId="41752"/>
    <cellStyle name="Percent 48 2" xfId="41753"/>
    <cellStyle name="Percent 48 2 2" xfId="61320"/>
    <cellStyle name="Percent 48 3" xfId="41754"/>
    <cellStyle name="Percent 48 3 2" xfId="61321"/>
    <cellStyle name="Percent 48 4" xfId="41755"/>
    <cellStyle name="Percent 48 5" xfId="61322"/>
    <cellStyle name="Percent 49" xfId="41756"/>
    <cellStyle name="Percent 49 2" xfId="41757"/>
    <cellStyle name="Percent 49 2 2" xfId="61323"/>
    <cellStyle name="Percent 49 3" xfId="41758"/>
    <cellStyle name="Percent 49 3 2" xfId="61324"/>
    <cellStyle name="Percent 49 4" xfId="41759"/>
    <cellStyle name="Percent 49 5" xfId="61325"/>
    <cellStyle name="Percent 5" xfId="3846"/>
    <cellStyle name="Percent 5 2" xfId="3847"/>
    <cellStyle name="Percent 5 2 2" xfId="3848"/>
    <cellStyle name="Percent 5 2 2 2" xfId="41760"/>
    <cellStyle name="Percent 5 2 2 3" xfId="60816"/>
    <cellStyle name="Percent 5 2 2 4" xfId="60817"/>
    <cellStyle name="Percent 5 2 2 5" xfId="60818"/>
    <cellStyle name="Percent 5 2 3" xfId="41761"/>
    <cellStyle name="Percent 5 2 3 2" xfId="60819"/>
    <cellStyle name="Percent 5 2 4" xfId="41762"/>
    <cellStyle name="Percent 5 2 5" xfId="41763"/>
    <cellStyle name="Percent 5 3" xfId="4861"/>
    <cellStyle name="Percent 5 3 2" xfId="41764"/>
    <cellStyle name="Percent 5 3 3" xfId="41765"/>
    <cellStyle name="Percent 5 4" xfId="41766"/>
    <cellStyle name="Percent 5 4 2" xfId="41767"/>
    <cellStyle name="Percent 5 5" xfId="41768"/>
    <cellStyle name="Percent 5 6" xfId="41769"/>
    <cellStyle name="Percent 5 6 2" xfId="41770"/>
    <cellStyle name="Percent 5 7" xfId="41771"/>
    <cellStyle name="Percent 5 8" xfId="41772"/>
    <cellStyle name="Percent 50" xfId="41773"/>
    <cellStyle name="Percent 50 2" xfId="41774"/>
    <cellStyle name="Percent 50 2 2" xfId="61326"/>
    <cellStyle name="Percent 50 3" xfId="41775"/>
    <cellStyle name="Percent 50 3 2" xfId="61327"/>
    <cellStyle name="Percent 50 4" xfId="41776"/>
    <cellStyle name="Percent 50 5" xfId="61328"/>
    <cellStyle name="Percent 51" xfId="41777"/>
    <cellStyle name="Percent 51 2" xfId="41778"/>
    <cellStyle name="Percent 51 2 2" xfId="61329"/>
    <cellStyle name="Percent 51 3" xfId="41779"/>
    <cellStyle name="Percent 51 3 2" xfId="61330"/>
    <cellStyle name="Percent 51 4" xfId="41780"/>
    <cellStyle name="Percent 51 5" xfId="61331"/>
    <cellStyle name="Percent 52" xfId="41781"/>
    <cellStyle name="Percent 52 2" xfId="41782"/>
    <cellStyle name="Percent 52 2 2" xfId="61332"/>
    <cellStyle name="Percent 52 3" xfId="41783"/>
    <cellStyle name="Percent 52 3 2" xfId="61333"/>
    <cellStyle name="Percent 52 4" xfId="41784"/>
    <cellStyle name="Percent 52 5" xfId="61334"/>
    <cellStyle name="Percent 53" xfId="41785"/>
    <cellStyle name="Percent 53 2" xfId="41786"/>
    <cellStyle name="Percent 53 2 2" xfId="61335"/>
    <cellStyle name="Percent 53 3" xfId="41787"/>
    <cellStyle name="Percent 53 3 2" xfId="61336"/>
    <cellStyle name="Percent 53 4" xfId="41788"/>
    <cellStyle name="Percent 53 5" xfId="61337"/>
    <cellStyle name="Percent 54" xfId="41789"/>
    <cellStyle name="Percent 54 2" xfId="41790"/>
    <cellStyle name="Percent 54 2 2" xfId="61338"/>
    <cellStyle name="Percent 54 3" xfId="41791"/>
    <cellStyle name="Percent 54 3 2" xfId="61339"/>
    <cellStyle name="Percent 54 4" xfId="41792"/>
    <cellStyle name="Percent 54 5" xfId="61340"/>
    <cellStyle name="Percent 55" xfId="41793"/>
    <cellStyle name="Percent 55 2" xfId="41794"/>
    <cellStyle name="Percent 55 2 2" xfId="61341"/>
    <cellStyle name="Percent 55 3" xfId="41795"/>
    <cellStyle name="Percent 55 3 2" xfId="61342"/>
    <cellStyle name="Percent 55 4" xfId="41796"/>
    <cellStyle name="Percent 55 5" xfId="61343"/>
    <cellStyle name="Percent 56" xfId="41797"/>
    <cellStyle name="Percent 56 2" xfId="41798"/>
    <cellStyle name="Percent 56 2 2" xfId="61344"/>
    <cellStyle name="Percent 56 3" xfId="41799"/>
    <cellStyle name="Percent 56 3 2" xfId="61345"/>
    <cellStyle name="Percent 56 4" xfId="41800"/>
    <cellStyle name="Percent 56 5" xfId="61346"/>
    <cellStyle name="Percent 57" xfId="41801"/>
    <cellStyle name="Percent 57 2" xfId="41802"/>
    <cellStyle name="Percent 57 2 2" xfId="61347"/>
    <cellStyle name="Percent 57 3" xfId="41803"/>
    <cellStyle name="Percent 57 3 2" xfId="61348"/>
    <cellStyle name="Percent 57 4" xfId="41804"/>
    <cellStyle name="Percent 57 5" xfId="61349"/>
    <cellStyle name="Percent 58" xfId="41805"/>
    <cellStyle name="Percent 58 2" xfId="61350"/>
    <cellStyle name="Percent 59" xfId="41806"/>
    <cellStyle name="Percent 6" xfId="3849"/>
    <cellStyle name="Percent 6 2" xfId="3850"/>
    <cellStyle name="Percent 6 2 2" xfId="41807"/>
    <cellStyle name="Percent 6 2 2 2" xfId="41808"/>
    <cellStyle name="Percent 6 2 3" xfId="41809"/>
    <cellStyle name="Percent 6 2 4" xfId="41810"/>
    <cellStyle name="Percent 6 2 5" xfId="41811"/>
    <cellStyle name="Percent 6 3" xfId="3851"/>
    <cellStyle name="Percent 6 3 2" xfId="3852"/>
    <cellStyle name="Percent 6 3 2 2" xfId="58110"/>
    <cellStyle name="Percent 6 3 2 2 2" xfId="60820"/>
    <cellStyle name="Percent 6 3 2 3" xfId="60821"/>
    <cellStyle name="Percent 6 3 3" xfId="41812"/>
    <cellStyle name="Percent 6 3 3 2" xfId="60822"/>
    <cellStyle name="Percent 6 3 4" xfId="58111"/>
    <cellStyle name="Percent 6 3 5" xfId="60823"/>
    <cellStyle name="Percent 6 3 6" xfId="60824"/>
    <cellStyle name="Percent 6 4" xfId="3853"/>
    <cellStyle name="Percent 6 4 2" xfId="3854"/>
    <cellStyle name="Percent 6 4 2 2" xfId="60825"/>
    <cellStyle name="Percent 6 4 2 2 2" xfId="60826"/>
    <cellStyle name="Percent 6 4 2 3" xfId="60827"/>
    <cellStyle name="Percent 6 4 3" xfId="60828"/>
    <cellStyle name="Percent 6 4 3 2" xfId="60829"/>
    <cellStyle name="Percent 6 4 4" xfId="60830"/>
    <cellStyle name="Percent 6 5" xfId="41813"/>
    <cellStyle name="Percent 6 5 2" xfId="60831"/>
    <cellStyle name="Percent 6 6" xfId="60832"/>
    <cellStyle name="Percent 6 7" xfId="60833"/>
    <cellStyle name="Percent 60" xfId="41814"/>
    <cellStyle name="Percent 61" xfId="41815"/>
    <cellStyle name="Percent 62" xfId="41816"/>
    <cellStyle name="Percent 63" xfId="41817"/>
    <cellStyle name="Percent 64" xfId="41818"/>
    <cellStyle name="Percent 65" xfId="41819"/>
    <cellStyle name="Percent 65 2" xfId="41820"/>
    <cellStyle name="Percent 66" xfId="41821"/>
    <cellStyle name="Percent 67" xfId="41822"/>
    <cellStyle name="Percent 68" xfId="41823"/>
    <cellStyle name="Percent 68 2" xfId="41824"/>
    <cellStyle name="Percent 69" xfId="41825"/>
    <cellStyle name="Percent 7" xfId="3855"/>
    <cellStyle name="Percent 7 2" xfId="3856"/>
    <cellStyle name="Percent 7 2 2" xfId="41826"/>
    <cellStyle name="Percent 7 2 2 2" xfId="41827"/>
    <cellStyle name="Percent 7 2 3" xfId="41828"/>
    <cellStyle name="Percent 7 2 4" xfId="41829"/>
    <cellStyle name="Percent 7 3" xfId="41830"/>
    <cellStyle name="Percent 7 3 2" xfId="41831"/>
    <cellStyle name="Percent 7 3 3" xfId="41832"/>
    <cellStyle name="Percent 7 4" xfId="41833"/>
    <cellStyle name="Percent 7 4 2" xfId="41834"/>
    <cellStyle name="Percent 7 5" xfId="41835"/>
    <cellStyle name="Percent 70" xfId="41836"/>
    <cellStyle name="Percent 71" xfId="41837"/>
    <cellStyle name="Percent 72" xfId="41838"/>
    <cellStyle name="Percent 73" xfId="41839"/>
    <cellStyle name="Percent 74" xfId="41840"/>
    <cellStyle name="Percent 75" xfId="41841"/>
    <cellStyle name="Percent 76" xfId="41842"/>
    <cellStyle name="Percent 77" xfId="41843"/>
    <cellStyle name="Percent 78" xfId="41844"/>
    <cellStyle name="Percent 79" xfId="41845"/>
    <cellStyle name="Percent 8" xfId="3857"/>
    <cellStyle name="Percent 8 2" xfId="3858"/>
    <cellStyle name="Percent 8 2 2" xfId="41846"/>
    <cellStyle name="Percent 8 2 2 2" xfId="41847"/>
    <cellStyle name="Percent 8 2 3" xfId="41848"/>
    <cellStyle name="Percent 8 2 4" xfId="41849"/>
    <cellStyle name="Percent 8 3" xfId="41850"/>
    <cellStyle name="Percent 8 3 2" xfId="41851"/>
    <cellStyle name="Percent 8 3 3" xfId="60834"/>
    <cellStyle name="Percent 8 4" xfId="41852"/>
    <cellStyle name="Percent 8 4 2" xfId="60835"/>
    <cellStyle name="Percent 8 5" xfId="41853"/>
    <cellStyle name="Percent 8 6" xfId="60836"/>
    <cellStyle name="Percent 80" xfId="41854"/>
    <cellStyle name="Percent 80 2" xfId="61351"/>
    <cellStyle name="Percent 81" xfId="41855"/>
    <cellStyle name="Percent 82" xfId="41856"/>
    <cellStyle name="Percent 83" xfId="41857"/>
    <cellStyle name="Percent 84" xfId="41858"/>
    <cellStyle name="Percent 85" xfId="41859"/>
    <cellStyle name="Percent 86" xfId="41860"/>
    <cellStyle name="Percent 87" xfId="41861"/>
    <cellStyle name="Percent 88" xfId="41862"/>
    <cellStyle name="Percent 89" xfId="41863"/>
    <cellStyle name="Percent 89 2" xfId="61352"/>
    <cellStyle name="Percent 9" xfId="3859"/>
    <cellStyle name="Percent 9 2" xfId="3860"/>
    <cellStyle name="Percent 9 2 2" xfId="3861"/>
    <cellStyle name="Percent 9 2 2 2" xfId="60837"/>
    <cellStyle name="Percent 9 2 2 2 2" xfId="60838"/>
    <cellStyle name="Percent 9 2 2 3" xfId="60839"/>
    <cellStyle name="Percent 9 2 2 4" xfId="60840"/>
    <cellStyle name="Percent 9 2 3" xfId="41864"/>
    <cellStyle name="Percent 9 2 3 2" xfId="60841"/>
    <cellStyle name="Percent 9 2 4" xfId="41865"/>
    <cellStyle name="Percent 9 2 5" xfId="41866"/>
    <cellStyle name="Percent 9 3" xfId="3862"/>
    <cellStyle name="Percent 9 3 2" xfId="41867"/>
    <cellStyle name="Percent 9 3 2 2" xfId="60842"/>
    <cellStyle name="Percent 9 3 3" xfId="60843"/>
    <cellStyle name="Percent 9 3 4" xfId="60844"/>
    <cellStyle name="Percent 9 4" xfId="41868"/>
    <cellStyle name="Percent 9 4 2" xfId="60845"/>
    <cellStyle name="Percent 9 5" xfId="41869"/>
    <cellStyle name="Percent 9 6" xfId="41870"/>
    <cellStyle name="Percent 90" xfId="41871"/>
    <cellStyle name="Percent 90 2" xfId="61353"/>
    <cellStyle name="Percent 91" xfId="41872"/>
    <cellStyle name="Percent 91 2" xfId="61354"/>
    <cellStyle name="Percent 92" xfId="41873"/>
    <cellStyle name="Percent 92 2" xfId="61355"/>
    <cellStyle name="Percent 93" xfId="41874"/>
    <cellStyle name="Percent 94" xfId="41875"/>
    <cellStyle name="Percent 95" xfId="41876"/>
    <cellStyle name="Percent 96" xfId="41877"/>
    <cellStyle name="Percent 97" xfId="41878"/>
    <cellStyle name="Percent 98" xfId="41879"/>
    <cellStyle name="Percent 99" xfId="41880"/>
    <cellStyle name="Percent2" xfId="3863"/>
    <cellStyle name="Percent2 2" xfId="60846"/>
    <cellStyle name="Percent2 2 2" xfId="60847"/>
    <cellStyle name="Percent2 3" xfId="60848"/>
    <cellStyle name="Phone_No" xfId="4862"/>
    <cellStyle name="Red Text" xfId="3864"/>
    <cellStyle name="Red Text 2" xfId="58112"/>
    <cellStyle name="Red Text 2 2" xfId="60849"/>
    <cellStyle name="Red Text 3" xfId="60850"/>
    <cellStyle name="Remote" xfId="4863"/>
    <cellStyle name="Revenue" xfId="4864"/>
    <cellStyle name="RevList" xfId="4865"/>
    <cellStyle name="s]_x000d__x000a_spooler=no_x000d__x000a_LOAD=C:\CONTROL\VIRUSCAN\VSHWIN.EXE_x000d__x000a_run=_x000d__x000a_Beep=yes_x000d__x000a_NullPort=None_x000d__x000a_BorderWidth=3_x000d__x000a_CursorBlinkRate=530_x000d_" xfId="3865"/>
    <cellStyle name="s]_x000d__x000a_spooler=no_x000d__x000a_LOAD=C:\CONTROL\VIRUSCAN\VSHWIN.EXE_x000d__x000a_run=_x000d__x000a_Beep=yes_x000d__x000a_NullPort=None_x000d__x000a_BorderWidth=3_x000d__x000a_CursorBlinkRate=530_x000d_ 2" xfId="60851"/>
    <cellStyle name="s]_x000d__x000a_spooler=no_x000d__x000a_LOAD=C:\CONTROL\VIRUSCAN\VSHWIN.EXE_x000d__x000a_run=_x000d__x000a_Beep=yes_x000d__x000a_NullPort=None_x000d__x000a_BorderWidth=3_x000d__x000a_CursorBlinkRate=530_x000d_ 3" xfId="60852"/>
    <cellStyle name="Sales_Amt" xfId="4866"/>
    <cellStyle name="SAPBEXaggData" xfId="160"/>
    <cellStyle name="SAPBEXaggData 10" xfId="41881"/>
    <cellStyle name="SAPBEXaggData 11" xfId="41882"/>
    <cellStyle name="SAPBEXaggData 2" xfId="58"/>
    <cellStyle name="SAPBEXaggData 2 2" xfId="3867"/>
    <cellStyle name="SAPBEXaggData 2 2 2" xfId="3868"/>
    <cellStyle name="SAPBEXaggData 2 2 2 2" xfId="41883"/>
    <cellStyle name="SAPBEXaggData 2 2 2 3" xfId="41884"/>
    <cellStyle name="SAPBEXaggData 2 2 2 4" xfId="58113"/>
    <cellStyle name="SAPBEXaggData 2 2 3" xfId="41885"/>
    <cellStyle name="SAPBEXaggData 2 2 3 2" xfId="41886"/>
    <cellStyle name="SAPBEXaggData 2 2 4" xfId="41887"/>
    <cellStyle name="SAPBEXaggData 2 2 5" xfId="41888"/>
    <cellStyle name="SAPBEXaggData 2 2 6" xfId="58114"/>
    <cellStyle name="SAPBEXaggData 2 3" xfId="3869"/>
    <cellStyle name="SAPBEXaggData 2 3 2" xfId="41889"/>
    <cellStyle name="SAPBEXaggData 2 3 2 2" xfId="41890"/>
    <cellStyle name="SAPBEXaggData 2 3 2 3" xfId="41891"/>
    <cellStyle name="SAPBEXaggData 2 3 3" xfId="41892"/>
    <cellStyle name="SAPBEXaggData 2 3 3 2" xfId="41893"/>
    <cellStyle name="SAPBEXaggData 2 3 4" xfId="41894"/>
    <cellStyle name="SAPBEXaggData 2 3 5" xfId="41895"/>
    <cellStyle name="SAPBEXaggData 2 4" xfId="5068"/>
    <cellStyle name="SAPBEXaggData 2 4 2" xfId="41896"/>
    <cellStyle name="SAPBEXaggData 2 4 2 2" xfId="41897"/>
    <cellStyle name="SAPBEXaggData 2 4 2 3" xfId="41898"/>
    <cellStyle name="SAPBEXaggData 2 4 3" xfId="41899"/>
    <cellStyle name="SAPBEXaggData 2 4 3 2" xfId="41900"/>
    <cellStyle name="SAPBEXaggData 2 4 4" xfId="41901"/>
    <cellStyle name="SAPBEXaggData 2 4 5" xfId="41902"/>
    <cellStyle name="SAPBEXaggData 2 5" xfId="3866"/>
    <cellStyle name="SAPBEXaggData 2 5 2" xfId="41903"/>
    <cellStyle name="SAPBEXaggData 2 5 2 2" xfId="41904"/>
    <cellStyle name="SAPBEXaggData 2 5 3" xfId="41905"/>
    <cellStyle name="SAPBEXaggData 2 6" xfId="41906"/>
    <cellStyle name="SAPBEXaggData 2 6 2" xfId="41907"/>
    <cellStyle name="SAPBEXaggData 2 6 2 2" xfId="41908"/>
    <cellStyle name="SAPBEXaggData 2 6 3" xfId="41909"/>
    <cellStyle name="SAPBEXaggData 2 7" xfId="41910"/>
    <cellStyle name="SAPBEXaggData 2 7 2" xfId="41911"/>
    <cellStyle name="SAPBEXaggData 2 7 3" xfId="41912"/>
    <cellStyle name="SAPBEXaggData 2 8" xfId="41913"/>
    <cellStyle name="SAPBEXaggData 2 8 2" xfId="41914"/>
    <cellStyle name="SAPBEXaggData 2 9" xfId="61372"/>
    <cellStyle name="SAPBEXaggData 3" xfId="3870"/>
    <cellStyle name="SAPBEXaggData 3 10" xfId="41915"/>
    <cellStyle name="SAPBEXaggData 3 11" xfId="41916"/>
    <cellStyle name="SAPBEXaggData 3 12" xfId="41917"/>
    <cellStyle name="SAPBEXaggData 3 2" xfId="41918"/>
    <cellStyle name="SAPBEXaggData 3 2 2" xfId="41919"/>
    <cellStyle name="SAPBEXaggData 3 2 2 2" xfId="41920"/>
    <cellStyle name="SAPBEXaggData 3 2 2 2 2" xfId="41921"/>
    <cellStyle name="SAPBEXaggData 3 2 2 3" xfId="41922"/>
    <cellStyle name="SAPBEXaggData 3 2 2 3 2" xfId="41923"/>
    <cellStyle name="SAPBEXaggData 3 2 2 4" xfId="41924"/>
    <cellStyle name="SAPBEXaggData 3 2 3" xfId="41925"/>
    <cellStyle name="SAPBEXaggData 3 2 3 2" xfId="41926"/>
    <cellStyle name="SAPBEXaggData 3 2 3 2 2" xfId="41927"/>
    <cellStyle name="SAPBEXaggData 3 2 3 3" xfId="41928"/>
    <cellStyle name="SAPBEXaggData 3 2 3 3 2" xfId="41929"/>
    <cellStyle name="SAPBEXaggData 3 2 3 4" xfId="41930"/>
    <cellStyle name="SAPBEXaggData 3 2 4" xfId="41931"/>
    <cellStyle name="SAPBEXaggData 3 2 4 2" xfId="41932"/>
    <cellStyle name="SAPBEXaggData 3 2 5" xfId="41933"/>
    <cellStyle name="SAPBEXaggData 3 2 5 2" xfId="41934"/>
    <cellStyle name="SAPBEXaggData 3 2 6" xfId="41935"/>
    <cellStyle name="SAPBEXaggData 3 2 7" xfId="41936"/>
    <cellStyle name="SAPBEXaggData 3 3" xfId="41937"/>
    <cellStyle name="SAPBEXaggData 3 3 2" xfId="41938"/>
    <cellStyle name="SAPBEXaggData 3 3 2 2" xfId="41939"/>
    <cellStyle name="SAPBEXaggData 3 3 3" xfId="41940"/>
    <cellStyle name="SAPBEXaggData 3 3 3 2" xfId="41941"/>
    <cellStyle name="SAPBEXaggData 3 3 4" xfId="41942"/>
    <cellStyle name="SAPBEXaggData 3 4" xfId="41943"/>
    <cellStyle name="SAPBEXaggData 3 4 2" xfId="41944"/>
    <cellStyle name="SAPBEXaggData 3 4 2 2" xfId="41945"/>
    <cellStyle name="SAPBEXaggData 3 4 3" xfId="41946"/>
    <cellStyle name="SAPBEXaggData 3 4 3 2" xfId="41947"/>
    <cellStyle name="SAPBEXaggData 3 4 4" xfId="41948"/>
    <cellStyle name="SAPBEXaggData 3 5" xfId="41949"/>
    <cellStyle name="SAPBEXaggData 3 5 2" xfId="41950"/>
    <cellStyle name="SAPBEXaggData 3 6" xfId="41951"/>
    <cellStyle name="SAPBEXaggData 3 6 2" xfId="41952"/>
    <cellStyle name="SAPBEXaggData 3 7" xfId="41953"/>
    <cellStyle name="SAPBEXaggData 3 8" xfId="41954"/>
    <cellStyle name="SAPBEXaggData 3 9" xfId="41955"/>
    <cellStyle name="SAPBEXaggData 4" xfId="41956"/>
    <cellStyle name="SAPBEXaggData 4 2" xfId="41957"/>
    <cellStyle name="SAPBEXaggData 4 2 2" xfId="41958"/>
    <cellStyle name="SAPBEXaggData 4 2 3" xfId="41959"/>
    <cellStyle name="SAPBEXaggData 4 3" xfId="41960"/>
    <cellStyle name="SAPBEXaggData 4 3 2" xfId="41961"/>
    <cellStyle name="SAPBEXaggData 4 4" xfId="41962"/>
    <cellStyle name="SAPBEXaggData 4 5" xfId="41963"/>
    <cellStyle name="SAPBEXaggData 4 6" xfId="41964"/>
    <cellStyle name="SAPBEXaggData 4 7" xfId="41965"/>
    <cellStyle name="SAPBEXaggData 5" xfId="41966"/>
    <cellStyle name="SAPBEXaggData 5 2" xfId="41967"/>
    <cellStyle name="SAPBEXaggData 5 2 2" xfId="41968"/>
    <cellStyle name="SAPBEXaggData 5 2 3" xfId="41969"/>
    <cellStyle name="SAPBEXaggData 5 3" xfId="41970"/>
    <cellStyle name="SAPBEXaggData 5 3 2" xfId="41971"/>
    <cellStyle name="SAPBEXaggData 5 4" xfId="41972"/>
    <cellStyle name="SAPBEXaggData 5 5" xfId="41973"/>
    <cellStyle name="SAPBEXaggData 6" xfId="41974"/>
    <cellStyle name="SAPBEXaggData 6 2" xfId="41975"/>
    <cellStyle name="SAPBEXaggData 6 2 2" xfId="41976"/>
    <cellStyle name="SAPBEXaggData 6 2 3" xfId="41977"/>
    <cellStyle name="SAPBEXaggData 6 3" xfId="41978"/>
    <cellStyle name="SAPBEXaggData 6 3 2" xfId="41979"/>
    <cellStyle name="SAPBEXaggData 6 4" xfId="41980"/>
    <cellStyle name="SAPBEXaggData 6 5" xfId="41981"/>
    <cellStyle name="SAPBEXaggData 6 6" xfId="41982"/>
    <cellStyle name="SAPBEXaggData 6 7" xfId="41983"/>
    <cellStyle name="SAPBEXaggData 7" xfId="41984"/>
    <cellStyle name="SAPBEXaggData 7 2" xfId="41985"/>
    <cellStyle name="SAPBEXaggData 7 2 2" xfId="41986"/>
    <cellStyle name="SAPBEXaggData 7 3" xfId="41987"/>
    <cellStyle name="SAPBEXaggData 8" xfId="41988"/>
    <cellStyle name="SAPBEXaggData 8 2" xfId="41989"/>
    <cellStyle name="SAPBEXaggData 8 3" xfId="41990"/>
    <cellStyle name="SAPBEXaggData 9" xfId="41991"/>
    <cellStyle name="SAPBEXaggData 9 2" xfId="41992"/>
    <cellStyle name="SAPBEXaggData_2010 Balancing account budget upload" xfId="41993"/>
    <cellStyle name="SAPBEXaggDataEmph" xfId="3871"/>
    <cellStyle name="SAPBEXaggDataEmph 10" xfId="41994"/>
    <cellStyle name="SAPBEXaggDataEmph 11" xfId="41995"/>
    <cellStyle name="SAPBEXaggDataEmph 2" xfId="3872"/>
    <cellStyle name="SAPBEXaggDataEmph 2 10" xfId="41996"/>
    <cellStyle name="SAPBEXaggDataEmph 2 2" xfId="41997"/>
    <cellStyle name="SAPBEXaggDataEmph 2 2 2" xfId="41998"/>
    <cellStyle name="SAPBEXaggDataEmph 2 2 2 2" xfId="41999"/>
    <cellStyle name="SAPBEXaggDataEmph 2 2 3" xfId="42000"/>
    <cellStyle name="SAPBEXaggDataEmph 2 2 3 2" xfId="42001"/>
    <cellStyle name="SAPBEXaggDataEmph 2 2 4" xfId="42002"/>
    <cellStyle name="SAPBEXaggDataEmph 2 3" xfId="42003"/>
    <cellStyle name="SAPBEXaggDataEmph 2 3 2" xfId="42004"/>
    <cellStyle name="SAPBEXaggDataEmph 2 3 2 2" xfId="42005"/>
    <cellStyle name="SAPBEXaggDataEmph 2 3 3" xfId="42006"/>
    <cellStyle name="SAPBEXaggDataEmph 2 3 3 2" xfId="42007"/>
    <cellStyle name="SAPBEXaggDataEmph 2 3 4" xfId="42008"/>
    <cellStyle name="SAPBEXaggDataEmph 2 4" xfId="42009"/>
    <cellStyle name="SAPBEXaggDataEmph 2 4 2" xfId="42010"/>
    <cellStyle name="SAPBEXaggDataEmph 2 4 2 2" xfId="42011"/>
    <cellStyle name="SAPBEXaggDataEmph 2 4 3" xfId="42012"/>
    <cellStyle name="SAPBEXaggDataEmph 2 4 3 2" xfId="42013"/>
    <cellStyle name="SAPBEXaggDataEmph 2 4 4" xfId="42014"/>
    <cellStyle name="SAPBEXaggDataEmph 2 5" xfId="42015"/>
    <cellStyle name="SAPBEXaggDataEmph 2 5 2" xfId="42016"/>
    <cellStyle name="SAPBEXaggDataEmph 2 6" xfId="42017"/>
    <cellStyle name="SAPBEXaggDataEmph 2 6 2" xfId="42018"/>
    <cellStyle name="SAPBEXaggDataEmph 2 7" xfId="42019"/>
    <cellStyle name="SAPBEXaggDataEmph 2 8" xfId="42020"/>
    <cellStyle name="SAPBEXaggDataEmph 2 9" xfId="42021"/>
    <cellStyle name="SAPBEXaggDataEmph 3" xfId="3873"/>
    <cellStyle name="SAPBEXaggDataEmph 3 2" xfId="42022"/>
    <cellStyle name="SAPBEXaggDataEmph 3 2 2" xfId="42023"/>
    <cellStyle name="SAPBEXaggDataEmph 3 2 2 2" xfId="42024"/>
    <cellStyle name="SAPBEXaggDataEmph 3 2 2 2 2" xfId="42025"/>
    <cellStyle name="SAPBEXaggDataEmph 3 2 2 3" xfId="42026"/>
    <cellStyle name="SAPBEXaggDataEmph 3 2 2 3 2" xfId="42027"/>
    <cellStyle name="SAPBEXaggDataEmph 3 2 2 4" xfId="42028"/>
    <cellStyle name="SAPBEXaggDataEmph 3 2 3" xfId="42029"/>
    <cellStyle name="SAPBEXaggDataEmph 3 2 3 2" xfId="42030"/>
    <cellStyle name="SAPBEXaggDataEmph 3 2 3 2 2" xfId="42031"/>
    <cellStyle name="SAPBEXaggDataEmph 3 2 3 3" xfId="42032"/>
    <cellStyle name="SAPBEXaggDataEmph 3 2 3 3 2" xfId="42033"/>
    <cellStyle name="SAPBEXaggDataEmph 3 2 3 4" xfId="42034"/>
    <cellStyle name="SAPBEXaggDataEmph 3 2 4" xfId="42035"/>
    <cellStyle name="SAPBEXaggDataEmph 3 2 4 2" xfId="42036"/>
    <cellStyle name="SAPBEXaggDataEmph 3 2 5" xfId="42037"/>
    <cellStyle name="SAPBEXaggDataEmph 3 2 5 2" xfId="42038"/>
    <cellStyle name="SAPBEXaggDataEmph 3 2 6" xfId="42039"/>
    <cellStyle name="SAPBEXaggDataEmph 3 3" xfId="42040"/>
    <cellStyle name="SAPBEXaggDataEmph 3 3 2" xfId="42041"/>
    <cellStyle name="SAPBEXaggDataEmph 3 3 2 2" xfId="42042"/>
    <cellStyle name="SAPBEXaggDataEmph 3 3 3" xfId="42043"/>
    <cellStyle name="SAPBEXaggDataEmph 3 3 3 2" xfId="42044"/>
    <cellStyle name="SAPBEXaggDataEmph 3 3 4" xfId="42045"/>
    <cellStyle name="SAPBEXaggDataEmph 3 4" xfId="42046"/>
    <cellStyle name="SAPBEXaggDataEmph 3 4 2" xfId="42047"/>
    <cellStyle name="SAPBEXaggDataEmph 3 4 2 2" xfId="42048"/>
    <cellStyle name="SAPBEXaggDataEmph 3 4 3" xfId="42049"/>
    <cellStyle name="SAPBEXaggDataEmph 3 4 3 2" xfId="42050"/>
    <cellStyle name="SAPBEXaggDataEmph 3 4 4" xfId="42051"/>
    <cellStyle name="SAPBEXaggDataEmph 3 5" xfId="42052"/>
    <cellStyle name="SAPBEXaggDataEmph 3 5 2" xfId="42053"/>
    <cellStyle name="SAPBEXaggDataEmph 3 6" xfId="42054"/>
    <cellStyle name="SAPBEXaggDataEmph 3 6 2" xfId="42055"/>
    <cellStyle name="SAPBEXaggDataEmph 3 7" xfId="42056"/>
    <cellStyle name="SAPBEXaggDataEmph 3 8" xfId="42057"/>
    <cellStyle name="SAPBEXaggDataEmph 4" xfId="42058"/>
    <cellStyle name="SAPBEXaggDataEmph 4 2" xfId="42059"/>
    <cellStyle name="SAPBEXaggDataEmph 4 2 2" xfId="42060"/>
    <cellStyle name="SAPBEXaggDataEmph 4 3" xfId="42061"/>
    <cellStyle name="SAPBEXaggDataEmph 4 3 2" xfId="42062"/>
    <cellStyle name="SAPBEXaggDataEmph 4 4" xfId="42063"/>
    <cellStyle name="SAPBEXaggDataEmph 5" xfId="42064"/>
    <cellStyle name="SAPBEXaggDataEmph 5 2" xfId="42065"/>
    <cellStyle name="SAPBEXaggDataEmph 5 2 2" xfId="42066"/>
    <cellStyle name="SAPBEXaggDataEmph 5 3" xfId="42067"/>
    <cellStyle name="SAPBEXaggDataEmph 5 3 2" xfId="42068"/>
    <cellStyle name="SAPBEXaggDataEmph 5 4" xfId="42069"/>
    <cellStyle name="SAPBEXaggDataEmph 6" xfId="42070"/>
    <cellStyle name="SAPBEXaggDataEmph 6 2" xfId="42071"/>
    <cellStyle name="SAPBEXaggDataEmph 6 2 2" xfId="42072"/>
    <cellStyle name="SAPBEXaggDataEmph 6 3" xfId="42073"/>
    <cellStyle name="SAPBEXaggDataEmph 6 3 2" xfId="42074"/>
    <cellStyle name="SAPBEXaggDataEmph 6 4" xfId="42075"/>
    <cellStyle name="SAPBEXaggDataEmph 7" xfId="42076"/>
    <cellStyle name="SAPBEXaggDataEmph 7 2" xfId="42077"/>
    <cellStyle name="SAPBEXaggDataEmph 8" xfId="42078"/>
    <cellStyle name="SAPBEXaggDataEmph 8 2" xfId="42079"/>
    <cellStyle name="SAPBEXaggDataEmph 9" xfId="42080"/>
    <cellStyle name="SAPBEXaggDataEmph 9 2" xfId="42081"/>
    <cellStyle name="SAPBEXaggExc1" xfId="3874"/>
    <cellStyle name="SAPBEXaggExc1 2" xfId="60853"/>
    <cellStyle name="SAPBEXaggExc1 2 2" xfId="60854"/>
    <cellStyle name="SAPBEXaggExc1 3" xfId="60855"/>
    <cellStyle name="SAPBEXaggExc1Emph" xfId="3875"/>
    <cellStyle name="SAPBEXaggExc1Emph 2" xfId="60856"/>
    <cellStyle name="SAPBEXaggExc1Emph 2 2" xfId="60857"/>
    <cellStyle name="SAPBEXaggExc1Emph 3" xfId="60858"/>
    <cellStyle name="SAPBEXaggExc2" xfId="3876"/>
    <cellStyle name="SAPBEXaggExc2 2" xfId="60859"/>
    <cellStyle name="SAPBEXaggExc2 2 2" xfId="60860"/>
    <cellStyle name="SAPBEXaggExc2 3" xfId="60861"/>
    <cellStyle name="SAPBEXaggExc2Emph" xfId="3877"/>
    <cellStyle name="SAPBEXaggExc2Emph 2" xfId="60862"/>
    <cellStyle name="SAPBEXaggExc2Emph 2 2" xfId="60863"/>
    <cellStyle name="SAPBEXaggExc2Emph 3" xfId="60864"/>
    <cellStyle name="SAPBEXaggItem" xfId="3878"/>
    <cellStyle name="SAPBEXaggItem 10" xfId="42082"/>
    <cellStyle name="SAPBEXaggItem 11" xfId="42083"/>
    <cellStyle name="SAPBEXaggItem 2" xfId="3879"/>
    <cellStyle name="SAPBEXaggItem 2 2" xfId="3880"/>
    <cellStyle name="SAPBEXaggItem 2 2 2" xfId="42084"/>
    <cellStyle name="SAPBEXaggItem 2 2 2 2" xfId="42085"/>
    <cellStyle name="SAPBEXaggItem 2 2 2 3" xfId="42086"/>
    <cellStyle name="SAPBEXaggItem 2 2 3" xfId="42087"/>
    <cellStyle name="SAPBEXaggItem 2 2 3 2" xfId="42088"/>
    <cellStyle name="SAPBEXaggItem 2 2 4" xfId="42089"/>
    <cellStyle name="SAPBEXaggItem 2 2 5" xfId="42090"/>
    <cellStyle name="SAPBEXaggItem 2 3" xfId="3881"/>
    <cellStyle name="SAPBEXaggItem 2 3 2" xfId="42091"/>
    <cellStyle name="SAPBEXaggItem 2 3 2 2" xfId="42092"/>
    <cellStyle name="SAPBEXaggItem 2 3 2 3" xfId="42093"/>
    <cellStyle name="SAPBEXaggItem 2 3 3" xfId="42094"/>
    <cellStyle name="SAPBEXaggItem 2 3 3 2" xfId="42095"/>
    <cellStyle name="SAPBEXaggItem 2 3 4" xfId="42096"/>
    <cellStyle name="SAPBEXaggItem 2 3 5" xfId="42097"/>
    <cellStyle name="SAPBEXaggItem 2 4" xfId="42098"/>
    <cellStyle name="SAPBEXaggItem 2 4 2" xfId="42099"/>
    <cellStyle name="SAPBEXaggItem 2 4 2 2" xfId="42100"/>
    <cellStyle name="SAPBEXaggItem 2 4 2 3" xfId="42101"/>
    <cellStyle name="SAPBEXaggItem 2 4 3" xfId="42102"/>
    <cellStyle name="SAPBEXaggItem 2 4 3 2" xfId="42103"/>
    <cellStyle name="SAPBEXaggItem 2 4 4" xfId="42104"/>
    <cellStyle name="SAPBEXaggItem 2 4 5" xfId="42105"/>
    <cellStyle name="SAPBEXaggItem 2 5" xfId="42106"/>
    <cellStyle name="SAPBEXaggItem 2 5 2" xfId="42107"/>
    <cellStyle name="SAPBEXaggItem 2 5 2 2" xfId="42108"/>
    <cellStyle name="SAPBEXaggItem 2 5 3" xfId="42109"/>
    <cellStyle name="SAPBEXaggItem 2 6" xfId="42110"/>
    <cellStyle name="SAPBEXaggItem 2 6 2" xfId="42111"/>
    <cellStyle name="SAPBEXaggItem 2 6 2 2" xfId="42112"/>
    <cellStyle name="SAPBEXaggItem 2 6 3" xfId="42113"/>
    <cellStyle name="SAPBEXaggItem 2 7" xfId="42114"/>
    <cellStyle name="SAPBEXaggItem 2 7 2" xfId="42115"/>
    <cellStyle name="SAPBEXaggItem 2 7 3" xfId="42116"/>
    <cellStyle name="SAPBEXaggItem 2 8" xfId="42117"/>
    <cellStyle name="SAPBEXaggItem 2 8 2" xfId="42118"/>
    <cellStyle name="SAPBEXaggItem 3" xfId="3882"/>
    <cellStyle name="SAPBEXaggItem 3 10" xfId="42119"/>
    <cellStyle name="SAPBEXaggItem 3 11" xfId="42120"/>
    <cellStyle name="SAPBEXaggItem 3 12" xfId="42121"/>
    <cellStyle name="SAPBEXaggItem 3 2" xfId="42122"/>
    <cellStyle name="SAPBEXaggItem 3 2 2" xfId="42123"/>
    <cellStyle name="SAPBEXaggItem 3 2 2 2" xfId="42124"/>
    <cellStyle name="SAPBEXaggItem 3 2 2 2 2" xfId="42125"/>
    <cellStyle name="SAPBEXaggItem 3 2 2 3" xfId="42126"/>
    <cellStyle name="SAPBEXaggItem 3 2 2 3 2" xfId="42127"/>
    <cellStyle name="SAPBEXaggItem 3 2 2 4" xfId="42128"/>
    <cellStyle name="SAPBEXaggItem 3 2 3" xfId="42129"/>
    <cellStyle name="SAPBEXaggItem 3 2 3 2" xfId="42130"/>
    <cellStyle name="SAPBEXaggItem 3 2 3 2 2" xfId="42131"/>
    <cellStyle name="SAPBEXaggItem 3 2 3 3" xfId="42132"/>
    <cellStyle name="SAPBEXaggItem 3 2 3 3 2" xfId="42133"/>
    <cellStyle name="SAPBEXaggItem 3 2 3 4" xfId="42134"/>
    <cellStyle name="SAPBEXaggItem 3 2 4" xfId="42135"/>
    <cellStyle name="SAPBEXaggItem 3 2 4 2" xfId="42136"/>
    <cellStyle name="SAPBEXaggItem 3 2 5" xfId="42137"/>
    <cellStyle name="SAPBEXaggItem 3 2 5 2" xfId="42138"/>
    <cellStyle name="SAPBEXaggItem 3 2 6" xfId="42139"/>
    <cellStyle name="SAPBEXaggItem 3 2 7" xfId="42140"/>
    <cellStyle name="SAPBEXaggItem 3 3" xfId="42141"/>
    <cellStyle name="SAPBEXaggItem 3 3 2" xfId="42142"/>
    <cellStyle name="SAPBEXaggItem 3 3 2 2" xfId="42143"/>
    <cellStyle name="SAPBEXaggItem 3 3 3" xfId="42144"/>
    <cellStyle name="SAPBEXaggItem 3 3 3 2" xfId="42145"/>
    <cellStyle name="SAPBEXaggItem 3 3 4" xfId="42146"/>
    <cellStyle name="SAPBEXaggItem 3 4" xfId="42147"/>
    <cellStyle name="SAPBEXaggItem 3 4 2" xfId="42148"/>
    <cellStyle name="SAPBEXaggItem 3 4 2 2" xfId="42149"/>
    <cellStyle name="SAPBEXaggItem 3 4 3" xfId="42150"/>
    <cellStyle name="SAPBEXaggItem 3 4 3 2" xfId="42151"/>
    <cellStyle name="SAPBEXaggItem 3 4 4" xfId="42152"/>
    <cellStyle name="SAPBEXaggItem 3 5" xfId="42153"/>
    <cellStyle name="SAPBEXaggItem 3 5 2" xfId="42154"/>
    <cellStyle name="SAPBEXaggItem 3 6" xfId="42155"/>
    <cellStyle name="SAPBEXaggItem 3 6 2" xfId="42156"/>
    <cellStyle name="SAPBEXaggItem 3 7" xfId="42157"/>
    <cellStyle name="SAPBEXaggItem 3 8" xfId="42158"/>
    <cellStyle name="SAPBEXaggItem 3 9" xfId="42159"/>
    <cellStyle name="SAPBEXaggItem 4" xfId="42160"/>
    <cellStyle name="SAPBEXaggItem 4 2" xfId="42161"/>
    <cellStyle name="SAPBEXaggItem 4 2 2" xfId="42162"/>
    <cellStyle name="SAPBEXaggItem 4 2 3" xfId="42163"/>
    <cellStyle name="SAPBEXaggItem 4 3" xfId="42164"/>
    <cellStyle name="SAPBEXaggItem 4 3 2" xfId="42165"/>
    <cellStyle name="SAPBEXaggItem 4 4" xfId="42166"/>
    <cellStyle name="SAPBEXaggItem 4 5" xfId="42167"/>
    <cellStyle name="SAPBEXaggItem 4 6" xfId="42168"/>
    <cellStyle name="SAPBEXaggItem 4 7" xfId="42169"/>
    <cellStyle name="SAPBEXaggItem 5" xfId="42170"/>
    <cellStyle name="SAPBEXaggItem 5 2" xfId="42171"/>
    <cellStyle name="SAPBEXaggItem 5 2 2" xfId="42172"/>
    <cellStyle name="SAPBEXaggItem 5 2 3" xfId="42173"/>
    <cellStyle name="SAPBEXaggItem 5 3" xfId="42174"/>
    <cellStyle name="SAPBEXaggItem 5 3 2" xfId="42175"/>
    <cellStyle name="SAPBEXaggItem 5 4" xfId="42176"/>
    <cellStyle name="SAPBEXaggItem 5 5" xfId="42177"/>
    <cellStyle name="SAPBEXaggItem 6" xfId="42178"/>
    <cellStyle name="SAPBEXaggItem 6 2" xfId="42179"/>
    <cellStyle name="SAPBEXaggItem 6 2 2" xfId="42180"/>
    <cellStyle name="SAPBEXaggItem 6 2 3" xfId="42181"/>
    <cellStyle name="SAPBEXaggItem 6 3" xfId="42182"/>
    <cellStyle name="SAPBEXaggItem 6 3 2" xfId="42183"/>
    <cellStyle name="SAPBEXaggItem 6 4" xfId="42184"/>
    <cellStyle name="SAPBEXaggItem 6 5" xfId="42185"/>
    <cellStyle name="SAPBEXaggItem 6 6" xfId="42186"/>
    <cellStyle name="SAPBEXaggItem 6 7" xfId="42187"/>
    <cellStyle name="SAPBEXaggItem 7" xfId="42188"/>
    <cellStyle name="SAPBEXaggItem 7 2" xfId="42189"/>
    <cellStyle name="SAPBEXaggItem 7 2 2" xfId="42190"/>
    <cellStyle name="SAPBEXaggItem 7 3" xfId="42191"/>
    <cellStyle name="SAPBEXaggItem 8" xfId="42192"/>
    <cellStyle name="SAPBEXaggItem 8 2" xfId="42193"/>
    <cellStyle name="SAPBEXaggItem 8 3" xfId="42194"/>
    <cellStyle name="SAPBEXaggItem 9" xfId="42195"/>
    <cellStyle name="SAPBEXaggItem 9 2" xfId="42196"/>
    <cellStyle name="SAPBEXaggItem_2010 Balancing account budget upload" xfId="42197"/>
    <cellStyle name="SAPBEXaggItemX" xfId="59"/>
    <cellStyle name="SAPBEXaggItemX 10" xfId="42198"/>
    <cellStyle name="SAPBEXaggItemX 10 2" xfId="42199"/>
    <cellStyle name="SAPBEXaggItemX 11" xfId="42200"/>
    <cellStyle name="SAPBEXaggItemX 11 2" xfId="42201"/>
    <cellStyle name="SAPBEXaggItemX 12" xfId="42202"/>
    <cellStyle name="SAPBEXaggItemX 13" xfId="42203"/>
    <cellStyle name="SAPBEXaggItemX 14" xfId="42204"/>
    <cellStyle name="SAPBEXaggItemX 15" xfId="61373"/>
    <cellStyle name="SAPBEXaggItemX 2" xfId="3884"/>
    <cellStyle name="SAPBEXaggItemX 2 10" xfId="42205"/>
    <cellStyle name="SAPBEXaggItemX 2 11" xfId="42206"/>
    <cellStyle name="SAPBEXaggItemX 2 12" xfId="42207"/>
    <cellStyle name="SAPBEXaggItemX 2 13" xfId="42208"/>
    <cellStyle name="SAPBEXaggItemX 2 2" xfId="42209"/>
    <cellStyle name="SAPBEXaggItemX 2 2 2" xfId="42210"/>
    <cellStyle name="SAPBEXaggItemX 2 2 2 2" xfId="42211"/>
    <cellStyle name="SAPBEXaggItemX 2 2 2 2 2" xfId="42212"/>
    <cellStyle name="SAPBEXaggItemX 2 2 2 3" xfId="42213"/>
    <cellStyle name="SAPBEXaggItemX 2 2 2 3 2" xfId="42214"/>
    <cellStyle name="SAPBEXaggItemX 2 2 2 4" xfId="42215"/>
    <cellStyle name="SAPBEXaggItemX 2 2 2 5" xfId="42216"/>
    <cellStyle name="SAPBEXaggItemX 2 2 2 6" xfId="42217"/>
    <cellStyle name="SAPBEXaggItemX 2 2 3" xfId="42218"/>
    <cellStyle name="SAPBEXaggItemX 2 2 3 2" xfId="42219"/>
    <cellStyle name="SAPBEXaggItemX 2 2 3 2 2" xfId="42220"/>
    <cellStyle name="SAPBEXaggItemX 2 2 3 3" xfId="42221"/>
    <cellStyle name="SAPBEXaggItemX 2 2 3 3 2" xfId="42222"/>
    <cellStyle name="SAPBEXaggItemX 2 2 3 4" xfId="42223"/>
    <cellStyle name="SAPBEXaggItemX 2 2 4" xfId="42224"/>
    <cellStyle name="SAPBEXaggItemX 2 2 4 2" xfId="42225"/>
    <cellStyle name="SAPBEXaggItemX 2 2 5" xfId="42226"/>
    <cellStyle name="SAPBEXaggItemX 2 2 5 2" xfId="42227"/>
    <cellStyle name="SAPBEXaggItemX 2 2 6" xfId="42228"/>
    <cellStyle name="SAPBEXaggItemX 2 2 6 2" xfId="42229"/>
    <cellStyle name="SAPBEXaggItemX 2 2 7" xfId="42230"/>
    <cellStyle name="SAPBEXaggItemX 2 2 8" xfId="42231"/>
    <cellStyle name="SAPBEXaggItemX 2 2 9" xfId="42232"/>
    <cellStyle name="SAPBEXaggItemX 2 3" xfId="42233"/>
    <cellStyle name="SAPBEXaggItemX 2 3 2" xfId="42234"/>
    <cellStyle name="SAPBEXaggItemX 2 3 2 2" xfId="42235"/>
    <cellStyle name="SAPBEXaggItemX 2 3 3" xfId="42236"/>
    <cellStyle name="SAPBEXaggItemX 2 3 3 2" xfId="42237"/>
    <cellStyle name="SAPBEXaggItemX 2 3 4" xfId="42238"/>
    <cellStyle name="SAPBEXaggItemX 2 3 4 2" xfId="42239"/>
    <cellStyle name="SAPBEXaggItemX 2 3 5" xfId="42240"/>
    <cellStyle name="SAPBEXaggItemX 2 3 6" xfId="42241"/>
    <cellStyle name="SAPBEXaggItemX 2 3 7" xfId="42242"/>
    <cellStyle name="SAPBEXaggItemX 2 4" xfId="42243"/>
    <cellStyle name="SAPBEXaggItemX 2 4 2" xfId="42244"/>
    <cellStyle name="SAPBEXaggItemX 2 4 2 2" xfId="42245"/>
    <cellStyle name="SAPBEXaggItemX 2 4 3" xfId="42246"/>
    <cellStyle name="SAPBEXaggItemX 2 4 3 2" xfId="42247"/>
    <cellStyle name="SAPBEXaggItemX 2 4 4" xfId="42248"/>
    <cellStyle name="SAPBEXaggItemX 2 5" xfId="42249"/>
    <cellStyle name="SAPBEXaggItemX 2 5 2" xfId="42250"/>
    <cellStyle name="SAPBEXaggItemX 2 5 2 2" xfId="42251"/>
    <cellStyle name="SAPBEXaggItemX 2 5 3" xfId="42252"/>
    <cellStyle name="SAPBEXaggItemX 2 5 3 2" xfId="42253"/>
    <cellStyle name="SAPBEXaggItemX 2 5 4" xfId="42254"/>
    <cellStyle name="SAPBEXaggItemX 2 6" xfId="42255"/>
    <cellStyle name="SAPBEXaggItemX 2 6 2" xfId="42256"/>
    <cellStyle name="SAPBEXaggItemX 2 7" xfId="42257"/>
    <cellStyle name="SAPBEXaggItemX 2 7 2" xfId="42258"/>
    <cellStyle name="SAPBEXaggItemX 2 8" xfId="42259"/>
    <cellStyle name="SAPBEXaggItemX 2 8 2" xfId="42260"/>
    <cellStyle name="SAPBEXaggItemX 2 9" xfId="42261"/>
    <cellStyle name="SAPBEXaggItemX 2 9 2" xfId="42262"/>
    <cellStyle name="SAPBEXaggItemX 3" xfId="3885"/>
    <cellStyle name="SAPBEXaggItemX 3 2" xfId="42263"/>
    <cellStyle name="SAPBEXaggItemX 3 2 2" xfId="42264"/>
    <cellStyle name="SAPBEXaggItemX 3 2 2 2" xfId="42265"/>
    <cellStyle name="SAPBEXaggItemX 3 2 2 2 2" xfId="42266"/>
    <cellStyle name="SAPBEXaggItemX 3 2 2 3" xfId="42267"/>
    <cellStyle name="SAPBEXaggItemX 3 2 2 3 2" xfId="42268"/>
    <cellStyle name="SAPBEXaggItemX 3 2 2 4" xfId="42269"/>
    <cellStyle name="SAPBEXaggItemX 3 2 3" xfId="42270"/>
    <cellStyle name="SAPBEXaggItemX 3 2 3 2" xfId="42271"/>
    <cellStyle name="SAPBEXaggItemX 3 2 3 2 2" xfId="42272"/>
    <cellStyle name="SAPBEXaggItemX 3 2 3 3" xfId="42273"/>
    <cellStyle name="SAPBEXaggItemX 3 2 3 3 2" xfId="42274"/>
    <cellStyle name="SAPBEXaggItemX 3 2 3 4" xfId="42275"/>
    <cellStyle name="SAPBEXaggItemX 3 2 4" xfId="42276"/>
    <cellStyle name="SAPBEXaggItemX 3 2 4 2" xfId="42277"/>
    <cellStyle name="SAPBEXaggItemX 3 2 5" xfId="42278"/>
    <cellStyle name="SAPBEXaggItemX 3 2 5 2" xfId="42279"/>
    <cellStyle name="SAPBEXaggItemX 3 2 6" xfId="42280"/>
    <cellStyle name="SAPBEXaggItemX 3 2 6 2" xfId="42281"/>
    <cellStyle name="SAPBEXaggItemX 3 2 7" xfId="42282"/>
    <cellStyle name="SAPBEXaggItemX 3 2 8" xfId="42283"/>
    <cellStyle name="SAPBEXaggItemX 3 2 9" xfId="42284"/>
    <cellStyle name="SAPBEXaggItemX 3 3" xfId="42285"/>
    <cellStyle name="SAPBEXaggItemX 3 3 2" xfId="42286"/>
    <cellStyle name="SAPBEXaggItemX 3 3 2 2" xfId="42287"/>
    <cellStyle name="SAPBEXaggItemX 3 3 3" xfId="42288"/>
    <cellStyle name="SAPBEXaggItemX 3 3 3 2" xfId="42289"/>
    <cellStyle name="SAPBEXaggItemX 3 3 4" xfId="42290"/>
    <cellStyle name="SAPBEXaggItemX 3 4" xfId="42291"/>
    <cellStyle name="SAPBEXaggItemX 3 4 2" xfId="42292"/>
    <cellStyle name="SAPBEXaggItemX 3 4 2 2" xfId="42293"/>
    <cellStyle name="SAPBEXaggItemX 3 4 3" xfId="42294"/>
    <cellStyle name="SAPBEXaggItemX 3 4 3 2" xfId="42295"/>
    <cellStyle name="SAPBEXaggItemX 3 4 4" xfId="42296"/>
    <cellStyle name="SAPBEXaggItemX 3 5" xfId="42297"/>
    <cellStyle name="SAPBEXaggItemX 3 5 2" xfId="42298"/>
    <cellStyle name="SAPBEXaggItemX 3 6" xfId="42299"/>
    <cellStyle name="SAPBEXaggItemX 3 6 2" xfId="42300"/>
    <cellStyle name="SAPBEXaggItemX 3 7" xfId="42301"/>
    <cellStyle name="SAPBEXaggItemX 3 7 2" xfId="42302"/>
    <cellStyle name="SAPBEXaggItemX 3 8" xfId="42303"/>
    <cellStyle name="SAPBEXaggItemX 3 9" xfId="42304"/>
    <cellStyle name="SAPBEXaggItemX 4" xfId="3883"/>
    <cellStyle name="SAPBEXaggItemX 4 10" xfId="42305"/>
    <cellStyle name="SAPBEXaggItemX 4 2" xfId="42306"/>
    <cellStyle name="SAPBEXaggItemX 4 2 2" xfId="42307"/>
    <cellStyle name="SAPBEXaggItemX 4 2 2 2" xfId="42308"/>
    <cellStyle name="SAPBEXaggItemX 4 2 2 2 2" xfId="42309"/>
    <cellStyle name="SAPBEXaggItemX 4 2 2 3" xfId="42310"/>
    <cellStyle name="SAPBEXaggItemX 4 2 2 3 2" xfId="42311"/>
    <cellStyle name="SAPBEXaggItemX 4 2 2 4" xfId="42312"/>
    <cellStyle name="SAPBEXaggItemX 4 2 3" xfId="42313"/>
    <cellStyle name="SAPBEXaggItemX 4 2 3 2" xfId="42314"/>
    <cellStyle name="SAPBEXaggItemX 4 2 3 2 2" xfId="42315"/>
    <cellStyle name="SAPBEXaggItemX 4 2 3 3" xfId="42316"/>
    <cellStyle name="SAPBEXaggItemX 4 2 3 3 2" xfId="42317"/>
    <cellStyle name="SAPBEXaggItemX 4 2 3 4" xfId="42318"/>
    <cellStyle name="SAPBEXaggItemX 4 2 4" xfId="42319"/>
    <cellStyle name="SAPBEXaggItemX 4 2 4 2" xfId="42320"/>
    <cellStyle name="SAPBEXaggItemX 4 2 5" xfId="42321"/>
    <cellStyle name="SAPBEXaggItemX 4 2 5 2" xfId="42322"/>
    <cellStyle name="SAPBEXaggItemX 4 2 6" xfId="42323"/>
    <cellStyle name="SAPBEXaggItemX 4 3" xfId="42324"/>
    <cellStyle name="SAPBEXaggItemX 4 3 2" xfId="42325"/>
    <cellStyle name="SAPBEXaggItemX 4 3 2 2" xfId="42326"/>
    <cellStyle name="SAPBEXaggItemX 4 3 3" xfId="42327"/>
    <cellStyle name="SAPBEXaggItemX 4 3 3 2" xfId="42328"/>
    <cellStyle name="SAPBEXaggItemX 4 3 4" xfId="42329"/>
    <cellStyle name="SAPBEXaggItemX 4 4" xfId="42330"/>
    <cellStyle name="SAPBEXaggItemX 4 4 2" xfId="42331"/>
    <cellStyle name="SAPBEXaggItemX 4 4 2 2" xfId="42332"/>
    <cellStyle name="SAPBEXaggItemX 4 4 3" xfId="42333"/>
    <cellStyle name="SAPBEXaggItemX 4 4 3 2" xfId="42334"/>
    <cellStyle name="SAPBEXaggItemX 4 4 4" xfId="42335"/>
    <cellStyle name="SAPBEXaggItemX 4 5" xfId="42336"/>
    <cellStyle name="SAPBEXaggItemX 4 5 2" xfId="42337"/>
    <cellStyle name="SAPBEXaggItemX 4 6" xfId="42338"/>
    <cellStyle name="SAPBEXaggItemX 4 6 2" xfId="42339"/>
    <cellStyle name="SAPBEXaggItemX 4 7" xfId="42340"/>
    <cellStyle name="SAPBEXaggItemX 4 7 2" xfId="42341"/>
    <cellStyle name="SAPBEXaggItemX 4 8" xfId="42342"/>
    <cellStyle name="SAPBEXaggItemX 4 9" xfId="42343"/>
    <cellStyle name="SAPBEXaggItemX 5" xfId="42344"/>
    <cellStyle name="SAPBEXaggItemX 5 2" xfId="42345"/>
    <cellStyle name="SAPBEXaggItemX 5 2 2" xfId="42346"/>
    <cellStyle name="SAPBEXaggItemX 5 3" xfId="42347"/>
    <cellStyle name="SAPBEXaggItemX 5 3 2" xfId="42348"/>
    <cellStyle name="SAPBEXaggItemX 5 4" xfId="42349"/>
    <cellStyle name="SAPBEXaggItemX 5 4 2" xfId="42350"/>
    <cellStyle name="SAPBEXaggItemX 5 5" xfId="42351"/>
    <cellStyle name="SAPBEXaggItemX 5 6" xfId="42352"/>
    <cellStyle name="SAPBEXaggItemX 5 7" xfId="42353"/>
    <cellStyle name="SAPBEXaggItemX 6" xfId="42354"/>
    <cellStyle name="SAPBEXaggItemX 6 2" xfId="42355"/>
    <cellStyle name="SAPBEXaggItemX 6 2 2" xfId="42356"/>
    <cellStyle name="SAPBEXaggItemX 6 3" xfId="42357"/>
    <cellStyle name="SAPBEXaggItemX 6 3 2" xfId="42358"/>
    <cellStyle name="SAPBEXaggItemX 6 4" xfId="42359"/>
    <cellStyle name="SAPBEXaggItemX 6 4 2" xfId="42360"/>
    <cellStyle name="SAPBEXaggItemX 6 5" xfId="42361"/>
    <cellStyle name="SAPBEXaggItemX 7" xfId="42362"/>
    <cellStyle name="SAPBEXaggItemX 7 2" xfId="42363"/>
    <cellStyle name="SAPBEXaggItemX 7 2 2" xfId="42364"/>
    <cellStyle name="SAPBEXaggItemX 7 3" xfId="42365"/>
    <cellStyle name="SAPBEXaggItemX 7 3 2" xfId="42366"/>
    <cellStyle name="SAPBEXaggItemX 7 4" xfId="42367"/>
    <cellStyle name="SAPBEXaggItemX 7 4 2" xfId="42368"/>
    <cellStyle name="SAPBEXaggItemX 7 5" xfId="42369"/>
    <cellStyle name="SAPBEXaggItemX 8" xfId="42370"/>
    <cellStyle name="SAPBEXaggItemX 8 2" xfId="42371"/>
    <cellStyle name="SAPBEXaggItemX 9" xfId="42372"/>
    <cellStyle name="SAPBEXaggItemX 9 2" xfId="42373"/>
    <cellStyle name="SAPBEXchaText" xfId="60"/>
    <cellStyle name="SAPBEXchaText 2" xfId="3887"/>
    <cellStyle name="SAPBEXchaText 2 2" xfId="3888"/>
    <cellStyle name="SAPBEXchaText 2 2 2" xfId="42374"/>
    <cellStyle name="SAPBEXchaText 2 2 2 2" xfId="42375"/>
    <cellStyle name="SAPBEXchaText 2 2 2 3" xfId="42376"/>
    <cellStyle name="SAPBEXchaText 2 2 3" xfId="42377"/>
    <cellStyle name="SAPBEXchaText 2 2 3 2" xfId="42378"/>
    <cellStyle name="SAPBEXchaText 2 2 4" xfId="42379"/>
    <cellStyle name="SAPBEXchaText 2 2 5" xfId="42380"/>
    <cellStyle name="SAPBEXchaText 2 2 6" xfId="58115"/>
    <cellStyle name="SAPBEXchaText 2 3" xfId="3889"/>
    <cellStyle name="SAPBEXchaText 2 3 2" xfId="42381"/>
    <cellStyle name="SAPBEXchaText 2 3 2 2" xfId="42382"/>
    <cellStyle name="SAPBEXchaText 2 3 2 3" xfId="42383"/>
    <cellStyle name="SAPBEXchaText 2 3 3" xfId="42384"/>
    <cellStyle name="SAPBEXchaText 2 3 3 2" xfId="42385"/>
    <cellStyle name="SAPBEXchaText 2 3 4" xfId="42386"/>
    <cellStyle name="SAPBEXchaText 2 3 5" xfId="42387"/>
    <cellStyle name="SAPBEXchaText 2 4" xfId="3890"/>
    <cellStyle name="SAPBEXchaText 2 4 2" xfId="42388"/>
    <cellStyle name="SAPBEXchaText 2 4 2 2" xfId="42389"/>
    <cellStyle name="SAPBEXchaText 2 4 3" xfId="42390"/>
    <cellStyle name="SAPBEXchaText 2 5" xfId="42391"/>
    <cellStyle name="SAPBEXchaText 2 5 2" xfId="42392"/>
    <cellStyle name="SAPBEXchaText 2 5 2 2" xfId="42393"/>
    <cellStyle name="SAPBEXchaText 2 5 3" xfId="42394"/>
    <cellStyle name="SAPBEXchaText 2 6" xfId="42395"/>
    <cellStyle name="SAPBEXchaText 2 6 2" xfId="42396"/>
    <cellStyle name="SAPBEXchaText 2 6 3" xfId="42397"/>
    <cellStyle name="SAPBEXchaText 2 7" xfId="42398"/>
    <cellStyle name="SAPBEXchaText 2 7 2" xfId="42399"/>
    <cellStyle name="SAPBEXchaText 2 7 3" xfId="42400"/>
    <cellStyle name="SAPBEXchaText 2 8" xfId="42401"/>
    <cellStyle name="SAPBEXchaText 3" xfId="3891"/>
    <cellStyle name="SAPBEXchaText 3 2" xfId="42402"/>
    <cellStyle name="SAPBEXchaText 3 2 2" xfId="42403"/>
    <cellStyle name="SAPBEXchaText 3 3" xfId="42404"/>
    <cellStyle name="SAPBEXchaText 3 3 2" xfId="60865"/>
    <cellStyle name="SAPBEXchaText 3 4" xfId="58116"/>
    <cellStyle name="SAPBEXchaText 3 5" xfId="60866"/>
    <cellStyle name="SAPBEXchaText 4" xfId="3886"/>
    <cellStyle name="SAPBEXchaText 4 2" xfId="42405"/>
    <cellStyle name="SAPBEXchaText 4 3" xfId="42406"/>
    <cellStyle name="SAPBEXchaText 5" xfId="42407"/>
    <cellStyle name="SAPBEXchaText 5 2" xfId="42408"/>
    <cellStyle name="SAPBEXchaText 5 3" xfId="42409"/>
    <cellStyle name="SAPBEXchaText 6" xfId="42410"/>
    <cellStyle name="SAPBEXchaText 6 2" xfId="42411"/>
    <cellStyle name="SAPBEXchaText 6 3" xfId="42412"/>
    <cellStyle name="SAPBEXchaText 7" xfId="42413"/>
    <cellStyle name="SAPBEXchaText 7 2" xfId="42414"/>
    <cellStyle name="SAPBEXchaText 8" xfId="42415"/>
    <cellStyle name="SAPBEXchaText 9" xfId="61374"/>
    <cellStyle name="SAPBEXchaText_2010 Balancing account budget upload" xfId="42416"/>
    <cellStyle name="SAPBEXColoum_Header_SA" xfId="3892"/>
    <cellStyle name="SAPBEXexcBad7" xfId="3893"/>
    <cellStyle name="SAPBEXexcBad7 10" xfId="42417"/>
    <cellStyle name="SAPBEXexcBad7 11" xfId="42418"/>
    <cellStyle name="SAPBEXexcBad7 2" xfId="3894"/>
    <cellStyle name="SAPBEXexcBad7 2 10" xfId="42419"/>
    <cellStyle name="SAPBEXexcBad7 2 2" xfId="3895"/>
    <cellStyle name="SAPBEXexcBad7 2 2 2" xfId="42420"/>
    <cellStyle name="SAPBEXexcBad7 2 2 2 2" xfId="42421"/>
    <cellStyle name="SAPBEXexcBad7 2 2 2 2 2" xfId="42422"/>
    <cellStyle name="SAPBEXexcBad7 2 2 2 3" xfId="42423"/>
    <cellStyle name="SAPBEXexcBad7 2 2 2 3 2" xfId="42424"/>
    <cellStyle name="SAPBEXexcBad7 2 2 2 4" xfId="42425"/>
    <cellStyle name="SAPBEXexcBad7 2 2 3" xfId="42426"/>
    <cellStyle name="SAPBEXexcBad7 2 2 3 2" xfId="42427"/>
    <cellStyle name="SAPBEXexcBad7 2 2 4" xfId="42428"/>
    <cellStyle name="SAPBEXexcBad7 2 2 4 2" xfId="42429"/>
    <cellStyle name="SAPBEXexcBad7 2 2 5" xfId="42430"/>
    <cellStyle name="SAPBEXexcBad7 2 3" xfId="3896"/>
    <cellStyle name="SAPBEXexcBad7 2 3 2" xfId="42431"/>
    <cellStyle name="SAPBEXexcBad7 2 3 2 2" xfId="42432"/>
    <cellStyle name="SAPBEXexcBad7 2 3 3" xfId="42433"/>
    <cellStyle name="SAPBEXexcBad7 2 3 3 2" xfId="42434"/>
    <cellStyle name="SAPBEXexcBad7 2 3 4" xfId="42435"/>
    <cellStyle name="SAPBEXexcBad7 2 3 5" xfId="58117"/>
    <cellStyle name="SAPBEXexcBad7 2 3 6" xfId="58118"/>
    <cellStyle name="SAPBEXexcBad7 2 4" xfId="42436"/>
    <cellStyle name="SAPBEXexcBad7 2 4 2" xfId="42437"/>
    <cellStyle name="SAPBEXexcBad7 2 4 2 2" xfId="42438"/>
    <cellStyle name="SAPBEXexcBad7 2 4 3" xfId="42439"/>
    <cellStyle name="SAPBEXexcBad7 2 4 3 2" xfId="42440"/>
    <cellStyle name="SAPBEXexcBad7 2 4 4" xfId="42441"/>
    <cellStyle name="SAPBEXexcBad7 2 5" xfId="42442"/>
    <cellStyle name="SAPBEXexcBad7 2 5 2" xfId="42443"/>
    <cellStyle name="SAPBEXexcBad7 2 6" xfId="42444"/>
    <cellStyle name="SAPBEXexcBad7 2 6 2" xfId="42445"/>
    <cellStyle name="SAPBEXexcBad7 2 7" xfId="42446"/>
    <cellStyle name="SAPBEXexcBad7 2 7 2" xfId="42447"/>
    <cellStyle name="SAPBEXexcBad7 2 8" xfId="42448"/>
    <cellStyle name="SAPBEXexcBad7 2 9" xfId="42449"/>
    <cellStyle name="SAPBEXexcBad7 3" xfId="3897"/>
    <cellStyle name="SAPBEXexcBad7 3 2" xfId="42450"/>
    <cellStyle name="SAPBEXexcBad7 3 2 2" xfId="42451"/>
    <cellStyle name="SAPBEXexcBad7 3 2 2 2" xfId="42452"/>
    <cellStyle name="SAPBEXexcBad7 3 2 2 2 2" xfId="42453"/>
    <cellStyle name="SAPBEXexcBad7 3 2 2 3" xfId="42454"/>
    <cellStyle name="SAPBEXexcBad7 3 2 2 3 2" xfId="42455"/>
    <cellStyle name="SAPBEXexcBad7 3 2 2 4" xfId="42456"/>
    <cellStyle name="SAPBEXexcBad7 3 2 3" xfId="42457"/>
    <cellStyle name="SAPBEXexcBad7 3 2 3 2" xfId="42458"/>
    <cellStyle name="SAPBEXexcBad7 3 2 3 2 2" xfId="42459"/>
    <cellStyle name="SAPBEXexcBad7 3 2 3 3" xfId="42460"/>
    <cellStyle name="SAPBEXexcBad7 3 2 3 3 2" xfId="42461"/>
    <cellStyle name="SAPBEXexcBad7 3 2 3 4" xfId="42462"/>
    <cellStyle name="SAPBEXexcBad7 3 2 4" xfId="42463"/>
    <cellStyle name="SAPBEXexcBad7 3 2 4 2" xfId="42464"/>
    <cellStyle name="SAPBEXexcBad7 3 2 5" xfId="42465"/>
    <cellStyle name="SAPBEXexcBad7 3 2 5 2" xfId="42466"/>
    <cellStyle name="SAPBEXexcBad7 3 2 6" xfId="42467"/>
    <cellStyle name="SAPBEXexcBad7 3 3" xfId="42468"/>
    <cellStyle name="SAPBEXexcBad7 3 3 2" xfId="42469"/>
    <cellStyle name="SAPBEXexcBad7 3 3 2 2" xfId="42470"/>
    <cellStyle name="SAPBEXexcBad7 3 3 3" xfId="42471"/>
    <cellStyle name="SAPBEXexcBad7 3 3 3 2" xfId="42472"/>
    <cellStyle name="SAPBEXexcBad7 3 3 4" xfId="42473"/>
    <cellStyle name="SAPBEXexcBad7 3 4" xfId="42474"/>
    <cellStyle name="SAPBEXexcBad7 3 4 2" xfId="42475"/>
    <cellStyle name="SAPBEXexcBad7 3 4 2 2" xfId="42476"/>
    <cellStyle name="SAPBEXexcBad7 3 4 3" xfId="42477"/>
    <cellStyle name="SAPBEXexcBad7 3 4 3 2" xfId="42478"/>
    <cellStyle name="SAPBEXexcBad7 3 4 4" xfId="42479"/>
    <cellStyle name="SAPBEXexcBad7 3 5" xfId="42480"/>
    <cellStyle name="SAPBEXexcBad7 3 5 2" xfId="42481"/>
    <cellStyle name="SAPBEXexcBad7 3 5 2 2" xfId="42482"/>
    <cellStyle name="SAPBEXexcBad7 3 5 3" xfId="42483"/>
    <cellStyle name="SAPBEXexcBad7 3 5 3 2" xfId="42484"/>
    <cellStyle name="SAPBEXexcBad7 3 5 4" xfId="42485"/>
    <cellStyle name="SAPBEXexcBad7 3 6" xfId="42486"/>
    <cellStyle name="SAPBEXexcBad7 3 6 2" xfId="42487"/>
    <cellStyle name="SAPBEXexcBad7 3 7" xfId="42488"/>
    <cellStyle name="SAPBEXexcBad7 3 7 2" xfId="42489"/>
    <cellStyle name="SAPBEXexcBad7 3 8" xfId="42490"/>
    <cellStyle name="SAPBEXexcBad7 3 9" xfId="42491"/>
    <cellStyle name="SAPBEXexcBad7 4" xfId="42492"/>
    <cellStyle name="SAPBEXexcBad7 4 2" xfId="42493"/>
    <cellStyle name="SAPBEXexcBad7 4 2 2" xfId="42494"/>
    <cellStyle name="SAPBEXexcBad7 4 3" xfId="42495"/>
    <cellStyle name="SAPBEXexcBad7 4 3 2" xfId="42496"/>
    <cellStyle name="SAPBEXexcBad7 4 4" xfId="42497"/>
    <cellStyle name="SAPBEXexcBad7 5" xfId="42498"/>
    <cellStyle name="SAPBEXexcBad7 5 2" xfId="42499"/>
    <cellStyle name="SAPBEXexcBad7 5 2 2" xfId="42500"/>
    <cellStyle name="SAPBEXexcBad7 5 3" xfId="42501"/>
    <cellStyle name="SAPBEXexcBad7 5 3 2" xfId="42502"/>
    <cellStyle name="SAPBEXexcBad7 5 4" xfId="42503"/>
    <cellStyle name="SAPBEXexcBad7 6" xfId="42504"/>
    <cellStyle name="SAPBEXexcBad7 6 2" xfId="42505"/>
    <cellStyle name="SAPBEXexcBad7 6 2 2" xfId="42506"/>
    <cellStyle name="SAPBEXexcBad7 6 3" xfId="42507"/>
    <cellStyle name="SAPBEXexcBad7 6 3 2" xfId="42508"/>
    <cellStyle name="SAPBEXexcBad7 6 4" xfId="42509"/>
    <cellStyle name="SAPBEXexcBad7 7" xfId="42510"/>
    <cellStyle name="SAPBEXexcBad7 7 2" xfId="42511"/>
    <cellStyle name="SAPBEXexcBad7 8" xfId="42512"/>
    <cellStyle name="SAPBEXexcBad7 8 2" xfId="42513"/>
    <cellStyle name="SAPBEXexcBad7 9" xfId="42514"/>
    <cellStyle name="SAPBEXexcBad7 9 2" xfId="42515"/>
    <cellStyle name="SAPBEXexcBad8" xfId="3898"/>
    <cellStyle name="SAPBEXexcBad8 10" xfId="42516"/>
    <cellStyle name="SAPBEXexcBad8 11" xfId="42517"/>
    <cellStyle name="SAPBEXexcBad8 2" xfId="3899"/>
    <cellStyle name="SAPBEXexcBad8 2 10" xfId="42518"/>
    <cellStyle name="SAPBEXexcBad8 2 2" xfId="3900"/>
    <cellStyle name="SAPBEXexcBad8 2 2 2" xfId="42519"/>
    <cellStyle name="SAPBEXexcBad8 2 2 2 2" xfId="42520"/>
    <cellStyle name="SAPBEXexcBad8 2 2 2 2 2" xfId="42521"/>
    <cellStyle name="SAPBEXexcBad8 2 2 2 3" xfId="42522"/>
    <cellStyle name="SAPBEXexcBad8 2 2 2 3 2" xfId="42523"/>
    <cellStyle name="SAPBEXexcBad8 2 2 2 4" xfId="42524"/>
    <cellStyle name="SAPBEXexcBad8 2 2 3" xfId="42525"/>
    <cellStyle name="SAPBEXexcBad8 2 2 3 2" xfId="42526"/>
    <cellStyle name="SAPBEXexcBad8 2 2 4" xfId="42527"/>
    <cellStyle name="SAPBEXexcBad8 2 2 4 2" xfId="42528"/>
    <cellStyle name="SAPBEXexcBad8 2 2 5" xfId="42529"/>
    <cellStyle name="SAPBEXexcBad8 2 3" xfId="3901"/>
    <cellStyle name="SAPBEXexcBad8 2 3 2" xfId="42530"/>
    <cellStyle name="SAPBEXexcBad8 2 3 2 2" xfId="42531"/>
    <cellStyle name="SAPBEXexcBad8 2 3 3" xfId="42532"/>
    <cellStyle name="SAPBEXexcBad8 2 3 3 2" xfId="42533"/>
    <cellStyle name="SAPBEXexcBad8 2 3 4" xfId="42534"/>
    <cellStyle name="SAPBEXexcBad8 2 3 5" xfId="58119"/>
    <cellStyle name="SAPBEXexcBad8 2 3 6" xfId="58120"/>
    <cellStyle name="SAPBEXexcBad8 2 4" xfId="42535"/>
    <cellStyle name="SAPBEXexcBad8 2 4 2" xfId="42536"/>
    <cellStyle name="SAPBEXexcBad8 2 4 2 2" xfId="42537"/>
    <cellStyle name="SAPBEXexcBad8 2 4 3" xfId="42538"/>
    <cellStyle name="SAPBEXexcBad8 2 4 3 2" xfId="42539"/>
    <cellStyle name="SAPBEXexcBad8 2 4 4" xfId="42540"/>
    <cellStyle name="SAPBEXexcBad8 2 5" xfId="42541"/>
    <cellStyle name="SAPBEXexcBad8 2 5 2" xfId="42542"/>
    <cellStyle name="SAPBEXexcBad8 2 6" xfId="42543"/>
    <cellStyle name="SAPBEXexcBad8 2 6 2" xfId="42544"/>
    <cellStyle name="SAPBEXexcBad8 2 7" xfId="42545"/>
    <cellStyle name="SAPBEXexcBad8 2 7 2" xfId="42546"/>
    <cellStyle name="SAPBEXexcBad8 2 8" xfId="42547"/>
    <cellStyle name="SAPBEXexcBad8 2 9" xfId="42548"/>
    <cellStyle name="SAPBEXexcBad8 3" xfId="3902"/>
    <cellStyle name="SAPBEXexcBad8 3 2" xfId="42549"/>
    <cellStyle name="SAPBEXexcBad8 3 2 2" xfId="42550"/>
    <cellStyle name="SAPBEXexcBad8 3 2 2 2" xfId="42551"/>
    <cellStyle name="SAPBEXexcBad8 3 2 2 2 2" xfId="42552"/>
    <cellStyle name="SAPBEXexcBad8 3 2 2 3" xfId="42553"/>
    <cellStyle name="SAPBEXexcBad8 3 2 2 3 2" xfId="42554"/>
    <cellStyle name="SAPBEXexcBad8 3 2 2 4" xfId="42555"/>
    <cellStyle name="SAPBEXexcBad8 3 2 3" xfId="42556"/>
    <cellStyle name="SAPBEXexcBad8 3 2 3 2" xfId="42557"/>
    <cellStyle name="SAPBEXexcBad8 3 2 3 2 2" xfId="42558"/>
    <cellStyle name="SAPBEXexcBad8 3 2 3 3" xfId="42559"/>
    <cellStyle name="SAPBEXexcBad8 3 2 3 3 2" xfId="42560"/>
    <cellStyle name="SAPBEXexcBad8 3 2 3 4" xfId="42561"/>
    <cellStyle name="SAPBEXexcBad8 3 2 4" xfId="42562"/>
    <cellStyle name="SAPBEXexcBad8 3 2 4 2" xfId="42563"/>
    <cellStyle name="SAPBEXexcBad8 3 2 5" xfId="42564"/>
    <cellStyle name="SAPBEXexcBad8 3 2 5 2" xfId="42565"/>
    <cellStyle name="SAPBEXexcBad8 3 2 6" xfId="42566"/>
    <cellStyle name="SAPBEXexcBad8 3 3" xfId="42567"/>
    <cellStyle name="SAPBEXexcBad8 3 3 2" xfId="42568"/>
    <cellStyle name="SAPBEXexcBad8 3 3 2 2" xfId="42569"/>
    <cellStyle name="SAPBEXexcBad8 3 3 3" xfId="42570"/>
    <cellStyle name="SAPBEXexcBad8 3 3 3 2" xfId="42571"/>
    <cellStyle name="SAPBEXexcBad8 3 3 4" xfId="42572"/>
    <cellStyle name="SAPBEXexcBad8 3 4" xfId="42573"/>
    <cellStyle name="SAPBEXexcBad8 3 4 2" xfId="42574"/>
    <cellStyle name="SAPBEXexcBad8 3 4 2 2" xfId="42575"/>
    <cellStyle name="SAPBEXexcBad8 3 4 3" xfId="42576"/>
    <cellStyle name="SAPBEXexcBad8 3 4 3 2" xfId="42577"/>
    <cellStyle name="SAPBEXexcBad8 3 4 4" xfId="42578"/>
    <cellStyle name="SAPBEXexcBad8 3 5" xfId="42579"/>
    <cellStyle name="SAPBEXexcBad8 3 5 2" xfId="42580"/>
    <cellStyle name="SAPBEXexcBad8 3 5 2 2" xfId="42581"/>
    <cellStyle name="SAPBEXexcBad8 3 5 3" xfId="42582"/>
    <cellStyle name="SAPBEXexcBad8 3 5 3 2" xfId="42583"/>
    <cellStyle name="SAPBEXexcBad8 3 5 4" xfId="42584"/>
    <cellStyle name="SAPBEXexcBad8 3 6" xfId="42585"/>
    <cellStyle name="SAPBEXexcBad8 3 6 2" xfId="42586"/>
    <cellStyle name="SAPBEXexcBad8 3 7" xfId="42587"/>
    <cellStyle name="SAPBEXexcBad8 3 7 2" xfId="42588"/>
    <cellStyle name="SAPBEXexcBad8 3 8" xfId="42589"/>
    <cellStyle name="SAPBEXexcBad8 3 9" xfId="42590"/>
    <cellStyle name="SAPBEXexcBad8 4" xfId="42591"/>
    <cellStyle name="SAPBEXexcBad8 4 2" xfId="42592"/>
    <cellStyle name="SAPBEXexcBad8 4 2 2" xfId="42593"/>
    <cellStyle name="SAPBEXexcBad8 4 3" xfId="42594"/>
    <cellStyle name="SAPBEXexcBad8 4 3 2" xfId="42595"/>
    <cellStyle name="SAPBEXexcBad8 4 4" xfId="42596"/>
    <cellStyle name="SAPBEXexcBad8 5" xfId="42597"/>
    <cellStyle name="SAPBEXexcBad8 5 2" xfId="42598"/>
    <cellStyle name="SAPBEXexcBad8 5 2 2" xfId="42599"/>
    <cellStyle name="SAPBEXexcBad8 5 3" xfId="42600"/>
    <cellStyle name="SAPBEXexcBad8 5 3 2" xfId="42601"/>
    <cellStyle name="SAPBEXexcBad8 5 4" xfId="42602"/>
    <cellStyle name="SAPBEXexcBad8 6" xfId="42603"/>
    <cellStyle name="SAPBEXexcBad8 6 2" xfId="42604"/>
    <cellStyle name="SAPBEXexcBad8 6 2 2" xfId="42605"/>
    <cellStyle name="SAPBEXexcBad8 6 3" xfId="42606"/>
    <cellStyle name="SAPBEXexcBad8 6 3 2" xfId="42607"/>
    <cellStyle name="SAPBEXexcBad8 6 4" xfId="42608"/>
    <cellStyle name="SAPBEXexcBad8 7" xfId="42609"/>
    <cellStyle name="SAPBEXexcBad8 7 2" xfId="42610"/>
    <cellStyle name="SAPBEXexcBad8 8" xfId="42611"/>
    <cellStyle name="SAPBEXexcBad8 8 2" xfId="42612"/>
    <cellStyle name="SAPBEXexcBad8 9" xfId="42613"/>
    <cellStyle name="SAPBEXexcBad8 9 2" xfId="42614"/>
    <cellStyle name="SAPBEXexcBad9" xfId="3903"/>
    <cellStyle name="SAPBEXexcBad9 10" xfId="42615"/>
    <cellStyle name="SAPBEXexcBad9 11" xfId="42616"/>
    <cellStyle name="SAPBEXexcBad9 2" xfId="3904"/>
    <cellStyle name="SAPBEXexcBad9 2 10" xfId="42617"/>
    <cellStyle name="SAPBEXexcBad9 2 2" xfId="3905"/>
    <cellStyle name="SAPBEXexcBad9 2 2 2" xfId="42618"/>
    <cellStyle name="SAPBEXexcBad9 2 2 2 2" xfId="42619"/>
    <cellStyle name="SAPBEXexcBad9 2 2 2 2 2" xfId="42620"/>
    <cellStyle name="SAPBEXexcBad9 2 2 2 3" xfId="42621"/>
    <cellStyle name="SAPBEXexcBad9 2 2 2 3 2" xfId="42622"/>
    <cellStyle name="SAPBEXexcBad9 2 2 2 4" xfId="42623"/>
    <cellStyle name="SAPBEXexcBad9 2 2 3" xfId="42624"/>
    <cellStyle name="SAPBEXexcBad9 2 2 3 2" xfId="42625"/>
    <cellStyle name="SAPBEXexcBad9 2 2 4" xfId="42626"/>
    <cellStyle name="SAPBEXexcBad9 2 2 4 2" xfId="42627"/>
    <cellStyle name="SAPBEXexcBad9 2 2 5" xfId="42628"/>
    <cellStyle name="SAPBEXexcBad9 2 3" xfId="3906"/>
    <cellStyle name="SAPBEXexcBad9 2 3 2" xfId="42629"/>
    <cellStyle name="SAPBEXexcBad9 2 3 2 2" xfId="42630"/>
    <cellStyle name="SAPBEXexcBad9 2 3 3" xfId="42631"/>
    <cellStyle name="SAPBEXexcBad9 2 3 3 2" xfId="42632"/>
    <cellStyle name="SAPBEXexcBad9 2 3 4" xfId="42633"/>
    <cellStyle name="SAPBEXexcBad9 2 3 5" xfId="58121"/>
    <cellStyle name="SAPBEXexcBad9 2 3 6" xfId="58122"/>
    <cellStyle name="SAPBEXexcBad9 2 4" xfId="42634"/>
    <cellStyle name="SAPBEXexcBad9 2 4 2" xfId="42635"/>
    <cellStyle name="SAPBEXexcBad9 2 4 2 2" xfId="42636"/>
    <cellStyle name="SAPBEXexcBad9 2 4 3" xfId="42637"/>
    <cellStyle name="SAPBEXexcBad9 2 4 3 2" xfId="42638"/>
    <cellStyle name="SAPBEXexcBad9 2 4 4" xfId="42639"/>
    <cellStyle name="SAPBEXexcBad9 2 5" xfId="42640"/>
    <cellStyle name="SAPBEXexcBad9 2 5 2" xfId="42641"/>
    <cellStyle name="SAPBEXexcBad9 2 6" xfId="42642"/>
    <cellStyle name="SAPBEXexcBad9 2 6 2" xfId="42643"/>
    <cellStyle name="SAPBEXexcBad9 2 7" xfId="42644"/>
    <cellStyle name="SAPBEXexcBad9 2 7 2" xfId="42645"/>
    <cellStyle name="SAPBEXexcBad9 2 8" xfId="42646"/>
    <cellStyle name="SAPBEXexcBad9 2 9" xfId="42647"/>
    <cellStyle name="SAPBEXexcBad9 3" xfId="3907"/>
    <cellStyle name="SAPBEXexcBad9 3 2" xfId="42648"/>
    <cellStyle name="SAPBEXexcBad9 3 2 2" xfId="42649"/>
    <cellStyle name="SAPBEXexcBad9 3 2 2 2" xfId="42650"/>
    <cellStyle name="SAPBEXexcBad9 3 2 2 2 2" xfId="42651"/>
    <cellStyle name="SAPBEXexcBad9 3 2 2 3" xfId="42652"/>
    <cellStyle name="SAPBEXexcBad9 3 2 2 3 2" xfId="42653"/>
    <cellStyle name="SAPBEXexcBad9 3 2 2 4" xfId="42654"/>
    <cellStyle name="SAPBEXexcBad9 3 2 3" xfId="42655"/>
    <cellStyle name="SAPBEXexcBad9 3 2 3 2" xfId="42656"/>
    <cellStyle name="SAPBEXexcBad9 3 2 3 2 2" xfId="42657"/>
    <cellStyle name="SAPBEXexcBad9 3 2 3 3" xfId="42658"/>
    <cellStyle name="SAPBEXexcBad9 3 2 3 3 2" xfId="42659"/>
    <cellStyle name="SAPBEXexcBad9 3 2 3 4" xfId="42660"/>
    <cellStyle name="SAPBEXexcBad9 3 2 4" xfId="42661"/>
    <cellStyle name="SAPBEXexcBad9 3 2 4 2" xfId="42662"/>
    <cellStyle name="SAPBEXexcBad9 3 2 5" xfId="42663"/>
    <cellStyle name="SAPBEXexcBad9 3 2 5 2" xfId="42664"/>
    <cellStyle name="SAPBEXexcBad9 3 2 6" xfId="42665"/>
    <cellStyle name="SAPBEXexcBad9 3 3" xfId="42666"/>
    <cellStyle name="SAPBEXexcBad9 3 3 2" xfId="42667"/>
    <cellStyle name="SAPBEXexcBad9 3 3 2 2" xfId="42668"/>
    <cellStyle name="SAPBEXexcBad9 3 3 3" xfId="42669"/>
    <cellStyle name="SAPBEXexcBad9 3 3 3 2" xfId="42670"/>
    <cellStyle name="SAPBEXexcBad9 3 3 4" xfId="42671"/>
    <cellStyle name="SAPBEXexcBad9 3 4" xfId="42672"/>
    <cellStyle name="SAPBEXexcBad9 3 4 2" xfId="42673"/>
    <cellStyle name="SAPBEXexcBad9 3 4 2 2" xfId="42674"/>
    <cellStyle name="SAPBEXexcBad9 3 4 3" xfId="42675"/>
    <cellStyle name="SAPBEXexcBad9 3 4 3 2" xfId="42676"/>
    <cellStyle name="SAPBEXexcBad9 3 4 4" xfId="42677"/>
    <cellStyle name="SAPBEXexcBad9 3 5" xfId="42678"/>
    <cellStyle name="SAPBEXexcBad9 3 5 2" xfId="42679"/>
    <cellStyle name="SAPBEXexcBad9 3 5 2 2" xfId="42680"/>
    <cellStyle name="SAPBEXexcBad9 3 5 3" xfId="42681"/>
    <cellStyle name="SAPBEXexcBad9 3 5 3 2" xfId="42682"/>
    <cellStyle name="SAPBEXexcBad9 3 5 4" xfId="42683"/>
    <cellStyle name="SAPBEXexcBad9 3 6" xfId="42684"/>
    <cellStyle name="SAPBEXexcBad9 3 6 2" xfId="42685"/>
    <cellStyle name="SAPBEXexcBad9 3 7" xfId="42686"/>
    <cellStyle name="SAPBEXexcBad9 3 7 2" xfId="42687"/>
    <cellStyle name="SAPBEXexcBad9 3 8" xfId="42688"/>
    <cellStyle name="SAPBEXexcBad9 3 9" xfId="42689"/>
    <cellStyle name="SAPBEXexcBad9 4" xfId="42690"/>
    <cellStyle name="SAPBEXexcBad9 4 2" xfId="42691"/>
    <cellStyle name="SAPBEXexcBad9 4 2 2" xfId="42692"/>
    <cellStyle name="SAPBEXexcBad9 4 3" xfId="42693"/>
    <cellStyle name="SAPBEXexcBad9 4 3 2" xfId="42694"/>
    <cellStyle name="SAPBEXexcBad9 4 4" xfId="42695"/>
    <cellStyle name="SAPBEXexcBad9 5" xfId="42696"/>
    <cellStyle name="SAPBEXexcBad9 5 2" xfId="42697"/>
    <cellStyle name="SAPBEXexcBad9 5 2 2" xfId="42698"/>
    <cellStyle name="SAPBEXexcBad9 5 3" xfId="42699"/>
    <cellStyle name="SAPBEXexcBad9 5 3 2" xfId="42700"/>
    <cellStyle name="SAPBEXexcBad9 5 4" xfId="42701"/>
    <cellStyle name="SAPBEXexcBad9 6" xfId="42702"/>
    <cellStyle name="SAPBEXexcBad9 6 2" xfId="42703"/>
    <cellStyle name="SAPBEXexcBad9 6 2 2" xfId="42704"/>
    <cellStyle name="SAPBEXexcBad9 6 3" xfId="42705"/>
    <cellStyle name="SAPBEXexcBad9 6 3 2" xfId="42706"/>
    <cellStyle name="SAPBEXexcBad9 6 4" xfId="42707"/>
    <cellStyle name="SAPBEXexcBad9 7" xfId="42708"/>
    <cellStyle name="SAPBEXexcBad9 7 2" xfId="42709"/>
    <cellStyle name="SAPBEXexcBad9 8" xfId="42710"/>
    <cellStyle name="SAPBEXexcBad9 8 2" xfId="42711"/>
    <cellStyle name="SAPBEXexcBad9 9" xfId="42712"/>
    <cellStyle name="SAPBEXexcBad9 9 2" xfId="42713"/>
    <cellStyle name="SAPBEXexcCritical4" xfId="3908"/>
    <cellStyle name="SAPBEXexcCritical4 10" xfId="42714"/>
    <cellStyle name="SAPBEXexcCritical4 11" xfId="42715"/>
    <cellStyle name="SAPBEXexcCritical4 2" xfId="3909"/>
    <cellStyle name="SAPBEXexcCritical4 2 10" xfId="42716"/>
    <cellStyle name="SAPBEXexcCritical4 2 2" xfId="3910"/>
    <cellStyle name="SAPBEXexcCritical4 2 2 2" xfId="42717"/>
    <cellStyle name="SAPBEXexcCritical4 2 2 2 2" xfId="42718"/>
    <cellStyle name="SAPBEXexcCritical4 2 2 2 2 2" xfId="42719"/>
    <cellStyle name="SAPBEXexcCritical4 2 2 2 3" xfId="42720"/>
    <cellStyle name="SAPBEXexcCritical4 2 2 2 3 2" xfId="42721"/>
    <cellStyle name="SAPBEXexcCritical4 2 2 2 4" xfId="42722"/>
    <cellStyle name="SAPBEXexcCritical4 2 2 3" xfId="42723"/>
    <cellStyle name="SAPBEXexcCritical4 2 2 3 2" xfId="42724"/>
    <cellStyle name="SAPBEXexcCritical4 2 2 4" xfId="42725"/>
    <cellStyle name="SAPBEXexcCritical4 2 2 4 2" xfId="42726"/>
    <cellStyle name="SAPBEXexcCritical4 2 2 5" xfId="42727"/>
    <cellStyle name="SAPBEXexcCritical4 2 3" xfId="3911"/>
    <cellStyle name="SAPBEXexcCritical4 2 3 2" xfId="42728"/>
    <cellStyle name="SAPBEXexcCritical4 2 3 2 2" xfId="42729"/>
    <cellStyle name="SAPBEXexcCritical4 2 3 3" xfId="42730"/>
    <cellStyle name="SAPBEXexcCritical4 2 3 3 2" xfId="42731"/>
    <cellStyle name="SAPBEXexcCritical4 2 3 4" xfId="42732"/>
    <cellStyle name="SAPBEXexcCritical4 2 3 5" xfId="58123"/>
    <cellStyle name="SAPBEXexcCritical4 2 3 6" xfId="58124"/>
    <cellStyle name="SAPBEXexcCritical4 2 4" xfId="42733"/>
    <cellStyle name="SAPBEXexcCritical4 2 4 2" xfId="42734"/>
    <cellStyle name="SAPBEXexcCritical4 2 4 2 2" xfId="42735"/>
    <cellStyle name="SAPBEXexcCritical4 2 4 3" xfId="42736"/>
    <cellStyle name="SAPBEXexcCritical4 2 4 3 2" xfId="42737"/>
    <cellStyle name="SAPBEXexcCritical4 2 4 4" xfId="42738"/>
    <cellStyle name="SAPBEXexcCritical4 2 5" xfId="42739"/>
    <cellStyle name="SAPBEXexcCritical4 2 5 2" xfId="42740"/>
    <cellStyle name="SAPBEXexcCritical4 2 6" xfId="42741"/>
    <cellStyle name="SAPBEXexcCritical4 2 6 2" xfId="42742"/>
    <cellStyle name="SAPBEXexcCritical4 2 7" xfId="42743"/>
    <cellStyle name="SAPBEXexcCritical4 2 7 2" xfId="42744"/>
    <cellStyle name="SAPBEXexcCritical4 2 8" xfId="42745"/>
    <cellStyle name="SAPBEXexcCritical4 2 9" xfId="42746"/>
    <cellStyle name="SAPBEXexcCritical4 3" xfId="3912"/>
    <cellStyle name="SAPBEXexcCritical4 3 2" xfId="42747"/>
    <cellStyle name="SAPBEXexcCritical4 3 2 2" xfId="42748"/>
    <cellStyle name="SAPBEXexcCritical4 3 2 2 2" xfId="42749"/>
    <cellStyle name="SAPBEXexcCritical4 3 2 2 2 2" xfId="42750"/>
    <cellStyle name="SAPBEXexcCritical4 3 2 2 3" xfId="42751"/>
    <cellStyle name="SAPBEXexcCritical4 3 2 2 3 2" xfId="42752"/>
    <cellStyle name="SAPBEXexcCritical4 3 2 2 4" xfId="42753"/>
    <cellStyle name="SAPBEXexcCritical4 3 2 3" xfId="42754"/>
    <cellStyle name="SAPBEXexcCritical4 3 2 3 2" xfId="42755"/>
    <cellStyle name="SAPBEXexcCritical4 3 2 3 2 2" xfId="42756"/>
    <cellStyle name="SAPBEXexcCritical4 3 2 3 3" xfId="42757"/>
    <cellStyle name="SAPBEXexcCritical4 3 2 3 3 2" xfId="42758"/>
    <cellStyle name="SAPBEXexcCritical4 3 2 3 4" xfId="42759"/>
    <cellStyle name="SAPBEXexcCritical4 3 2 4" xfId="42760"/>
    <cellStyle name="SAPBEXexcCritical4 3 2 4 2" xfId="42761"/>
    <cellStyle name="SAPBEXexcCritical4 3 2 5" xfId="42762"/>
    <cellStyle name="SAPBEXexcCritical4 3 2 5 2" xfId="42763"/>
    <cellStyle name="SAPBEXexcCritical4 3 2 6" xfId="42764"/>
    <cellStyle name="SAPBEXexcCritical4 3 3" xfId="42765"/>
    <cellStyle name="SAPBEXexcCritical4 3 3 2" xfId="42766"/>
    <cellStyle name="SAPBEXexcCritical4 3 3 2 2" xfId="42767"/>
    <cellStyle name="SAPBEXexcCritical4 3 3 3" xfId="42768"/>
    <cellStyle name="SAPBEXexcCritical4 3 3 3 2" xfId="42769"/>
    <cellStyle name="SAPBEXexcCritical4 3 3 4" xfId="42770"/>
    <cellStyle name="SAPBEXexcCritical4 3 4" xfId="42771"/>
    <cellStyle name="SAPBEXexcCritical4 3 4 2" xfId="42772"/>
    <cellStyle name="SAPBEXexcCritical4 3 4 2 2" xfId="42773"/>
    <cellStyle name="SAPBEXexcCritical4 3 4 3" xfId="42774"/>
    <cellStyle name="SAPBEXexcCritical4 3 4 3 2" xfId="42775"/>
    <cellStyle name="SAPBEXexcCritical4 3 4 4" xfId="42776"/>
    <cellStyle name="SAPBEXexcCritical4 3 5" xfId="42777"/>
    <cellStyle name="SAPBEXexcCritical4 3 5 2" xfId="42778"/>
    <cellStyle name="SAPBEXexcCritical4 3 5 2 2" xfId="42779"/>
    <cellStyle name="SAPBEXexcCritical4 3 5 3" xfId="42780"/>
    <cellStyle name="SAPBEXexcCritical4 3 5 3 2" xfId="42781"/>
    <cellStyle name="SAPBEXexcCritical4 3 5 4" xfId="42782"/>
    <cellStyle name="SAPBEXexcCritical4 3 6" xfId="42783"/>
    <cellStyle name="SAPBEXexcCritical4 3 6 2" xfId="42784"/>
    <cellStyle name="SAPBEXexcCritical4 3 7" xfId="42785"/>
    <cellStyle name="SAPBEXexcCritical4 3 7 2" xfId="42786"/>
    <cellStyle name="SAPBEXexcCritical4 3 8" xfId="42787"/>
    <cellStyle name="SAPBEXexcCritical4 3 9" xfId="42788"/>
    <cellStyle name="SAPBEXexcCritical4 4" xfId="42789"/>
    <cellStyle name="SAPBEXexcCritical4 4 2" xfId="42790"/>
    <cellStyle name="SAPBEXexcCritical4 4 2 2" xfId="42791"/>
    <cellStyle name="SAPBEXexcCritical4 4 3" xfId="42792"/>
    <cellStyle name="SAPBEXexcCritical4 4 3 2" xfId="42793"/>
    <cellStyle name="SAPBEXexcCritical4 4 4" xfId="42794"/>
    <cellStyle name="SAPBEXexcCritical4 5" xfId="42795"/>
    <cellStyle name="SAPBEXexcCritical4 5 2" xfId="42796"/>
    <cellStyle name="SAPBEXexcCritical4 5 2 2" xfId="42797"/>
    <cellStyle name="SAPBEXexcCritical4 5 3" xfId="42798"/>
    <cellStyle name="SAPBEXexcCritical4 5 3 2" xfId="42799"/>
    <cellStyle name="SAPBEXexcCritical4 5 4" xfId="42800"/>
    <cellStyle name="SAPBEXexcCritical4 6" xfId="42801"/>
    <cellStyle name="SAPBEXexcCritical4 6 2" xfId="42802"/>
    <cellStyle name="SAPBEXexcCritical4 6 2 2" xfId="42803"/>
    <cellStyle name="SAPBEXexcCritical4 6 3" xfId="42804"/>
    <cellStyle name="SAPBEXexcCritical4 6 3 2" xfId="42805"/>
    <cellStyle name="SAPBEXexcCritical4 6 4" xfId="42806"/>
    <cellStyle name="SAPBEXexcCritical4 7" xfId="42807"/>
    <cellStyle name="SAPBEXexcCritical4 7 2" xfId="42808"/>
    <cellStyle name="SAPBEXexcCritical4 8" xfId="42809"/>
    <cellStyle name="SAPBEXexcCritical4 8 2" xfId="42810"/>
    <cellStyle name="SAPBEXexcCritical4 9" xfId="42811"/>
    <cellStyle name="SAPBEXexcCritical4 9 2" xfId="42812"/>
    <cellStyle name="SAPBEXexcCritical5" xfId="3913"/>
    <cellStyle name="SAPBEXexcCritical5 10" xfId="42813"/>
    <cellStyle name="SAPBEXexcCritical5 11" xfId="42814"/>
    <cellStyle name="SAPBEXexcCritical5 2" xfId="3914"/>
    <cellStyle name="SAPBEXexcCritical5 2 10" xfId="42815"/>
    <cellStyle name="SAPBEXexcCritical5 2 2" xfId="3915"/>
    <cellStyle name="SAPBEXexcCritical5 2 2 2" xfId="42816"/>
    <cellStyle name="SAPBEXexcCritical5 2 2 2 2" xfId="42817"/>
    <cellStyle name="SAPBEXexcCritical5 2 2 2 2 2" xfId="42818"/>
    <cellStyle name="SAPBEXexcCritical5 2 2 2 3" xfId="42819"/>
    <cellStyle name="SAPBEXexcCritical5 2 2 2 3 2" xfId="42820"/>
    <cellStyle name="SAPBEXexcCritical5 2 2 2 4" xfId="42821"/>
    <cellStyle name="SAPBEXexcCritical5 2 2 3" xfId="42822"/>
    <cellStyle name="SAPBEXexcCritical5 2 2 3 2" xfId="42823"/>
    <cellStyle name="SAPBEXexcCritical5 2 2 4" xfId="42824"/>
    <cellStyle name="SAPBEXexcCritical5 2 2 4 2" xfId="42825"/>
    <cellStyle name="SAPBEXexcCritical5 2 2 5" xfId="42826"/>
    <cellStyle name="SAPBEXexcCritical5 2 3" xfId="3916"/>
    <cellStyle name="SAPBEXexcCritical5 2 3 2" xfId="42827"/>
    <cellStyle name="SAPBEXexcCritical5 2 3 2 2" xfId="42828"/>
    <cellStyle name="SAPBEXexcCritical5 2 3 3" xfId="42829"/>
    <cellStyle name="SAPBEXexcCritical5 2 3 3 2" xfId="42830"/>
    <cellStyle name="SAPBEXexcCritical5 2 3 4" xfId="42831"/>
    <cellStyle name="SAPBEXexcCritical5 2 3 5" xfId="58125"/>
    <cellStyle name="SAPBEXexcCritical5 2 3 6" xfId="58126"/>
    <cellStyle name="SAPBEXexcCritical5 2 4" xfId="42832"/>
    <cellStyle name="SAPBEXexcCritical5 2 4 2" xfId="42833"/>
    <cellStyle name="SAPBEXexcCritical5 2 4 2 2" xfId="42834"/>
    <cellStyle name="SAPBEXexcCritical5 2 4 3" xfId="42835"/>
    <cellStyle name="SAPBEXexcCritical5 2 4 3 2" xfId="42836"/>
    <cellStyle name="SAPBEXexcCritical5 2 4 4" xfId="42837"/>
    <cellStyle name="SAPBEXexcCritical5 2 5" xfId="42838"/>
    <cellStyle name="SAPBEXexcCritical5 2 5 2" xfId="42839"/>
    <cellStyle name="SAPBEXexcCritical5 2 6" xfId="42840"/>
    <cellStyle name="SAPBEXexcCritical5 2 6 2" xfId="42841"/>
    <cellStyle name="SAPBEXexcCritical5 2 7" xfId="42842"/>
    <cellStyle name="SAPBEXexcCritical5 2 7 2" xfId="42843"/>
    <cellStyle name="SAPBEXexcCritical5 2 8" xfId="42844"/>
    <cellStyle name="SAPBEXexcCritical5 2 9" xfId="42845"/>
    <cellStyle name="SAPBEXexcCritical5 3" xfId="3917"/>
    <cellStyle name="SAPBEXexcCritical5 3 2" xfId="42846"/>
    <cellStyle name="SAPBEXexcCritical5 3 2 2" xfId="42847"/>
    <cellStyle name="SAPBEXexcCritical5 3 2 2 2" xfId="42848"/>
    <cellStyle name="SAPBEXexcCritical5 3 2 2 2 2" xfId="42849"/>
    <cellStyle name="SAPBEXexcCritical5 3 2 2 3" xfId="42850"/>
    <cellStyle name="SAPBEXexcCritical5 3 2 2 3 2" xfId="42851"/>
    <cellStyle name="SAPBEXexcCritical5 3 2 2 4" xfId="42852"/>
    <cellStyle name="SAPBEXexcCritical5 3 2 3" xfId="42853"/>
    <cellStyle name="SAPBEXexcCritical5 3 2 3 2" xfId="42854"/>
    <cellStyle name="SAPBEXexcCritical5 3 2 3 2 2" xfId="42855"/>
    <cellStyle name="SAPBEXexcCritical5 3 2 3 3" xfId="42856"/>
    <cellStyle name="SAPBEXexcCritical5 3 2 3 3 2" xfId="42857"/>
    <cellStyle name="SAPBEXexcCritical5 3 2 3 4" xfId="42858"/>
    <cellStyle name="SAPBEXexcCritical5 3 2 4" xfId="42859"/>
    <cellStyle name="SAPBEXexcCritical5 3 2 4 2" xfId="42860"/>
    <cellStyle name="SAPBEXexcCritical5 3 2 5" xfId="42861"/>
    <cellStyle name="SAPBEXexcCritical5 3 2 5 2" xfId="42862"/>
    <cellStyle name="SAPBEXexcCritical5 3 2 6" xfId="42863"/>
    <cellStyle name="SAPBEXexcCritical5 3 3" xfId="42864"/>
    <cellStyle name="SAPBEXexcCritical5 3 3 2" xfId="42865"/>
    <cellStyle name="SAPBEXexcCritical5 3 3 2 2" xfId="42866"/>
    <cellStyle name="SAPBEXexcCritical5 3 3 3" xfId="42867"/>
    <cellStyle name="SAPBEXexcCritical5 3 3 3 2" xfId="42868"/>
    <cellStyle name="SAPBEXexcCritical5 3 3 4" xfId="42869"/>
    <cellStyle name="SAPBEXexcCritical5 3 4" xfId="42870"/>
    <cellStyle name="SAPBEXexcCritical5 3 4 2" xfId="42871"/>
    <cellStyle name="SAPBEXexcCritical5 3 4 2 2" xfId="42872"/>
    <cellStyle name="SAPBEXexcCritical5 3 4 3" xfId="42873"/>
    <cellStyle name="SAPBEXexcCritical5 3 4 3 2" xfId="42874"/>
    <cellStyle name="SAPBEXexcCritical5 3 4 4" xfId="42875"/>
    <cellStyle name="SAPBEXexcCritical5 3 5" xfId="42876"/>
    <cellStyle name="SAPBEXexcCritical5 3 5 2" xfId="42877"/>
    <cellStyle name="SAPBEXexcCritical5 3 5 2 2" xfId="42878"/>
    <cellStyle name="SAPBEXexcCritical5 3 5 3" xfId="42879"/>
    <cellStyle name="SAPBEXexcCritical5 3 5 3 2" xfId="42880"/>
    <cellStyle name="SAPBEXexcCritical5 3 5 4" xfId="42881"/>
    <cellStyle name="SAPBEXexcCritical5 3 6" xfId="42882"/>
    <cellStyle name="SAPBEXexcCritical5 3 6 2" xfId="42883"/>
    <cellStyle name="SAPBEXexcCritical5 3 7" xfId="42884"/>
    <cellStyle name="SAPBEXexcCritical5 3 7 2" xfId="42885"/>
    <cellStyle name="SAPBEXexcCritical5 3 8" xfId="42886"/>
    <cellStyle name="SAPBEXexcCritical5 3 9" xfId="42887"/>
    <cellStyle name="SAPBEXexcCritical5 4" xfId="42888"/>
    <cellStyle name="SAPBEXexcCritical5 4 2" xfId="42889"/>
    <cellStyle name="SAPBEXexcCritical5 4 2 2" xfId="42890"/>
    <cellStyle name="SAPBEXexcCritical5 4 3" xfId="42891"/>
    <cellStyle name="SAPBEXexcCritical5 4 3 2" xfId="42892"/>
    <cellStyle name="SAPBEXexcCritical5 4 4" xfId="42893"/>
    <cellStyle name="SAPBEXexcCritical5 5" xfId="42894"/>
    <cellStyle name="SAPBEXexcCritical5 5 2" xfId="42895"/>
    <cellStyle name="SAPBEXexcCritical5 5 2 2" xfId="42896"/>
    <cellStyle name="SAPBEXexcCritical5 5 3" xfId="42897"/>
    <cellStyle name="SAPBEXexcCritical5 5 3 2" xfId="42898"/>
    <cellStyle name="SAPBEXexcCritical5 5 4" xfId="42899"/>
    <cellStyle name="SAPBEXexcCritical5 6" xfId="42900"/>
    <cellStyle name="SAPBEXexcCritical5 6 2" xfId="42901"/>
    <cellStyle name="SAPBEXexcCritical5 6 2 2" xfId="42902"/>
    <cellStyle name="SAPBEXexcCritical5 6 3" xfId="42903"/>
    <cellStyle name="SAPBEXexcCritical5 6 3 2" xfId="42904"/>
    <cellStyle name="SAPBEXexcCritical5 6 4" xfId="42905"/>
    <cellStyle name="SAPBEXexcCritical5 7" xfId="42906"/>
    <cellStyle name="SAPBEXexcCritical5 7 2" xfId="42907"/>
    <cellStyle name="SAPBEXexcCritical5 8" xfId="42908"/>
    <cellStyle name="SAPBEXexcCritical5 8 2" xfId="42909"/>
    <cellStyle name="SAPBEXexcCritical5 9" xfId="42910"/>
    <cellStyle name="SAPBEXexcCritical5 9 2" xfId="42911"/>
    <cellStyle name="SAPBEXexcCritical6" xfId="3918"/>
    <cellStyle name="SAPBEXexcCritical6 10" xfId="42912"/>
    <cellStyle name="SAPBEXexcCritical6 11" xfId="42913"/>
    <cellStyle name="SAPBEXexcCritical6 2" xfId="3919"/>
    <cellStyle name="SAPBEXexcCritical6 2 10" xfId="42914"/>
    <cellStyle name="SAPBEXexcCritical6 2 2" xfId="3920"/>
    <cellStyle name="SAPBEXexcCritical6 2 2 2" xfId="42915"/>
    <cellStyle name="SAPBEXexcCritical6 2 2 2 2" xfId="42916"/>
    <cellStyle name="SAPBEXexcCritical6 2 2 2 2 2" xfId="42917"/>
    <cellStyle name="SAPBEXexcCritical6 2 2 2 3" xfId="42918"/>
    <cellStyle name="SAPBEXexcCritical6 2 2 2 3 2" xfId="42919"/>
    <cellStyle name="SAPBEXexcCritical6 2 2 2 4" xfId="42920"/>
    <cellStyle name="SAPBEXexcCritical6 2 2 3" xfId="42921"/>
    <cellStyle name="SAPBEXexcCritical6 2 2 3 2" xfId="42922"/>
    <cellStyle name="SAPBEXexcCritical6 2 2 4" xfId="42923"/>
    <cellStyle name="SAPBEXexcCritical6 2 2 4 2" xfId="42924"/>
    <cellStyle name="SAPBEXexcCritical6 2 2 5" xfId="42925"/>
    <cellStyle name="SAPBEXexcCritical6 2 3" xfId="3921"/>
    <cellStyle name="SAPBEXexcCritical6 2 3 2" xfId="42926"/>
    <cellStyle name="SAPBEXexcCritical6 2 3 2 2" xfId="42927"/>
    <cellStyle name="SAPBEXexcCritical6 2 3 3" xfId="42928"/>
    <cellStyle name="SAPBEXexcCritical6 2 3 3 2" xfId="42929"/>
    <cellStyle name="SAPBEXexcCritical6 2 3 4" xfId="42930"/>
    <cellStyle name="SAPBEXexcCritical6 2 3 5" xfId="58127"/>
    <cellStyle name="SAPBEXexcCritical6 2 3 6" xfId="58128"/>
    <cellStyle name="SAPBEXexcCritical6 2 4" xfId="42931"/>
    <cellStyle name="SAPBEXexcCritical6 2 4 2" xfId="42932"/>
    <cellStyle name="SAPBEXexcCritical6 2 4 2 2" xfId="42933"/>
    <cellStyle name="SAPBEXexcCritical6 2 4 3" xfId="42934"/>
    <cellStyle name="SAPBEXexcCritical6 2 4 3 2" xfId="42935"/>
    <cellStyle name="SAPBEXexcCritical6 2 4 4" xfId="42936"/>
    <cellStyle name="SAPBEXexcCritical6 2 5" xfId="42937"/>
    <cellStyle name="SAPBEXexcCritical6 2 5 2" xfId="42938"/>
    <cellStyle name="SAPBEXexcCritical6 2 6" xfId="42939"/>
    <cellStyle name="SAPBEXexcCritical6 2 6 2" xfId="42940"/>
    <cellStyle name="SAPBEXexcCritical6 2 7" xfId="42941"/>
    <cellStyle name="SAPBEXexcCritical6 2 7 2" xfId="42942"/>
    <cellStyle name="SAPBEXexcCritical6 2 8" xfId="42943"/>
    <cellStyle name="SAPBEXexcCritical6 2 9" xfId="42944"/>
    <cellStyle name="SAPBEXexcCritical6 3" xfId="3922"/>
    <cellStyle name="SAPBEXexcCritical6 3 2" xfId="42945"/>
    <cellStyle name="SAPBEXexcCritical6 3 2 2" xfId="42946"/>
    <cellStyle name="SAPBEXexcCritical6 3 2 2 2" xfId="42947"/>
    <cellStyle name="SAPBEXexcCritical6 3 2 2 2 2" xfId="42948"/>
    <cellStyle name="SAPBEXexcCritical6 3 2 2 3" xfId="42949"/>
    <cellStyle name="SAPBEXexcCritical6 3 2 2 3 2" xfId="42950"/>
    <cellStyle name="SAPBEXexcCritical6 3 2 2 4" xfId="42951"/>
    <cellStyle name="SAPBEXexcCritical6 3 2 3" xfId="42952"/>
    <cellStyle name="SAPBEXexcCritical6 3 2 3 2" xfId="42953"/>
    <cellStyle name="SAPBEXexcCritical6 3 2 3 2 2" xfId="42954"/>
    <cellStyle name="SAPBEXexcCritical6 3 2 3 3" xfId="42955"/>
    <cellStyle name="SAPBEXexcCritical6 3 2 3 3 2" xfId="42956"/>
    <cellStyle name="SAPBEXexcCritical6 3 2 3 4" xfId="42957"/>
    <cellStyle name="SAPBEXexcCritical6 3 2 4" xfId="42958"/>
    <cellStyle name="SAPBEXexcCritical6 3 2 4 2" xfId="42959"/>
    <cellStyle name="SAPBEXexcCritical6 3 2 5" xfId="42960"/>
    <cellStyle name="SAPBEXexcCritical6 3 2 5 2" xfId="42961"/>
    <cellStyle name="SAPBEXexcCritical6 3 2 6" xfId="42962"/>
    <cellStyle name="SAPBEXexcCritical6 3 3" xfId="42963"/>
    <cellStyle name="SAPBEXexcCritical6 3 3 2" xfId="42964"/>
    <cellStyle name="SAPBEXexcCritical6 3 3 2 2" xfId="42965"/>
    <cellStyle name="SAPBEXexcCritical6 3 3 3" xfId="42966"/>
    <cellStyle name="SAPBEXexcCritical6 3 3 3 2" xfId="42967"/>
    <cellStyle name="SAPBEXexcCritical6 3 3 4" xfId="42968"/>
    <cellStyle name="SAPBEXexcCritical6 3 4" xfId="42969"/>
    <cellStyle name="SAPBEXexcCritical6 3 4 2" xfId="42970"/>
    <cellStyle name="SAPBEXexcCritical6 3 4 2 2" xfId="42971"/>
    <cellStyle name="SAPBEXexcCritical6 3 4 3" xfId="42972"/>
    <cellStyle name="SAPBEXexcCritical6 3 4 3 2" xfId="42973"/>
    <cellStyle name="SAPBEXexcCritical6 3 4 4" xfId="42974"/>
    <cellStyle name="SAPBEXexcCritical6 3 5" xfId="42975"/>
    <cellStyle name="SAPBEXexcCritical6 3 5 2" xfId="42976"/>
    <cellStyle name="SAPBEXexcCritical6 3 5 2 2" xfId="42977"/>
    <cellStyle name="SAPBEXexcCritical6 3 5 3" xfId="42978"/>
    <cellStyle name="SAPBEXexcCritical6 3 5 3 2" xfId="42979"/>
    <cellStyle name="SAPBEXexcCritical6 3 5 4" xfId="42980"/>
    <cellStyle name="SAPBEXexcCritical6 3 6" xfId="42981"/>
    <cellStyle name="SAPBEXexcCritical6 3 6 2" xfId="42982"/>
    <cellStyle name="SAPBEXexcCritical6 3 7" xfId="42983"/>
    <cellStyle name="SAPBEXexcCritical6 3 7 2" xfId="42984"/>
    <cellStyle name="SAPBEXexcCritical6 3 8" xfId="42985"/>
    <cellStyle name="SAPBEXexcCritical6 3 9" xfId="42986"/>
    <cellStyle name="SAPBEXexcCritical6 4" xfId="42987"/>
    <cellStyle name="SAPBEXexcCritical6 4 2" xfId="42988"/>
    <cellStyle name="SAPBEXexcCritical6 4 2 2" xfId="42989"/>
    <cellStyle name="SAPBEXexcCritical6 4 3" xfId="42990"/>
    <cellStyle name="SAPBEXexcCritical6 4 3 2" xfId="42991"/>
    <cellStyle name="SAPBEXexcCritical6 4 4" xfId="42992"/>
    <cellStyle name="SAPBEXexcCritical6 5" xfId="42993"/>
    <cellStyle name="SAPBEXexcCritical6 5 2" xfId="42994"/>
    <cellStyle name="SAPBEXexcCritical6 5 2 2" xfId="42995"/>
    <cellStyle name="SAPBEXexcCritical6 5 3" xfId="42996"/>
    <cellStyle name="SAPBEXexcCritical6 5 3 2" xfId="42997"/>
    <cellStyle name="SAPBEXexcCritical6 5 4" xfId="42998"/>
    <cellStyle name="SAPBEXexcCritical6 6" xfId="42999"/>
    <cellStyle name="SAPBEXexcCritical6 6 2" xfId="43000"/>
    <cellStyle name="SAPBEXexcCritical6 6 2 2" xfId="43001"/>
    <cellStyle name="SAPBEXexcCritical6 6 3" xfId="43002"/>
    <cellStyle name="SAPBEXexcCritical6 6 3 2" xfId="43003"/>
    <cellStyle name="SAPBEXexcCritical6 6 4" xfId="43004"/>
    <cellStyle name="SAPBEXexcCritical6 7" xfId="43005"/>
    <cellStyle name="SAPBEXexcCritical6 7 2" xfId="43006"/>
    <cellStyle name="SAPBEXexcCritical6 8" xfId="43007"/>
    <cellStyle name="SAPBEXexcCritical6 8 2" xfId="43008"/>
    <cellStyle name="SAPBEXexcCritical6 9" xfId="43009"/>
    <cellStyle name="SAPBEXexcCritical6 9 2" xfId="43010"/>
    <cellStyle name="SAPBEXexcGood1" xfId="3923"/>
    <cellStyle name="SAPBEXexcGood1 10" xfId="43011"/>
    <cellStyle name="SAPBEXexcGood1 11" xfId="43012"/>
    <cellStyle name="SAPBEXexcGood1 2" xfId="3924"/>
    <cellStyle name="SAPBEXexcGood1 2 10" xfId="43013"/>
    <cellStyle name="SAPBEXexcGood1 2 2" xfId="3925"/>
    <cellStyle name="SAPBEXexcGood1 2 2 2" xfId="43014"/>
    <cellStyle name="SAPBEXexcGood1 2 2 2 2" xfId="43015"/>
    <cellStyle name="SAPBEXexcGood1 2 2 2 2 2" xfId="43016"/>
    <cellStyle name="SAPBEXexcGood1 2 2 2 3" xfId="43017"/>
    <cellStyle name="SAPBEXexcGood1 2 2 2 3 2" xfId="43018"/>
    <cellStyle name="SAPBEXexcGood1 2 2 2 4" xfId="43019"/>
    <cellStyle name="SAPBEXexcGood1 2 2 3" xfId="43020"/>
    <cellStyle name="SAPBEXexcGood1 2 2 3 2" xfId="43021"/>
    <cellStyle name="SAPBEXexcGood1 2 2 4" xfId="43022"/>
    <cellStyle name="SAPBEXexcGood1 2 2 4 2" xfId="43023"/>
    <cellStyle name="SAPBEXexcGood1 2 2 5" xfId="43024"/>
    <cellStyle name="SAPBEXexcGood1 2 3" xfId="3926"/>
    <cellStyle name="SAPBEXexcGood1 2 3 2" xfId="43025"/>
    <cellStyle name="SAPBEXexcGood1 2 3 2 2" xfId="43026"/>
    <cellStyle name="SAPBEXexcGood1 2 3 3" xfId="43027"/>
    <cellStyle name="SAPBEXexcGood1 2 3 3 2" xfId="43028"/>
    <cellStyle name="SAPBEXexcGood1 2 3 4" xfId="43029"/>
    <cellStyle name="SAPBEXexcGood1 2 3 5" xfId="58129"/>
    <cellStyle name="SAPBEXexcGood1 2 3 6" xfId="58130"/>
    <cellStyle name="SAPBEXexcGood1 2 4" xfId="43030"/>
    <cellStyle name="SAPBEXexcGood1 2 4 2" xfId="43031"/>
    <cellStyle name="SAPBEXexcGood1 2 4 2 2" xfId="43032"/>
    <cellStyle name="SAPBEXexcGood1 2 4 3" xfId="43033"/>
    <cellStyle name="SAPBEXexcGood1 2 4 3 2" xfId="43034"/>
    <cellStyle name="SAPBEXexcGood1 2 4 4" xfId="43035"/>
    <cellStyle name="SAPBEXexcGood1 2 5" xfId="43036"/>
    <cellStyle name="SAPBEXexcGood1 2 5 2" xfId="43037"/>
    <cellStyle name="SAPBEXexcGood1 2 6" xfId="43038"/>
    <cellStyle name="SAPBEXexcGood1 2 6 2" xfId="43039"/>
    <cellStyle name="SAPBEXexcGood1 2 7" xfId="43040"/>
    <cellStyle name="SAPBEXexcGood1 2 7 2" xfId="43041"/>
    <cellStyle name="SAPBEXexcGood1 2 8" xfId="43042"/>
    <cellStyle name="SAPBEXexcGood1 2 9" xfId="43043"/>
    <cellStyle name="SAPBEXexcGood1 3" xfId="3927"/>
    <cellStyle name="SAPBEXexcGood1 3 2" xfId="43044"/>
    <cellStyle name="SAPBEXexcGood1 3 2 2" xfId="43045"/>
    <cellStyle name="SAPBEXexcGood1 3 2 2 2" xfId="43046"/>
    <cellStyle name="SAPBEXexcGood1 3 2 2 2 2" xfId="43047"/>
    <cellStyle name="SAPBEXexcGood1 3 2 2 3" xfId="43048"/>
    <cellStyle name="SAPBEXexcGood1 3 2 2 3 2" xfId="43049"/>
    <cellStyle name="SAPBEXexcGood1 3 2 2 4" xfId="43050"/>
    <cellStyle name="SAPBEXexcGood1 3 2 3" xfId="43051"/>
    <cellStyle name="SAPBEXexcGood1 3 2 3 2" xfId="43052"/>
    <cellStyle name="SAPBEXexcGood1 3 2 3 2 2" xfId="43053"/>
    <cellStyle name="SAPBEXexcGood1 3 2 3 3" xfId="43054"/>
    <cellStyle name="SAPBEXexcGood1 3 2 3 3 2" xfId="43055"/>
    <cellStyle name="SAPBEXexcGood1 3 2 3 4" xfId="43056"/>
    <cellStyle name="SAPBEXexcGood1 3 2 4" xfId="43057"/>
    <cellStyle name="SAPBEXexcGood1 3 2 4 2" xfId="43058"/>
    <cellStyle name="SAPBEXexcGood1 3 2 5" xfId="43059"/>
    <cellStyle name="SAPBEXexcGood1 3 2 5 2" xfId="43060"/>
    <cellStyle name="SAPBEXexcGood1 3 2 6" xfId="43061"/>
    <cellStyle name="SAPBEXexcGood1 3 3" xfId="43062"/>
    <cellStyle name="SAPBEXexcGood1 3 3 2" xfId="43063"/>
    <cellStyle name="SAPBEXexcGood1 3 3 2 2" xfId="43064"/>
    <cellStyle name="SAPBEXexcGood1 3 3 3" xfId="43065"/>
    <cellStyle name="SAPBEXexcGood1 3 3 3 2" xfId="43066"/>
    <cellStyle name="SAPBEXexcGood1 3 3 4" xfId="43067"/>
    <cellStyle name="SAPBEXexcGood1 3 4" xfId="43068"/>
    <cellStyle name="SAPBEXexcGood1 3 4 2" xfId="43069"/>
    <cellStyle name="SAPBEXexcGood1 3 4 2 2" xfId="43070"/>
    <cellStyle name="SAPBEXexcGood1 3 4 3" xfId="43071"/>
    <cellStyle name="SAPBEXexcGood1 3 4 3 2" xfId="43072"/>
    <cellStyle name="SAPBEXexcGood1 3 4 4" xfId="43073"/>
    <cellStyle name="SAPBEXexcGood1 3 5" xfId="43074"/>
    <cellStyle name="SAPBEXexcGood1 3 5 2" xfId="43075"/>
    <cellStyle name="SAPBEXexcGood1 3 5 2 2" xfId="43076"/>
    <cellStyle name="SAPBEXexcGood1 3 5 3" xfId="43077"/>
    <cellStyle name="SAPBEXexcGood1 3 5 3 2" xfId="43078"/>
    <cellStyle name="SAPBEXexcGood1 3 5 4" xfId="43079"/>
    <cellStyle name="SAPBEXexcGood1 3 6" xfId="43080"/>
    <cellStyle name="SAPBEXexcGood1 3 6 2" xfId="43081"/>
    <cellStyle name="SAPBEXexcGood1 3 7" xfId="43082"/>
    <cellStyle name="SAPBEXexcGood1 3 7 2" xfId="43083"/>
    <cellStyle name="SAPBEXexcGood1 3 8" xfId="43084"/>
    <cellStyle name="SAPBEXexcGood1 3 9" xfId="43085"/>
    <cellStyle name="SAPBEXexcGood1 4" xfId="43086"/>
    <cellStyle name="SAPBEXexcGood1 4 2" xfId="43087"/>
    <cellStyle name="SAPBEXexcGood1 4 2 2" xfId="43088"/>
    <cellStyle name="SAPBEXexcGood1 4 3" xfId="43089"/>
    <cellStyle name="SAPBEXexcGood1 4 3 2" xfId="43090"/>
    <cellStyle name="SAPBEXexcGood1 4 4" xfId="43091"/>
    <cellStyle name="SAPBEXexcGood1 5" xfId="43092"/>
    <cellStyle name="SAPBEXexcGood1 5 2" xfId="43093"/>
    <cellStyle name="SAPBEXexcGood1 5 2 2" xfId="43094"/>
    <cellStyle name="SAPBEXexcGood1 5 3" xfId="43095"/>
    <cellStyle name="SAPBEXexcGood1 5 3 2" xfId="43096"/>
    <cellStyle name="SAPBEXexcGood1 5 4" xfId="43097"/>
    <cellStyle name="SAPBEXexcGood1 6" xfId="43098"/>
    <cellStyle name="SAPBEXexcGood1 6 2" xfId="43099"/>
    <cellStyle name="SAPBEXexcGood1 6 2 2" xfId="43100"/>
    <cellStyle name="SAPBEXexcGood1 6 3" xfId="43101"/>
    <cellStyle name="SAPBEXexcGood1 6 3 2" xfId="43102"/>
    <cellStyle name="SAPBEXexcGood1 6 4" xfId="43103"/>
    <cellStyle name="SAPBEXexcGood1 7" xfId="43104"/>
    <cellStyle name="SAPBEXexcGood1 7 2" xfId="43105"/>
    <cellStyle name="SAPBEXexcGood1 8" xfId="43106"/>
    <cellStyle name="SAPBEXexcGood1 8 2" xfId="43107"/>
    <cellStyle name="SAPBEXexcGood1 9" xfId="43108"/>
    <cellStyle name="SAPBEXexcGood1 9 2" xfId="43109"/>
    <cellStyle name="SAPBEXexcGood2" xfId="3928"/>
    <cellStyle name="SAPBEXexcGood2 10" xfId="43110"/>
    <cellStyle name="SAPBEXexcGood2 11" xfId="43111"/>
    <cellStyle name="SAPBEXexcGood2 2" xfId="3929"/>
    <cellStyle name="SAPBEXexcGood2 2 10" xfId="43112"/>
    <cellStyle name="SAPBEXexcGood2 2 2" xfId="3930"/>
    <cellStyle name="SAPBEXexcGood2 2 2 2" xfId="43113"/>
    <cellStyle name="SAPBEXexcGood2 2 2 2 2" xfId="43114"/>
    <cellStyle name="SAPBEXexcGood2 2 2 2 2 2" xfId="43115"/>
    <cellStyle name="SAPBEXexcGood2 2 2 2 3" xfId="43116"/>
    <cellStyle name="SAPBEXexcGood2 2 2 2 3 2" xfId="43117"/>
    <cellStyle name="SAPBEXexcGood2 2 2 2 4" xfId="43118"/>
    <cellStyle name="SAPBEXexcGood2 2 2 3" xfId="43119"/>
    <cellStyle name="SAPBEXexcGood2 2 2 3 2" xfId="43120"/>
    <cellStyle name="SAPBEXexcGood2 2 2 4" xfId="43121"/>
    <cellStyle name="SAPBEXexcGood2 2 2 4 2" xfId="43122"/>
    <cellStyle name="SAPBEXexcGood2 2 2 5" xfId="43123"/>
    <cellStyle name="SAPBEXexcGood2 2 3" xfId="3931"/>
    <cellStyle name="SAPBEXexcGood2 2 3 2" xfId="43124"/>
    <cellStyle name="SAPBEXexcGood2 2 3 2 2" xfId="43125"/>
    <cellStyle name="SAPBEXexcGood2 2 3 3" xfId="43126"/>
    <cellStyle name="SAPBEXexcGood2 2 3 3 2" xfId="43127"/>
    <cellStyle name="SAPBEXexcGood2 2 3 4" xfId="43128"/>
    <cellStyle name="SAPBEXexcGood2 2 3 5" xfId="58131"/>
    <cellStyle name="SAPBEXexcGood2 2 3 6" xfId="58132"/>
    <cellStyle name="SAPBEXexcGood2 2 4" xfId="43129"/>
    <cellStyle name="SAPBEXexcGood2 2 4 2" xfId="43130"/>
    <cellStyle name="SAPBEXexcGood2 2 4 2 2" xfId="43131"/>
    <cellStyle name="SAPBEXexcGood2 2 4 3" xfId="43132"/>
    <cellStyle name="SAPBEXexcGood2 2 4 3 2" xfId="43133"/>
    <cellStyle name="SAPBEXexcGood2 2 4 4" xfId="43134"/>
    <cellStyle name="SAPBEXexcGood2 2 5" xfId="43135"/>
    <cellStyle name="SAPBEXexcGood2 2 5 2" xfId="43136"/>
    <cellStyle name="SAPBEXexcGood2 2 6" xfId="43137"/>
    <cellStyle name="SAPBEXexcGood2 2 6 2" xfId="43138"/>
    <cellStyle name="SAPBEXexcGood2 2 7" xfId="43139"/>
    <cellStyle name="SAPBEXexcGood2 2 7 2" xfId="43140"/>
    <cellStyle name="SAPBEXexcGood2 2 8" xfId="43141"/>
    <cellStyle name="SAPBEXexcGood2 2 9" xfId="43142"/>
    <cellStyle name="SAPBEXexcGood2 3" xfId="3932"/>
    <cellStyle name="SAPBEXexcGood2 3 2" xfId="43143"/>
    <cellStyle name="SAPBEXexcGood2 3 2 2" xfId="43144"/>
    <cellStyle name="SAPBEXexcGood2 3 2 2 2" xfId="43145"/>
    <cellStyle name="SAPBEXexcGood2 3 2 2 2 2" xfId="43146"/>
    <cellStyle name="SAPBEXexcGood2 3 2 2 3" xfId="43147"/>
    <cellStyle name="SAPBEXexcGood2 3 2 2 3 2" xfId="43148"/>
    <cellStyle name="SAPBEXexcGood2 3 2 2 4" xfId="43149"/>
    <cellStyle name="SAPBEXexcGood2 3 2 3" xfId="43150"/>
    <cellStyle name="SAPBEXexcGood2 3 2 3 2" xfId="43151"/>
    <cellStyle name="SAPBEXexcGood2 3 2 3 2 2" xfId="43152"/>
    <cellStyle name="SAPBEXexcGood2 3 2 3 3" xfId="43153"/>
    <cellStyle name="SAPBEXexcGood2 3 2 3 3 2" xfId="43154"/>
    <cellStyle name="SAPBEXexcGood2 3 2 3 4" xfId="43155"/>
    <cellStyle name="SAPBEXexcGood2 3 2 4" xfId="43156"/>
    <cellStyle name="SAPBEXexcGood2 3 2 4 2" xfId="43157"/>
    <cellStyle name="SAPBEXexcGood2 3 2 5" xfId="43158"/>
    <cellStyle name="SAPBEXexcGood2 3 2 5 2" xfId="43159"/>
    <cellStyle name="SAPBEXexcGood2 3 2 6" xfId="43160"/>
    <cellStyle name="SAPBEXexcGood2 3 3" xfId="43161"/>
    <cellStyle name="SAPBEXexcGood2 3 3 2" xfId="43162"/>
    <cellStyle name="SAPBEXexcGood2 3 3 2 2" xfId="43163"/>
    <cellStyle name="SAPBEXexcGood2 3 3 3" xfId="43164"/>
    <cellStyle name="SAPBEXexcGood2 3 3 3 2" xfId="43165"/>
    <cellStyle name="SAPBEXexcGood2 3 3 4" xfId="43166"/>
    <cellStyle name="SAPBEXexcGood2 3 4" xfId="43167"/>
    <cellStyle name="SAPBEXexcGood2 3 4 2" xfId="43168"/>
    <cellStyle name="SAPBEXexcGood2 3 4 2 2" xfId="43169"/>
    <cellStyle name="SAPBEXexcGood2 3 4 3" xfId="43170"/>
    <cellStyle name="SAPBEXexcGood2 3 4 3 2" xfId="43171"/>
    <cellStyle name="SAPBEXexcGood2 3 4 4" xfId="43172"/>
    <cellStyle name="SAPBEXexcGood2 3 5" xfId="43173"/>
    <cellStyle name="SAPBEXexcGood2 3 5 2" xfId="43174"/>
    <cellStyle name="SAPBEXexcGood2 3 5 2 2" xfId="43175"/>
    <cellStyle name="SAPBEXexcGood2 3 5 3" xfId="43176"/>
    <cellStyle name="SAPBEXexcGood2 3 5 3 2" xfId="43177"/>
    <cellStyle name="SAPBEXexcGood2 3 5 4" xfId="43178"/>
    <cellStyle name="SAPBEXexcGood2 3 6" xfId="43179"/>
    <cellStyle name="SAPBEXexcGood2 3 6 2" xfId="43180"/>
    <cellStyle name="SAPBEXexcGood2 3 7" xfId="43181"/>
    <cellStyle name="SAPBEXexcGood2 3 7 2" xfId="43182"/>
    <cellStyle name="SAPBEXexcGood2 3 8" xfId="43183"/>
    <cellStyle name="SAPBEXexcGood2 3 9" xfId="43184"/>
    <cellStyle name="SAPBEXexcGood2 4" xfId="43185"/>
    <cellStyle name="SAPBEXexcGood2 4 2" xfId="43186"/>
    <cellStyle name="SAPBEXexcGood2 4 2 2" xfId="43187"/>
    <cellStyle name="SAPBEXexcGood2 4 3" xfId="43188"/>
    <cellStyle name="SAPBEXexcGood2 4 3 2" xfId="43189"/>
    <cellStyle name="SAPBEXexcGood2 4 4" xfId="43190"/>
    <cellStyle name="SAPBEXexcGood2 5" xfId="43191"/>
    <cellStyle name="SAPBEXexcGood2 5 2" xfId="43192"/>
    <cellStyle name="SAPBEXexcGood2 5 2 2" xfId="43193"/>
    <cellStyle name="SAPBEXexcGood2 5 3" xfId="43194"/>
    <cellStyle name="SAPBEXexcGood2 5 3 2" xfId="43195"/>
    <cellStyle name="SAPBEXexcGood2 5 4" xfId="43196"/>
    <cellStyle name="SAPBEXexcGood2 6" xfId="43197"/>
    <cellStyle name="SAPBEXexcGood2 6 2" xfId="43198"/>
    <cellStyle name="SAPBEXexcGood2 6 2 2" xfId="43199"/>
    <cellStyle name="SAPBEXexcGood2 6 3" xfId="43200"/>
    <cellStyle name="SAPBEXexcGood2 6 3 2" xfId="43201"/>
    <cellStyle name="SAPBEXexcGood2 6 4" xfId="43202"/>
    <cellStyle name="SAPBEXexcGood2 7" xfId="43203"/>
    <cellStyle name="SAPBEXexcGood2 7 2" xfId="43204"/>
    <cellStyle name="SAPBEXexcGood2 8" xfId="43205"/>
    <cellStyle name="SAPBEXexcGood2 8 2" xfId="43206"/>
    <cellStyle name="SAPBEXexcGood2 9" xfId="43207"/>
    <cellStyle name="SAPBEXexcGood2 9 2" xfId="43208"/>
    <cellStyle name="SAPBEXexcGood3" xfId="3933"/>
    <cellStyle name="SAPBEXexcGood3 10" xfId="43209"/>
    <cellStyle name="SAPBEXexcGood3 11" xfId="43210"/>
    <cellStyle name="SAPBEXexcGood3 2" xfId="3934"/>
    <cellStyle name="SAPBEXexcGood3 2 10" xfId="43211"/>
    <cellStyle name="SAPBEXexcGood3 2 2" xfId="3935"/>
    <cellStyle name="SAPBEXexcGood3 2 2 2" xfId="43212"/>
    <cellStyle name="SAPBEXexcGood3 2 2 2 2" xfId="43213"/>
    <cellStyle name="SAPBEXexcGood3 2 2 2 2 2" xfId="43214"/>
    <cellStyle name="SAPBEXexcGood3 2 2 2 3" xfId="43215"/>
    <cellStyle name="SAPBEXexcGood3 2 2 2 3 2" xfId="43216"/>
    <cellStyle name="SAPBEXexcGood3 2 2 2 4" xfId="43217"/>
    <cellStyle name="SAPBEXexcGood3 2 2 3" xfId="43218"/>
    <cellStyle name="SAPBEXexcGood3 2 2 3 2" xfId="43219"/>
    <cellStyle name="SAPBEXexcGood3 2 2 4" xfId="43220"/>
    <cellStyle name="SAPBEXexcGood3 2 2 4 2" xfId="43221"/>
    <cellStyle name="SAPBEXexcGood3 2 2 5" xfId="43222"/>
    <cellStyle name="SAPBEXexcGood3 2 3" xfId="3936"/>
    <cellStyle name="SAPBEXexcGood3 2 3 2" xfId="43223"/>
    <cellStyle name="SAPBEXexcGood3 2 3 2 2" xfId="43224"/>
    <cellStyle name="SAPBEXexcGood3 2 3 3" xfId="43225"/>
    <cellStyle name="SAPBEXexcGood3 2 3 3 2" xfId="43226"/>
    <cellStyle name="SAPBEXexcGood3 2 3 4" xfId="43227"/>
    <cellStyle name="SAPBEXexcGood3 2 3 5" xfId="58133"/>
    <cellStyle name="SAPBEXexcGood3 2 3 6" xfId="58134"/>
    <cellStyle name="SAPBEXexcGood3 2 4" xfId="43228"/>
    <cellStyle name="SAPBEXexcGood3 2 4 2" xfId="43229"/>
    <cellStyle name="SAPBEXexcGood3 2 4 2 2" xfId="43230"/>
    <cellStyle name="SAPBEXexcGood3 2 4 3" xfId="43231"/>
    <cellStyle name="SAPBEXexcGood3 2 4 3 2" xfId="43232"/>
    <cellStyle name="SAPBEXexcGood3 2 4 4" xfId="43233"/>
    <cellStyle name="SAPBEXexcGood3 2 5" xfId="43234"/>
    <cellStyle name="SAPBEXexcGood3 2 5 2" xfId="43235"/>
    <cellStyle name="SAPBEXexcGood3 2 6" xfId="43236"/>
    <cellStyle name="SAPBEXexcGood3 2 6 2" xfId="43237"/>
    <cellStyle name="SAPBEXexcGood3 2 7" xfId="43238"/>
    <cellStyle name="SAPBEXexcGood3 2 7 2" xfId="43239"/>
    <cellStyle name="SAPBEXexcGood3 2 8" xfId="43240"/>
    <cellStyle name="SAPBEXexcGood3 2 9" xfId="43241"/>
    <cellStyle name="SAPBEXexcGood3 3" xfId="3937"/>
    <cellStyle name="SAPBEXexcGood3 3 2" xfId="43242"/>
    <cellStyle name="SAPBEXexcGood3 3 2 2" xfId="43243"/>
    <cellStyle name="SAPBEXexcGood3 3 2 2 2" xfId="43244"/>
    <cellStyle name="SAPBEXexcGood3 3 2 2 2 2" xfId="43245"/>
    <cellStyle name="SAPBEXexcGood3 3 2 2 3" xfId="43246"/>
    <cellStyle name="SAPBEXexcGood3 3 2 2 3 2" xfId="43247"/>
    <cellStyle name="SAPBEXexcGood3 3 2 2 4" xfId="43248"/>
    <cellStyle name="SAPBEXexcGood3 3 2 3" xfId="43249"/>
    <cellStyle name="SAPBEXexcGood3 3 2 3 2" xfId="43250"/>
    <cellStyle name="SAPBEXexcGood3 3 2 3 2 2" xfId="43251"/>
    <cellStyle name="SAPBEXexcGood3 3 2 3 3" xfId="43252"/>
    <cellStyle name="SAPBEXexcGood3 3 2 3 3 2" xfId="43253"/>
    <cellStyle name="SAPBEXexcGood3 3 2 3 4" xfId="43254"/>
    <cellStyle name="SAPBEXexcGood3 3 2 4" xfId="43255"/>
    <cellStyle name="SAPBEXexcGood3 3 2 4 2" xfId="43256"/>
    <cellStyle name="SAPBEXexcGood3 3 2 5" xfId="43257"/>
    <cellStyle name="SAPBEXexcGood3 3 2 5 2" xfId="43258"/>
    <cellStyle name="SAPBEXexcGood3 3 2 6" xfId="43259"/>
    <cellStyle name="SAPBEXexcGood3 3 3" xfId="43260"/>
    <cellStyle name="SAPBEXexcGood3 3 3 2" xfId="43261"/>
    <cellStyle name="SAPBEXexcGood3 3 3 2 2" xfId="43262"/>
    <cellStyle name="SAPBEXexcGood3 3 3 3" xfId="43263"/>
    <cellStyle name="SAPBEXexcGood3 3 3 3 2" xfId="43264"/>
    <cellStyle name="SAPBEXexcGood3 3 3 4" xfId="43265"/>
    <cellStyle name="SAPBEXexcGood3 3 4" xfId="43266"/>
    <cellStyle name="SAPBEXexcGood3 3 4 2" xfId="43267"/>
    <cellStyle name="SAPBEXexcGood3 3 4 2 2" xfId="43268"/>
    <cellStyle name="SAPBEXexcGood3 3 4 3" xfId="43269"/>
    <cellStyle name="SAPBEXexcGood3 3 4 3 2" xfId="43270"/>
    <cellStyle name="SAPBEXexcGood3 3 4 4" xfId="43271"/>
    <cellStyle name="SAPBEXexcGood3 3 5" xfId="43272"/>
    <cellStyle name="SAPBEXexcGood3 3 5 2" xfId="43273"/>
    <cellStyle name="SAPBEXexcGood3 3 5 2 2" xfId="43274"/>
    <cellStyle name="SAPBEXexcGood3 3 5 3" xfId="43275"/>
    <cellStyle name="SAPBEXexcGood3 3 5 3 2" xfId="43276"/>
    <cellStyle name="SAPBEXexcGood3 3 5 4" xfId="43277"/>
    <cellStyle name="SAPBEXexcGood3 3 6" xfId="43278"/>
    <cellStyle name="SAPBEXexcGood3 3 6 2" xfId="43279"/>
    <cellStyle name="SAPBEXexcGood3 3 7" xfId="43280"/>
    <cellStyle name="SAPBEXexcGood3 3 7 2" xfId="43281"/>
    <cellStyle name="SAPBEXexcGood3 3 8" xfId="43282"/>
    <cellStyle name="SAPBEXexcGood3 3 9" xfId="43283"/>
    <cellStyle name="SAPBEXexcGood3 4" xfId="43284"/>
    <cellStyle name="SAPBEXexcGood3 4 2" xfId="43285"/>
    <cellStyle name="SAPBEXexcGood3 4 2 2" xfId="43286"/>
    <cellStyle name="SAPBEXexcGood3 4 3" xfId="43287"/>
    <cellStyle name="SAPBEXexcGood3 4 3 2" xfId="43288"/>
    <cellStyle name="SAPBEXexcGood3 4 4" xfId="43289"/>
    <cellStyle name="SAPBEXexcGood3 5" xfId="43290"/>
    <cellStyle name="SAPBEXexcGood3 5 2" xfId="43291"/>
    <cellStyle name="SAPBEXexcGood3 5 2 2" xfId="43292"/>
    <cellStyle name="SAPBEXexcGood3 5 3" xfId="43293"/>
    <cellStyle name="SAPBEXexcGood3 5 3 2" xfId="43294"/>
    <cellStyle name="SAPBEXexcGood3 5 4" xfId="43295"/>
    <cellStyle name="SAPBEXexcGood3 6" xfId="43296"/>
    <cellStyle name="SAPBEXexcGood3 6 2" xfId="43297"/>
    <cellStyle name="SAPBEXexcGood3 6 2 2" xfId="43298"/>
    <cellStyle name="SAPBEXexcGood3 6 3" xfId="43299"/>
    <cellStyle name="SAPBEXexcGood3 6 3 2" xfId="43300"/>
    <cellStyle name="SAPBEXexcGood3 6 4" xfId="43301"/>
    <cellStyle name="SAPBEXexcGood3 7" xfId="43302"/>
    <cellStyle name="SAPBEXexcGood3 7 2" xfId="43303"/>
    <cellStyle name="SAPBEXexcGood3 8" xfId="43304"/>
    <cellStyle name="SAPBEXexcGood3 8 2" xfId="43305"/>
    <cellStyle name="SAPBEXexcGood3 9" xfId="43306"/>
    <cellStyle name="SAPBEXexcGood3 9 2" xfId="43307"/>
    <cellStyle name="SAPBEXfilterDrill" xfId="3938"/>
    <cellStyle name="SAPBEXfilterDrill 2" xfId="3939"/>
    <cellStyle name="SAPBEXfilterDrill 2 10" xfId="43308"/>
    <cellStyle name="SAPBEXfilterDrill 2 2" xfId="3940"/>
    <cellStyle name="SAPBEXfilterDrill 2 2 2" xfId="43309"/>
    <cellStyle name="SAPBEXfilterDrill 2 2 2 2" xfId="43310"/>
    <cellStyle name="SAPBEXfilterDrill 2 2 3" xfId="43311"/>
    <cellStyle name="SAPBEXfilterDrill 2 2 3 2" xfId="43312"/>
    <cellStyle name="SAPBEXfilterDrill 2 2 4" xfId="43313"/>
    <cellStyle name="SAPBEXfilterDrill 2 3" xfId="3941"/>
    <cellStyle name="SAPBEXfilterDrill 2 3 2" xfId="43314"/>
    <cellStyle name="SAPBEXfilterDrill 2 3 2 2" xfId="43315"/>
    <cellStyle name="SAPBEXfilterDrill 2 3 3" xfId="43316"/>
    <cellStyle name="SAPBEXfilterDrill 2 3 3 2" xfId="43317"/>
    <cellStyle name="SAPBEXfilterDrill 2 3 4" xfId="43318"/>
    <cellStyle name="SAPBEXfilterDrill 2 4" xfId="43319"/>
    <cellStyle name="SAPBEXfilterDrill 2 4 2" xfId="43320"/>
    <cellStyle name="SAPBEXfilterDrill 2 5" xfId="43321"/>
    <cellStyle name="SAPBEXfilterDrill 2 5 2" xfId="43322"/>
    <cellStyle name="SAPBEXfilterDrill 2 6" xfId="43323"/>
    <cellStyle name="SAPBEXfilterDrill 2 7" xfId="43324"/>
    <cellStyle name="SAPBEXfilterDrill 2 8" xfId="43325"/>
    <cellStyle name="SAPBEXfilterDrill 2 9" xfId="43326"/>
    <cellStyle name="SAPBEXfilterDrill 3" xfId="3942"/>
    <cellStyle name="SAPBEXfilterDrill 3 2" xfId="57120"/>
    <cellStyle name="SAPBEXfilterDrill 3 3" xfId="58135"/>
    <cellStyle name="SAPBEXfilterDrill 3 4" xfId="60867"/>
    <cellStyle name="SAPBEXfilterDrill 3 5" xfId="60868"/>
    <cellStyle name="SAPBEXfilterDrill 4" xfId="58136"/>
    <cellStyle name="SAPBEXfilterDrill 4 2" xfId="60869"/>
    <cellStyle name="SAPBEXfilterDrill 5" xfId="58137"/>
    <cellStyle name="SAPBEXfilterDrill 6" xfId="60870"/>
    <cellStyle name="SAPBEXfilterItem" xfId="3943"/>
    <cellStyle name="SAPBEXfilterItem 2" xfId="3944"/>
    <cellStyle name="SAPBEXfilterItem 2 2" xfId="43327"/>
    <cellStyle name="SAPBEXfilterItem 2 2 2" xfId="43328"/>
    <cellStyle name="SAPBEXfilterItem 2 2 2 2" xfId="43329"/>
    <cellStyle name="SAPBEXfilterItem 2 2 3" xfId="43330"/>
    <cellStyle name="SAPBEXfilterItem 2 2 3 2" xfId="43331"/>
    <cellStyle name="SAPBEXfilterItem 2 2 4" xfId="43332"/>
    <cellStyle name="SAPBEXfilterItem 2 3" xfId="43333"/>
    <cellStyle name="SAPBEXfilterItem 2 3 2" xfId="43334"/>
    <cellStyle name="SAPBEXfilterItem 2 3 2 2" xfId="43335"/>
    <cellStyle name="SAPBEXfilterItem 2 3 3" xfId="43336"/>
    <cellStyle name="SAPBEXfilterItem 2 3 3 2" xfId="43337"/>
    <cellStyle name="SAPBEXfilterItem 2 3 4" xfId="43338"/>
    <cellStyle name="SAPBEXfilterItem 2 4" xfId="43339"/>
    <cellStyle name="SAPBEXfilterItem 2 5" xfId="43340"/>
    <cellStyle name="SAPBEXfilterItem 2 5 2" xfId="43341"/>
    <cellStyle name="SAPBEXfilterItem 2 6" xfId="43342"/>
    <cellStyle name="SAPBEXfilterItem 2 6 2" xfId="43343"/>
    <cellStyle name="SAPBEXfilterItem 2 7" xfId="43344"/>
    <cellStyle name="SAPBEXfilterItem 2 7 2" xfId="43345"/>
    <cellStyle name="SAPBEXfilterItem 2 8" xfId="43346"/>
    <cellStyle name="SAPBEXfilterItem 2 9" xfId="43347"/>
    <cellStyle name="SAPBEXfilterItem 3" xfId="3945"/>
    <cellStyle name="SAPBEXfilterItem 3 2" xfId="43348"/>
    <cellStyle name="SAPBEXfilterItem 3 2 2" xfId="43349"/>
    <cellStyle name="SAPBEXfilterItem 3 2 2 2" xfId="43350"/>
    <cellStyle name="SAPBEXfilterItem 3 2 3" xfId="43351"/>
    <cellStyle name="SAPBEXfilterItem 3 2 3 2" xfId="43352"/>
    <cellStyle name="SAPBEXfilterItem 3 2 4" xfId="43353"/>
    <cellStyle name="SAPBEXfilterItem 3 3" xfId="43354"/>
    <cellStyle name="SAPBEXfilterItem 3 3 2" xfId="43355"/>
    <cellStyle name="SAPBEXfilterItem 3 3 2 2" xfId="43356"/>
    <cellStyle name="SAPBEXfilterItem 3 3 3" xfId="43357"/>
    <cellStyle name="SAPBEXfilterItem 3 3 3 2" xfId="43358"/>
    <cellStyle name="SAPBEXfilterItem 3 3 4" xfId="43359"/>
    <cellStyle name="SAPBEXfilterItem 3 4" xfId="43360"/>
    <cellStyle name="SAPBEXfilterItem 3 4 2" xfId="43361"/>
    <cellStyle name="SAPBEXfilterItem 3 5" xfId="43362"/>
    <cellStyle name="SAPBEXfilterItem 3 5 2" xfId="43363"/>
    <cellStyle name="SAPBEXfilterItem 3 6" xfId="43364"/>
    <cellStyle name="SAPBEXfilterItem 3 7" xfId="43365"/>
    <cellStyle name="SAPBEXfilterItem 4" xfId="43366"/>
    <cellStyle name="SAPBEXfilterItem 4 2" xfId="60871"/>
    <cellStyle name="SAPBEXfilterItem 5" xfId="60872"/>
    <cellStyle name="SAPBEXfilterItem 6" xfId="60873"/>
    <cellStyle name="SAPBEXfilterText" xfId="3946"/>
    <cellStyle name="SAPBEXfilterText 2" xfId="3947"/>
    <cellStyle name="SAPBEXfilterText 2 2" xfId="43367"/>
    <cellStyle name="SAPBEXfilterText 2 2 2" xfId="43368"/>
    <cellStyle name="SAPBEXfilterText 2 2 2 2" xfId="43369"/>
    <cellStyle name="SAPBEXfilterText 2 2 3" xfId="43370"/>
    <cellStyle name="SAPBEXfilterText 2 2 3 2" xfId="43371"/>
    <cellStyle name="SAPBEXfilterText 2 2 4" xfId="43372"/>
    <cellStyle name="SAPBEXfilterText 2 2 4 2" xfId="43373"/>
    <cellStyle name="SAPBEXfilterText 2 3" xfId="43374"/>
    <cellStyle name="SAPBEXfilterText 2 3 2" xfId="43375"/>
    <cellStyle name="SAPBEXfilterText 2 3 2 2" xfId="43376"/>
    <cellStyle name="SAPBEXfilterText 2 3 3" xfId="43377"/>
    <cellStyle name="SAPBEXfilterText 2 3 3 2" xfId="43378"/>
    <cellStyle name="SAPBEXfilterText 2 3 4" xfId="43379"/>
    <cellStyle name="SAPBEXfilterText 2 3 5" xfId="43380"/>
    <cellStyle name="SAPBEXfilterText 2 4" xfId="43381"/>
    <cellStyle name="SAPBEXfilterText 2 4 2" xfId="43382"/>
    <cellStyle name="SAPBEXfilterText 2 5" xfId="43383"/>
    <cellStyle name="SAPBEXfilterText 2 5 2" xfId="43384"/>
    <cellStyle name="SAPBEXfilterText 2 6" xfId="43385"/>
    <cellStyle name="SAPBEXfilterText 2 6 2" xfId="43386"/>
    <cellStyle name="SAPBEXfilterText 2 7" xfId="43387"/>
    <cellStyle name="SAPBEXfilterText 2 7 2" xfId="43388"/>
    <cellStyle name="SAPBEXfilterText 2 8" xfId="43389"/>
    <cellStyle name="SAPBEXfilterText 3" xfId="43390"/>
    <cellStyle name="SAPBEXfilterText 3 2" xfId="43391"/>
    <cellStyle name="SAPBEXfilterText 3 2 2" xfId="43392"/>
    <cellStyle name="SAPBEXfilterText 3 2 2 2" xfId="43393"/>
    <cellStyle name="SAPBEXfilterText 3 2 3" xfId="43394"/>
    <cellStyle name="SAPBEXfilterText 3 2 3 2" xfId="43395"/>
    <cellStyle name="SAPBEXfilterText 3 2 4" xfId="43396"/>
    <cellStyle name="SAPBEXfilterText 3 3" xfId="43397"/>
    <cellStyle name="SAPBEXfilterText 3 3 2" xfId="43398"/>
    <cellStyle name="SAPBEXfilterText 3 3 2 2" xfId="43399"/>
    <cellStyle name="SAPBEXfilterText 3 3 3" xfId="43400"/>
    <cellStyle name="SAPBEXfilterText 3 3 3 2" xfId="43401"/>
    <cellStyle name="SAPBEXfilterText 3 3 4" xfId="43402"/>
    <cellStyle name="SAPBEXfilterText 3 4" xfId="43403"/>
    <cellStyle name="SAPBEXfilterText 3 4 2" xfId="43404"/>
    <cellStyle name="SAPBEXfilterText 3 5" xfId="43405"/>
    <cellStyle name="SAPBEXfilterText 3 5 2" xfId="43406"/>
    <cellStyle name="SAPBEXfilterText 3 6" xfId="43407"/>
    <cellStyle name="SAPBEXfilterText 3 6 2" xfId="43408"/>
    <cellStyle name="SAPBEXfilterText 3 7" xfId="43409"/>
    <cellStyle name="SAPBEXfilterText 3 8" xfId="43410"/>
    <cellStyle name="SAPBEXfilterText 4" xfId="43411"/>
    <cellStyle name="SAPBEXfilterText 4 2" xfId="43412"/>
    <cellStyle name="SAPBEXfilterText 4 3" xfId="43413"/>
    <cellStyle name="SAPBEXfilterText 5" xfId="60874"/>
    <cellStyle name="SAPBEXfilterText 5 2" xfId="61375"/>
    <cellStyle name="SAPBEXfilterText 6" xfId="60875"/>
    <cellStyle name="SAPBEXfilterText 7" xfId="61376"/>
    <cellStyle name="SAPBEXfilterText 8" xfId="61377"/>
    <cellStyle name="SAPBEXformats" xfId="3948"/>
    <cellStyle name="SAPBEXformats 10" xfId="43414"/>
    <cellStyle name="SAPBEXformats 11" xfId="43415"/>
    <cellStyle name="SAPBEXformats 2" xfId="3949"/>
    <cellStyle name="SAPBEXformats 2 10" xfId="43416"/>
    <cellStyle name="SAPBEXformats 2 2" xfId="3950"/>
    <cellStyle name="SAPBEXformats 2 2 2" xfId="43417"/>
    <cellStyle name="SAPBEXformats 2 2 2 2" xfId="43418"/>
    <cellStyle name="SAPBEXformats 2 2 2 2 2" xfId="43419"/>
    <cellStyle name="SAPBEXformats 2 2 2 3" xfId="43420"/>
    <cellStyle name="SAPBEXformats 2 2 2 3 2" xfId="43421"/>
    <cellStyle name="SAPBEXformats 2 2 2 4" xfId="43422"/>
    <cellStyle name="SAPBEXformats 2 2 3" xfId="43423"/>
    <cellStyle name="SAPBEXformats 2 2 3 2" xfId="43424"/>
    <cellStyle name="SAPBEXformats 2 2 4" xfId="43425"/>
    <cellStyle name="SAPBEXformats 2 2 4 2" xfId="43426"/>
    <cellStyle name="SAPBEXformats 2 2 5" xfId="43427"/>
    <cellStyle name="SAPBEXformats 2 3" xfId="3951"/>
    <cellStyle name="SAPBEXformats 2 3 2" xfId="43428"/>
    <cellStyle name="SAPBEXformats 2 3 2 2" xfId="43429"/>
    <cellStyle name="SAPBEXformats 2 3 3" xfId="43430"/>
    <cellStyle name="SAPBEXformats 2 3 3 2" xfId="43431"/>
    <cellStyle name="SAPBEXformats 2 3 4" xfId="43432"/>
    <cellStyle name="SAPBEXformats 2 3 5" xfId="58138"/>
    <cellStyle name="SAPBEXformats 2 3 6" xfId="58139"/>
    <cellStyle name="SAPBEXformats 2 4" xfId="43433"/>
    <cellStyle name="SAPBEXformats 2 4 2" xfId="43434"/>
    <cellStyle name="SAPBEXformats 2 4 2 2" xfId="43435"/>
    <cellStyle name="SAPBEXformats 2 4 3" xfId="43436"/>
    <cellStyle name="SAPBEXformats 2 4 3 2" xfId="43437"/>
    <cellStyle name="SAPBEXformats 2 4 4" xfId="43438"/>
    <cellStyle name="SAPBEXformats 2 5" xfId="43439"/>
    <cellStyle name="SAPBEXformats 2 5 2" xfId="43440"/>
    <cellStyle name="SAPBEXformats 2 6" xfId="43441"/>
    <cellStyle name="SAPBEXformats 2 6 2" xfId="43442"/>
    <cellStyle name="SAPBEXformats 2 7" xfId="43443"/>
    <cellStyle name="SAPBEXformats 2 7 2" xfId="43444"/>
    <cellStyle name="SAPBEXformats 2 8" xfId="43445"/>
    <cellStyle name="SAPBEXformats 2 9" xfId="43446"/>
    <cellStyle name="SAPBEXformats 3" xfId="3952"/>
    <cellStyle name="SAPBEXformats 3 2" xfId="43447"/>
    <cellStyle name="SAPBEXformats 3 2 2" xfId="43448"/>
    <cellStyle name="SAPBEXformats 3 2 2 2" xfId="43449"/>
    <cellStyle name="SAPBEXformats 3 2 2 2 2" xfId="43450"/>
    <cellStyle name="SAPBEXformats 3 2 2 3" xfId="43451"/>
    <cellStyle name="SAPBEXformats 3 2 2 3 2" xfId="43452"/>
    <cellStyle name="SAPBEXformats 3 2 2 4" xfId="43453"/>
    <cellStyle name="SAPBEXformats 3 2 3" xfId="43454"/>
    <cellStyle name="SAPBEXformats 3 2 3 2" xfId="43455"/>
    <cellStyle name="SAPBEXformats 3 2 3 2 2" xfId="43456"/>
    <cellStyle name="SAPBEXformats 3 2 3 3" xfId="43457"/>
    <cellStyle name="SAPBEXformats 3 2 3 3 2" xfId="43458"/>
    <cellStyle name="SAPBEXformats 3 2 3 4" xfId="43459"/>
    <cellStyle name="SAPBEXformats 3 2 4" xfId="43460"/>
    <cellStyle name="SAPBEXformats 3 2 4 2" xfId="43461"/>
    <cellStyle name="SAPBEXformats 3 2 5" xfId="43462"/>
    <cellStyle name="SAPBEXformats 3 2 5 2" xfId="43463"/>
    <cellStyle name="SAPBEXformats 3 2 6" xfId="43464"/>
    <cellStyle name="SAPBEXformats 3 3" xfId="43465"/>
    <cellStyle name="SAPBEXformats 3 3 2" xfId="43466"/>
    <cellStyle name="SAPBEXformats 3 3 2 2" xfId="43467"/>
    <cellStyle name="SAPBEXformats 3 3 3" xfId="43468"/>
    <cellStyle name="SAPBEXformats 3 3 3 2" xfId="43469"/>
    <cellStyle name="SAPBEXformats 3 3 4" xfId="43470"/>
    <cellStyle name="SAPBEXformats 3 4" xfId="43471"/>
    <cellStyle name="SAPBEXformats 3 4 2" xfId="43472"/>
    <cellStyle name="SAPBEXformats 3 4 2 2" xfId="43473"/>
    <cellStyle name="SAPBEXformats 3 4 3" xfId="43474"/>
    <cellStyle name="SAPBEXformats 3 4 3 2" xfId="43475"/>
    <cellStyle name="SAPBEXformats 3 4 4" xfId="43476"/>
    <cellStyle name="SAPBEXformats 3 5" xfId="43477"/>
    <cellStyle name="SAPBEXformats 3 5 2" xfId="43478"/>
    <cellStyle name="SAPBEXformats 3 5 2 2" xfId="43479"/>
    <cellStyle name="SAPBEXformats 3 5 3" xfId="43480"/>
    <cellStyle name="SAPBEXformats 3 5 3 2" xfId="43481"/>
    <cellStyle name="SAPBEXformats 3 5 4" xfId="43482"/>
    <cellStyle name="SAPBEXformats 3 6" xfId="43483"/>
    <cellStyle name="SAPBEXformats 3 6 2" xfId="43484"/>
    <cellStyle name="SAPBEXformats 3 7" xfId="43485"/>
    <cellStyle name="SAPBEXformats 3 7 2" xfId="43486"/>
    <cellStyle name="SAPBEXformats 3 8" xfId="43487"/>
    <cellStyle name="SAPBEXformats 3 9" xfId="43488"/>
    <cellStyle name="SAPBEXformats 4" xfId="43489"/>
    <cellStyle name="SAPBEXformats 4 2" xfId="43490"/>
    <cellStyle name="SAPBEXformats 4 2 2" xfId="43491"/>
    <cellStyle name="SAPBEXformats 4 3" xfId="43492"/>
    <cellStyle name="SAPBEXformats 4 3 2" xfId="43493"/>
    <cellStyle name="SAPBEXformats 4 4" xfId="43494"/>
    <cellStyle name="SAPBEXformats 5" xfId="43495"/>
    <cellStyle name="SAPBEXformats 5 2" xfId="43496"/>
    <cellStyle name="SAPBEXformats 5 2 2" xfId="43497"/>
    <cellStyle name="SAPBEXformats 5 3" xfId="43498"/>
    <cellStyle name="SAPBEXformats 5 3 2" xfId="43499"/>
    <cellStyle name="SAPBEXformats 5 4" xfId="43500"/>
    <cellStyle name="SAPBEXformats 6" xfId="43501"/>
    <cellStyle name="SAPBEXformats 6 2" xfId="43502"/>
    <cellStyle name="SAPBEXformats 6 2 2" xfId="43503"/>
    <cellStyle name="SAPBEXformats 6 3" xfId="43504"/>
    <cellStyle name="SAPBEXformats 6 3 2" xfId="43505"/>
    <cellStyle name="SAPBEXformats 6 4" xfId="43506"/>
    <cellStyle name="SAPBEXformats 7" xfId="43507"/>
    <cellStyle name="SAPBEXformats 7 2" xfId="43508"/>
    <cellStyle name="SAPBEXformats 8" xfId="43509"/>
    <cellStyle name="SAPBEXformats 8 2" xfId="43510"/>
    <cellStyle name="SAPBEXformats 9" xfId="43511"/>
    <cellStyle name="SAPBEXformats 9 2" xfId="43512"/>
    <cellStyle name="SAPBEXheaderData" xfId="3953"/>
    <cellStyle name="SAPBEXheaderData 2" xfId="60876"/>
    <cellStyle name="SAPBEXheaderData 2 2" xfId="60877"/>
    <cellStyle name="SAPBEXheaderData 3" xfId="60878"/>
    <cellStyle name="SAPBEXheaderItem" xfId="3954"/>
    <cellStyle name="SAPBEXheaderItem 2" xfId="3955"/>
    <cellStyle name="SAPBEXheaderItem 2 2" xfId="3956"/>
    <cellStyle name="SAPBEXheaderItem 2 2 2" xfId="43513"/>
    <cellStyle name="SAPBEXheaderItem 2 2 2 2" xfId="43514"/>
    <cellStyle name="SAPBEXheaderItem 2 2 3" xfId="43515"/>
    <cellStyle name="SAPBEXheaderItem 2 2 3 2" xfId="43516"/>
    <cellStyle name="SAPBEXheaderItem 2 2 4" xfId="43517"/>
    <cellStyle name="SAPBEXheaderItem 2 2 5" xfId="43518"/>
    <cellStyle name="SAPBEXheaderItem 2 3" xfId="3957"/>
    <cellStyle name="SAPBEXheaderItem 2 3 2" xfId="43519"/>
    <cellStyle name="SAPBEXheaderItem 2 3 2 2" xfId="43520"/>
    <cellStyle name="SAPBEXheaderItem 2 3 3" xfId="43521"/>
    <cellStyle name="SAPBEXheaderItem 2 3 3 2" xfId="43522"/>
    <cellStyle name="SAPBEXheaderItem 2 3 4" xfId="43523"/>
    <cellStyle name="SAPBEXheaderItem 2 3 5" xfId="43524"/>
    <cellStyle name="SAPBEXheaderItem 2 4" xfId="3958"/>
    <cellStyle name="SAPBEXheaderItem 2 4 2" xfId="43525"/>
    <cellStyle name="SAPBEXheaderItem 2 4 2 2" xfId="60879"/>
    <cellStyle name="SAPBEXheaderItem 2 4 3" xfId="60880"/>
    <cellStyle name="SAPBEXheaderItem 2 5" xfId="43526"/>
    <cellStyle name="SAPBEXheaderItem 2 5 2" xfId="43527"/>
    <cellStyle name="SAPBEXheaderItem 2 6" xfId="43528"/>
    <cellStyle name="SAPBEXheaderItem 2 6 2" xfId="43529"/>
    <cellStyle name="SAPBEXheaderItem 2 7" xfId="43530"/>
    <cellStyle name="SAPBEXheaderItem 2 7 2" xfId="43531"/>
    <cellStyle name="SAPBEXheaderItem 2 8" xfId="43532"/>
    <cellStyle name="SAPBEXheaderItem 3" xfId="3959"/>
    <cellStyle name="SAPBEXheaderItem 3 2" xfId="43533"/>
    <cellStyle name="SAPBEXheaderItem 3 2 2" xfId="43534"/>
    <cellStyle name="SAPBEXheaderItem 3 3" xfId="43535"/>
    <cellStyle name="SAPBEXheaderItem 3 4" xfId="43536"/>
    <cellStyle name="SAPBEXheaderItem 3 5" xfId="60881"/>
    <cellStyle name="SAPBEXheaderItem 4" xfId="43537"/>
    <cellStyle name="SAPBEXheaderItem 4 2" xfId="43538"/>
    <cellStyle name="SAPBEXheaderItem 4 3" xfId="43539"/>
    <cellStyle name="SAPBEXheaderItem 5" xfId="43540"/>
    <cellStyle name="SAPBEXheaderItem 6" xfId="60882"/>
    <cellStyle name="SAPBEXheaderItem 6 2" xfId="61378"/>
    <cellStyle name="SAPBEXheaderItem 7" xfId="61379"/>
    <cellStyle name="SAPBEXheaderItem 8" xfId="61380"/>
    <cellStyle name="SAPBEXheaderItem 9" xfId="61381"/>
    <cellStyle name="SAPBEXheaderItem_2010-2012 Program Workbook Completed_Incent_V2" xfId="3960"/>
    <cellStyle name="SAPBEXheaderText" xfId="3961"/>
    <cellStyle name="SAPBEXheaderText 2" xfId="3962"/>
    <cellStyle name="SAPBEXheaderText 2 2" xfId="3963"/>
    <cellStyle name="SAPBEXheaderText 2 2 2" xfId="43541"/>
    <cellStyle name="SAPBEXheaderText 2 2 2 2" xfId="43542"/>
    <cellStyle name="SAPBEXheaderText 2 2 3" xfId="43543"/>
    <cellStyle name="SAPBEXheaderText 2 2 3 2" xfId="43544"/>
    <cellStyle name="SAPBEXheaderText 2 2 4" xfId="43545"/>
    <cellStyle name="SAPBEXheaderText 2 2 5" xfId="43546"/>
    <cellStyle name="SAPBEXheaderText 2 3" xfId="3964"/>
    <cellStyle name="SAPBEXheaderText 2 3 2" xfId="43547"/>
    <cellStyle name="SAPBEXheaderText 2 3 2 2" xfId="43548"/>
    <cellStyle name="SAPBEXheaderText 2 3 3" xfId="43549"/>
    <cellStyle name="SAPBEXheaderText 2 3 3 2" xfId="43550"/>
    <cellStyle name="SAPBEXheaderText 2 3 4" xfId="43551"/>
    <cellStyle name="SAPBEXheaderText 2 3 5" xfId="43552"/>
    <cellStyle name="SAPBEXheaderText 2 4" xfId="3965"/>
    <cellStyle name="SAPBEXheaderText 2 4 2" xfId="43553"/>
    <cellStyle name="SAPBEXheaderText 2 4 2 2" xfId="60883"/>
    <cellStyle name="SAPBEXheaderText 2 4 3" xfId="60884"/>
    <cellStyle name="SAPBEXheaderText 2 5" xfId="43554"/>
    <cellStyle name="SAPBEXheaderText 2 5 2" xfId="43555"/>
    <cellStyle name="SAPBEXheaderText 2 6" xfId="43556"/>
    <cellStyle name="SAPBEXheaderText 2 6 2" xfId="43557"/>
    <cellStyle name="SAPBEXheaderText 2 7" xfId="43558"/>
    <cellStyle name="SAPBEXheaderText 2 7 2" xfId="43559"/>
    <cellStyle name="SAPBEXheaderText 2 8" xfId="43560"/>
    <cellStyle name="SAPBEXheaderText 3" xfId="3966"/>
    <cellStyle name="SAPBEXheaderText 3 2" xfId="43561"/>
    <cellStyle name="SAPBEXheaderText 3 2 2" xfId="43562"/>
    <cellStyle name="SAPBEXheaderText 3 3" xfId="43563"/>
    <cellStyle name="SAPBEXheaderText 3 4" xfId="43564"/>
    <cellStyle name="SAPBEXheaderText 3 5" xfId="60885"/>
    <cellStyle name="SAPBEXheaderText 4" xfId="43565"/>
    <cellStyle name="SAPBEXheaderText 4 2" xfId="43566"/>
    <cellStyle name="SAPBEXheaderText 4 3" xfId="43567"/>
    <cellStyle name="SAPBEXheaderText 5" xfId="43568"/>
    <cellStyle name="SAPBEXheaderText 6" xfId="60886"/>
    <cellStyle name="SAPBEXheaderText 6 2" xfId="61382"/>
    <cellStyle name="SAPBEXheaderText 7" xfId="61383"/>
    <cellStyle name="SAPBEXheaderText 8" xfId="61384"/>
    <cellStyle name="SAPBEXheaderText 9" xfId="61385"/>
    <cellStyle name="SAPBEXheaderText_2010-2012 Program Workbook Completed_Incent_V2" xfId="3967"/>
    <cellStyle name="SAPBEXHLevel0" xfId="3968"/>
    <cellStyle name="SAPBEXHLevel0 10" xfId="43569"/>
    <cellStyle name="SAPBEXHLevel0 10 2" xfId="43570"/>
    <cellStyle name="SAPBEXHLevel0 11" xfId="43571"/>
    <cellStyle name="SAPBEXHLevel0 11 2" xfId="43572"/>
    <cellStyle name="SAPBEXHLevel0 12" xfId="43573"/>
    <cellStyle name="SAPBEXHLevel0 12 2" xfId="43574"/>
    <cellStyle name="SAPBEXHLevel0 13" xfId="43575"/>
    <cellStyle name="SAPBEXHLevel0 13 2" xfId="43576"/>
    <cellStyle name="SAPBEXHLevel0 14" xfId="43577"/>
    <cellStyle name="SAPBEXHLevel0 14 2" xfId="43578"/>
    <cellStyle name="SAPBEXHLevel0 15" xfId="43579"/>
    <cellStyle name="SAPBEXHLevel0 15 2" xfId="43580"/>
    <cellStyle name="SAPBEXHLevel0 16" xfId="43581"/>
    <cellStyle name="SAPBEXHLevel0 16 2" xfId="43582"/>
    <cellStyle name="SAPBEXHLevel0 17" xfId="43583"/>
    <cellStyle name="SAPBEXHLevel0 18" xfId="43584"/>
    <cellStyle name="SAPBEXHLevel0 19" xfId="43585"/>
    <cellStyle name="SAPBEXHLevel0 2" xfId="3969"/>
    <cellStyle name="SAPBEXHLevel0 2 10" xfId="43586"/>
    <cellStyle name="SAPBEXHLevel0 2 11" xfId="43587"/>
    <cellStyle name="SAPBEXHLevel0 2 2" xfId="3970"/>
    <cellStyle name="SAPBEXHLevel0 2 2 2" xfId="43588"/>
    <cellStyle name="SAPBEXHLevel0 2 2 2 2" xfId="43589"/>
    <cellStyle name="SAPBEXHLevel0 2 2 2 2 2" xfId="43590"/>
    <cellStyle name="SAPBEXHLevel0 2 2 2 3" xfId="43591"/>
    <cellStyle name="SAPBEXHLevel0 2 2 2 3 2" xfId="43592"/>
    <cellStyle name="SAPBEXHLevel0 2 2 2 4" xfId="43593"/>
    <cellStyle name="SAPBEXHLevel0 2 2 2 5" xfId="43594"/>
    <cellStyle name="SAPBEXHLevel0 2 2 2 6" xfId="43595"/>
    <cellStyle name="SAPBEXHLevel0 2 2 3" xfId="43596"/>
    <cellStyle name="SAPBEXHLevel0 2 2 3 2" xfId="43597"/>
    <cellStyle name="SAPBEXHLevel0 2 2 3 2 2" xfId="43598"/>
    <cellStyle name="SAPBEXHLevel0 2 2 3 3" xfId="43599"/>
    <cellStyle name="SAPBEXHLevel0 2 2 3 3 2" xfId="43600"/>
    <cellStyle name="SAPBEXHLevel0 2 2 3 4" xfId="43601"/>
    <cellStyle name="SAPBEXHLevel0 2 2 4" xfId="43602"/>
    <cellStyle name="SAPBEXHLevel0 2 2 4 2" xfId="43603"/>
    <cellStyle name="SAPBEXHLevel0 2 2 5" xfId="43604"/>
    <cellStyle name="SAPBEXHLevel0 2 2 5 2" xfId="43605"/>
    <cellStyle name="SAPBEXHLevel0 2 2 6" xfId="43606"/>
    <cellStyle name="SAPBEXHLevel0 2 2 6 2" xfId="43607"/>
    <cellStyle name="SAPBEXHLevel0 2 2 7" xfId="43608"/>
    <cellStyle name="SAPBEXHLevel0 2 2 8" xfId="43609"/>
    <cellStyle name="SAPBEXHLevel0 2 3" xfId="3971"/>
    <cellStyle name="SAPBEXHLevel0 2 3 2" xfId="43610"/>
    <cellStyle name="SAPBEXHLevel0 2 3 2 2" xfId="43611"/>
    <cellStyle name="SAPBEXHLevel0 2 3 3" xfId="43612"/>
    <cellStyle name="SAPBEXHLevel0 2 3 3 2" xfId="43613"/>
    <cellStyle name="SAPBEXHLevel0 2 3 4" xfId="43614"/>
    <cellStyle name="SAPBEXHLevel0 2 3 4 2" xfId="43615"/>
    <cellStyle name="SAPBEXHLevel0 2 3 5" xfId="43616"/>
    <cellStyle name="SAPBEXHLevel0 2 3 6" xfId="43617"/>
    <cellStyle name="SAPBEXHLevel0 2 3 7" xfId="43618"/>
    <cellStyle name="SAPBEXHLevel0 2 4" xfId="3972"/>
    <cellStyle name="SAPBEXHLevel0 2 4 2" xfId="43619"/>
    <cellStyle name="SAPBEXHLevel0 2 4 2 2" xfId="43620"/>
    <cellStyle name="SAPBEXHLevel0 2 4 3" xfId="43621"/>
    <cellStyle name="SAPBEXHLevel0 2 4 3 2" xfId="43622"/>
    <cellStyle name="SAPBEXHLevel0 2 4 4" xfId="43623"/>
    <cellStyle name="SAPBEXHLevel0 2 4 4 2" xfId="43624"/>
    <cellStyle name="SAPBEXHLevel0 2 4 5" xfId="43625"/>
    <cellStyle name="SAPBEXHLevel0 2 4 6" xfId="43626"/>
    <cellStyle name="SAPBEXHLevel0 2 5" xfId="43627"/>
    <cellStyle name="SAPBEXHLevel0 2 5 2" xfId="43628"/>
    <cellStyle name="SAPBEXHLevel0 2 6" xfId="43629"/>
    <cellStyle name="SAPBEXHLevel0 2 6 2" xfId="43630"/>
    <cellStyle name="SAPBEXHLevel0 2 7" xfId="43631"/>
    <cellStyle name="SAPBEXHLevel0 2 7 2" xfId="43632"/>
    <cellStyle name="SAPBEXHLevel0 2 8" xfId="43633"/>
    <cellStyle name="SAPBEXHLevel0 2 8 2" xfId="43634"/>
    <cellStyle name="SAPBEXHLevel0 2 9" xfId="43635"/>
    <cellStyle name="SAPBEXHLevel0 3" xfId="3973"/>
    <cellStyle name="SAPBEXHLevel0 3 2" xfId="43636"/>
    <cellStyle name="SAPBEXHLevel0 3 2 2" xfId="43637"/>
    <cellStyle name="SAPBEXHLevel0 3 2 2 2" xfId="43638"/>
    <cellStyle name="SAPBEXHLevel0 3 2 2 2 2" xfId="43639"/>
    <cellStyle name="SAPBEXHLevel0 3 2 2 3" xfId="43640"/>
    <cellStyle name="SAPBEXHLevel0 3 2 2 3 2" xfId="43641"/>
    <cellStyle name="SAPBEXHLevel0 3 2 2 4" xfId="43642"/>
    <cellStyle name="SAPBEXHLevel0 3 2 2 5" xfId="43643"/>
    <cellStyle name="SAPBEXHLevel0 3 2 2 6" xfId="43644"/>
    <cellStyle name="SAPBEXHLevel0 3 2 3" xfId="43645"/>
    <cellStyle name="SAPBEXHLevel0 3 2 3 2" xfId="43646"/>
    <cellStyle name="SAPBEXHLevel0 3 2 3 2 2" xfId="43647"/>
    <cellStyle name="SAPBEXHLevel0 3 2 3 3" xfId="43648"/>
    <cellStyle name="SAPBEXHLevel0 3 2 3 3 2" xfId="43649"/>
    <cellStyle name="SAPBEXHLevel0 3 2 3 4" xfId="43650"/>
    <cellStyle name="SAPBEXHLevel0 3 2 3 5" xfId="43651"/>
    <cellStyle name="SAPBEXHLevel0 3 2 4" xfId="43652"/>
    <cellStyle name="SAPBEXHLevel0 3 2 4 2" xfId="43653"/>
    <cellStyle name="SAPBEXHLevel0 3 2 5" xfId="43654"/>
    <cellStyle name="SAPBEXHLevel0 3 2 5 2" xfId="43655"/>
    <cellStyle name="SAPBEXHLevel0 3 2 6" xfId="43656"/>
    <cellStyle name="SAPBEXHLevel0 3 2 6 2" xfId="43657"/>
    <cellStyle name="SAPBEXHLevel0 3 2 7" xfId="43658"/>
    <cellStyle name="SAPBEXHLevel0 3 2 8" xfId="43659"/>
    <cellStyle name="SAPBEXHLevel0 3 2 9" xfId="43660"/>
    <cellStyle name="SAPBEXHLevel0 3 3" xfId="43661"/>
    <cellStyle name="SAPBEXHLevel0 3 3 2" xfId="43662"/>
    <cellStyle name="SAPBEXHLevel0 3 3 2 2" xfId="43663"/>
    <cellStyle name="SAPBEXHLevel0 3 3 3" xfId="43664"/>
    <cellStyle name="SAPBEXHLevel0 3 3 3 2" xfId="43665"/>
    <cellStyle name="SAPBEXHLevel0 3 3 4" xfId="43666"/>
    <cellStyle name="SAPBEXHLevel0 3 3 4 2" xfId="43667"/>
    <cellStyle name="SAPBEXHLevel0 3 3 5" xfId="43668"/>
    <cellStyle name="SAPBEXHLevel0 3 3 6" xfId="43669"/>
    <cellStyle name="SAPBEXHLevel0 3 3 7" xfId="43670"/>
    <cellStyle name="SAPBEXHLevel0 3 4" xfId="43671"/>
    <cellStyle name="SAPBEXHLevel0 3 4 2" xfId="43672"/>
    <cellStyle name="SAPBEXHLevel0 3 4 2 2" xfId="43673"/>
    <cellStyle name="SAPBEXHLevel0 3 4 3" xfId="43674"/>
    <cellStyle name="SAPBEXHLevel0 3 4 3 2" xfId="43675"/>
    <cellStyle name="SAPBEXHLevel0 3 4 4" xfId="43676"/>
    <cellStyle name="SAPBEXHLevel0 3 4 5" xfId="43677"/>
    <cellStyle name="SAPBEXHLevel0 3 4 6" xfId="43678"/>
    <cellStyle name="SAPBEXHLevel0 3 5" xfId="43679"/>
    <cellStyle name="SAPBEXHLevel0 3 5 2" xfId="43680"/>
    <cellStyle name="SAPBEXHLevel0 3 5 3" xfId="43681"/>
    <cellStyle name="SAPBEXHLevel0 3 6" xfId="43682"/>
    <cellStyle name="SAPBEXHLevel0 3 6 2" xfId="43683"/>
    <cellStyle name="SAPBEXHLevel0 3 7" xfId="43684"/>
    <cellStyle name="SAPBEXHLevel0 3 7 2" xfId="43685"/>
    <cellStyle name="SAPBEXHLevel0 3 8" xfId="43686"/>
    <cellStyle name="SAPBEXHLevel0 3 9" xfId="43687"/>
    <cellStyle name="SAPBEXHLevel0 4" xfId="5124"/>
    <cellStyle name="SAPBEXHLevel0 4 2" xfId="43688"/>
    <cellStyle name="SAPBEXHLevel0 4 2 2" xfId="43689"/>
    <cellStyle name="SAPBEXHLevel0 4 2 2 2" xfId="43690"/>
    <cellStyle name="SAPBEXHLevel0 4 2 2 3" xfId="43691"/>
    <cellStyle name="SAPBEXHLevel0 4 2 3" xfId="43692"/>
    <cellStyle name="SAPBEXHLevel0 4 2 4" xfId="43693"/>
    <cellStyle name="SAPBEXHLevel0 4 3" xfId="43694"/>
    <cellStyle name="SAPBEXHLevel0 4 3 2" xfId="43695"/>
    <cellStyle name="SAPBEXHLevel0 4 3 3" xfId="43696"/>
    <cellStyle name="SAPBEXHLevel0 4 3 4" xfId="43697"/>
    <cellStyle name="SAPBEXHLevel0 4 4" xfId="43698"/>
    <cellStyle name="SAPBEXHLevel0 4 4 2" xfId="43699"/>
    <cellStyle name="SAPBEXHLevel0 4 5" xfId="43700"/>
    <cellStyle name="SAPBEXHLevel0 4 5 2" xfId="43701"/>
    <cellStyle name="SAPBEXHLevel0 4 6" xfId="43702"/>
    <cellStyle name="SAPBEXHLevel0 4 6 2" xfId="43703"/>
    <cellStyle name="SAPBEXHLevel0 4 7" xfId="43704"/>
    <cellStyle name="SAPBEXHLevel0 4 8" xfId="43705"/>
    <cellStyle name="SAPBEXHLevel0 4 9" xfId="43706"/>
    <cellStyle name="SAPBEXHLevel0 5" xfId="61"/>
    <cellStyle name="SAPBEXHLevel0 5 10" xfId="43707"/>
    <cellStyle name="SAPBEXHLevel0 5 11" xfId="43708"/>
    <cellStyle name="SAPBEXHLevel0 5 12" xfId="61386"/>
    <cellStyle name="SAPBEXHLevel0 5 2" xfId="43709"/>
    <cellStyle name="SAPBEXHLevel0 5 2 2" xfId="43710"/>
    <cellStyle name="SAPBEXHLevel0 5 2 2 2" xfId="43711"/>
    <cellStyle name="SAPBEXHLevel0 5 2 3" xfId="43712"/>
    <cellStyle name="SAPBEXHLevel0 5 2 3 2" xfId="43713"/>
    <cellStyle name="SAPBEXHLevel0 5 2 4" xfId="43714"/>
    <cellStyle name="SAPBEXHLevel0 5 2 5" xfId="43715"/>
    <cellStyle name="SAPBEXHLevel0 5 2 6" xfId="43716"/>
    <cellStyle name="SAPBEXHLevel0 5 3" xfId="43717"/>
    <cellStyle name="SAPBEXHLevel0 5 3 2" xfId="43718"/>
    <cellStyle name="SAPBEXHLevel0 5 3 2 2" xfId="43719"/>
    <cellStyle name="SAPBEXHLevel0 5 3 3" xfId="43720"/>
    <cellStyle name="SAPBEXHLevel0 5 3 3 2" xfId="43721"/>
    <cellStyle name="SAPBEXHLevel0 5 3 4" xfId="43722"/>
    <cellStyle name="SAPBEXHLevel0 5 4" xfId="43723"/>
    <cellStyle name="SAPBEXHLevel0 5 4 2" xfId="43724"/>
    <cellStyle name="SAPBEXHLevel0 5 5" xfId="43725"/>
    <cellStyle name="SAPBEXHLevel0 5 5 2" xfId="43726"/>
    <cellStyle name="SAPBEXHLevel0 5 6" xfId="43727"/>
    <cellStyle name="SAPBEXHLevel0 5 6 2" xfId="43728"/>
    <cellStyle name="SAPBEXHLevel0 5 7" xfId="43729"/>
    <cellStyle name="SAPBEXHLevel0 5 7 2" xfId="43730"/>
    <cellStyle name="SAPBEXHLevel0 5 8" xfId="43731"/>
    <cellStyle name="SAPBEXHLevel0 5 8 2" xfId="43732"/>
    <cellStyle name="SAPBEXHLevel0 5 9" xfId="43733"/>
    <cellStyle name="SAPBEXHLevel0 6" xfId="43734"/>
    <cellStyle name="SAPBEXHLevel0 6 2" xfId="43735"/>
    <cellStyle name="SAPBEXHLevel0 6 2 2" xfId="43736"/>
    <cellStyle name="SAPBEXHLevel0 6 3" xfId="43737"/>
    <cellStyle name="SAPBEXHLevel0 6 3 2" xfId="43738"/>
    <cellStyle name="SAPBEXHLevel0 6 4" xfId="43739"/>
    <cellStyle name="SAPBEXHLevel0 6 4 2" xfId="43740"/>
    <cellStyle name="SAPBEXHLevel0 6 5" xfId="43741"/>
    <cellStyle name="SAPBEXHLevel0 6 5 2" xfId="43742"/>
    <cellStyle name="SAPBEXHLevel0 6 6" xfId="43743"/>
    <cellStyle name="SAPBEXHLevel0 6 6 2" xfId="43744"/>
    <cellStyle name="SAPBEXHLevel0 6 7" xfId="43745"/>
    <cellStyle name="SAPBEXHLevel0 6 8" xfId="43746"/>
    <cellStyle name="SAPBEXHLevel0 6 9" xfId="43747"/>
    <cellStyle name="SAPBEXHLevel0 7" xfId="43748"/>
    <cellStyle name="SAPBEXHLevel0 7 2" xfId="43749"/>
    <cellStyle name="SAPBEXHLevel0 7 2 2" xfId="43750"/>
    <cellStyle name="SAPBEXHLevel0 7 3" xfId="43751"/>
    <cellStyle name="SAPBEXHLevel0 7 3 2" xfId="43752"/>
    <cellStyle name="SAPBEXHLevel0 7 4" xfId="43753"/>
    <cellStyle name="SAPBEXHLevel0 7 5" xfId="43754"/>
    <cellStyle name="SAPBEXHLevel0 8" xfId="43755"/>
    <cellStyle name="SAPBEXHLevel0 8 2" xfId="43756"/>
    <cellStyle name="SAPBEXHLevel0 8 2 2" xfId="43757"/>
    <cellStyle name="SAPBEXHLevel0 8 3" xfId="43758"/>
    <cellStyle name="SAPBEXHLevel0 9" xfId="43759"/>
    <cellStyle name="SAPBEXHLevel0 9 2" xfId="43760"/>
    <cellStyle name="SAPBEXHLevel0_2010-2012 Program Workbook Completed_Incent_V2" xfId="3974"/>
    <cellStyle name="SAPBEXHLevel0X" xfId="3975"/>
    <cellStyle name="SAPBEXHLevel0X 10" xfId="43761"/>
    <cellStyle name="SAPBEXHLevel0X 10 2" xfId="43762"/>
    <cellStyle name="SAPBEXHLevel0X 11" xfId="43763"/>
    <cellStyle name="SAPBEXHLevel0X 11 2" xfId="43764"/>
    <cellStyle name="SAPBEXHLevel0X 12" xfId="43765"/>
    <cellStyle name="SAPBEXHLevel0X 12 2" xfId="43766"/>
    <cellStyle name="SAPBEXHLevel0X 13" xfId="43767"/>
    <cellStyle name="SAPBEXHLevel0X 13 2" xfId="43768"/>
    <cellStyle name="SAPBEXHLevel0X 14" xfId="43769"/>
    <cellStyle name="SAPBEXHLevel0X 14 2" xfId="43770"/>
    <cellStyle name="SAPBEXHLevel0X 15" xfId="43771"/>
    <cellStyle name="SAPBEXHLevel0X 15 2" xfId="43772"/>
    <cellStyle name="SAPBEXHLevel0X 16" xfId="43773"/>
    <cellStyle name="SAPBEXHLevel0X 16 2" xfId="43774"/>
    <cellStyle name="SAPBEXHLevel0X 17" xfId="43775"/>
    <cellStyle name="SAPBEXHLevel0X 18" xfId="43776"/>
    <cellStyle name="SAPBEXHLevel0X 19" xfId="43777"/>
    <cellStyle name="SAPBEXHLevel0X 2" xfId="3976"/>
    <cellStyle name="SAPBEXHLevel0X 2 10" xfId="43778"/>
    <cellStyle name="SAPBEXHLevel0X 2 11" xfId="43779"/>
    <cellStyle name="SAPBEXHLevel0X 2 12" xfId="43780"/>
    <cellStyle name="SAPBEXHLevel0X 2 2" xfId="3977"/>
    <cellStyle name="SAPBEXHLevel0X 2 2 2" xfId="43781"/>
    <cellStyle name="SAPBEXHLevel0X 2 2 2 2" xfId="43782"/>
    <cellStyle name="SAPBEXHLevel0X 2 2 2 2 2" xfId="43783"/>
    <cellStyle name="SAPBEXHLevel0X 2 2 2 2 2 2" xfId="43784"/>
    <cellStyle name="SAPBEXHLevel0X 2 2 2 2 3" xfId="43785"/>
    <cellStyle name="SAPBEXHLevel0X 2 2 2 2 3 2" xfId="43786"/>
    <cellStyle name="SAPBEXHLevel0X 2 2 2 2 4" xfId="43787"/>
    <cellStyle name="SAPBEXHLevel0X 2 2 2 3" xfId="43788"/>
    <cellStyle name="SAPBEXHLevel0X 2 2 2 3 2" xfId="43789"/>
    <cellStyle name="SAPBEXHLevel0X 2 2 2 4" xfId="43790"/>
    <cellStyle name="SAPBEXHLevel0X 2 2 2 4 2" xfId="43791"/>
    <cellStyle name="SAPBEXHLevel0X 2 2 2 5" xfId="43792"/>
    <cellStyle name="SAPBEXHLevel0X 2 2 2 6" xfId="43793"/>
    <cellStyle name="SAPBEXHLevel0X 2 2 2 7" xfId="43794"/>
    <cellStyle name="SAPBEXHLevel0X 2 2 3" xfId="43795"/>
    <cellStyle name="SAPBEXHLevel0X 2 2 3 2" xfId="43796"/>
    <cellStyle name="SAPBEXHLevel0X 2 2 3 2 2" xfId="43797"/>
    <cellStyle name="SAPBEXHLevel0X 2 2 3 3" xfId="43798"/>
    <cellStyle name="SAPBEXHLevel0X 2 2 3 3 2" xfId="43799"/>
    <cellStyle name="SAPBEXHLevel0X 2 2 3 4" xfId="43800"/>
    <cellStyle name="SAPBEXHLevel0X 2 2 4" xfId="43801"/>
    <cellStyle name="SAPBEXHLevel0X 2 2 4 2" xfId="43802"/>
    <cellStyle name="SAPBEXHLevel0X 2 2 4 2 2" xfId="43803"/>
    <cellStyle name="SAPBEXHLevel0X 2 2 4 3" xfId="43804"/>
    <cellStyle name="SAPBEXHLevel0X 2 2 4 3 2" xfId="43805"/>
    <cellStyle name="SAPBEXHLevel0X 2 2 4 4" xfId="43806"/>
    <cellStyle name="SAPBEXHLevel0X 2 2 5" xfId="43807"/>
    <cellStyle name="SAPBEXHLevel0X 2 2 5 2" xfId="43808"/>
    <cellStyle name="SAPBEXHLevel0X 2 2 6" xfId="43809"/>
    <cellStyle name="SAPBEXHLevel0X 2 2 6 2" xfId="43810"/>
    <cellStyle name="SAPBEXHLevel0X 2 2 7" xfId="43811"/>
    <cellStyle name="SAPBEXHLevel0X 2 2 7 2" xfId="43812"/>
    <cellStyle name="SAPBEXHLevel0X 2 2 8" xfId="43813"/>
    <cellStyle name="SAPBEXHLevel0X 2 2 9" xfId="43814"/>
    <cellStyle name="SAPBEXHLevel0X 2 3" xfId="43815"/>
    <cellStyle name="SAPBEXHLevel0X 2 3 2" xfId="43816"/>
    <cellStyle name="SAPBEXHLevel0X 2 3 2 2" xfId="43817"/>
    <cellStyle name="SAPBEXHLevel0X 2 3 3" xfId="43818"/>
    <cellStyle name="SAPBEXHLevel0X 2 3 3 2" xfId="43819"/>
    <cellStyle name="SAPBEXHLevel0X 2 3 4" xfId="43820"/>
    <cellStyle name="SAPBEXHLevel0X 2 3 4 2" xfId="43821"/>
    <cellStyle name="SAPBEXHLevel0X 2 3 5" xfId="43822"/>
    <cellStyle name="SAPBEXHLevel0X 2 3 6" xfId="43823"/>
    <cellStyle name="SAPBEXHLevel0X 2 3 7" xfId="43824"/>
    <cellStyle name="SAPBEXHLevel0X 2 4" xfId="43825"/>
    <cellStyle name="SAPBEXHLevel0X 2 4 2" xfId="43826"/>
    <cellStyle name="SAPBEXHLevel0X 2 4 2 2" xfId="43827"/>
    <cellStyle name="SAPBEXHLevel0X 2 4 3" xfId="43828"/>
    <cellStyle name="SAPBEXHLevel0X 2 4 3 2" xfId="43829"/>
    <cellStyle name="SAPBEXHLevel0X 2 4 4" xfId="43830"/>
    <cellStyle name="SAPBEXHLevel0X 2 4 4 2" xfId="43831"/>
    <cellStyle name="SAPBEXHLevel0X 2 4 5" xfId="43832"/>
    <cellStyle name="SAPBEXHLevel0X 2 4 6" xfId="43833"/>
    <cellStyle name="SAPBEXHLevel0X 2 5" xfId="43834"/>
    <cellStyle name="SAPBEXHLevel0X 2 5 2" xfId="43835"/>
    <cellStyle name="SAPBEXHLevel0X 2 5 2 2" xfId="43836"/>
    <cellStyle name="SAPBEXHLevel0X 2 5 3" xfId="43837"/>
    <cellStyle name="SAPBEXHLevel0X 2 5 3 2" xfId="43838"/>
    <cellStyle name="SAPBEXHLevel0X 2 5 4" xfId="43839"/>
    <cellStyle name="SAPBEXHLevel0X 2 6" xfId="43840"/>
    <cellStyle name="SAPBEXHLevel0X 2 6 2" xfId="43841"/>
    <cellStyle name="SAPBEXHLevel0X 2 7" xfId="43842"/>
    <cellStyle name="SAPBEXHLevel0X 2 7 2" xfId="43843"/>
    <cellStyle name="SAPBEXHLevel0X 2 8" xfId="43844"/>
    <cellStyle name="SAPBEXHLevel0X 2 8 2" xfId="43845"/>
    <cellStyle name="SAPBEXHLevel0X 2 9" xfId="43846"/>
    <cellStyle name="SAPBEXHLevel0X 2 9 2" xfId="43847"/>
    <cellStyle name="SAPBEXHLevel0X 3" xfId="3978"/>
    <cellStyle name="SAPBEXHLevel0X 3 2" xfId="5113"/>
    <cellStyle name="SAPBEXHLevel0X 3 2 2" xfId="43848"/>
    <cellStyle name="SAPBEXHLevel0X 3 2 2 2" xfId="43849"/>
    <cellStyle name="SAPBEXHLevel0X 3 2 2 2 2" xfId="43850"/>
    <cellStyle name="SAPBEXHLevel0X 3 2 2 3" xfId="43851"/>
    <cellStyle name="SAPBEXHLevel0X 3 2 2 3 2" xfId="43852"/>
    <cellStyle name="SAPBEXHLevel0X 3 2 2 4" xfId="43853"/>
    <cellStyle name="SAPBEXHLevel0X 3 2 2 5" xfId="43854"/>
    <cellStyle name="SAPBEXHLevel0X 3 2 2 6" xfId="43855"/>
    <cellStyle name="SAPBEXHLevel0X 3 2 3" xfId="43856"/>
    <cellStyle name="SAPBEXHLevel0X 3 2 3 2" xfId="43857"/>
    <cellStyle name="SAPBEXHLevel0X 3 2 3 2 2" xfId="43858"/>
    <cellStyle name="SAPBEXHLevel0X 3 2 3 3" xfId="43859"/>
    <cellStyle name="SAPBEXHLevel0X 3 2 3 3 2" xfId="43860"/>
    <cellStyle name="SAPBEXHLevel0X 3 2 3 4" xfId="43861"/>
    <cellStyle name="SAPBEXHLevel0X 3 2 3 5" xfId="43862"/>
    <cellStyle name="SAPBEXHLevel0X 3 2 4" xfId="43863"/>
    <cellStyle name="SAPBEXHLevel0X 3 2 4 2" xfId="43864"/>
    <cellStyle name="SAPBEXHLevel0X 3 2 4 3" xfId="58140"/>
    <cellStyle name="SAPBEXHLevel0X 3 2 5" xfId="43865"/>
    <cellStyle name="SAPBEXHLevel0X 3 2 5 2" xfId="43866"/>
    <cellStyle name="SAPBEXHLevel0X 3 2 6" xfId="43867"/>
    <cellStyle name="SAPBEXHLevel0X 3 2 6 2" xfId="43868"/>
    <cellStyle name="SAPBEXHLevel0X 3 2 7" xfId="43869"/>
    <cellStyle name="SAPBEXHLevel0X 3 2 8" xfId="43870"/>
    <cellStyle name="SAPBEXHLevel0X 3 2 9" xfId="43871"/>
    <cellStyle name="SAPBEXHLevel0X 3 3" xfId="43872"/>
    <cellStyle name="SAPBEXHLevel0X 3 3 2" xfId="43873"/>
    <cellStyle name="SAPBEXHLevel0X 3 3 2 2" xfId="43874"/>
    <cellStyle name="SAPBEXHLevel0X 3 3 3" xfId="43875"/>
    <cellStyle name="SAPBEXHLevel0X 3 3 3 2" xfId="43876"/>
    <cellStyle name="SAPBEXHLevel0X 3 3 4" xfId="43877"/>
    <cellStyle name="SAPBEXHLevel0X 3 3 4 2" xfId="43878"/>
    <cellStyle name="SAPBEXHLevel0X 3 3 5" xfId="43879"/>
    <cellStyle name="SAPBEXHLevel0X 3 3 6" xfId="43880"/>
    <cellStyle name="SAPBEXHLevel0X 3 3 7" xfId="43881"/>
    <cellStyle name="SAPBEXHLevel0X 3 4" xfId="43882"/>
    <cellStyle name="SAPBEXHLevel0X 3 4 2" xfId="43883"/>
    <cellStyle name="SAPBEXHLevel0X 3 4 2 2" xfId="43884"/>
    <cellStyle name="SAPBEXHLevel0X 3 4 3" xfId="43885"/>
    <cellStyle name="SAPBEXHLevel0X 3 4 3 2" xfId="43886"/>
    <cellStyle name="SAPBEXHLevel0X 3 4 4" xfId="43887"/>
    <cellStyle name="SAPBEXHLevel0X 3 4 5" xfId="43888"/>
    <cellStyle name="SAPBEXHLevel0X 3 5" xfId="43889"/>
    <cellStyle name="SAPBEXHLevel0X 3 5 2" xfId="43890"/>
    <cellStyle name="SAPBEXHLevel0X 3 5 3" xfId="43891"/>
    <cellStyle name="SAPBEXHLevel0X 3 5 4" xfId="43892"/>
    <cellStyle name="SAPBEXHLevel0X 3 6" xfId="43893"/>
    <cellStyle name="SAPBEXHLevel0X 3 6 2" xfId="43894"/>
    <cellStyle name="SAPBEXHLevel0X 3 7" xfId="43895"/>
    <cellStyle name="SAPBEXHLevel0X 3 7 2" xfId="43896"/>
    <cellStyle name="SAPBEXHLevel0X 3 8" xfId="43897"/>
    <cellStyle name="SAPBEXHLevel0X 3 9" xfId="43898"/>
    <cellStyle name="SAPBEXHLevel0X 4" xfId="3979"/>
    <cellStyle name="SAPBEXHLevel0X 4 10" xfId="43899"/>
    <cellStyle name="SAPBEXHLevel0X 4 2" xfId="43900"/>
    <cellStyle name="SAPBEXHLevel0X 4 2 2" xfId="43901"/>
    <cellStyle name="SAPBEXHLevel0X 4 2 2 2" xfId="43902"/>
    <cellStyle name="SAPBEXHLevel0X 4 2 2 2 2" xfId="43903"/>
    <cellStyle name="SAPBEXHLevel0X 4 2 2 3" xfId="43904"/>
    <cellStyle name="SAPBEXHLevel0X 4 2 2 3 2" xfId="43905"/>
    <cellStyle name="SAPBEXHLevel0X 4 2 2 4" xfId="43906"/>
    <cellStyle name="SAPBEXHLevel0X 4 2 2 5" xfId="43907"/>
    <cellStyle name="SAPBEXHLevel0X 4 2 2 6" xfId="43908"/>
    <cellStyle name="SAPBEXHLevel0X 4 2 3" xfId="43909"/>
    <cellStyle name="SAPBEXHLevel0X 4 2 3 2" xfId="43910"/>
    <cellStyle name="SAPBEXHLevel0X 4 2 3 2 2" xfId="43911"/>
    <cellStyle name="SAPBEXHLevel0X 4 2 3 3" xfId="43912"/>
    <cellStyle name="SAPBEXHLevel0X 4 2 3 3 2" xfId="43913"/>
    <cellStyle name="SAPBEXHLevel0X 4 2 3 4" xfId="43914"/>
    <cellStyle name="SAPBEXHLevel0X 4 2 4" xfId="43915"/>
    <cellStyle name="SAPBEXHLevel0X 4 2 4 2" xfId="43916"/>
    <cellStyle name="SAPBEXHLevel0X 4 2 5" xfId="43917"/>
    <cellStyle name="SAPBEXHLevel0X 4 2 5 2" xfId="43918"/>
    <cellStyle name="SAPBEXHLevel0X 4 2 6" xfId="43919"/>
    <cellStyle name="SAPBEXHLevel0X 4 2 6 2" xfId="43920"/>
    <cellStyle name="SAPBEXHLevel0X 4 2 7" xfId="43921"/>
    <cellStyle name="SAPBEXHLevel0X 4 2 8" xfId="43922"/>
    <cellStyle name="SAPBEXHLevel0X 4 2 9" xfId="43923"/>
    <cellStyle name="SAPBEXHLevel0X 4 3" xfId="43924"/>
    <cellStyle name="SAPBEXHLevel0X 4 3 2" xfId="43925"/>
    <cellStyle name="SAPBEXHLevel0X 4 3 2 2" xfId="43926"/>
    <cellStyle name="SAPBEXHLevel0X 4 3 3" xfId="43927"/>
    <cellStyle name="SAPBEXHLevel0X 4 3 3 2" xfId="43928"/>
    <cellStyle name="SAPBEXHLevel0X 4 3 4" xfId="43929"/>
    <cellStyle name="SAPBEXHLevel0X 4 3 4 2" xfId="43930"/>
    <cellStyle name="SAPBEXHLevel0X 4 3 5" xfId="43931"/>
    <cellStyle name="SAPBEXHLevel0X 4 3 6" xfId="43932"/>
    <cellStyle name="SAPBEXHLevel0X 4 3 7" xfId="43933"/>
    <cellStyle name="SAPBEXHLevel0X 4 4" xfId="43934"/>
    <cellStyle name="SAPBEXHLevel0X 4 4 2" xfId="43935"/>
    <cellStyle name="SAPBEXHLevel0X 4 4 2 2" xfId="43936"/>
    <cellStyle name="SAPBEXHLevel0X 4 4 3" xfId="43937"/>
    <cellStyle name="SAPBEXHLevel0X 4 4 3 2" xfId="43938"/>
    <cellStyle name="SAPBEXHLevel0X 4 4 4" xfId="43939"/>
    <cellStyle name="SAPBEXHLevel0X 4 5" xfId="43940"/>
    <cellStyle name="SAPBEXHLevel0X 4 5 2" xfId="43941"/>
    <cellStyle name="SAPBEXHLevel0X 4 6" xfId="43942"/>
    <cellStyle name="SAPBEXHLevel0X 4 6 2" xfId="43943"/>
    <cellStyle name="SAPBEXHLevel0X 4 7" xfId="43944"/>
    <cellStyle name="SAPBEXHLevel0X 4 7 2" xfId="43945"/>
    <cellStyle name="SAPBEXHLevel0X 4 8" xfId="43946"/>
    <cellStyle name="SAPBEXHLevel0X 4 9" xfId="43947"/>
    <cellStyle name="SAPBEXHLevel0X 5" xfId="43948"/>
    <cellStyle name="SAPBEXHLevel0X 5 10" xfId="43949"/>
    <cellStyle name="SAPBEXHLevel0X 5 11" xfId="43950"/>
    <cellStyle name="SAPBEXHLevel0X 5 2" xfId="43951"/>
    <cellStyle name="SAPBEXHLevel0X 5 2 2" xfId="43952"/>
    <cellStyle name="SAPBEXHLevel0X 5 2 2 2" xfId="43953"/>
    <cellStyle name="SAPBEXHLevel0X 5 2 3" xfId="43954"/>
    <cellStyle name="SAPBEXHLevel0X 5 2 3 2" xfId="43955"/>
    <cellStyle name="SAPBEXHLevel0X 5 2 4" xfId="43956"/>
    <cellStyle name="SAPBEXHLevel0X 5 2 5" xfId="43957"/>
    <cellStyle name="SAPBEXHLevel0X 5 2 6" xfId="43958"/>
    <cellStyle name="SAPBEXHLevel0X 5 3" xfId="43959"/>
    <cellStyle name="SAPBEXHLevel0X 5 3 2" xfId="43960"/>
    <cellStyle name="SAPBEXHLevel0X 5 3 2 2" xfId="43961"/>
    <cellStyle name="SAPBEXHLevel0X 5 3 3" xfId="43962"/>
    <cellStyle name="SAPBEXHLevel0X 5 3 3 2" xfId="43963"/>
    <cellStyle name="SAPBEXHLevel0X 5 3 4" xfId="43964"/>
    <cellStyle name="SAPBEXHLevel0X 5 4" xfId="43965"/>
    <cellStyle name="SAPBEXHLevel0X 5 4 2" xfId="43966"/>
    <cellStyle name="SAPBEXHLevel0X 5 5" xfId="43967"/>
    <cellStyle name="SAPBEXHLevel0X 5 5 2" xfId="43968"/>
    <cellStyle name="SAPBEXHLevel0X 5 6" xfId="43969"/>
    <cellStyle name="SAPBEXHLevel0X 5 6 2" xfId="43970"/>
    <cellStyle name="SAPBEXHLevel0X 5 7" xfId="43971"/>
    <cellStyle name="SAPBEXHLevel0X 5 7 2" xfId="43972"/>
    <cellStyle name="SAPBEXHLevel0X 5 8" xfId="43973"/>
    <cellStyle name="SAPBEXHLevel0X 5 8 2" xfId="43974"/>
    <cellStyle name="SAPBEXHLevel0X 5 9" xfId="43975"/>
    <cellStyle name="SAPBEXHLevel0X 6" xfId="43976"/>
    <cellStyle name="SAPBEXHLevel0X 6 2" xfId="43977"/>
    <cellStyle name="SAPBEXHLevel0X 6 2 2" xfId="43978"/>
    <cellStyle name="SAPBEXHLevel0X 6 3" xfId="43979"/>
    <cellStyle name="SAPBEXHLevel0X 6 3 2" xfId="43980"/>
    <cellStyle name="SAPBEXHLevel0X 6 4" xfId="43981"/>
    <cellStyle name="SAPBEXHLevel0X 6 4 2" xfId="43982"/>
    <cellStyle name="SAPBEXHLevel0X 6 5" xfId="43983"/>
    <cellStyle name="SAPBEXHLevel0X 6 5 2" xfId="43984"/>
    <cellStyle name="SAPBEXHLevel0X 6 6" xfId="43985"/>
    <cellStyle name="SAPBEXHLevel0X 6 6 2" xfId="43986"/>
    <cellStyle name="SAPBEXHLevel0X 6 7" xfId="43987"/>
    <cellStyle name="SAPBEXHLevel0X 6 8" xfId="43988"/>
    <cellStyle name="SAPBEXHLevel0X 6 9" xfId="43989"/>
    <cellStyle name="SAPBEXHLevel0X 7" xfId="43990"/>
    <cellStyle name="SAPBEXHLevel0X 7 2" xfId="43991"/>
    <cellStyle name="SAPBEXHLevel0X 7 2 2" xfId="43992"/>
    <cellStyle name="SAPBEXHLevel0X 7 3" xfId="43993"/>
    <cellStyle name="SAPBEXHLevel0X 7 3 2" xfId="43994"/>
    <cellStyle name="SAPBEXHLevel0X 7 4" xfId="43995"/>
    <cellStyle name="SAPBEXHLevel0X 7 4 2" xfId="43996"/>
    <cellStyle name="SAPBEXHLevel0X 7 5" xfId="43997"/>
    <cellStyle name="SAPBEXHLevel0X 7 5 2" xfId="43998"/>
    <cellStyle name="SAPBEXHLevel0X 7 6" xfId="43999"/>
    <cellStyle name="SAPBEXHLevel0X 7 6 2" xfId="44000"/>
    <cellStyle name="SAPBEXHLevel0X 7 7" xfId="44001"/>
    <cellStyle name="SAPBEXHLevel0X 7 8" xfId="44002"/>
    <cellStyle name="SAPBEXHLevel0X 8" xfId="44003"/>
    <cellStyle name="SAPBEXHLevel0X 8 2" xfId="44004"/>
    <cellStyle name="SAPBEXHLevel0X 8 2 2" xfId="44005"/>
    <cellStyle name="SAPBEXHLevel0X 8 3" xfId="44006"/>
    <cellStyle name="SAPBEXHLevel0X 9" xfId="44007"/>
    <cellStyle name="SAPBEXHLevel0X 9 2" xfId="44008"/>
    <cellStyle name="SAPBEXHLevel0X_2010-2012 Program Workbook_Incent_FS" xfId="3980"/>
    <cellStyle name="SAPBEXHLevel1" xfId="3981"/>
    <cellStyle name="SAPBEXHLevel1 10" xfId="44009"/>
    <cellStyle name="SAPBEXHLevel1 10 2" xfId="44010"/>
    <cellStyle name="SAPBEXHLevel1 11" xfId="44011"/>
    <cellStyle name="SAPBEXHLevel1 11 2" xfId="44012"/>
    <cellStyle name="SAPBEXHLevel1 12" xfId="44013"/>
    <cellStyle name="SAPBEXHLevel1 12 2" xfId="44014"/>
    <cellStyle name="SAPBEXHLevel1 13" xfId="44015"/>
    <cellStyle name="SAPBEXHLevel1 13 2" xfId="44016"/>
    <cellStyle name="SAPBEXHLevel1 14" xfId="44017"/>
    <cellStyle name="SAPBEXHLevel1 14 2" xfId="44018"/>
    <cellStyle name="SAPBEXHLevel1 15" xfId="44019"/>
    <cellStyle name="SAPBEXHLevel1 15 2" xfId="44020"/>
    <cellStyle name="SAPBEXHLevel1 16" xfId="44021"/>
    <cellStyle name="SAPBEXHLevel1 16 2" xfId="44022"/>
    <cellStyle name="SAPBEXHLevel1 17" xfId="44023"/>
    <cellStyle name="SAPBEXHLevel1 18" xfId="44024"/>
    <cellStyle name="SAPBEXHLevel1 19" xfId="44025"/>
    <cellStyle name="SAPBEXHLevel1 2" xfId="3982"/>
    <cellStyle name="SAPBEXHLevel1 2 10" xfId="44026"/>
    <cellStyle name="SAPBEXHLevel1 2 11" xfId="44027"/>
    <cellStyle name="SAPBEXHLevel1 2 2" xfId="3983"/>
    <cellStyle name="SAPBEXHLevel1 2 2 2" xfId="44028"/>
    <cellStyle name="SAPBEXHLevel1 2 2 2 2" xfId="44029"/>
    <cellStyle name="SAPBEXHLevel1 2 2 2 2 2" xfId="44030"/>
    <cellStyle name="SAPBEXHLevel1 2 2 2 3" xfId="44031"/>
    <cellStyle name="SAPBEXHLevel1 2 2 2 3 2" xfId="44032"/>
    <cellStyle name="SAPBEXHLevel1 2 2 2 4" xfId="44033"/>
    <cellStyle name="SAPBEXHLevel1 2 2 2 5" xfId="44034"/>
    <cellStyle name="SAPBEXHLevel1 2 2 2 6" xfId="44035"/>
    <cellStyle name="SAPBEXHLevel1 2 2 3" xfId="44036"/>
    <cellStyle name="SAPBEXHLevel1 2 2 3 2" xfId="44037"/>
    <cellStyle name="SAPBEXHLevel1 2 2 3 2 2" xfId="44038"/>
    <cellStyle name="SAPBEXHLevel1 2 2 3 3" xfId="44039"/>
    <cellStyle name="SAPBEXHLevel1 2 2 3 3 2" xfId="44040"/>
    <cellStyle name="SAPBEXHLevel1 2 2 3 4" xfId="44041"/>
    <cellStyle name="SAPBEXHLevel1 2 2 4" xfId="44042"/>
    <cellStyle name="SAPBEXHLevel1 2 2 4 2" xfId="44043"/>
    <cellStyle name="SAPBEXHLevel1 2 2 5" xfId="44044"/>
    <cellStyle name="SAPBEXHLevel1 2 2 5 2" xfId="44045"/>
    <cellStyle name="SAPBEXHLevel1 2 2 6" xfId="44046"/>
    <cellStyle name="SAPBEXHLevel1 2 2 6 2" xfId="44047"/>
    <cellStyle name="SAPBEXHLevel1 2 2 7" xfId="44048"/>
    <cellStyle name="SAPBEXHLevel1 2 2 8" xfId="44049"/>
    <cellStyle name="SAPBEXHLevel1 2 3" xfId="3984"/>
    <cellStyle name="SAPBEXHLevel1 2 3 2" xfId="44050"/>
    <cellStyle name="SAPBEXHLevel1 2 3 2 2" xfId="44051"/>
    <cellStyle name="SAPBEXHLevel1 2 3 3" xfId="44052"/>
    <cellStyle name="SAPBEXHLevel1 2 3 3 2" xfId="44053"/>
    <cellStyle name="SAPBEXHLevel1 2 3 4" xfId="44054"/>
    <cellStyle name="SAPBEXHLevel1 2 3 4 2" xfId="44055"/>
    <cellStyle name="SAPBEXHLevel1 2 3 5" xfId="44056"/>
    <cellStyle name="SAPBEXHLevel1 2 3 6" xfId="44057"/>
    <cellStyle name="SAPBEXHLevel1 2 3 7" xfId="44058"/>
    <cellStyle name="SAPBEXHLevel1 2 4" xfId="44059"/>
    <cellStyle name="SAPBEXHLevel1 2 4 2" xfId="44060"/>
    <cellStyle name="SAPBEXHLevel1 2 4 2 2" xfId="44061"/>
    <cellStyle name="SAPBEXHLevel1 2 4 3" xfId="44062"/>
    <cellStyle name="SAPBEXHLevel1 2 4 3 2" xfId="44063"/>
    <cellStyle name="SAPBEXHLevel1 2 4 4" xfId="44064"/>
    <cellStyle name="SAPBEXHLevel1 2 4 4 2" xfId="44065"/>
    <cellStyle name="SAPBEXHLevel1 2 4 5" xfId="44066"/>
    <cellStyle name="SAPBEXHLevel1 2 4 6" xfId="44067"/>
    <cellStyle name="SAPBEXHLevel1 2 5" xfId="44068"/>
    <cellStyle name="SAPBEXHLevel1 2 5 2" xfId="44069"/>
    <cellStyle name="SAPBEXHLevel1 2 6" xfId="44070"/>
    <cellStyle name="SAPBEXHLevel1 2 6 2" xfId="44071"/>
    <cellStyle name="SAPBEXHLevel1 2 7" xfId="44072"/>
    <cellStyle name="SAPBEXHLevel1 2 7 2" xfId="44073"/>
    <cellStyle name="SAPBEXHLevel1 2 8" xfId="44074"/>
    <cellStyle name="SAPBEXHLevel1 2 8 2" xfId="44075"/>
    <cellStyle name="SAPBEXHLevel1 2 9" xfId="44076"/>
    <cellStyle name="SAPBEXHLevel1 3" xfId="3985"/>
    <cellStyle name="SAPBEXHLevel1 3 2" xfId="44077"/>
    <cellStyle name="SAPBEXHLevel1 3 2 2" xfId="44078"/>
    <cellStyle name="SAPBEXHLevel1 3 2 2 2" xfId="44079"/>
    <cellStyle name="SAPBEXHLevel1 3 2 2 2 2" xfId="44080"/>
    <cellStyle name="SAPBEXHLevel1 3 2 2 3" xfId="44081"/>
    <cellStyle name="SAPBEXHLevel1 3 2 2 3 2" xfId="44082"/>
    <cellStyle name="SAPBEXHLevel1 3 2 2 4" xfId="44083"/>
    <cellStyle name="SAPBEXHLevel1 3 2 2 5" xfId="44084"/>
    <cellStyle name="SAPBEXHLevel1 3 2 2 6" xfId="44085"/>
    <cellStyle name="SAPBEXHLevel1 3 2 3" xfId="44086"/>
    <cellStyle name="SAPBEXHLevel1 3 2 3 2" xfId="44087"/>
    <cellStyle name="SAPBEXHLevel1 3 2 3 2 2" xfId="44088"/>
    <cellStyle name="SAPBEXHLevel1 3 2 3 3" xfId="44089"/>
    <cellStyle name="SAPBEXHLevel1 3 2 3 3 2" xfId="44090"/>
    <cellStyle name="SAPBEXHLevel1 3 2 3 4" xfId="44091"/>
    <cellStyle name="SAPBEXHLevel1 3 2 3 5" xfId="44092"/>
    <cellStyle name="SAPBEXHLevel1 3 2 4" xfId="44093"/>
    <cellStyle name="SAPBEXHLevel1 3 2 4 2" xfId="44094"/>
    <cellStyle name="SAPBEXHLevel1 3 2 5" xfId="44095"/>
    <cellStyle name="SAPBEXHLevel1 3 2 5 2" xfId="44096"/>
    <cellStyle name="SAPBEXHLevel1 3 2 6" xfId="44097"/>
    <cellStyle name="SAPBEXHLevel1 3 2 6 2" xfId="44098"/>
    <cellStyle name="SAPBEXHLevel1 3 2 7" xfId="44099"/>
    <cellStyle name="SAPBEXHLevel1 3 2 8" xfId="44100"/>
    <cellStyle name="SAPBEXHLevel1 3 2 9" xfId="44101"/>
    <cellStyle name="SAPBEXHLevel1 3 3" xfId="44102"/>
    <cellStyle name="SAPBEXHLevel1 3 3 2" xfId="44103"/>
    <cellStyle name="SAPBEXHLevel1 3 3 2 2" xfId="44104"/>
    <cellStyle name="SAPBEXHLevel1 3 3 3" xfId="44105"/>
    <cellStyle name="SAPBEXHLevel1 3 3 3 2" xfId="44106"/>
    <cellStyle name="SAPBEXHLevel1 3 3 4" xfId="44107"/>
    <cellStyle name="SAPBEXHLevel1 3 3 4 2" xfId="44108"/>
    <cellStyle name="SAPBEXHLevel1 3 3 5" xfId="44109"/>
    <cellStyle name="SAPBEXHLevel1 3 3 6" xfId="44110"/>
    <cellStyle name="SAPBEXHLevel1 3 3 7" xfId="44111"/>
    <cellStyle name="SAPBEXHLevel1 3 4" xfId="44112"/>
    <cellStyle name="SAPBEXHLevel1 3 4 2" xfId="44113"/>
    <cellStyle name="SAPBEXHLevel1 3 4 2 2" xfId="44114"/>
    <cellStyle name="SAPBEXHLevel1 3 4 3" xfId="44115"/>
    <cellStyle name="SAPBEXHLevel1 3 4 3 2" xfId="44116"/>
    <cellStyle name="SAPBEXHLevel1 3 4 4" xfId="44117"/>
    <cellStyle name="SAPBEXHLevel1 3 4 5" xfId="44118"/>
    <cellStyle name="SAPBEXHLevel1 3 4 6" xfId="44119"/>
    <cellStyle name="SAPBEXHLevel1 3 5" xfId="44120"/>
    <cellStyle name="SAPBEXHLevel1 3 5 2" xfId="44121"/>
    <cellStyle name="SAPBEXHLevel1 3 5 3" xfId="44122"/>
    <cellStyle name="SAPBEXHLevel1 3 6" xfId="44123"/>
    <cellStyle name="SAPBEXHLevel1 3 6 2" xfId="44124"/>
    <cellStyle name="SAPBEXHLevel1 3 7" xfId="44125"/>
    <cellStyle name="SAPBEXHLevel1 3 7 2" xfId="44126"/>
    <cellStyle name="SAPBEXHLevel1 3 8" xfId="44127"/>
    <cellStyle name="SAPBEXHLevel1 3 9" xfId="44128"/>
    <cellStyle name="SAPBEXHLevel1 4" xfId="62"/>
    <cellStyle name="SAPBEXHLevel1 4 10" xfId="61387"/>
    <cellStyle name="SAPBEXHLevel1 4 2" xfId="44129"/>
    <cellStyle name="SAPBEXHLevel1 4 2 2" xfId="44130"/>
    <cellStyle name="SAPBEXHLevel1 4 2 2 2" xfId="44131"/>
    <cellStyle name="SAPBEXHLevel1 4 2 2 3" xfId="44132"/>
    <cellStyle name="SAPBEXHLevel1 4 2 3" xfId="44133"/>
    <cellStyle name="SAPBEXHLevel1 4 2 4" xfId="44134"/>
    <cellStyle name="SAPBEXHLevel1 4 3" xfId="44135"/>
    <cellStyle name="SAPBEXHLevel1 4 3 2" xfId="44136"/>
    <cellStyle name="SAPBEXHLevel1 4 3 3" xfId="44137"/>
    <cellStyle name="SAPBEXHLevel1 4 3 4" xfId="44138"/>
    <cellStyle name="SAPBEXHLevel1 4 4" xfId="44139"/>
    <cellStyle name="SAPBEXHLevel1 4 4 2" xfId="44140"/>
    <cellStyle name="SAPBEXHLevel1 4 5" xfId="44141"/>
    <cellStyle name="SAPBEXHLevel1 4 5 2" xfId="44142"/>
    <cellStyle name="SAPBEXHLevel1 4 6" xfId="44143"/>
    <cellStyle name="SAPBEXHLevel1 4 6 2" xfId="44144"/>
    <cellStyle name="SAPBEXHLevel1 4 7" xfId="44145"/>
    <cellStyle name="SAPBEXHLevel1 4 8" xfId="44146"/>
    <cellStyle name="SAPBEXHLevel1 4 9" xfId="44147"/>
    <cellStyle name="SAPBEXHLevel1 5" xfId="44148"/>
    <cellStyle name="SAPBEXHLevel1 5 10" xfId="44149"/>
    <cellStyle name="SAPBEXHLevel1 5 11" xfId="44150"/>
    <cellStyle name="SAPBEXHLevel1 5 2" xfId="44151"/>
    <cellStyle name="SAPBEXHLevel1 5 2 2" xfId="44152"/>
    <cellStyle name="SAPBEXHLevel1 5 2 2 2" xfId="44153"/>
    <cellStyle name="SAPBEXHLevel1 5 2 3" xfId="44154"/>
    <cellStyle name="SAPBEXHLevel1 5 2 3 2" xfId="44155"/>
    <cellStyle name="SAPBEXHLevel1 5 2 4" xfId="44156"/>
    <cellStyle name="SAPBEXHLevel1 5 2 5" xfId="44157"/>
    <cellStyle name="SAPBEXHLevel1 5 2 6" xfId="44158"/>
    <cellStyle name="SAPBEXHLevel1 5 3" xfId="44159"/>
    <cellStyle name="SAPBEXHLevel1 5 3 2" xfId="44160"/>
    <cellStyle name="SAPBEXHLevel1 5 3 2 2" xfId="44161"/>
    <cellStyle name="SAPBEXHLevel1 5 3 3" xfId="44162"/>
    <cellStyle name="SAPBEXHLevel1 5 3 3 2" xfId="44163"/>
    <cellStyle name="SAPBEXHLevel1 5 3 4" xfId="44164"/>
    <cellStyle name="SAPBEXHLevel1 5 4" xfId="44165"/>
    <cellStyle name="SAPBEXHLevel1 5 4 2" xfId="44166"/>
    <cellStyle name="SAPBEXHLevel1 5 5" xfId="44167"/>
    <cellStyle name="SAPBEXHLevel1 5 5 2" xfId="44168"/>
    <cellStyle name="SAPBEXHLevel1 5 6" xfId="44169"/>
    <cellStyle name="SAPBEXHLevel1 5 6 2" xfId="44170"/>
    <cellStyle name="SAPBEXHLevel1 5 7" xfId="44171"/>
    <cellStyle name="SAPBEXHLevel1 5 7 2" xfId="44172"/>
    <cellStyle name="SAPBEXHLevel1 5 8" xfId="44173"/>
    <cellStyle name="SAPBEXHLevel1 5 8 2" xfId="44174"/>
    <cellStyle name="SAPBEXHLevel1 5 9" xfId="44175"/>
    <cellStyle name="SAPBEXHLevel1 6" xfId="44176"/>
    <cellStyle name="SAPBEXHLevel1 6 2" xfId="44177"/>
    <cellStyle name="SAPBEXHLevel1 6 2 2" xfId="44178"/>
    <cellStyle name="SAPBEXHLevel1 6 3" xfId="44179"/>
    <cellStyle name="SAPBEXHLevel1 6 3 2" xfId="44180"/>
    <cellStyle name="SAPBEXHLevel1 6 4" xfId="44181"/>
    <cellStyle name="SAPBEXHLevel1 6 4 2" xfId="44182"/>
    <cellStyle name="SAPBEXHLevel1 6 5" xfId="44183"/>
    <cellStyle name="SAPBEXHLevel1 6 5 2" xfId="44184"/>
    <cellStyle name="SAPBEXHLevel1 6 6" xfId="44185"/>
    <cellStyle name="SAPBEXHLevel1 6 6 2" xfId="44186"/>
    <cellStyle name="SAPBEXHLevel1 6 7" xfId="44187"/>
    <cellStyle name="SAPBEXHLevel1 6 8" xfId="44188"/>
    <cellStyle name="SAPBEXHLevel1 6 9" xfId="44189"/>
    <cellStyle name="SAPBEXHLevel1 7" xfId="44190"/>
    <cellStyle name="SAPBEXHLevel1 7 2" xfId="44191"/>
    <cellStyle name="SAPBEXHLevel1 7 2 2" xfId="44192"/>
    <cellStyle name="SAPBEXHLevel1 7 3" xfId="44193"/>
    <cellStyle name="SAPBEXHLevel1 7 3 2" xfId="44194"/>
    <cellStyle name="SAPBEXHLevel1 7 4" xfId="44195"/>
    <cellStyle name="SAPBEXHLevel1 7 5" xfId="44196"/>
    <cellStyle name="SAPBEXHLevel1 8" xfId="44197"/>
    <cellStyle name="SAPBEXHLevel1 8 2" xfId="44198"/>
    <cellStyle name="SAPBEXHLevel1 8 2 2" xfId="44199"/>
    <cellStyle name="SAPBEXHLevel1 8 3" xfId="44200"/>
    <cellStyle name="SAPBEXHLevel1 9" xfId="44201"/>
    <cellStyle name="SAPBEXHLevel1 9 2" xfId="44202"/>
    <cellStyle name="SAPBEXHLevel1X" xfId="3986"/>
    <cellStyle name="SAPBEXHLevel1X 10" xfId="44203"/>
    <cellStyle name="SAPBEXHLevel1X 10 2" xfId="44204"/>
    <cellStyle name="SAPBEXHLevel1X 11" xfId="44205"/>
    <cellStyle name="SAPBEXHLevel1X 11 2" xfId="44206"/>
    <cellStyle name="SAPBEXHLevel1X 12" xfId="44207"/>
    <cellStyle name="SAPBEXHLevel1X 12 2" xfId="44208"/>
    <cellStyle name="SAPBEXHLevel1X 13" xfId="44209"/>
    <cellStyle name="SAPBEXHLevel1X 13 2" xfId="44210"/>
    <cellStyle name="SAPBEXHLevel1X 14" xfId="44211"/>
    <cellStyle name="SAPBEXHLevel1X 14 2" xfId="44212"/>
    <cellStyle name="SAPBEXHLevel1X 15" xfId="44213"/>
    <cellStyle name="SAPBEXHLevel1X 15 2" xfId="44214"/>
    <cellStyle name="SAPBEXHLevel1X 16" xfId="44215"/>
    <cellStyle name="SAPBEXHLevel1X 16 2" xfId="44216"/>
    <cellStyle name="SAPBEXHLevel1X 17" xfId="44217"/>
    <cellStyle name="SAPBEXHLevel1X 18" xfId="44218"/>
    <cellStyle name="SAPBEXHLevel1X 19" xfId="44219"/>
    <cellStyle name="SAPBEXHLevel1X 2" xfId="3987"/>
    <cellStyle name="SAPBEXHLevel1X 2 10" xfId="44220"/>
    <cellStyle name="SAPBEXHLevel1X 2 11" xfId="44221"/>
    <cellStyle name="SAPBEXHLevel1X 2 12" xfId="44222"/>
    <cellStyle name="SAPBEXHLevel1X 2 2" xfId="3988"/>
    <cellStyle name="SAPBEXHLevel1X 2 2 2" xfId="44223"/>
    <cellStyle name="SAPBEXHLevel1X 2 2 2 2" xfId="44224"/>
    <cellStyle name="SAPBEXHLevel1X 2 2 2 2 2" xfId="44225"/>
    <cellStyle name="SAPBEXHLevel1X 2 2 2 2 2 2" xfId="44226"/>
    <cellStyle name="SAPBEXHLevel1X 2 2 2 2 3" xfId="44227"/>
    <cellStyle name="SAPBEXHLevel1X 2 2 2 2 3 2" xfId="44228"/>
    <cellStyle name="SAPBEXHLevel1X 2 2 2 2 4" xfId="44229"/>
    <cellStyle name="SAPBEXHLevel1X 2 2 2 3" xfId="44230"/>
    <cellStyle name="SAPBEXHLevel1X 2 2 2 3 2" xfId="44231"/>
    <cellStyle name="SAPBEXHLevel1X 2 2 2 4" xfId="44232"/>
    <cellStyle name="SAPBEXHLevel1X 2 2 2 4 2" xfId="44233"/>
    <cellStyle name="SAPBEXHLevel1X 2 2 2 5" xfId="44234"/>
    <cellStyle name="SAPBEXHLevel1X 2 2 2 6" xfId="44235"/>
    <cellStyle name="SAPBEXHLevel1X 2 2 2 7" xfId="44236"/>
    <cellStyle name="SAPBEXHLevel1X 2 2 3" xfId="44237"/>
    <cellStyle name="SAPBEXHLevel1X 2 2 3 2" xfId="44238"/>
    <cellStyle name="SAPBEXHLevel1X 2 2 3 2 2" xfId="44239"/>
    <cellStyle name="SAPBEXHLevel1X 2 2 3 3" xfId="44240"/>
    <cellStyle name="SAPBEXHLevel1X 2 2 3 3 2" xfId="44241"/>
    <cellStyle name="SAPBEXHLevel1X 2 2 3 4" xfId="44242"/>
    <cellStyle name="SAPBEXHLevel1X 2 2 4" xfId="44243"/>
    <cellStyle name="SAPBEXHLevel1X 2 2 4 2" xfId="44244"/>
    <cellStyle name="SAPBEXHLevel1X 2 2 4 2 2" xfId="44245"/>
    <cellStyle name="SAPBEXHLevel1X 2 2 4 3" xfId="44246"/>
    <cellStyle name="SAPBEXHLevel1X 2 2 4 3 2" xfId="44247"/>
    <cellStyle name="SAPBEXHLevel1X 2 2 4 4" xfId="44248"/>
    <cellStyle name="SAPBEXHLevel1X 2 2 5" xfId="44249"/>
    <cellStyle name="SAPBEXHLevel1X 2 2 5 2" xfId="44250"/>
    <cellStyle name="SAPBEXHLevel1X 2 2 6" xfId="44251"/>
    <cellStyle name="SAPBEXHLevel1X 2 2 6 2" xfId="44252"/>
    <cellStyle name="SAPBEXHLevel1X 2 2 7" xfId="44253"/>
    <cellStyle name="SAPBEXHLevel1X 2 2 7 2" xfId="44254"/>
    <cellStyle name="SAPBEXHLevel1X 2 2 8" xfId="44255"/>
    <cellStyle name="SAPBEXHLevel1X 2 2 9" xfId="44256"/>
    <cellStyle name="SAPBEXHLevel1X 2 3" xfId="44257"/>
    <cellStyle name="SAPBEXHLevel1X 2 3 2" xfId="44258"/>
    <cellStyle name="SAPBEXHLevel1X 2 3 2 2" xfId="44259"/>
    <cellStyle name="SAPBEXHLevel1X 2 3 3" xfId="44260"/>
    <cellStyle name="SAPBEXHLevel1X 2 3 3 2" xfId="44261"/>
    <cellStyle name="SAPBEXHLevel1X 2 3 4" xfId="44262"/>
    <cellStyle name="SAPBEXHLevel1X 2 3 4 2" xfId="44263"/>
    <cellStyle name="SAPBEXHLevel1X 2 3 5" xfId="44264"/>
    <cellStyle name="SAPBEXHLevel1X 2 3 6" xfId="44265"/>
    <cellStyle name="SAPBEXHLevel1X 2 3 7" xfId="44266"/>
    <cellStyle name="SAPBEXHLevel1X 2 4" xfId="44267"/>
    <cellStyle name="SAPBEXHLevel1X 2 4 2" xfId="44268"/>
    <cellStyle name="SAPBEXHLevel1X 2 4 2 2" xfId="44269"/>
    <cellStyle name="SAPBEXHLevel1X 2 4 3" xfId="44270"/>
    <cellStyle name="SAPBEXHLevel1X 2 4 3 2" xfId="44271"/>
    <cellStyle name="SAPBEXHLevel1X 2 4 4" xfId="44272"/>
    <cellStyle name="SAPBEXHLevel1X 2 4 4 2" xfId="44273"/>
    <cellStyle name="SAPBEXHLevel1X 2 4 5" xfId="44274"/>
    <cellStyle name="SAPBEXHLevel1X 2 4 6" xfId="44275"/>
    <cellStyle name="SAPBEXHLevel1X 2 5" xfId="44276"/>
    <cellStyle name="SAPBEXHLevel1X 2 5 2" xfId="44277"/>
    <cellStyle name="SAPBEXHLevel1X 2 5 2 2" xfId="44278"/>
    <cellStyle name="SAPBEXHLevel1X 2 5 3" xfId="44279"/>
    <cellStyle name="SAPBEXHLevel1X 2 5 3 2" xfId="44280"/>
    <cellStyle name="SAPBEXHLevel1X 2 5 4" xfId="44281"/>
    <cellStyle name="SAPBEXHLevel1X 2 6" xfId="44282"/>
    <cellStyle name="SAPBEXHLevel1X 2 6 2" xfId="44283"/>
    <cellStyle name="SAPBEXHLevel1X 2 7" xfId="44284"/>
    <cellStyle name="SAPBEXHLevel1X 2 7 2" xfId="44285"/>
    <cellStyle name="SAPBEXHLevel1X 2 8" xfId="44286"/>
    <cellStyle name="SAPBEXHLevel1X 2 8 2" xfId="44287"/>
    <cellStyle name="SAPBEXHLevel1X 2 9" xfId="44288"/>
    <cellStyle name="SAPBEXHLevel1X 2 9 2" xfId="44289"/>
    <cellStyle name="SAPBEXHLevel1X 3" xfId="3989"/>
    <cellStyle name="SAPBEXHLevel1X 3 2" xfId="5114"/>
    <cellStyle name="SAPBEXHLevel1X 3 2 2" xfId="44290"/>
    <cellStyle name="SAPBEXHLevel1X 3 2 2 2" xfId="44291"/>
    <cellStyle name="SAPBEXHLevel1X 3 2 2 2 2" xfId="44292"/>
    <cellStyle name="SAPBEXHLevel1X 3 2 2 3" xfId="44293"/>
    <cellStyle name="SAPBEXHLevel1X 3 2 2 3 2" xfId="44294"/>
    <cellStyle name="SAPBEXHLevel1X 3 2 2 4" xfId="44295"/>
    <cellStyle name="SAPBEXHLevel1X 3 2 2 5" xfId="44296"/>
    <cellStyle name="SAPBEXHLevel1X 3 2 2 6" xfId="44297"/>
    <cellStyle name="SAPBEXHLevel1X 3 2 3" xfId="44298"/>
    <cellStyle name="SAPBEXHLevel1X 3 2 3 2" xfId="44299"/>
    <cellStyle name="SAPBEXHLevel1X 3 2 3 2 2" xfId="44300"/>
    <cellStyle name="SAPBEXHLevel1X 3 2 3 3" xfId="44301"/>
    <cellStyle name="SAPBEXHLevel1X 3 2 3 3 2" xfId="44302"/>
    <cellStyle name="SAPBEXHLevel1X 3 2 3 4" xfId="44303"/>
    <cellStyle name="SAPBEXHLevel1X 3 2 3 5" xfId="44304"/>
    <cellStyle name="SAPBEXHLevel1X 3 2 4" xfId="44305"/>
    <cellStyle name="SAPBEXHLevel1X 3 2 4 2" xfId="44306"/>
    <cellStyle name="SAPBEXHLevel1X 3 2 4 3" xfId="58141"/>
    <cellStyle name="SAPBEXHLevel1X 3 2 5" xfId="44307"/>
    <cellStyle name="SAPBEXHLevel1X 3 2 5 2" xfId="44308"/>
    <cellStyle name="SAPBEXHLevel1X 3 2 6" xfId="44309"/>
    <cellStyle name="SAPBEXHLevel1X 3 2 6 2" xfId="44310"/>
    <cellStyle name="SAPBEXHLevel1X 3 2 7" xfId="44311"/>
    <cellStyle name="SAPBEXHLevel1X 3 2 8" xfId="44312"/>
    <cellStyle name="SAPBEXHLevel1X 3 2 9" xfId="44313"/>
    <cellStyle name="SAPBEXHLevel1X 3 3" xfId="44314"/>
    <cellStyle name="SAPBEXHLevel1X 3 3 2" xfId="44315"/>
    <cellStyle name="SAPBEXHLevel1X 3 3 2 2" xfId="44316"/>
    <cellStyle name="SAPBEXHLevel1X 3 3 3" xfId="44317"/>
    <cellStyle name="SAPBEXHLevel1X 3 3 3 2" xfId="44318"/>
    <cellStyle name="SAPBEXHLevel1X 3 3 4" xfId="44319"/>
    <cellStyle name="SAPBEXHLevel1X 3 3 4 2" xfId="44320"/>
    <cellStyle name="SAPBEXHLevel1X 3 3 5" xfId="44321"/>
    <cellStyle name="SAPBEXHLevel1X 3 3 6" xfId="44322"/>
    <cellStyle name="SAPBEXHLevel1X 3 3 7" xfId="44323"/>
    <cellStyle name="SAPBEXHLevel1X 3 4" xfId="44324"/>
    <cellStyle name="SAPBEXHLevel1X 3 4 2" xfId="44325"/>
    <cellStyle name="SAPBEXHLevel1X 3 4 2 2" xfId="44326"/>
    <cellStyle name="SAPBEXHLevel1X 3 4 3" xfId="44327"/>
    <cellStyle name="SAPBEXHLevel1X 3 4 3 2" xfId="44328"/>
    <cellStyle name="SAPBEXHLevel1X 3 4 4" xfId="44329"/>
    <cellStyle name="SAPBEXHLevel1X 3 4 5" xfId="44330"/>
    <cellStyle name="SAPBEXHLevel1X 3 5" xfId="44331"/>
    <cellStyle name="SAPBEXHLevel1X 3 5 2" xfId="44332"/>
    <cellStyle name="SAPBEXHLevel1X 3 5 3" xfId="44333"/>
    <cellStyle name="SAPBEXHLevel1X 3 5 4" xfId="44334"/>
    <cellStyle name="SAPBEXHLevel1X 3 6" xfId="44335"/>
    <cellStyle name="SAPBEXHLevel1X 3 6 2" xfId="44336"/>
    <cellStyle name="SAPBEXHLevel1X 3 7" xfId="44337"/>
    <cellStyle name="SAPBEXHLevel1X 3 7 2" xfId="44338"/>
    <cellStyle name="SAPBEXHLevel1X 3 8" xfId="44339"/>
    <cellStyle name="SAPBEXHLevel1X 3 9" xfId="44340"/>
    <cellStyle name="SAPBEXHLevel1X 4" xfId="3990"/>
    <cellStyle name="SAPBEXHLevel1X 4 10" xfId="44341"/>
    <cellStyle name="SAPBEXHLevel1X 4 2" xfId="44342"/>
    <cellStyle name="SAPBEXHLevel1X 4 2 2" xfId="44343"/>
    <cellStyle name="SAPBEXHLevel1X 4 2 2 2" xfId="44344"/>
    <cellStyle name="SAPBEXHLevel1X 4 2 2 2 2" xfId="44345"/>
    <cellStyle name="SAPBEXHLevel1X 4 2 2 3" xfId="44346"/>
    <cellStyle name="SAPBEXHLevel1X 4 2 2 3 2" xfId="44347"/>
    <cellStyle name="SAPBEXHLevel1X 4 2 2 4" xfId="44348"/>
    <cellStyle name="SAPBEXHLevel1X 4 2 2 5" xfId="44349"/>
    <cellStyle name="SAPBEXHLevel1X 4 2 2 6" xfId="44350"/>
    <cellStyle name="SAPBEXHLevel1X 4 2 3" xfId="44351"/>
    <cellStyle name="SAPBEXHLevel1X 4 2 3 2" xfId="44352"/>
    <cellStyle name="SAPBEXHLevel1X 4 2 3 2 2" xfId="44353"/>
    <cellStyle name="SAPBEXHLevel1X 4 2 3 3" xfId="44354"/>
    <cellStyle name="SAPBEXHLevel1X 4 2 3 3 2" xfId="44355"/>
    <cellStyle name="SAPBEXHLevel1X 4 2 3 4" xfId="44356"/>
    <cellStyle name="SAPBEXHLevel1X 4 2 4" xfId="44357"/>
    <cellStyle name="SAPBEXHLevel1X 4 2 4 2" xfId="44358"/>
    <cellStyle name="SAPBEXHLevel1X 4 2 5" xfId="44359"/>
    <cellStyle name="SAPBEXHLevel1X 4 2 5 2" xfId="44360"/>
    <cellStyle name="SAPBEXHLevel1X 4 2 6" xfId="44361"/>
    <cellStyle name="SAPBEXHLevel1X 4 2 6 2" xfId="44362"/>
    <cellStyle name="SAPBEXHLevel1X 4 2 7" xfId="44363"/>
    <cellStyle name="SAPBEXHLevel1X 4 2 8" xfId="44364"/>
    <cellStyle name="SAPBEXHLevel1X 4 2 9" xfId="44365"/>
    <cellStyle name="SAPBEXHLevel1X 4 3" xfId="44366"/>
    <cellStyle name="SAPBEXHLevel1X 4 3 2" xfId="44367"/>
    <cellStyle name="SAPBEXHLevel1X 4 3 2 2" xfId="44368"/>
    <cellStyle name="SAPBEXHLevel1X 4 3 3" xfId="44369"/>
    <cellStyle name="SAPBEXHLevel1X 4 3 3 2" xfId="44370"/>
    <cellStyle name="SAPBEXHLevel1X 4 3 4" xfId="44371"/>
    <cellStyle name="SAPBEXHLevel1X 4 3 4 2" xfId="44372"/>
    <cellStyle name="SAPBEXHLevel1X 4 3 5" xfId="44373"/>
    <cellStyle name="SAPBEXHLevel1X 4 3 6" xfId="44374"/>
    <cellStyle name="SAPBEXHLevel1X 4 3 7" xfId="44375"/>
    <cellStyle name="SAPBEXHLevel1X 4 4" xfId="44376"/>
    <cellStyle name="SAPBEXHLevel1X 4 4 2" xfId="44377"/>
    <cellStyle name="SAPBEXHLevel1X 4 4 2 2" xfId="44378"/>
    <cellStyle name="SAPBEXHLevel1X 4 4 3" xfId="44379"/>
    <cellStyle name="SAPBEXHLevel1X 4 4 3 2" xfId="44380"/>
    <cellStyle name="SAPBEXHLevel1X 4 4 4" xfId="44381"/>
    <cellStyle name="SAPBEXHLevel1X 4 5" xfId="44382"/>
    <cellStyle name="SAPBEXHLevel1X 4 5 2" xfId="44383"/>
    <cellStyle name="SAPBEXHLevel1X 4 6" xfId="44384"/>
    <cellStyle name="SAPBEXHLevel1X 4 6 2" xfId="44385"/>
    <cellStyle name="SAPBEXHLevel1X 4 7" xfId="44386"/>
    <cellStyle name="SAPBEXHLevel1X 4 7 2" xfId="44387"/>
    <cellStyle name="SAPBEXHLevel1X 4 8" xfId="44388"/>
    <cellStyle name="SAPBEXHLevel1X 4 9" xfId="44389"/>
    <cellStyle name="SAPBEXHLevel1X 5" xfId="44390"/>
    <cellStyle name="SAPBEXHLevel1X 5 10" xfId="44391"/>
    <cellStyle name="SAPBEXHLevel1X 5 11" xfId="44392"/>
    <cellStyle name="SAPBEXHLevel1X 5 2" xfId="44393"/>
    <cellStyle name="SAPBEXHLevel1X 5 2 2" xfId="44394"/>
    <cellStyle name="SAPBEXHLevel1X 5 2 2 2" xfId="44395"/>
    <cellStyle name="SAPBEXHLevel1X 5 2 3" xfId="44396"/>
    <cellStyle name="SAPBEXHLevel1X 5 2 3 2" xfId="44397"/>
    <cellStyle name="SAPBEXHLevel1X 5 2 4" xfId="44398"/>
    <cellStyle name="SAPBEXHLevel1X 5 2 5" xfId="44399"/>
    <cellStyle name="SAPBEXHLevel1X 5 2 6" xfId="44400"/>
    <cellStyle name="SAPBEXHLevel1X 5 3" xfId="44401"/>
    <cellStyle name="SAPBEXHLevel1X 5 3 2" xfId="44402"/>
    <cellStyle name="SAPBEXHLevel1X 5 3 2 2" xfId="44403"/>
    <cellStyle name="SAPBEXHLevel1X 5 3 3" xfId="44404"/>
    <cellStyle name="SAPBEXHLevel1X 5 3 3 2" xfId="44405"/>
    <cellStyle name="SAPBEXHLevel1X 5 3 4" xfId="44406"/>
    <cellStyle name="SAPBEXHLevel1X 5 4" xfId="44407"/>
    <cellStyle name="SAPBEXHLevel1X 5 4 2" xfId="44408"/>
    <cellStyle name="SAPBEXHLevel1X 5 5" xfId="44409"/>
    <cellStyle name="SAPBEXHLevel1X 5 5 2" xfId="44410"/>
    <cellStyle name="SAPBEXHLevel1X 5 6" xfId="44411"/>
    <cellStyle name="SAPBEXHLevel1X 5 6 2" xfId="44412"/>
    <cellStyle name="SAPBEXHLevel1X 5 7" xfId="44413"/>
    <cellStyle name="SAPBEXHLevel1X 5 7 2" xfId="44414"/>
    <cellStyle name="SAPBEXHLevel1X 5 8" xfId="44415"/>
    <cellStyle name="SAPBEXHLevel1X 5 8 2" xfId="44416"/>
    <cellStyle name="SAPBEXHLevel1X 5 9" xfId="44417"/>
    <cellStyle name="SAPBEXHLevel1X 6" xfId="44418"/>
    <cellStyle name="SAPBEXHLevel1X 6 2" xfId="44419"/>
    <cellStyle name="SAPBEXHLevel1X 6 2 2" xfId="44420"/>
    <cellStyle name="SAPBEXHLevel1X 6 3" xfId="44421"/>
    <cellStyle name="SAPBEXHLevel1X 6 3 2" xfId="44422"/>
    <cellStyle name="SAPBEXHLevel1X 6 4" xfId="44423"/>
    <cellStyle name="SAPBEXHLevel1X 6 4 2" xfId="44424"/>
    <cellStyle name="SAPBEXHLevel1X 6 5" xfId="44425"/>
    <cellStyle name="SAPBEXHLevel1X 6 5 2" xfId="44426"/>
    <cellStyle name="SAPBEXHLevel1X 6 6" xfId="44427"/>
    <cellStyle name="SAPBEXHLevel1X 6 6 2" xfId="44428"/>
    <cellStyle name="SAPBEXHLevel1X 6 7" xfId="44429"/>
    <cellStyle name="SAPBEXHLevel1X 6 8" xfId="44430"/>
    <cellStyle name="SAPBEXHLevel1X 6 9" xfId="44431"/>
    <cellStyle name="SAPBEXHLevel1X 7" xfId="44432"/>
    <cellStyle name="SAPBEXHLevel1X 7 2" xfId="44433"/>
    <cellStyle name="SAPBEXHLevel1X 7 2 2" xfId="44434"/>
    <cellStyle name="SAPBEXHLevel1X 7 3" xfId="44435"/>
    <cellStyle name="SAPBEXHLevel1X 7 3 2" xfId="44436"/>
    <cellStyle name="SAPBEXHLevel1X 7 4" xfId="44437"/>
    <cellStyle name="SAPBEXHLevel1X 7 4 2" xfId="44438"/>
    <cellStyle name="SAPBEXHLevel1X 7 5" xfId="44439"/>
    <cellStyle name="SAPBEXHLevel1X 7 5 2" xfId="44440"/>
    <cellStyle name="SAPBEXHLevel1X 7 6" xfId="44441"/>
    <cellStyle name="SAPBEXHLevel1X 7 6 2" xfId="44442"/>
    <cellStyle name="SAPBEXHLevel1X 7 7" xfId="44443"/>
    <cellStyle name="SAPBEXHLevel1X 7 8" xfId="44444"/>
    <cellStyle name="SAPBEXHLevel1X 8" xfId="44445"/>
    <cellStyle name="SAPBEXHLevel1X 8 2" xfId="44446"/>
    <cellStyle name="SAPBEXHLevel1X 8 2 2" xfId="44447"/>
    <cellStyle name="SAPBEXHLevel1X 8 3" xfId="44448"/>
    <cellStyle name="SAPBEXHLevel1X 9" xfId="44449"/>
    <cellStyle name="SAPBEXHLevel1X 9 2" xfId="44450"/>
    <cellStyle name="SAPBEXHLevel1X_2010-2012 Program Workbook_Incent_FS" xfId="3991"/>
    <cellStyle name="SAPBEXHLevel2" xfId="3992"/>
    <cellStyle name="SAPBEXHLevel2 10" xfId="44451"/>
    <cellStyle name="SAPBEXHLevel2 10 2" xfId="44452"/>
    <cellStyle name="SAPBEXHLevel2 11" xfId="44453"/>
    <cellStyle name="SAPBEXHLevel2 11 2" xfId="44454"/>
    <cellStyle name="SAPBEXHLevel2 12" xfId="44455"/>
    <cellStyle name="SAPBEXHLevel2 12 2" xfId="44456"/>
    <cellStyle name="SAPBEXHLevel2 13" xfId="44457"/>
    <cellStyle name="SAPBEXHLevel2 13 2" xfId="44458"/>
    <cellStyle name="SAPBEXHLevel2 14" xfId="44459"/>
    <cellStyle name="SAPBEXHLevel2 14 2" xfId="44460"/>
    <cellStyle name="SAPBEXHLevel2 15" xfId="44461"/>
    <cellStyle name="SAPBEXHLevel2 15 2" xfId="44462"/>
    <cellStyle name="SAPBEXHLevel2 16" xfId="44463"/>
    <cellStyle name="SAPBEXHLevel2 16 2" xfId="44464"/>
    <cellStyle name="SAPBEXHLevel2 17" xfId="44465"/>
    <cellStyle name="SAPBEXHLevel2 18" xfId="44466"/>
    <cellStyle name="SAPBEXHLevel2 19" xfId="44467"/>
    <cellStyle name="SAPBEXHLevel2 2" xfId="3993"/>
    <cellStyle name="SAPBEXHLevel2 2 10" xfId="44468"/>
    <cellStyle name="SAPBEXHLevel2 2 11" xfId="44469"/>
    <cellStyle name="SAPBEXHLevel2 2 2" xfId="3994"/>
    <cellStyle name="SAPBEXHLevel2 2 2 2" xfId="44470"/>
    <cellStyle name="SAPBEXHLevel2 2 2 2 2" xfId="44471"/>
    <cellStyle name="SAPBEXHLevel2 2 2 2 2 2" xfId="44472"/>
    <cellStyle name="SAPBEXHLevel2 2 2 2 3" xfId="44473"/>
    <cellStyle name="SAPBEXHLevel2 2 2 2 3 2" xfId="44474"/>
    <cellStyle name="SAPBEXHLevel2 2 2 2 4" xfId="44475"/>
    <cellStyle name="SAPBEXHLevel2 2 2 2 5" xfId="44476"/>
    <cellStyle name="SAPBEXHLevel2 2 2 2 6" xfId="44477"/>
    <cellStyle name="SAPBEXHLevel2 2 2 3" xfId="44478"/>
    <cellStyle name="SAPBEXHLevel2 2 2 3 2" xfId="44479"/>
    <cellStyle name="SAPBEXHLevel2 2 2 3 2 2" xfId="44480"/>
    <cellStyle name="SAPBEXHLevel2 2 2 3 3" xfId="44481"/>
    <cellStyle name="SAPBEXHLevel2 2 2 3 3 2" xfId="44482"/>
    <cellStyle name="SAPBEXHLevel2 2 2 3 4" xfId="44483"/>
    <cellStyle name="SAPBEXHLevel2 2 2 4" xfId="44484"/>
    <cellStyle name="SAPBEXHLevel2 2 2 4 2" xfId="44485"/>
    <cellStyle name="SAPBEXHLevel2 2 2 5" xfId="44486"/>
    <cellStyle name="SAPBEXHLevel2 2 2 5 2" xfId="44487"/>
    <cellStyle name="SAPBEXHLevel2 2 2 6" xfId="44488"/>
    <cellStyle name="SAPBEXHLevel2 2 2 6 2" xfId="44489"/>
    <cellStyle name="SAPBEXHLevel2 2 2 7" xfId="44490"/>
    <cellStyle name="SAPBEXHLevel2 2 2 8" xfId="44491"/>
    <cellStyle name="SAPBEXHLevel2 2 3" xfId="3995"/>
    <cellStyle name="SAPBEXHLevel2 2 3 2" xfId="44492"/>
    <cellStyle name="SAPBEXHLevel2 2 3 2 2" xfId="44493"/>
    <cellStyle name="SAPBEXHLevel2 2 3 3" xfId="44494"/>
    <cellStyle name="SAPBEXHLevel2 2 3 3 2" xfId="44495"/>
    <cellStyle name="SAPBEXHLevel2 2 3 4" xfId="44496"/>
    <cellStyle name="SAPBEXHLevel2 2 3 4 2" xfId="44497"/>
    <cellStyle name="SAPBEXHLevel2 2 3 5" xfId="44498"/>
    <cellStyle name="SAPBEXHLevel2 2 3 6" xfId="44499"/>
    <cellStyle name="SAPBEXHLevel2 2 3 7" xfId="44500"/>
    <cellStyle name="SAPBEXHLevel2 2 4" xfId="44501"/>
    <cellStyle name="SAPBEXHLevel2 2 4 2" xfId="44502"/>
    <cellStyle name="SAPBEXHLevel2 2 4 2 2" xfId="44503"/>
    <cellStyle name="SAPBEXHLevel2 2 4 3" xfId="44504"/>
    <cellStyle name="SAPBEXHLevel2 2 4 3 2" xfId="44505"/>
    <cellStyle name="SAPBEXHLevel2 2 4 4" xfId="44506"/>
    <cellStyle name="SAPBEXHLevel2 2 4 4 2" xfId="44507"/>
    <cellStyle name="SAPBEXHLevel2 2 4 5" xfId="44508"/>
    <cellStyle name="SAPBEXHLevel2 2 4 6" xfId="44509"/>
    <cellStyle name="SAPBEXHLevel2 2 5" xfId="44510"/>
    <cellStyle name="SAPBEXHLevel2 2 5 2" xfId="44511"/>
    <cellStyle name="SAPBEXHLevel2 2 6" xfId="44512"/>
    <cellStyle name="SAPBEXHLevel2 2 6 2" xfId="44513"/>
    <cellStyle name="SAPBEXHLevel2 2 7" xfId="44514"/>
    <cellStyle name="SAPBEXHLevel2 2 7 2" xfId="44515"/>
    <cellStyle name="SAPBEXHLevel2 2 8" xfId="44516"/>
    <cellStyle name="SAPBEXHLevel2 2 8 2" xfId="44517"/>
    <cellStyle name="SAPBEXHLevel2 2 9" xfId="44518"/>
    <cellStyle name="SAPBEXHLevel2 3" xfId="3996"/>
    <cellStyle name="SAPBEXHLevel2 3 2" xfId="44519"/>
    <cellStyle name="SAPBEXHLevel2 3 2 2" xfId="44520"/>
    <cellStyle name="SAPBEXHLevel2 3 2 2 2" xfId="44521"/>
    <cellStyle name="SAPBEXHLevel2 3 2 2 2 2" xfId="44522"/>
    <cellStyle name="SAPBEXHLevel2 3 2 2 3" xfId="44523"/>
    <cellStyle name="SAPBEXHLevel2 3 2 2 3 2" xfId="44524"/>
    <cellStyle name="SAPBEXHLevel2 3 2 2 4" xfId="44525"/>
    <cellStyle name="SAPBEXHLevel2 3 2 2 5" xfId="44526"/>
    <cellStyle name="SAPBEXHLevel2 3 2 2 6" xfId="44527"/>
    <cellStyle name="SAPBEXHLevel2 3 2 3" xfId="44528"/>
    <cellStyle name="SAPBEXHLevel2 3 2 3 2" xfId="44529"/>
    <cellStyle name="SAPBEXHLevel2 3 2 3 2 2" xfId="44530"/>
    <cellStyle name="SAPBEXHLevel2 3 2 3 3" xfId="44531"/>
    <cellStyle name="SAPBEXHLevel2 3 2 3 3 2" xfId="44532"/>
    <cellStyle name="SAPBEXHLevel2 3 2 3 4" xfId="44533"/>
    <cellStyle name="SAPBEXHLevel2 3 2 3 5" xfId="44534"/>
    <cellStyle name="SAPBEXHLevel2 3 2 4" xfId="44535"/>
    <cellStyle name="SAPBEXHLevel2 3 2 4 2" xfId="44536"/>
    <cellStyle name="SAPBEXHLevel2 3 2 5" xfId="44537"/>
    <cellStyle name="SAPBEXHLevel2 3 2 5 2" xfId="44538"/>
    <cellStyle name="SAPBEXHLevel2 3 2 6" xfId="44539"/>
    <cellStyle name="SAPBEXHLevel2 3 2 6 2" xfId="44540"/>
    <cellStyle name="SAPBEXHLevel2 3 2 7" xfId="44541"/>
    <cellStyle name="SAPBEXHLevel2 3 2 8" xfId="44542"/>
    <cellStyle name="SAPBEXHLevel2 3 2 9" xfId="44543"/>
    <cellStyle name="SAPBEXHLevel2 3 3" xfId="44544"/>
    <cellStyle name="SAPBEXHLevel2 3 3 2" xfId="44545"/>
    <cellStyle name="SAPBEXHLevel2 3 3 2 2" xfId="44546"/>
    <cellStyle name="SAPBEXHLevel2 3 3 3" xfId="44547"/>
    <cellStyle name="SAPBEXHLevel2 3 3 3 2" xfId="44548"/>
    <cellStyle name="SAPBEXHLevel2 3 3 4" xfId="44549"/>
    <cellStyle name="SAPBEXHLevel2 3 3 4 2" xfId="44550"/>
    <cellStyle name="SAPBEXHLevel2 3 3 5" xfId="44551"/>
    <cellStyle name="SAPBEXHLevel2 3 3 6" xfId="44552"/>
    <cellStyle name="SAPBEXHLevel2 3 3 7" xfId="44553"/>
    <cellStyle name="SAPBEXHLevel2 3 4" xfId="44554"/>
    <cellStyle name="SAPBEXHLevel2 3 4 2" xfId="44555"/>
    <cellStyle name="SAPBEXHLevel2 3 4 2 2" xfId="44556"/>
    <cellStyle name="SAPBEXHLevel2 3 4 3" xfId="44557"/>
    <cellStyle name="SAPBEXHLevel2 3 4 3 2" xfId="44558"/>
    <cellStyle name="SAPBEXHLevel2 3 4 4" xfId="44559"/>
    <cellStyle name="SAPBEXHLevel2 3 4 5" xfId="44560"/>
    <cellStyle name="SAPBEXHLevel2 3 4 6" xfId="44561"/>
    <cellStyle name="SAPBEXHLevel2 3 5" xfId="44562"/>
    <cellStyle name="SAPBEXHLevel2 3 5 2" xfId="44563"/>
    <cellStyle name="SAPBEXHLevel2 3 5 3" xfId="44564"/>
    <cellStyle name="SAPBEXHLevel2 3 6" xfId="44565"/>
    <cellStyle name="SAPBEXHLevel2 3 6 2" xfId="44566"/>
    <cellStyle name="SAPBEXHLevel2 3 7" xfId="44567"/>
    <cellStyle name="SAPBEXHLevel2 3 7 2" xfId="44568"/>
    <cellStyle name="SAPBEXHLevel2 3 8" xfId="44569"/>
    <cellStyle name="SAPBEXHLevel2 3 9" xfId="44570"/>
    <cellStyle name="SAPBEXHLevel2 4" xfId="44571"/>
    <cellStyle name="SAPBEXHLevel2 4 2" xfId="44572"/>
    <cellStyle name="SAPBEXHLevel2 4 2 2" xfId="44573"/>
    <cellStyle name="SAPBEXHLevel2 4 2 2 2" xfId="44574"/>
    <cellStyle name="SAPBEXHLevel2 4 2 2 3" xfId="44575"/>
    <cellStyle name="SAPBEXHLevel2 4 2 3" xfId="44576"/>
    <cellStyle name="SAPBEXHLevel2 4 2 4" xfId="44577"/>
    <cellStyle name="SAPBEXHLevel2 4 3" xfId="44578"/>
    <cellStyle name="SAPBEXHLevel2 4 3 2" xfId="44579"/>
    <cellStyle name="SAPBEXHLevel2 4 3 3" xfId="44580"/>
    <cellStyle name="SAPBEXHLevel2 4 3 4" xfId="44581"/>
    <cellStyle name="SAPBEXHLevel2 4 4" xfId="44582"/>
    <cellStyle name="SAPBEXHLevel2 4 4 2" xfId="44583"/>
    <cellStyle name="SAPBEXHLevel2 4 5" xfId="44584"/>
    <cellStyle name="SAPBEXHLevel2 4 5 2" xfId="44585"/>
    <cellStyle name="SAPBEXHLevel2 4 6" xfId="44586"/>
    <cellStyle name="SAPBEXHLevel2 4 6 2" xfId="44587"/>
    <cellStyle name="SAPBEXHLevel2 4 7" xfId="44588"/>
    <cellStyle name="SAPBEXHLevel2 4 8" xfId="44589"/>
    <cellStyle name="SAPBEXHLevel2 4 9" xfId="44590"/>
    <cellStyle name="SAPBEXHLevel2 5" xfId="44591"/>
    <cellStyle name="SAPBEXHLevel2 5 10" xfId="44592"/>
    <cellStyle name="SAPBEXHLevel2 5 11" xfId="44593"/>
    <cellStyle name="SAPBEXHLevel2 5 2" xfId="44594"/>
    <cellStyle name="SAPBEXHLevel2 5 2 2" xfId="44595"/>
    <cellStyle name="SAPBEXHLevel2 5 2 2 2" xfId="44596"/>
    <cellStyle name="SAPBEXHLevel2 5 2 3" xfId="44597"/>
    <cellStyle name="SAPBEXHLevel2 5 2 3 2" xfId="44598"/>
    <cellStyle name="SAPBEXHLevel2 5 2 4" xfId="44599"/>
    <cellStyle name="SAPBEXHLevel2 5 2 5" xfId="44600"/>
    <cellStyle name="SAPBEXHLevel2 5 2 6" xfId="44601"/>
    <cellStyle name="SAPBEXHLevel2 5 3" xfId="44602"/>
    <cellStyle name="SAPBEXHLevel2 5 3 2" xfId="44603"/>
    <cellStyle name="SAPBEXHLevel2 5 3 2 2" xfId="44604"/>
    <cellStyle name="SAPBEXHLevel2 5 3 3" xfId="44605"/>
    <cellStyle name="SAPBEXHLevel2 5 3 3 2" xfId="44606"/>
    <cellStyle name="SAPBEXHLevel2 5 3 4" xfId="44607"/>
    <cellStyle name="SAPBEXHLevel2 5 4" xfId="44608"/>
    <cellStyle name="SAPBEXHLevel2 5 4 2" xfId="44609"/>
    <cellStyle name="SAPBEXHLevel2 5 5" xfId="44610"/>
    <cellStyle name="SAPBEXHLevel2 5 5 2" xfId="44611"/>
    <cellStyle name="SAPBEXHLevel2 5 6" xfId="44612"/>
    <cellStyle name="SAPBEXHLevel2 5 6 2" xfId="44613"/>
    <cellStyle name="SAPBEXHLevel2 5 7" xfId="44614"/>
    <cellStyle name="SAPBEXHLevel2 5 7 2" xfId="44615"/>
    <cellStyle name="SAPBEXHLevel2 5 8" xfId="44616"/>
    <cellStyle name="SAPBEXHLevel2 5 8 2" xfId="44617"/>
    <cellStyle name="SAPBEXHLevel2 5 9" xfId="44618"/>
    <cellStyle name="SAPBEXHLevel2 6" xfId="44619"/>
    <cellStyle name="SAPBEXHLevel2 6 2" xfId="44620"/>
    <cellStyle name="SAPBEXHLevel2 6 2 2" xfId="44621"/>
    <cellStyle name="SAPBEXHLevel2 6 3" xfId="44622"/>
    <cellStyle name="SAPBEXHLevel2 6 3 2" xfId="44623"/>
    <cellStyle name="SAPBEXHLevel2 6 4" xfId="44624"/>
    <cellStyle name="SAPBEXHLevel2 6 4 2" xfId="44625"/>
    <cellStyle name="SAPBEXHLevel2 6 5" xfId="44626"/>
    <cellStyle name="SAPBEXHLevel2 6 5 2" xfId="44627"/>
    <cellStyle name="SAPBEXHLevel2 6 6" xfId="44628"/>
    <cellStyle name="SAPBEXHLevel2 6 6 2" xfId="44629"/>
    <cellStyle name="SAPBEXHLevel2 6 7" xfId="44630"/>
    <cellStyle name="SAPBEXHLevel2 6 8" xfId="44631"/>
    <cellStyle name="SAPBEXHLevel2 6 9" xfId="44632"/>
    <cellStyle name="SAPBEXHLevel2 7" xfId="44633"/>
    <cellStyle name="SAPBEXHLevel2 7 2" xfId="44634"/>
    <cellStyle name="SAPBEXHLevel2 7 2 2" xfId="44635"/>
    <cellStyle name="SAPBEXHLevel2 7 3" xfId="44636"/>
    <cellStyle name="SAPBEXHLevel2 7 3 2" xfId="44637"/>
    <cellStyle name="SAPBEXHLevel2 7 4" xfId="44638"/>
    <cellStyle name="SAPBEXHLevel2 7 5" xfId="44639"/>
    <cellStyle name="SAPBEXHLevel2 8" xfId="44640"/>
    <cellStyle name="SAPBEXHLevel2 8 2" xfId="44641"/>
    <cellStyle name="SAPBEXHLevel2 8 2 2" xfId="44642"/>
    <cellStyle name="SAPBEXHLevel2 8 3" xfId="44643"/>
    <cellStyle name="SAPBEXHLevel2 9" xfId="44644"/>
    <cellStyle name="SAPBEXHLevel2 9 2" xfId="44645"/>
    <cellStyle name="SAPBEXHLevel2X" xfId="3997"/>
    <cellStyle name="SAPBEXHLevel2X 10" xfId="44646"/>
    <cellStyle name="SAPBEXHLevel2X 10 2" xfId="44647"/>
    <cellStyle name="SAPBEXHLevel2X 11" xfId="44648"/>
    <cellStyle name="SAPBEXHLevel2X 11 2" xfId="44649"/>
    <cellStyle name="SAPBEXHLevel2X 12" xfId="44650"/>
    <cellStyle name="SAPBEXHLevel2X 12 2" xfId="44651"/>
    <cellStyle name="SAPBEXHLevel2X 13" xfId="44652"/>
    <cellStyle name="SAPBEXHLevel2X 13 2" xfId="44653"/>
    <cellStyle name="SAPBEXHLevel2X 14" xfId="44654"/>
    <cellStyle name="SAPBEXHLevel2X 14 2" xfId="44655"/>
    <cellStyle name="SAPBEXHLevel2X 15" xfId="44656"/>
    <cellStyle name="SAPBEXHLevel2X 15 2" xfId="44657"/>
    <cellStyle name="SAPBEXHLevel2X 16" xfId="44658"/>
    <cellStyle name="SAPBEXHLevel2X 16 2" xfId="44659"/>
    <cellStyle name="SAPBEXHLevel2X 17" xfId="44660"/>
    <cellStyle name="SAPBEXHLevel2X 18" xfId="44661"/>
    <cellStyle name="SAPBEXHLevel2X 19" xfId="44662"/>
    <cellStyle name="SAPBEXHLevel2X 2" xfId="3998"/>
    <cellStyle name="SAPBEXHLevel2X 2 10" xfId="44663"/>
    <cellStyle name="SAPBEXHLevel2X 2 11" xfId="44664"/>
    <cellStyle name="SAPBEXHLevel2X 2 12" xfId="44665"/>
    <cellStyle name="SAPBEXHLevel2X 2 2" xfId="3999"/>
    <cellStyle name="SAPBEXHLevel2X 2 2 2" xfId="44666"/>
    <cellStyle name="SAPBEXHLevel2X 2 2 2 2" xfId="44667"/>
    <cellStyle name="SAPBEXHLevel2X 2 2 2 2 2" xfId="44668"/>
    <cellStyle name="SAPBEXHLevel2X 2 2 2 2 2 2" xfId="44669"/>
    <cellStyle name="SAPBEXHLevel2X 2 2 2 2 3" xfId="44670"/>
    <cellStyle name="SAPBEXHLevel2X 2 2 2 2 3 2" xfId="44671"/>
    <cellStyle name="SAPBEXHLevel2X 2 2 2 2 4" xfId="44672"/>
    <cellStyle name="SAPBEXHLevel2X 2 2 2 3" xfId="44673"/>
    <cellStyle name="SAPBEXHLevel2X 2 2 2 3 2" xfId="44674"/>
    <cellStyle name="SAPBEXHLevel2X 2 2 2 4" xfId="44675"/>
    <cellStyle name="SAPBEXHLevel2X 2 2 2 4 2" xfId="44676"/>
    <cellStyle name="SAPBEXHLevel2X 2 2 2 5" xfId="44677"/>
    <cellStyle name="SAPBEXHLevel2X 2 2 2 6" xfId="44678"/>
    <cellStyle name="SAPBEXHLevel2X 2 2 2 7" xfId="44679"/>
    <cellStyle name="SAPBEXHLevel2X 2 2 3" xfId="44680"/>
    <cellStyle name="SAPBEXHLevel2X 2 2 3 2" xfId="44681"/>
    <cellStyle name="SAPBEXHLevel2X 2 2 3 2 2" xfId="44682"/>
    <cellStyle name="SAPBEXHLevel2X 2 2 3 3" xfId="44683"/>
    <cellStyle name="SAPBEXHLevel2X 2 2 3 3 2" xfId="44684"/>
    <cellStyle name="SAPBEXHLevel2X 2 2 3 4" xfId="44685"/>
    <cellStyle name="SAPBEXHLevel2X 2 2 4" xfId="44686"/>
    <cellStyle name="SAPBEXHLevel2X 2 2 4 2" xfId="44687"/>
    <cellStyle name="SAPBEXHLevel2X 2 2 4 2 2" xfId="44688"/>
    <cellStyle name="SAPBEXHLevel2X 2 2 4 3" xfId="44689"/>
    <cellStyle name="SAPBEXHLevel2X 2 2 4 3 2" xfId="44690"/>
    <cellStyle name="SAPBEXHLevel2X 2 2 4 4" xfId="44691"/>
    <cellStyle name="SAPBEXHLevel2X 2 2 5" xfId="44692"/>
    <cellStyle name="SAPBEXHLevel2X 2 2 5 2" xfId="44693"/>
    <cellStyle name="SAPBEXHLevel2X 2 2 6" xfId="44694"/>
    <cellStyle name="SAPBEXHLevel2X 2 2 6 2" xfId="44695"/>
    <cellStyle name="SAPBEXHLevel2X 2 2 7" xfId="44696"/>
    <cellStyle name="SAPBEXHLevel2X 2 2 7 2" xfId="44697"/>
    <cellStyle name="SAPBEXHLevel2X 2 2 8" xfId="44698"/>
    <cellStyle name="SAPBEXHLevel2X 2 2 9" xfId="44699"/>
    <cellStyle name="SAPBEXHLevel2X 2 3" xfId="44700"/>
    <cellStyle name="SAPBEXHLevel2X 2 3 2" xfId="44701"/>
    <cellStyle name="SAPBEXHLevel2X 2 3 2 2" xfId="44702"/>
    <cellStyle name="SAPBEXHLevel2X 2 3 3" xfId="44703"/>
    <cellStyle name="SAPBEXHLevel2X 2 3 3 2" xfId="44704"/>
    <cellStyle name="SAPBEXHLevel2X 2 3 4" xfId="44705"/>
    <cellStyle name="SAPBEXHLevel2X 2 3 4 2" xfId="44706"/>
    <cellStyle name="SAPBEXHLevel2X 2 3 5" xfId="44707"/>
    <cellStyle name="SAPBEXHLevel2X 2 3 6" xfId="44708"/>
    <cellStyle name="SAPBEXHLevel2X 2 3 7" xfId="44709"/>
    <cellStyle name="SAPBEXHLevel2X 2 4" xfId="44710"/>
    <cellStyle name="SAPBEXHLevel2X 2 4 2" xfId="44711"/>
    <cellStyle name="SAPBEXHLevel2X 2 4 2 2" xfId="44712"/>
    <cellStyle name="SAPBEXHLevel2X 2 4 3" xfId="44713"/>
    <cellStyle name="SAPBEXHLevel2X 2 4 3 2" xfId="44714"/>
    <cellStyle name="SAPBEXHLevel2X 2 4 4" xfId="44715"/>
    <cellStyle name="SAPBEXHLevel2X 2 4 4 2" xfId="44716"/>
    <cellStyle name="SAPBEXHLevel2X 2 4 5" xfId="44717"/>
    <cellStyle name="SAPBEXHLevel2X 2 4 6" xfId="44718"/>
    <cellStyle name="SAPBEXHLevel2X 2 5" xfId="44719"/>
    <cellStyle name="SAPBEXHLevel2X 2 5 2" xfId="44720"/>
    <cellStyle name="SAPBEXHLevel2X 2 5 2 2" xfId="44721"/>
    <cellStyle name="SAPBEXHLevel2X 2 5 3" xfId="44722"/>
    <cellStyle name="SAPBEXHLevel2X 2 5 3 2" xfId="44723"/>
    <cellStyle name="SAPBEXHLevel2X 2 5 4" xfId="44724"/>
    <cellStyle name="SAPBEXHLevel2X 2 6" xfId="44725"/>
    <cellStyle name="SAPBEXHLevel2X 2 6 2" xfId="44726"/>
    <cellStyle name="SAPBEXHLevel2X 2 7" xfId="44727"/>
    <cellStyle name="SAPBEXHLevel2X 2 7 2" xfId="44728"/>
    <cellStyle name="SAPBEXHLevel2X 2 8" xfId="44729"/>
    <cellStyle name="SAPBEXHLevel2X 2 8 2" xfId="44730"/>
    <cellStyle name="SAPBEXHLevel2X 2 9" xfId="44731"/>
    <cellStyle name="SAPBEXHLevel2X 2 9 2" xfId="44732"/>
    <cellStyle name="SAPBEXHLevel2X 3" xfId="4000"/>
    <cellStyle name="SAPBEXHLevel2X 3 2" xfId="5115"/>
    <cellStyle name="SAPBEXHLevel2X 3 2 2" xfId="44733"/>
    <cellStyle name="SAPBEXHLevel2X 3 2 2 2" xfId="44734"/>
    <cellStyle name="SAPBEXHLevel2X 3 2 2 2 2" xfId="44735"/>
    <cellStyle name="SAPBEXHLevel2X 3 2 2 3" xfId="44736"/>
    <cellStyle name="SAPBEXHLevel2X 3 2 2 3 2" xfId="44737"/>
    <cellStyle name="SAPBEXHLevel2X 3 2 2 4" xfId="44738"/>
    <cellStyle name="SAPBEXHLevel2X 3 2 2 5" xfId="44739"/>
    <cellStyle name="SAPBEXHLevel2X 3 2 2 6" xfId="44740"/>
    <cellStyle name="SAPBEXHLevel2X 3 2 3" xfId="44741"/>
    <cellStyle name="SAPBEXHLevel2X 3 2 3 2" xfId="44742"/>
    <cellStyle name="SAPBEXHLevel2X 3 2 3 2 2" xfId="44743"/>
    <cellStyle name="SAPBEXHLevel2X 3 2 3 3" xfId="44744"/>
    <cellStyle name="SAPBEXHLevel2X 3 2 3 3 2" xfId="44745"/>
    <cellStyle name="SAPBEXHLevel2X 3 2 3 4" xfId="44746"/>
    <cellStyle name="SAPBEXHLevel2X 3 2 3 5" xfId="44747"/>
    <cellStyle name="SAPBEXHLevel2X 3 2 4" xfId="44748"/>
    <cellStyle name="SAPBEXHLevel2X 3 2 4 2" xfId="44749"/>
    <cellStyle name="SAPBEXHLevel2X 3 2 4 3" xfId="58142"/>
    <cellStyle name="SAPBEXHLevel2X 3 2 5" xfId="44750"/>
    <cellStyle name="SAPBEXHLevel2X 3 2 5 2" xfId="44751"/>
    <cellStyle name="SAPBEXHLevel2X 3 2 6" xfId="44752"/>
    <cellStyle name="SAPBEXHLevel2X 3 2 6 2" xfId="44753"/>
    <cellStyle name="SAPBEXHLevel2X 3 2 7" xfId="44754"/>
    <cellStyle name="SAPBEXHLevel2X 3 2 8" xfId="44755"/>
    <cellStyle name="SAPBEXHLevel2X 3 2 9" xfId="44756"/>
    <cellStyle name="SAPBEXHLevel2X 3 3" xfId="44757"/>
    <cellStyle name="SAPBEXHLevel2X 3 3 2" xfId="44758"/>
    <cellStyle name="SAPBEXHLevel2X 3 3 2 2" xfId="44759"/>
    <cellStyle name="SAPBEXHLevel2X 3 3 3" xfId="44760"/>
    <cellStyle name="SAPBEXHLevel2X 3 3 3 2" xfId="44761"/>
    <cellStyle name="SAPBEXHLevel2X 3 3 4" xfId="44762"/>
    <cellStyle name="SAPBEXHLevel2X 3 3 4 2" xfId="44763"/>
    <cellStyle name="SAPBEXHLevel2X 3 3 5" xfId="44764"/>
    <cellStyle name="SAPBEXHLevel2X 3 3 6" xfId="44765"/>
    <cellStyle name="SAPBEXHLevel2X 3 3 7" xfId="44766"/>
    <cellStyle name="SAPBEXHLevel2X 3 4" xfId="44767"/>
    <cellStyle name="SAPBEXHLevel2X 3 4 2" xfId="44768"/>
    <cellStyle name="SAPBEXHLevel2X 3 4 2 2" xfId="44769"/>
    <cellStyle name="SAPBEXHLevel2X 3 4 3" xfId="44770"/>
    <cellStyle name="SAPBEXHLevel2X 3 4 3 2" xfId="44771"/>
    <cellStyle name="SAPBEXHLevel2X 3 4 4" xfId="44772"/>
    <cellStyle name="SAPBEXHLevel2X 3 4 5" xfId="44773"/>
    <cellStyle name="SAPBEXHLevel2X 3 5" xfId="44774"/>
    <cellStyle name="SAPBEXHLevel2X 3 5 2" xfId="44775"/>
    <cellStyle name="SAPBEXHLevel2X 3 5 3" xfId="44776"/>
    <cellStyle name="SAPBEXHLevel2X 3 5 4" xfId="44777"/>
    <cellStyle name="SAPBEXHLevel2X 3 6" xfId="44778"/>
    <cellStyle name="SAPBEXHLevel2X 3 6 2" xfId="44779"/>
    <cellStyle name="SAPBEXHLevel2X 3 7" xfId="44780"/>
    <cellStyle name="SAPBEXHLevel2X 3 7 2" xfId="44781"/>
    <cellStyle name="SAPBEXHLevel2X 3 8" xfId="44782"/>
    <cellStyle name="SAPBEXHLevel2X 3 9" xfId="44783"/>
    <cellStyle name="SAPBEXHLevel2X 4" xfId="4001"/>
    <cellStyle name="SAPBEXHLevel2X 4 10" xfId="44784"/>
    <cellStyle name="SAPBEXHLevel2X 4 2" xfId="44785"/>
    <cellStyle name="SAPBEXHLevel2X 4 2 2" xfId="44786"/>
    <cellStyle name="SAPBEXHLevel2X 4 2 2 2" xfId="44787"/>
    <cellStyle name="SAPBEXHLevel2X 4 2 2 2 2" xfId="44788"/>
    <cellStyle name="SAPBEXHLevel2X 4 2 2 3" xfId="44789"/>
    <cellStyle name="SAPBEXHLevel2X 4 2 2 3 2" xfId="44790"/>
    <cellStyle name="SAPBEXHLevel2X 4 2 2 4" xfId="44791"/>
    <cellStyle name="SAPBEXHLevel2X 4 2 2 5" xfId="44792"/>
    <cellStyle name="SAPBEXHLevel2X 4 2 2 6" xfId="44793"/>
    <cellStyle name="SAPBEXHLevel2X 4 2 3" xfId="44794"/>
    <cellStyle name="SAPBEXHLevel2X 4 2 3 2" xfId="44795"/>
    <cellStyle name="SAPBEXHLevel2X 4 2 3 2 2" xfId="44796"/>
    <cellStyle name="SAPBEXHLevel2X 4 2 3 3" xfId="44797"/>
    <cellStyle name="SAPBEXHLevel2X 4 2 3 3 2" xfId="44798"/>
    <cellStyle name="SAPBEXHLevel2X 4 2 3 4" xfId="44799"/>
    <cellStyle name="SAPBEXHLevel2X 4 2 4" xfId="44800"/>
    <cellStyle name="SAPBEXHLevel2X 4 2 4 2" xfId="44801"/>
    <cellStyle name="SAPBEXHLevel2X 4 2 5" xfId="44802"/>
    <cellStyle name="SAPBEXHLevel2X 4 2 5 2" xfId="44803"/>
    <cellStyle name="SAPBEXHLevel2X 4 2 6" xfId="44804"/>
    <cellStyle name="SAPBEXHLevel2X 4 2 6 2" xfId="44805"/>
    <cellStyle name="SAPBEXHLevel2X 4 2 7" xfId="44806"/>
    <cellStyle name="SAPBEXHLevel2X 4 2 8" xfId="44807"/>
    <cellStyle name="SAPBEXHLevel2X 4 2 9" xfId="44808"/>
    <cellStyle name="SAPBEXHLevel2X 4 3" xfId="44809"/>
    <cellStyle name="SAPBEXHLevel2X 4 3 2" xfId="44810"/>
    <cellStyle name="SAPBEXHLevel2X 4 3 2 2" xfId="44811"/>
    <cellStyle name="SAPBEXHLevel2X 4 3 3" xfId="44812"/>
    <cellStyle name="SAPBEXHLevel2X 4 3 3 2" xfId="44813"/>
    <cellStyle name="SAPBEXHLevel2X 4 3 4" xfId="44814"/>
    <cellStyle name="SAPBEXHLevel2X 4 3 4 2" xfId="44815"/>
    <cellStyle name="SAPBEXHLevel2X 4 3 5" xfId="44816"/>
    <cellStyle name="SAPBEXHLevel2X 4 3 6" xfId="44817"/>
    <cellStyle name="SAPBEXHLevel2X 4 3 7" xfId="44818"/>
    <cellStyle name="SAPBEXHLevel2X 4 4" xfId="44819"/>
    <cellStyle name="SAPBEXHLevel2X 4 4 2" xfId="44820"/>
    <cellStyle name="SAPBEXHLevel2X 4 4 2 2" xfId="44821"/>
    <cellStyle name="SAPBEXHLevel2X 4 4 3" xfId="44822"/>
    <cellStyle name="SAPBEXHLevel2X 4 4 3 2" xfId="44823"/>
    <cellStyle name="SAPBEXHLevel2X 4 4 4" xfId="44824"/>
    <cellStyle name="SAPBEXHLevel2X 4 5" xfId="44825"/>
    <cellStyle name="SAPBEXHLevel2X 4 5 2" xfId="44826"/>
    <cellStyle name="SAPBEXHLevel2X 4 6" xfId="44827"/>
    <cellStyle name="SAPBEXHLevel2X 4 6 2" xfId="44828"/>
    <cellStyle name="SAPBEXHLevel2X 4 7" xfId="44829"/>
    <cellStyle name="SAPBEXHLevel2X 4 7 2" xfId="44830"/>
    <cellStyle name="SAPBEXHLevel2X 4 8" xfId="44831"/>
    <cellStyle name="SAPBEXHLevel2X 4 9" xfId="44832"/>
    <cellStyle name="SAPBEXHLevel2X 5" xfId="44833"/>
    <cellStyle name="SAPBEXHLevel2X 5 10" xfId="44834"/>
    <cellStyle name="SAPBEXHLevel2X 5 11" xfId="44835"/>
    <cellStyle name="SAPBEXHLevel2X 5 2" xfId="44836"/>
    <cellStyle name="SAPBEXHLevel2X 5 2 2" xfId="44837"/>
    <cellStyle name="SAPBEXHLevel2X 5 2 2 2" xfId="44838"/>
    <cellStyle name="SAPBEXHLevel2X 5 2 3" xfId="44839"/>
    <cellStyle name="SAPBEXHLevel2X 5 2 3 2" xfId="44840"/>
    <cellStyle name="SAPBEXHLevel2X 5 2 4" xfId="44841"/>
    <cellStyle name="SAPBEXHLevel2X 5 2 5" xfId="44842"/>
    <cellStyle name="SAPBEXHLevel2X 5 2 6" xfId="44843"/>
    <cellStyle name="SAPBEXHLevel2X 5 3" xfId="44844"/>
    <cellStyle name="SAPBEXHLevel2X 5 3 2" xfId="44845"/>
    <cellStyle name="SAPBEXHLevel2X 5 3 2 2" xfId="44846"/>
    <cellStyle name="SAPBEXHLevel2X 5 3 3" xfId="44847"/>
    <cellStyle name="SAPBEXHLevel2X 5 3 3 2" xfId="44848"/>
    <cellStyle name="SAPBEXHLevel2X 5 3 4" xfId="44849"/>
    <cellStyle name="SAPBEXHLevel2X 5 4" xfId="44850"/>
    <cellStyle name="SAPBEXHLevel2X 5 4 2" xfId="44851"/>
    <cellStyle name="SAPBEXHLevel2X 5 5" xfId="44852"/>
    <cellStyle name="SAPBEXHLevel2X 5 5 2" xfId="44853"/>
    <cellStyle name="SAPBEXHLevel2X 5 6" xfId="44854"/>
    <cellStyle name="SAPBEXHLevel2X 5 6 2" xfId="44855"/>
    <cellStyle name="SAPBEXHLevel2X 5 7" xfId="44856"/>
    <cellStyle name="SAPBEXHLevel2X 5 7 2" xfId="44857"/>
    <cellStyle name="SAPBEXHLevel2X 5 8" xfId="44858"/>
    <cellStyle name="SAPBEXHLevel2X 5 8 2" xfId="44859"/>
    <cellStyle name="SAPBEXHLevel2X 5 9" xfId="44860"/>
    <cellStyle name="SAPBEXHLevel2X 6" xfId="44861"/>
    <cellStyle name="SAPBEXHLevel2X 6 2" xfId="44862"/>
    <cellStyle name="SAPBEXHLevel2X 6 2 2" xfId="44863"/>
    <cellStyle name="SAPBEXHLevel2X 6 3" xfId="44864"/>
    <cellStyle name="SAPBEXHLevel2X 6 3 2" xfId="44865"/>
    <cellStyle name="SAPBEXHLevel2X 6 4" xfId="44866"/>
    <cellStyle name="SAPBEXHLevel2X 6 4 2" xfId="44867"/>
    <cellStyle name="SAPBEXHLevel2X 6 5" xfId="44868"/>
    <cellStyle name="SAPBEXHLevel2X 6 5 2" xfId="44869"/>
    <cellStyle name="SAPBEXHLevel2X 6 6" xfId="44870"/>
    <cellStyle name="SAPBEXHLevel2X 6 6 2" xfId="44871"/>
    <cellStyle name="SAPBEXHLevel2X 6 7" xfId="44872"/>
    <cellStyle name="SAPBEXHLevel2X 6 8" xfId="44873"/>
    <cellStyle name="SAPBEXHLevel2X 6 9" xfId="44874"/>
    <cellStyle name="SAPBEXHLevel2X 7" xfId="44875"/>
    <cellStyle name="SAPBEXHLevel2X 7 2" xfId="44876"/>
    <cellStyle name="SAPBEXHLevel2X 7 2 2" xfId="44877"/>
    <cellStyle name="SAPBEXHLevel2X 7 3" xfId="44878"/>
    <cellStyle name="SAPBEXHLevel2X 7 3 2" xfId="44879"/>
    <cellStyle name="SAPBEXHLevel2X 7 4" xfId="44880"/>
    <cellStyle name="SAPBEXHLevel2X 7 4 2" xfId="44881"/>
    <cellStyle name="SAPBEXHLevel2X 7 5" xfId="44882"/>
    <cellStyle name="SAPBEXHLevel2X 7 5 2" xfId="44883"/>
    <cellStyle name="SAPBEXHLevel2X 7 6" xfId="44884"/>
    <cellStyle name="SAPBEXHLevel2X 7 6 2" xfId="44885"/>
    <cellStyle name="SAPBEXHLevel2X 7 7" xfId="44886"/>
    <cellStyle name="SAPBEXHLevel2X 7 8" xfId="44887"/>
    <cellStyle name="SAPBEXHLevel2X 8" xfId="44888"/>
    <cellStyle name="SAPBEXHLevel2X 8 2" xfId="44889"/>
    <cellStyle name="SAPBEXHLevel2X 8 2 2" xfId="44890"/>
    <cellStyle name="SAPBEXHLevel2X 8 3" xfId="44891"/>
    <cellStyle name="SAPBEXHLevel2X 9" xfId="44892"/>
    <cellStyle name="SAPBEXHLevel2X 9 2" xfId="44893"/>
    <cellStyle name="SAPBEXHLevel2X_2010-2012 Program Workbook_Incent_FS" xfId="4002"/>
    <cellStyle name="SAPBEXHLevel3" xfId="4003"/>
    <cellStyle name="SAPBEXHLevel3 10" xfId="44894"/>
    <cellStyle name="SAPBEXHLevel3 10 2" xfId="44895"/>
    <cellStyle name="SAPBEXHLevel3 11" xfId="44896"/>
    <cellStyle name="SAPBEXHLevel3 11 2" xfId="44897"/>
    <cellStyle name="SAPBEXHLevel3 12" xfId="44898"/>
    <cellStyle name="SAPBEXHLevel3 12 2" xfId="44899"/>
    <cellStyle name="SAPBEXHLevel3 13" xfId="44900"/>
    <cellStyle name="SAPBEXHLevel3 13 2" xfId="44901"/>
    <cellStyle name="SAPBEXHLevel3 14" xfId="44902"/>
    <cellStyle name="SAPBEXHLevel3 14 2" xfId="44903"/>
    <cellStyle name="SAPBEXHLevel3 15" xfId="44904"/>
    <cellStyle name="SAPBEXHLevel3 15 2" xfId="44905"/>
    <cellStyle name="SAPBEXHLevel3 16" xfId="44906"/>
    <cellStyle name="SAPBEXHLevel3 16 2" xfId="44907"/>
    <cellStyle name="SAPBEXHLevel3 17" xfId="44908"/>
    <cellStyle name="SAPBEXHLevel3 18" xfId="44909"/>
    <cellStyle name="SAPBEXHLevel3 19" xfId="44910"/>
    <cellStyle name="SAPBEXHLevel3 2" xfId="4004"/>
    <cellStyle name="SAPBEXHLevel3 2 10" xfId="44911"/>
    <cellStyle name="SAPBEXHLevel3 2 11" xfId="44912"/>
    <cellStyle name="SAPBEXHLevel3 2 2" xfId="4005"/>
    <cellStyle name="SAPBEXHLevel3 2 2 2" xfId="44913"/>
    <cellStyle name="SAPBEXHLevel3 2 2 2 2" xfId="44914"/>
    <cellStyle name="SAPBEXHLevel3 2 2 2 2 2" xfId="44915"/>
    <cellStyle name="SAPBEXHLevel3 2 2 2 3" xfId="44916"/>
    <cellStyle name="SAPBEXHLevel3 2 2 2 3 2" xfId="44917"/>
    <cellStyle name="SAPBEXHLevel3 2 2 2 4" xfId="44918"/>
    <cellStyle name="SAPBEXHLevel3 2 2 2 5" xfId="44919"/>
    <cellStyle name="SAPBEXHLevel3 2 2 2 6" xfId="44920"/>
    <cellStyle name="SAPBEXHLevel3 2 2 3" xfId="44921"/>
    <cellStyle name="SAPBEXHLevel3 2 2 3 2" xfId="44922"/>
    <cellStyle name="SAPBEXHLevel3 2 2 3 2 2" xfId="44923"/>
    <cellStyle name="SAPBEXHLevel3 2 2 3 3" xfId="44924"/>
    <cellStyle name="SAPBEXHLevel3 2 2 3 3 2" xfId="44925"/>
    <cellStyle name="SAPBEXHLevel3 2 2 3 4" xfId="44926"/>
    <cellStyle name="SAPBEXHLevel3 2 2 4" xfId="44927"/>
    <cellStyle name="SAPBEXHLevel3 2 2 4 2" xfId="44928"/>
    <cellStyle name="SAPBEXHLevel3 2 2 5" xfId="44929"/>
    <cellStyle name="SAPBEXHLevel3 2 2 5 2" xfId="44930"/>
    <cellStyle name="SAPBEXHLevel3 2 2 6" xfId="44931"/>
    <cellStyle name="SAPBEXHLevel3 2 2 6 2" xfId="44932"/>
    <cellStyle name="SAPBEXHLevel3 2 2 7" xfId="44933"/>
    <cellStyle name="SAPBEXHLevel3 2 2 8" xfId="44934"/>
    <cellStyle name="SAPBEXHLevel3 2 3" xfId="4006"/>
    <cellStyle name="SAPBEXHLevel3 2 3 2" xfId="44935"/>
    <cellStyle name="SAPBEXHLevel3 2 3 2 2" xfId="44936"/>
    <cellStyle name="SAPBEXHLevel3 2 3 3" xfId="44937"/>
    <cellStyle name="SAPBEXHLevel3 2 3 3 2" xfId="44938"/>
    <cellStyle name="SAPBEXHLevel3 2 3 4" xfId="44939"/>
    <cellStyle name="SAPBEXHLevel3 2 3 4 2" xfId="44940"/>
    <cellStyle name="SAPBEXHLevel3 2 3 5" xfId="44941"/>
    <cellStyle name="SAPBEXHLevel3 2 3 6" xfId="44942"/>
    <cellStyle name="SAPBEXHLevel3 2 3 7" xfId="44943"/>
    <cellStyle name="SAPBEXHLevel3 2 4" xfId="44944"/>
    <cellStyle name="SAPBEXHLevel3 2 4 2" xfId="44945"/>
    <cellStyle name="SAPBEXHLevel3 2 4 2 2" xfId="44946"/>
    <cellStyle name="SAPBEXHLevel3 2 4 3" xfId="44947"/>
    <cellStyle name="SAPBEXHLevel3 2 4 3 2" xfId="44948"/>
    <cellStyle name="SAPBEXHLevel3 2 4 4" xfId="44949"/>
    <cellStyle name="SAPBEXHLevel3 2 4 4 2" xfId="44950"/>
    <cellStyle name="SAPBEXHLevel3 2 4 5" xfId="44951"/>
    <cellStyle name="SAPBEXHLevel3 2 4 6" xfId="44952"/>
    <cellStyle name="SAPBEXHLevel3 2 5" xfId="44953"/>
    <cellStyle name="SAPBEXHLevel3 2 5 2" xfId="44954"/>
    <cellStyle name="SAPBEXHLevel3 2 6" xfId="44955"/>
    <cellStyle name="SAPBEXHLevel3 2 6 2" xfId="44956"/>
    <cellStyle name="SAPBEXHLevel3 2 7" xfId="44957"/>
    <cellStyle name="SAPBEXHLevel3 2 7 2" xfId="44958"/>
    <cellStyle name="SAPBEXHLevel3 2 8" xfId="44959"/>
    <cellStyle name="SAPBEXHLevel3 2 8 2" xfId="44960"/>
    <cellStyle name="SAPBEXHLevel3 2 9" xfId="44961"/>
    <cellStyle name="SAPBEXHLevel3 3" xfId="4007"/>
    <cellStyle name="SAPBEXHLevel3 3 2" xfId="44962"/>
    <cellStyle name="SAPBEXHLevel3 3 2 2" xfId="44963"/>
    <cellStyle name="SAPBEXHLevel3 3 2 2 2" xfId="44964"/>
    <cellStyle name="SAPBEXHLevel3 3 2 2 2 2" xfId="44965"/>
    <cellStyle name="SAPBEXHLevel3 3 2 2 3" xfId="44966"/>
    <cellStyle name="SAPBEXHLevel3 3 2 2 3 2" xfId="44967"/>
    <cellStyle name="SAPBEXHLevel3 3 2 2 4" xfId="44968"/>
    <cellStyle name="SAPBEXHLevel3 3 2 2 5" xfId="44969"/>
    <cellStyle name="SAPBEXHLevel3 3 2 2 6" xfId="44970"/>
    <cellStyle name="SAPBEXHLevel3 3 2 3" xfId="44971"/>
    <cellStyle name="SAPBEXHLevel3 3 2 3 2" xfId="44972"/>
    <cellStyle name="SAPBEXHLevel3 3 2 3 2 2" xfId="44973"/>
    <cellStyle name="SAPBEXHLevel3 3 2 3 3" xfId="44974"/>
    <cellStyle name="SAPBEXHLevel3 3 2 3 3 2" xfId="44975"/>
    <cellStyle name="SAPBEXHLevel3 3 2 3 4" xfId="44976"/>
    <cellStyle name="SAPBEXHLevel3 3 2 3 5" xfId="44977"/>
    <cellStyle name="SAPBEXHLevel3 3 2 4" xfId="44978"/>
    <cellStyle name="SAPBEXHLevel3 3 2 4 2" xfId="44979"/>
    <cellStyle name="SAPBEXHLevel3 3 2 5" xfId="44980"/>
    <cellStyle name="SAPBEXHLevel3 3 2 5 2" xfId="44981"/>
    <cellStyle name="SAPBEXHLevel3 3 2 6" xfId="44982"/>
    <cellStyle name="SAPBEXHLevel3 3 2 6 2" xfId="44983"/>
    <cellStyle name="SAPBEXHLevel3 3 2 7" xfId="44984"/>
    <cellStyle name="SAPBEXHLevel3 3 2 8" xfId="44985"/>
    <cellStyle name="SAPBEXHLevel3 3 2 9" xfId="44986"/>
    <cellStyle name="SAPBEXHLevel3 3 3" xfId="44987"/>
    <cellStyle name="SAPBEXHLevel3 3 3 2" xfId="44988"/>
    <cellStyle name="SAPBEXHLevel3 3 3 2 2" xfId="44989"/>
    <cellStyle name="SAPBEXHLevel3 3 3 3" xfId="44990"/>
    <cellStyle name="SAPBEXHLevel3 3 3 3 2" xfId="44991"/>
    <cellStyle name="SAPBEXHLevel3 3 3 4" xfId="44992"/>
    <cellStyle name="SAPBEXHLevel3 3 3 4 2" xfId="44993"/>
    <cellStyle name="SAPBEXHLevel3 3 3 5" xfId="44994"/>
    <cellStyle name="SAPBEXHLevel3 3 3 6" xfId="44995"/>
    <cellStyle name="SAPBEXHLevel3 3 3 7" xfId="44996"/>
    <cellStyle name="SAPBEXHLevel3 3 4" xfId="44997"/>
    <cellStyle name="SAPBEXHLevel3 3 4 2" xfId="44998"/>
    <cellStyle name="SAPBEXHLevel3 3 4 2 2" xfId="44999"/>
    <cellStyle name="SAPBEXHLevel3 3 4 3" xfId="45000"/>
    <cellStyle name="SAPBEXHLevel3 3 4 3 2" xfId="45001"/>
    <cellStyle name="SAPBEXHLevel3 3 4 4" xfId="45002"/>
    <cellStyle name="SAPBEXHLevel3 3 4 5" xfId="45003"/>
    <cellStyle name="SAPBEXHLevel3 3 4 6" xfId="45004"/>
    <cellStyle name="SAPBEXHLevel3 3 5" xfId="45005"/>
    <cellStyle name="SAPBEXHLevel3 3 5 2" xfId="45006"/>
    <cellStyle name="SAPBEXHLevel3 3 5 3" xfId="45007"/>
    <cellStyle name="SAPBEXHLevel3 3 6" xfId="45008"/>
    <cellStyle name="SAPBEXHLevel3 3 6 2" xfId="45009"/>
    <cellStyle name="SAPBEXHLevel3 3 7" xfId="45010"/>
    <cellStyle name="SAPBEXHLevel3 3 7 2" xfId="45011"/>
    <cellStyle name="SAPBEXHLevel3 3 8" xfId="45012"/>
    <cellStyle name="SAPBEXHLevel3 3 9" xfId="45013"/>
    <cellStyle name="SAPBEXHLevel3 4" xfId="45014"/>
    <cellStyle name="SAPBEXHLevel3 4 2" xfId="45015"/>
    <cellStyle name="SAPBEXHLevel3 4 2 2" xfId="45016"/>
    <cellStyle name="SAPBEXHLevel3 4 2 2 2" xfId="45017"/>
    <cellStyle name="SAPBEXHLevel3 4 2 2 3" xfId="45018"/>
    <cellStyle name="SAPBEXHLevel3 4 2 3" xfId="45019"/>
    <cellStyle name="SAPBEXHLevel3 4 2 4" xfId="45020"/>
    <cellStyle name="SAPBEXHLevel3 4 3" xfId="45021"/>
    <cellStyle name="SAPBEXHLevel3 4 3 2" xfId="45022"/>
    <cellStyle name="SAPBEXHLevel3 4 3 3" xfId="45023"/>
    <cellStyle name="SAPBEXHLevel3 4 3 4" xfId="45024"/>
    <cellStyle name="SAPBEXHLevel3 4 4" xfId="45025"/>
    <cellStyle name="SAPBEXHLevel3 4 4 2" xfId="45026"/>
    <cellStyle name="SAPBEXHLevel3 4 5" xfId="45027"/>
    <cellStyle name="SAPBEXHLevel3 4 5 2" xfId="45028"/>
    <cellStyle name="SAPBEXHLevel3 4 6" xfId="45029"/>
    <cellStyle name="SAPBEXHLevel3 4 6 2" xfId="45030"/>
    <cellStyle name="SAPBEXHLevel3 4 7" xfId="45031"/>
    <cellStyle name="SAPBEXHLevel3 4 8" xfId="45032"/>
    <cellStyle name="SAPBEXHLevel3 4 9" xfId="45033"/>
    <cellStyle name="SAPBEXHLevel3 5" xfId="45034"/>
    <cellStyle name="SAPBEXHLevel3 5 10" xfId="45035"/>
    <cellStyle name="SAPBEXHLevel3 5 11" xfId="45036"/>
    <cellStyle name="SAPBEXHLevel3 5 2" xfId="45037"/>
    <cellStyle name="SAPBEXHLevel3 5 2 2" xfId="45038"/>
    <cellStyle name="SAPBEXHLevel3 5 2 2 2" xfId="45039"/>
    <cellStyle name="SAPBEXHLevel3 5 2 3" xfId="45040"/>
    <cellStyle name="SAPBEXHLevel3 5 2 3 2" xfId="45041"/>
    <cellStyle name="SAPBEXHLevel3 5 2 4" xfId="45042"/>
    <cellStyle name="SAPBEXHLevel3 5 2 5" xfId="45043"/>
    <cellStyle name="SAPBEXHLevel3 5 2 6" xfId="45044"/>
    <cellStyle name="SAPBEXHLevel3 5 3" xfId="45045"/>
    <cellStyle name="SAPBEXHLevel3 5 3 2" xfId="45046"/>
    <cellStyle name="SAPBEXHLevel3 5 3 2 2" xfId="45047"/>
    <cellStyle name="SAPBEXHLevel3 5 3 3" xfId="45048"/>
    <cellStyle name="SAPBEXHLevel3 5 3 3 2" xfId="45049"/>
    <cellStyle name="SAPBEXHLevel3 5 3 4" xfId="45050"/>
    <cellStyle name="SAPBEXHLevel3 5 4" xfId="45051"/>
    <cellStyle name="SAPBEXHLevel3 5 4 2" xfId="45052"/>
    <cellStyle name="SAPBEXHLevel3 5 5" xfId="45053"/>
    <cellStyle name="SAPBEXHLevel3 5 5 2" xfId="45054"/>
    <cellStyle name="SAPBEXHLevel3 5 6" xfId="45055"/>
    <cellStyle name="SAPBEXHLevel3 5 6 2" xfId="45056"/>
    <cellStyle name="SAPBEXHLevel3 5 7" xfId="45057"/>
    <cellStyle name="SAPBEXHLevel3 5 7 2" xfId="45058"/>
    <cellStyle name="SAPBEXHLevel3 5 8" xfId="45059"/>
    <cellStyle name="SAPBEXHLevel3 5 8 2" xfId="45060"/>
    <cellStyle name="SAPBEXHLevel3 5 9" xfId="45061"/>
    <cellStyle name="SAPBEXHLevel3 6" xfId="45062"/>
    <cellStyle name="SAPBEXHLevel3 6 2" xfId="45063"/>
    <cellStyle name="SAPBEXHLevel3 6 2 2" xfId="45064"/>
    <cellStyle name="SAPBEXHLevel3 6 3" xfId="45065"/>
    <cellStyle name="SAPBEXHLevel3 6 3 2" xfId="45066"/>
    <cellStyle name="SAPBEXHLevel3 6 4" xfId="45067"/>
    <cellStyle name="SAPBEXHLevel3 6 4 2" xfId="45068"/>
    <cellStyle name="SAPBEXHLevel3 6 5" xfId="45069"/>
    <cellStyle name="SAPBEXHLevel3 6 5 2" xfId="45070"/>
    <cellStyle name="SAPBEXHLevel3 6 6" xfId="45071"/>
    <cellStyle name="SAPBEXHLevel3 6 6 2" xfId="45072"/>
    <cellStyle name="SAPBEXHLevel3 6 7" xfId="45073"/>
    <cellStyle name="SAPBEXHLevel3 6 8" xfId="45074"/>
    <cellStyle name="SAPBEXHLevel3 6 9" xfId="45075"/>
    <cellStyle name="SAPBEXHLevel3 7" xfId="45076"/>
    <cellStyle name="SAPBEXHLevel3 7 2" xfId="45077"/>
    <cellStyle name="SAPBEXHLevel3 7 2 2" xfId="45078"/>
    <cellStyle name="SAPBEXHLevel3 7 3" xfId="45079"/>
    <cellStyle name="SAPBEXHLevel3 7 3 2" xfId="45080"/>
    <cellStyle name="SAPBEXHLevel3 7 4" xfId="45081"/>
    <cellStyle name="SAPBEXHLevel3 7 5" xfId="45082"/>
    <cellStyle name="SAPBEXHLevel3 8" xfId="45083"/>
    <cellStyle name="SAPBEXHLevel3 8 2" xfId="45084"/>
    <cellStyle name="SAPBEXHLevel3 8 2 2" xfId="45085"/>
    <cellStyle name="SAPBEXHLevel3 8 3" xfId="45086"/>
    <cellStyle name="SAPBEXHLevel3 9" xfId="45087"/>
    <cellStyle name="SAPBEXHLevel3 9 2" xfId="45088"/>
    <cellStyle name="SAPBEXHLevel3_Phase 1 Fundshift - ELP Partnerships to WRELP Partnership SAP Accounting" xfId="45089"/>
    <cellStyle name="SAPBEXHLevel3X" xfId="4008"/>
    <cellStyle name="SAPBEXHLevel3X 10" xfId="45090"/>
    <cellStyle name="SAPBEXHLevel3X 10 2" xfId="45091"/>
    <cellStyle name="SAPBEXHLevel3X 11" xfId="45092"/>
    <cellStyle name="SAPBEXHLevel3X 11 2" xfId="45093"/>
    <cellStyle name="SAPBEXHLevel3X 12" xfId="45094"/>
    <cellStyle name="SAPBEXHLevel3X 12 2" xfId="45095"/>
    <cellStyle name="SAPBEXHLevel3X 13" xfId="45096"/>
    <cellStyle name="SAPBEXHLevel3X 13 2" xfId="45097"/>
    <cellStyle name="SAPBEXHLevel3X 14" xfId="45098"/>
    <cellStyle name="SAPBEXHLevel3X 14 2" xfId="45099"/>
    <cellStyle name="SAPBEXHLevel3X 15" xfId="45100"/>
    <cellStyle name="SAPBEXHLevel3X 15 2" xfId="45101"/>
    <cellStyle name="SAPBEXHLevel3X 16" xfId="45102"/>
    <cellStyle name="SAPBEXHLevel3X 16 2" xfId="45103"/>
    <cellStyle name="SAPBEXHLevel3X 17" xfId="45104"/>
    <cellStyle name="SAPBEXHLevel3X 18" xfId="45105"/>
    <cellStyle name="SAPBEXHLevel3X 19" xfId="45106"/>
    <cellStyle name="SAPBEXHLevel3X 2" xfId="4009"/>
    <cellStyle name="SAPBEXHLevel3X 2 10" xfId="45107"/>
    <cellStyle name="SAPBEXHLevel3X 2 11" xfId="45108"/>
    <cellStyle name="SAPBEXHLevel3X 2 12" xfId="45109"/>
    <cellStyle name="SAPBEXHLevel3X 2 2" xfId="4010"/>
    <cellStyle name="SAPBEXHLevel3X 2 2 2" xfId="45110"/>
    <cellStyle name="SAPBEXHLevel3X 2 2 2 2" xfId="45111"/>
    <cellStyle name="SAPBEXHLevel3X 2 2 2 2 2" xfId="45112"/>
    <cellStyle name="SAPBEXHLevel3X 2 2 2 2 2 2" xfId="45113"/>
    <cellStyle name="SAPBEXHLevel3X 2 2 2 2 3" xfId="45114"/>
    <cellStyle name="SAPBEXHLevel3X 2 2 2 2 3 2" xfId="45115"/>
    <cellStyle name="SAPBEXHLevel3X 2 2 2 2 4" xfId="45116"/>
    <cellStyle name="SAPBEXHLevel3X 2 2 2 3" xfId="45117"/>
    <cellStyle name="SAPBEXHLevel3X 2 2 2 3 2" xfId="45118"/>
    <cellStyle name="SAPBEXHLevel3X 2 2 2 4" xfId="45119"/>
    <cellStyle name="SAPBEXHLevel3X 2 2 2 4 2" xfId="45120"/>
    <cellStyle name="SAPBEXHLevel3X 2 2 2 5" xfId="45121"/>
    <cellStyle name="SAPBEXHLevel3X 2 2 2 6" xfId="45122"/>
    <cellStyle name="SAPBEXHLevel3X 2 2 2 7" xfId="45123"/>
    <cellStyle name="SAPBEXHLevel3X 2 2 3" xfId="45124"/>
    <cellStyle name="SAPBEXHLevel3X 2 2 3 2" xfId="45125"/>
    <cellStyle name="SAPBEXHLevel3X 2 2 3 2 2" xfId="45126"/>
    <cellStyle name="SAPBEXHLevel3X 2 2 3 3" xfId="45127"/>
    <cellStyle name="SAPBEXHLevel3X 2 2 3 3 2" xfId="45128"/>
    <cellStyle name="SAPBEXHLevel3X 2 2 3 4" xfId="45129"/>
    <cellStyle name="SAPBEXHLevel3X 2 2 4" xfId="45130"/>
    <cellStyle name="SAPBEXHLevel3X 2 2 4 2" xfId="45131"/>
    <cellStyle name="SAPBEXHLevel3X 2 2 4 2 2" xfId="45132"/>
    <cellStyle name="SAPBEXHLevel3X 2 2 4 3" xfId="45133"/>
    <cellStyle name="SAPBEXHLevel3X 2 2 4 3 2" xfId="45134"/>
    <cellStyle name="SAPBEXHLevel3X 2 2 4 4" xfId="45135"/>
    <cellStyle name="SAPBEXHLevel3X 2 2 5" xfId="45136"/>
    <cellStyle name="SAPBEXHLevel3X 2 2 5 2" xfId="45137"/>
    <cellStyle name="SAPBEXHLevel3X 2 2 6" xfId="45138"/>
    <cellStyle name="SAPBEXHLevel3X 2 2 6 2" xfId="45139"/>
    <cellStyle name="SAPBEXHLevel3X 2 2 7" xfId="45140"/>
    <cellStyle name="SAPBEXHLevel3X 2 2 7 2" xfId="45141"/>
    <cellStyle name="SAPBEXHLevel3X 2 2 8" xfId="45142"/>
    <cellStyle name="SAPBEXHLevel3X 2 2 9" xfId="45143"/>
    <cellStyle name="SAPBEXHLevel3X 2 3" xfId="45144"/>
    <cellStyle name="SAPBEXHLevel3X 2 3 2" xfId="45145"/>
    <cellStyle name="SAPBEXHLevel3X 2 3 2 2" xfId="45146"/>
    <cellStyle name="SAPBEXHLevel3X 2 3 3" xfId="45147"/>
    <cellStyle name="SAPBEXHLevel3X 2 3 3 2" xfId="45148"/>
    <cellStyle name="SAPBEXHLevel3X 2 3 4" xfId="45149"/>
    <cellStyle name="SAPBEXHLevel3X 2 3 4 2" xfId="45150"/>
    <cellStyle name="SAPBEXHLevel3X 2 3 5" xfId="45151"/>
    <cellStyle name="SAPBEXHLevel3X 2 3 6" xfId="45152"/>
    <cellStyle name="SAPBEXHLevel3X 2 3 7" xfId="45153"/>
    <cellStyle name="SAPBEXHLevel3X 2 4" xfId="45154"/>
    <cellStyle name="SAPBEXHLevel3X 2 4 2" xfId="45155"/>
    <cellStyle name="SAPBEXHLevel3X 2 4 2 2" xfId="45156"/>
    <cellStyle name="SAPBEXHLevel3X 2 4 3" xfId="45157"/>
    <cellStyle name="SAPBEXHLevel3X 2 4 3 2" xfId="45158"/>
    <cellStyle name="SAPBEXHLevel3X 2 4 4" xfId="45159"/>
    <cellStyle name="SAPBEXHLevel3X 2 4 4 2" xfId="45160"/>
    <cellStyle name="SAPBEXHLevel3X 2 4 5" xfId="45161"/>
    <cellStyle name="SAPBEXHLevel3X 2 4 6" xfId="45162"/>
    <cellStyle name="SAPBEXHLevel3X 2 5" xfId="45163"/>
    <cellStyle name="SAPBEXHLevel3X 2 5 2" xfId="45164"/>
    <cellStyle name="SAPBEXHLevel3X 2 5 2 2" xfId="45165"/>
    <cellStyle name="SAPBEXHLevel3X 2 5 3" xfId="45166"/>
    <cellStyle name="SAPBEXHLevel3X 2 5 3 2" xfId="45167"/>
    <cellStyle name="SAPBEXHLevel3X 2 5 4" xfId="45168"/>
    <cellStyle name="SAPBEXHLevel3X 2 6" xfId="45169"/>
    <cellStyle name="SAPBEXHLevel3X 2 6 2" xfId="45170"/>
    <cellStyle name="SAPBEXHLevel3X 2 7" xfId="45171"/>
    <cellStyle name="SAPBEXHLevel3X 2 7 2" xfId="45172"/>
    <cellStyle name="SAPBEXHLevel3X 2 8" xfId="45173"/>
    <cellStyle name="SAPBEXHLevel3X 2 8 2" xfId="45174"/>
    <cellStyle name="SAPBEXHLevel3X 2 9" xfId="45175"/>
    <cellStyle name="SAPBEXHLevel3X 2 9 2" xfId="45176"/>
    <cellStyle name="SAPBEXHLevel3X 3" xfId="4011"/>
    <cellStyle name="SAPBEXHLevel3X 3 2" xfId="5116"/>
    <cellStyle name="SAPBEXHLevel3X 3 2 2" xfId="45177"/>
    <cellStyle name="SAPBEXHLevel3X 3 2 2 2" xfId="45178"/>
    <cellStyle name="SAPBEXHLevel3X 3 2 2 2 2" xfId="45179"/>
    <cellStyle name="SAPBEXHLevel3X 3 2 2 3" xfId="45180"/>
    <cellStyle name="SAPBEXHLevel3X 3 2 2 3 2" xfId="45181"/>
    <cellStyle name="SAPBEXHLevel3X 3 2 2 4" xfId="45182"/>
    <cellStyle name="SAPBEXHLevel3X 3 2 2 5" xfId="45183"/>
    <cellStyle name="SAPBEXHLevel3X 3 2 2 6" xfId="45184"/>
    <cellStyle name="SAPBEXHLevel3X 3 2 3" xfId="45185"/>
    <cellStyle name="SAPBEXHLevel3X 3 2 3 2" xfId="45186"/>
    <cellStyle name="SAPBEXHLevel3X 3 2 3 2 2" xfId="45187"/>
    <cellStyle name="SAPBEXHLevel3X 3 2 3 3" xfId="45188"/>
    <cellStyle name="SAPBEXHLevel3X 3 2 3 3 2" xfId="45189"/>
    <cellStyle name="SAPBEXHLevel3X 3 2 3 4" xfId="45190"/>
    <cellStyle name="SAPBEXHLevel3X 3 2 3 5" xfId="45191"/>
    <cellStyle name="SAPBEXHLevel3X 3 2 4" xfId="45192"/>
    <cellStyle name="SAPBEXHLevel3X 3 2 4 2" xfId="45193"/>
    <cellStyle name="SAPBEXHLevel3X 3 2 4 3" xfId="58143"/>
    <cellStyle name="SAPBEXHLevel3X 3 2 5" xfId="45194"/>
    <cellStyle name="SAPBEXHLevel3X 3 2 5 2" xfId="45195"/>
    <cellStyle name="SAPBEXHLevel3X 3 2 6" xfId="45196"/>
    <cellStyle name="SAPBEXHLevel3X 3 2 6 2" xfId="45197"/>
    <cellStyle name="SAPBEXHLevel3X 3 2 7" xfId="45198"/>
    <cellStyle name="SAPBEXHLevel3X 3 2 8" xfId="45199"/>
    <cellStyle name="SAPBEXHLevel3X 3 2 9" xfId="45200"/>
    <cellStyle name="SAPBEXHLevel3X 3 3" xfId="45201"/>
    <cellStyle name="SAPBEXHLevel3X 3 3 2" xfId="45202"/>
    <cellStyle name="SAPBEXHLevel3X 3 3 2 2" xfId="45203"/>
    <cellStyle name="SAPBEXHLevel3X 3 3 3" xfId="45204"/>
    <cellStyle name="SAPBEXHLevel3X 3 3 3 2" xfId="45205"/>
    <cellStyle name="SAPBEXHLevel3X 3 3 4" xfId="45206"/>
    <cellStyle name="SAPBEXHLevel3X 3 3 4 2" xfId="45207"/>
    <cellStyle name="SAPBEXHLevel3X 3 3 5" xfId="45208"/>
    <cellStyle name="SAPBEXHLevel3X 3 3 6" xfId="45209"/>
    <cellStyle name="SAPBEXHLevel3X 3 3 7" xfId="45210"/>
    <cellStyle name="SAPBEXHLevel3X 3 4" xfId="45211"/>
    <cellStyle name="SAPBEXHLevel3X 3 4 2" xfId="45212"/>
    <cellStyle name="SAPBEXHLevel3X 3 4 2 2" xfId="45213"/>
    <cellStyle name="SAPBEXHLevel3X 3 4 3" xfId="45214"/>
    <cellStyle name="SAPBEXHLevel3X 3 4 3 2" xfId="45215"/>
    <cellStyle name="SAPBEXHLevel3X 3 4 4" xfId="45216"/>
    <cellStyle name="SAPBEXHLevel3X 3 4 5" xfId="45217"/>
    <cellStyle name="SAPBEXHLevel3X 3 5" xfId="45218"/>
    <cellStyle name="SAPBEXHLevel3X 3 5 2" xfId="45219"/>
    <cellStyle name="SAPBEXHLevel3X 3 5 3" xfId="45220"/>
    <cellStyle name="SAPBEXHLevel3X 3 5 4" xfId="45221"/>
    <cellStyle name="SAPBEXHLevel3X 3 6" xfId="45222"/>
    <cellStyle name="SAPBEXHLevel3X 3 6 2" xfId="45223"/>
    <cellStyle name="SAPBEXHLevel3X 3 7" xfId="45224"/>
    <cellStyle name="SAPBEXHLevel3X 3 7 2" xfId="45225"/>
    <cellStyle name="SAPBEXHLevel3X 3 8" xfId="45226"/>
    <cellStyle name="SAPBEXHLevel3X 3 9" xfId="45227"/>
    <cellStyle name="SAPBEXHLevel3X 4" xfId="4012"/>
    <cellStyle name="SAPBEXHLevel3X 4 10" xfId="45228"/>
    <cellStyle name="SAPBEXHLevel3X 4 2" xfId="45229"/>
    <cellStyle name="SAPBEXHLevel3X 4 2 2" xfId="45230"/>
    <cellStyle name="SAPBEXHLevel3X 4 2 2 2" xfId="45231"/>
    <cellStyle name="SAPBEXHLevel3X 4 2 2 2 2" xfId="45232"/>
    <cellStyle name="SAPBEXHLevel3X 4 2 2 3" xfId="45233"/>
    <cellStyle name="SAPBEXHLevel3X 4 2 2 3 2" xfId="45234"/>
    <cellStyle name="SAPBEXHLevel3X 4 2 2 4" xfId="45235"/>
    <cellStyle name="SAPBEXHLevel3X 4 2 2 5" xfId="45236"/>
    <cellStyle name="SAPBEXHLevel3X 4 2 2 6" xfId="45237"/>
    <cellStyle name="SAPBEXHLevel3X 4 2 3" xfId="45238"/>
    <cellStyle name="SAPBEXHLevel3X 4 2 3 2" xfId="45239"/>
    <cellStyle name="SAPBEXHLevel3X 4 2 3 2 2" xfId="45240"/>
    <cellStyle name="SAPBEXHLevel3X 4 2 3 3" xfId="45241"/>
    <cellStyle name="SAPBEXHLevel3X 4 2 3 3 2" xfId="45242"/>
    <cellStyle name="SAPBEXHLevel3X 4 2 3 4" xfId="45243"/>
    <cellStyle name="SAPBEXHLevel3X 4 2 4" xfId="45244"/>
    <cellStyle name="SAPBEXHLevel3X 4 2 4 2" xfId="45245"/>
    <cellStyle name="SAPBEXHLevel3X 4 2 5" xfId="45246"/>
    <cellStyle name="SAPBEXHLevel3X 4 2 5 2" xfId="45247"/>
    <cellStyle name="SAPBEXHLevel3X 4 2 6" xfId="45248"/>
    <cellStyle name="SAPBEXHLevel3X 4 2 6 2" xfId="45249"/>
    <cellStyle name="SAPBEXHLevel3X 4 2 7" xfId="45250"/>
    <cellStyle name="SAPBEXHLevel3X 4 2 8" xfId="45251"/>
    <cellStyle name="SAPBEXHLevel3X 4 2 9" xfId="45252"/>
    <cellStyle name="SAPBEXHLevel3X 4 3" xfId="45253"/>
    <cellStyle name="SAPBEXHLevel3X 4 3 2" xfId="45254"/>
    <cellStyle name="SAPBEXHLevel3X 4 3 2 2" xfId="45255"/>
    <cellStyle name="SAPBEXHLevel3X 4 3 3" xfId="45256"/>
    <cellStyle name="SAPBEXHLevel3X 4 3 3 2" xfId="45257"/>
    <cellStyle name="SAPBEXHLevel3X 4 3 4" xfId="45258"/>
    <cellStyle name="SAPBEXHLevel3X 4 3 4 2" xfId="45259"/>
    <cellStyle name="SAPBEXHLevel3X 4 3 5" xfId="45260"/>
    <cellStyle name="SAPBEXHLevel3X 4 3 6" xfId="45261"/>
    <cellStyle name="SAPBEXHLevel3X 4 3 7" xfId="45262"/>
    <cellStyle name="SAPBEXHLevel3X 4 4" xfId="45263"/>
    <cellStyle name="SAPBEXHLevel3X 4 4 2" xfId="45264"/>
    <cellStyle name="SAPBEXHLevel3X 4 4 2 2" xfId="45265"/>
    <cellStyle name="SAPBEXHLevel3X 4 4 3" xfId="45266"/>
    <cellStyle name="SAPBEXHLevel3X 4 4 3 2" xfId="45267"/>
    <cellStyle name="SAPBEXHLevel3X 4 4 4" xfId="45268"/>
    <cellStyle name="SAPBEXHLevel3X 4 5" xfId="45269"/>
    <cellStyle name="SAPBEXHLevel3X 4 5 2" xfId="45270"/>
    <cellStyle name="SAPBEXHLevel3X 4 6" xfId="45271"/>
    <cellStyle name="SAPBEXHLevel3X 4 6 2" xfId="45272"/>
    <cellStyle name="SAPBEXHLevel3X 4 7" xfId="45273"/>
    <cellStyle name="SAPBEXHLevel3X 4 7 2" xfId="45274"/>
    <cellStyle name="SAPBEXHLevel3X 4 8" xfId="45275"/>
    <cellStyle name="SAPBEXHLevel3X 4 9" xfId="45276"/>
    <cellStyle name="SAPBEXHLevel3X 5" xfId="45277"/>
    <cellStyle name="SAPBEXHLevel3X 5 10" xfId="45278"/>
    <cellStyle name="SAPBEXHLevel3X 5 11" xfId="45279"/>
    <cellStyle name="SAPBEXHLevel3X 5 2" xfId="45280"/>
    <cellStyle name="SAPBEXHLevel3X 5 2 2" xfId="45281"/>
    <cellStyle name="SAPBEXHLevel3X 5 2 2 2" xfId="45282"/>
    <cellStyle name="SAPBEXHLevel3X 5 2 3" xfId="45283"/>
    <cellStyle name="SAPBEXHLevel3X 5 2 3 2" xfId="45284"/>
    <cellStyle name="SAPBEXHLevel3X 5 2 4" xfId="45285"/>
    <cellStyle name="SAPBEXHLevel3X 5 2 5" xfId="45286"/>
    <cellStyle name="SAPBEXHLevel3X 5 2 6" xfId="45287"/>
    <cellStyle name="SAPBEXHLevel3X 5 3" xfId="45288"/>
    <cellStyle name="SAPBEXHLevel3X 5 3 2" xfId="45289"/>
    <cellStyle name="SAPBEXHLevel3X 5 3 2 2" xfId="45290"/>
    <cellStyle name="SAPBEXHLevel3X 5 3 3" xfId="45291"/>
    <cellStyle name="SAPBEXHLevel3X 5 3 3 2" xfId="45292"/>
    <cellStyle name="SAPBEXHLevel3X 5 3 4" xfId="45293"/>
    <cellStyle name="SAPBEXHLevel3X 5 4" xfId="45294"/>
    <cellStyle name="SAPBEXHLevel3X 5 4 2" xfId="45295"/>
    <cellStyle name="SAPBEXHLevel3X 5 5" xfId="45296"/>
    <cellStyle name="SAPBEXHLevel3X 5 5 2" xfId="45297"/>
    <cellStyle name="SAPBEXHLevel3X 5 6" xfId="45298"/>
    <cellStyle name="SAPBEXHLevel3X 5 6 2" xfId="45299"/>
    <cellStyle name="SAPBEXHLevel3X 5 7" xfId="45300"/>
    <cellStyle name="SAPBEXHLevel3X 5 7 2" xfId="45301"/>
    <cellStyle name="SAPBEXHLevel3X 5 8" xfId="45302"/>
    <cellStyle name="SAPBEXHLevel3X 5 8 2" xfId="45303"/>
    <cellStyle name="SAPBEXHLevel3X 5 9" xfId="45304"/>
    <cellStyle name="SAPBEXHLevel3X 6" xfId="45305"/>
    <cellStyle name="SAPBEXHLevel3X 6 2" xfId="45306"/>
    <cellStyle name="SAPBEXHLevel3X 6 2 2" xfId="45307"/>
    <cellStyle name="SAPBEXHLevel3X 6 3" xfId="45308"/>
    <cellStyle name="SAPBEXHLevel3X 6 3 2" xfId="45309"/>
    <cellStyle name="SAPBEXHLevel3X 6 4" xfId="45310"/>
    <cellStyle name="SAPBEXHLevel3X 6 4 2" xfId="45311"/>
    <cellStyle name="SAPBEXHLevel3X 6 5" xfId="45312"/>
    <cellStyle name="SAPBEXHLevel3X 6 5 2" xfId="45313"/>
    <cellStyle name="SAPBEXHLevel3X 6 6" xfId="45314"/>
    <cellStyle name="SAPBEXHLevel3X 6 6 2" xfId="45315"/>
    <cellStyle name="SAPBEXHLevel3X 6 7" xfId="45316"/>
    <cellStyle name="SAPBEXHLevel3X 6 8" xfId="45317"/>
    <cellStyle name="SAPBEXHLevel3X 6 9" xfId="45318"/>
    <cellStyle name="SAPBEXHLevel3X 7" xfId="45319"/>
    <cellStyle name="SAPBEXHLevel3X 7 2" xfId="45320"/>
    <cellStyle name="SAPBEXHLevel3X 7 2 2" xfId="45321"/>
    <cellStyle name="SAPBEXHLevel3X 7 3" xfId="45322"/>
    <cellStyle name="SAPBEXHLevel3X 7 3 2" xfId="45323"/>
    <cellStyle name="SAPBEXHLevel3X 7 4" xfId="45324"/>
    <cellStyle name="SAPBEXHLevel3X 7 4 2" xfId="45325"/>
    <cellStyle name="SAPBEXHLevel3X 7 5" xfId="45326"/>
    <cellStyle name="SAPBEXHLevel3X 7 5 2" xfId="45327"/>
    <cellStyle name="SAPBEXHLevel3X 7 6" xfId="45328"/>
    <cellStyle name="SAPBEXHLevel3X 7 6 2" xfId="45329"/>
    <cellStyle name="SAPBEXHLevel3X 7 7" xfId="45330"/>
    <cellStyle name="SAPBEXHLevel3X 7 8" xfId="45331"/>
    <cellStyle name="SAPBEXHLevel3X 8" xfId="45332"/>
    <cellStyle name="SAPBEXHLevel3X 8 2" xfId="45333"/>
    <cellStyle name="SAPBEXHLevel3X 8 2 2" xfId="45334"/>
    <cellStyle name="SAPBEXHLevel3X 8 3" xfId="45335"/>
    <cellStyle name="SAPBEXHLevel3X 9" xfId="45336"/>
    <cellStyle name="SAPBEXHLevel3X 9 2" xfId="45337"/>
    <cellStyle name="SAPBEXHLevel3X_2010-2012 Program Workbook_Incent_FS" xfId="4013"/>
    <cellStyle name="SAPBEXinputData" xfId="4014"/>
    <cellStyle name="SAPBEXinputData 10" xfId="45338"/>
    <cellStyle name="SAPBEXinputData 10 2" xfId="57121"/>
    <cellStyle name="SAPBEXinputData 10 2 2" xfId="60887"/>
    <cellStyle name="SAPBEXinputData 10 2 3" xfId="60888"/>
    <cellStyle name="SAPBEXinputData 10 3" xfId="57122"/>
    <cellStyle name="SAPBEXinputData 10 4" xfId="57123"/>
    <cellStyle name="SAPBEXinputData 10 5" xfId="60889"/>
    <cellStyle name="SAPBEXinputData 10 6" xfId="60890"/>
    <cellStyle name="SAPBEXinputData 11" xfId="45339"/>
    <cellStyle name="SAPBEXinputData 11 2" xfId="57124"/>
    <cellStyle name="SAPBEXinputData 11 3" xfId="57125"/>
    <cellStyle name="SAPBEXinputData 12" xfId="45340"/>
    <cellStyle name="SAPBEXinputData 12 2" xfId="57126"/>
    <cellStyle name="SAPBEXinputData 12 3" xfId="57127"/>
    <cellStyle name="SAPBEXinputData 13" xfId="45341"/>
    <cellStyle name="SAPBEXinputData 14" xfId="45342"/>
    <cellStyle name="SAPBEXinputData 15" xfId="57128"/>
    <cellStyle name="SAPBEXinputData 2" xfId="4015"/>
    <cellStyle name="SAPBEXinputData 2 2" xfId="4016"/>
    <cellStyle name="SAPBEXinputData 2 2 2" xfId="45343"/>
    <cellStyle name="SAPBEXinputData 2 2 2 2" xfId="45344"/>
    <cellStyle name="SAPBEXinputData 2 2 3" xfId="45345"/>
    <cellStyle name="SAPBEXinputData 2 2 4" xfId="58144"/>
    <cellStyle name="SAPBEXinputData 2 3" xfId="45346"/>
    <cellStyle name="SAPBEXinputData 2 3 2" xfId="45347"/>
    <cellStyle name="SAPBEXinputData 2 3 3" xfId="45348"/>
    <cellStyle name="SAPBEXinputData 2 4" xfId="45349"/>
    <cellStyle name="SAPBEXinputData 2 4 2" xfId="45350"/>
    <cellStyle name="SAPBEXinputData 2 4 3" xfId="45351"/>
    <cellStyle name="SAPBEXinputData 2 5" xfId="45352"/>
    <cellStyle name="SAPBEXinputData 2 6" xfId="45353"/>
    <cellStyle name="SAPBEXinputData 3" xfId="4017"/>
    <cellStyle name="SAPBEXinputData 3 10" xfId="57129"/>
    <cellStyle name="SAPBEXinputData 3 10 2" xfId="57130"/>
    <cellStyle name="SAPBEXinputData 3 10 3" xfId="57131"/>
    <cellStyle name="SAPBEXinputData 3 11" xfId="57132"/>
    <cellStyle name="SAPBEXinputData 3 12" xfId="57133"/>
    <cellStyle name="SAPBEXinputData 3 13" xfId="57134"/>
    <cellStyle name="SAPBEXinputData 3 14" xfId="57135"/>
    <cellStyle name="SAPBEXinputData 3 15" xfId="57136"/>
    <cellStyle name="SAPBEXinputData 3 2" xfId="4018"/>
    <cellStyle name="SAPBEXinputData 3 2 10" xfId="57137"/>
    <cellStyle name="SAPBEXinputData 3 2 11" xfId="57138"/>
    <cellStyle name="SAPBEXinputData 3 2 12" xfId="57139"/>
    <cellStyle name="SAPBEXinputData 3 2 13" xfId="57140"/>
    <cellStyle name="SAPBEXinputData 3 2 2" xfId="4019"/>
    <cellStyle name="SAPBEXinputData 3 2 2 10" xfId="57141"/>
    <cellStyle name="SAPBEXinputData 3 2 2 11" xfId="57142"/>
    <cellStyle name="SAPBEXinputData 3 2 2 12" xfId="57143"/>
    <cellStyle name="SAPBEXinputData 3 2 2 2" xfId="4020"/>
    <cellStyle name="SAPBEXinputData 3 2 2 2 10" xfId="57144"/>
    <cellStyle name="SAPBEXinputData 3 2 2 2 11" xfId="57145"/>
    <cellStyle name="SAPBEXinputData 3 2 2 2 2" xfId="4021"/>
    <cellStyle name="SAPBEXinputData 3 2 2 2 2 2" xfId="4584"/>
    <cellStyle name="SAPBEXinputData 3 2 2 2 2 2 2" xfId="57146"/>
    <cellStyle name="SAPBEXinputData 3 2 2 2 2 2 2 2" xfId="57147"/>
    <cellStyle name="SAPBEXinputData 3 2 2 2 2 2 2 3" xfId="57148"/>
    <cellStyle name="SAPBEXinputData 3 2 2 2 2 2 3" xfId="57149"/>
    <cellStyle name="SAPBEXinputData 3 2 2 2 2 2 3 2" xfId="57150"/>
    <cellStyle name="SAPBEXinputData 3 2 2 2 2 2 3 3" xfId="57151"/>
    <cellStyle name="SAPBEXinputData 3 2 2 2 2 2 4" xfId="57152"/>
    <cellStyle name="SAPBEXinputData 3 2 2 2 2 2 5" xfId="57153"/>
    <cellStyle name="SAPBEXinputData 3 2 2 2 2 2 6" xfId="57154"/>
    <cellStyle name="SAPBEXinputData 3 2 2 2 2 2 7" xfId="57155"/>
    <cellStyle name="SAPBEXinputData 3 2 2 2 2 2 8" xfId="57156"/>
    <cellStyle name="SAPBEXinputData 3 2 2 2 2 3" xfId="57157"/>
    <cellStyle name="SAPBEXinputData 3 2 2 2 2 3 2" xfId="57158"/>
    <cellStyle name="SAPBEXinputData 3 2 2 2 2 3 2 2" xfId="60891"/>
    <cellStyle name="SAPBEXinputData 3 2 2 2 2 3 2 3" xfId="60892"/>
    <cellStyle name="SAPBEXinputData 3 2 2 2 2 3 3" xfId="57159"/>
    <cellStyle name="SAPBEXinputData 3 2 2 2 2 3 3 2" xfId="60893"/>
    <cellStyle name="SAPBEXinputData 3 2 2 2 2 3 4" xfId="57160"/>
    <cellStyle name="SAPBEXinputData 3 2 2 2 2 4" xfId="57161"/>
    <cellStyle name="SAPBEXinputData 3 2 2 2 2 4 2" xfId="57162"/>
    <cellStyle name="SAPBEXinputData 3 2 2 2 2 4 3" xfId="57163"/>
    <cellStyle name="SAPBEXinputData 3 2 2 2 2 5" xfId="57164"/>
    <cellStyle name="SAPBEXinputData 3 2 2 2 2 6" xfId="57165"/>
    <cellStyle name="SAPBEXinputData 3 2 2 2 2 7" xfId="57166"/>
    <cellStyle name="SAPBEXinputData 3 2 2 2 2 8" xfId="57167"/>
    <cellStyle name="SAPBEXinputData 3 2 2 2 2 9" xfId="57168"/>
    <cellStyle name="SAPBEXinputData 3 2 2 2 3" xfId="4583"/>
    <cellStyle name="SAPBEXinputData 3 2 2 2 3 2" xfId="57169"/>
    <cellStyle name="SAPBEXinputData 3 2 2 2 3 2 2" xfId="57170"/>
    <cellStyle name="SAPBEXinputData 3 2 2 2 3 2 3" xfId="57171"/>
    <cellStyle name="SAPBEXinputData 3 2 2 2 3 3" xfId="57172"/>
    <cellStyle name="SAPBEXinputData 3 2 2 2 3 3 2" xfId="57173"/>
    <cellStyle name="SAPBEXinputData 3 2 2 2 3 3 3" xfId="57174"/>
    <cellStyle name="SAPBEXinputData 3 2 2 2 3 4" xfId="57175"/>
    <cellStyle name="SAPBEXinputData 3 2 2 2 3 5" xfId="57176"/>
    <cellStyle name="SAPBEXinputData 3 2 2 2 3 6" xfId="57177"/>
    <cellStyle name="SAPBEXinputData 3 2 2 2 3 7" xfId="57178"/>
    <cellStyle name="SAPBEXinputData 3 2 2 2 3 8" xfId="57179"/>
    <cellStyle name="SAPBEXinputData 3 2 2 2 4" xfId="57180"/>
    <cellStyle name="SAPBEXinputData 3 2 2 2 4 2" xfId="57181"/>
    <cellStyle name="SAPBEXinputData 3 2 2 2 4 2 2" xfId="60894"/>
    <cellStyle name="SAPBEXinputData 3 2 2 2 4 2 3" xfId="60895"/>
    <cellStyle name="SAPBEXinputData 3 2 2 2 4 3" xfId="57182"/>
    <cellStyle name="SAPBEXinputData 3 2 2 2 4 3 2" xfId="60896"/>
    <cellStyle name="SAPBEXinputData 3 2 2 2 4 4" xfId="57183"/>
    <cellStyle name="SAPBEXinputData 3 2 2 2 5" xfId="57184"/>
    <cellStyle name="SAPBEXinputData 3 2 2 2 5 2" xfId="57185"/>
    <cellStyle name="SAPBEXinputData 3 2 2 2 5 3" xfId="57186"/>
    <cellStyle name="SAPBEXinputData 3 2 2 2 6" xfId="57187"/>
    <cellStyle name="SAPBEXinputData 3 2 2 2 6 2" xfId="57188"/>
    <cellStyle name="SAPBEXinputData 3 2 2 2 6 3" xfId="57189"/>
    <cellStyle name="SAPBEXinputData 3 2 2 2 7" xfId="57190"/>
    <cellStyle name="SAPBEXinputData 3 2 2 2 8" xfId="57191"/>
    <cellStyle name="SAPBEXinputData 3 2 2 2 9" xfId="57192"/>
    <cellStyle name="SAPBEXinputData 3 2 2 3" xfId="4022"/>
    <cellStyle name="SAPBEXinputData 3 2 2 3 10" xfId="57193"/>
    <cellStyle name="SAPBEXinputData 3 2 2 3 2" xfId="4585"/>
    <cellStyle name="SAPBEXinputData 3 2 2 3 2 2" xfId="57194"/>
    <cellStyle name="SAPBEXinputData 3 2 2 3 2 2 2" xfId="57195"/>
    <cellStyle name="SAPBEXinputData 3 2 2 3 2 2 3" xfId="57196"/>
    <cellStyle name="SAPBEXinputData 3 2 2 3 2 3" xfId="57197"/>
    <cellStyle name="SAPBEXinputData 3 2 2 3 2 3 2" xfId="57198"/>
    <cellStyle name="SAPBEXinputData 3 2 2 3 2 3 3" xfId="57199"/>
    <cellStyle name="SAPBEXinputData 3 2 2 3 2 4" xfId="57200"/>
    <cellStyle name="SAPBEXinputData 3 2 2 3 2 5" xfId="57201"/>
    <cellStyle name="SAPBEXinputData 3 2 2 3 2 6" xfId="57202"/>
    <cellStyle name="SAPBEXinputData 3 2 2 3 2 7" xfId="57203"/>
    <cellStyle name="SAPBEXinputData 3 2 2 3 2 8" xfId="57204"/>
    <cellStyle name="SAPBEXinputData 3 2 2 3 3" xfId="57205"/>
    <cellStyle name="SAPBEXinputData 3 2 2 3 3 2" xfId="57206"/>
    <cellStyle name="SAPBEXinputData 3 2 2 3 3 2 2" xfId="60897"/>
    <cellStyle name="SAPBEXinputData 3 2 2 3 3 2 3" xfId="60898"/>
    <cellStyle name="SAPBEXinputData 3 2 2 3 3 3" xfId="57207"/>
    <cellStyle name="SAPBEXinputData 3 2 2 3 3 3 2" xfId="60899"/>
    <cellStyle name="SAPBEXinputData 3 2 2 3 3 4" xfId="57208"/>
    <cellStyle name="SAPBEXinputData 3 2 2 3 4" xfId="57209"/>
    <cellStyle name="SAPBEXinputData 3 2 2 3 4 2" xfId="57210"/>
    <cellStyle name="SAPBEXinputData 3 2 2 3 4 3" xfId="57211"/>
    <cellStyle name="SAPBEXinputData 3 2 2 3 5" xfId="57212"/>
    <cellStyle name="SAPBEXinputData 3 2 2 3 5 2" xfId="57213"/>
    <cellStyle name="SAPBEXinputData 3 2 2 3 5 3" xfId="57214"/>
    <cellStyle name="SAPBEXinputData 3 2 2 3 6" xfId="57215"/>
    <cellStyle name="SAPBEXinputData 3 2 2 3 7" xfId="57216"/>
    <cellStyle name="SAPBEXinputData 3 2 2 3 8" xfId="57217"/>
    <cellStyle name="SAPBEXinputData 3 2 2 3 9" xfId="57218"/>
    <cellStyle name="SAPBEXinputData 3 2 2 4" xfId="4582"/>
    <cellStyle name="SAPBEXinputData 3 2 2 4 2" xfId="57219"/>
    <cellStyle name="SAPBEXinputData 3 2 2 4 2 2" xfId="57220"/>
    <cellStyle name="SAPBEXinputData 3 2 2 4 2 3" xfId="57221"/>
    <cellStyle name="SAPBEXinputData 3 2 2 4 2 4" xfId="60900"/>
    <cellStyle name="SAPBEXinputData 3 2 2 4 3" xfId="57222"/>
    <cellStyle name="SAPBEXinputData 3 2 2 4 3 2" xfId="57223"/>
    <cellStyle name="SAPBEXinputData 3 2 2 4 3 3" xfId="57224"/>
    <cellStyle name="SAPBEXinputData 3 2 2 4 4" xfId="57225"/>
    <cellStyle name="SAPBEXinputData 3 2 2 4 5" xfId="57226"/>
    <cellStyle name="SAPBEXinputData 3 2 2 4 6" xfId="57227"/>
    <cellStyle name="SAPBEXinputData 3 2 2 4 7" xfId="57228"/>
    <cellStyle name="SAPBEXinputData 3 2 2 4 8" xfId="57229"/>
    <cellStyle name="SAPBEXinputData 3 2 2 5" xfId="57230"/>
    <cellStyle name="SAPBEXinputData 3 2 2 5 2" xfId="57231"/>
    <cellStyle name="SAPBEXinputData 3 2 2 5 2 2" xfId="60901"/>
    <cellStyle name="SAPBEXinputData 3 2 2 5 2 3" xfId="60902"/>
    <cellStyle name="SAPBEXinputData 3 2 2 5 3" xfId="57232"/>
    <cellStyle name="SAPBEXinputData 3 2 2 5 4" xfId="57233"/>
    <cellStyle name="SAPBEXinputData 3 2 2 5 5" xfId="60903"/>
    <cellStyle name="SAPBEXinputData 3 2 2 5 6" xfId="60904"/>
    <cellStyle name="SAPBEXinputData 3 2 2 6" xfId="57234"/>
    <cellStyle name="SAPBEXinputData 3 2 2 6 2" xfId="57235"/>
    <cellStyle name="SAPBEXinputData 3 2 2 6 3" xfId="57236"/>
    <cellStyle name="SAPBEXinputData 3 2 2 7" xfId="57237"/>
    <cellStyle name="SAPBEXinputData 3 2 2 7 2" xfId="57238"/>
    <cellStyle name="SAPBEXinputData 3 2 2 7 3" xfId="57239"/>
    <cellStyle name="SAPBEXinputData 3 2 2 8" xfId="57240"/>
    <cellStyle name="SAPBEXinputData 3 2 2 9" xfId="57241"/>
    <cellStyle name="SAPBEXinputData 3 2 3" xfId="4023"/>
    <cellStyle name="SAPBEXinputData 3 2 3 10" xfId="57242"/>
    <cellStyle name="SAPBEXinputData 3 2 3 11" xfId="57243"/>
    <cellStyle name="SAPBEXinputData 3 2 3 2" xfId="4024"/>
    <cellStyle name="SAPBEXinputData 3 2 3 2 2" xfId="4587"/>
    <cellStyle name="SAPBEXinputData 3 2 3 2 2 2" xfId="57244"/>
    <cellStyle name="SAPBEXinputData 3 2 3 2 2 2 2" xfId="57245"/>
    <cellStyle name="SAPBEXinputData 3 2 3 2 2 2 3" xfId="57246"/>
    <cellStyle name="SAPBEXinputData 3 2 3 2 2 3" xfId="57247"/>
    <cellStyle name="SAPBEXinputData 3 2 3 2 2 3 2" xfId="57248"/>
    <cellStyle name="SAPBEXinputData 3 2 3 2 2 3 3" xfId="57249"/>
    <cellStyle name="SAPBEXinputData 3 2 3 2 2 4" xfId="57250"/>
    <cellStyle name="SAPBEXinputData 3 2 3 2 2 5" xfId="57251"/>
    <cellStyle name="SAPBEXinputData 3 2 3 2 2 6" xfId="57252"/>
    <cellStyle name="SAPBEXinputData 3 2 3 2 2 7" xfId="57253"/>
    <cellStyle name="SAPBEXinputData 3 2 3 2 2 8" xfId="57254"/>
    <cellStyle name="SAPBEXinputData 3 2 3 2 3" xfId="57255"/>
    <cellStyle name="SAPBEXinputData 3 2 3 2 3 2" xfId="57256"/>
    <cellStyle name="SAPBEXinputData 3 2 3 2 3 2 2" xfId="60905"/>
    <cellStyle name="SAPBEXinputData 3 2 3 2 3 2 3" xfId="60906"/>
    <cellStyle name="SAPBEXinputData 3 2 3 2 3 3" xfId="57257"/>
    <cellStyle name="SAPBEXinputData 3 2 3 2 3 3 2" xfId="60907"/>
    <cellStyle name="SAPBEXinputData 3 2 3 2 3 4" xfId="57258"/>
    <cellStyle name="SAPBEXinputData 3 2 3 2 4" xfId="57259"/>
    <cellStyle name="SAPBEXinputData 3 2 3 2 4 2" xfId="57260"/>
    <cellStyle name="SAPBEXinputData 3 2 3 2 4 3" xfId="57261"/>
    <cellStyle name="SAPBEXinputData 3 2 3 2 5" xfId="57262"/>
    <cellStyle name="SAPBEXinputData 3 2 3 2 6" xfId="57263"/>
    <cellStyle name="SAPBEXinputData 3 2 3 2 7" xfId="57264"/>
    <cellStyle name="SAPBEXinputData 3 2 3 2 8" xfId="57265"/>
    <cellStyle name="SAPBEXinputData 3 2 3 2 9" xfId="57266"/>
    <cellStyle name="SAPBEXinputData 3 2 3 3" xfId="4586"/>
    <cellStyle name="SAPBEXinputData 3 2 3 3 2" xfId="57267"/>
    <cellStyle name="SAPBEXinputData 3 2 3 3 2 2" xfId="57268"/>
    <cellStyle name="SAPBEXinputData 3 2 3 3 2 3" xfId="57269"/>
    <cellStyle name="SAPBEXinputData 3 2 3 3 3" xfId="57270"/>
    <cellStyle name="SAPBEXinputData 3 2 3 3 3 2" xfId="57271"/>
    <cellStyle name="SAPBEXinputData 3 2 3 3 3 3" xfId="57272"/>
    <cellStyle name="SAPBEXinputData 3 2 3 3 4" xfId="57273"/>
    <cellStyle name="SAPBEXinputData 3 2 3 3 5" xfId="57274"/>
    <cellStyle name="SAPBEXinputData 3 2 3 3 6" xfId="57275"/>
    <cellStyle name="SAPBEXinputData 3 2 3 3 7" xfId="57276"/>
    <cellStyle name="SAPBEXinputData 3 2 3 3 8" xfId="57277"/>
    <cellStyle name="SAPBEXinputData 3 2 3 4" xfId="57278"/>
    <cellStyle name="SAPBEXinputData 3 2 3 4 2" xfId="57279"/>
    <cellStyle name="SAPBEXinputData 3 2 3 4 2 2" xfId="60908"/>
    <cellStyle name="SAPBEXinputData 3 2 3 4 2 3" xfId="60909"/>
    <cellStyle name="SAPBEXinputData 3 2 3 4 3" xfId="57280"/>
    <cellStyle name="SAPBEXinputData 3 2 3 4 3 2" xfId="60910"/>
    <cellStyle name="SAPBEXinputData 3 2 3 4 4" xfId="57281"/>
    <cellStyle name="SAPBEXinputData 3 2 3 5" xfId="57282"/>
    <cellStyle name="SAPBEXinputData 3 2 3 5 2" xfId="57283"/>
    <cellStyle name="SAPBEXinputData 3 2 3 5 3" xfId="57284"/>
    <cellStyle name="SAPBEXinputData 3 2 3 6" xfId="57285"/>
    <cellStyle name="SAPBEXinputData 3 2 3 6 2" xfId="57286"/>
    <cellStyle name="SAPBEXinputData 3 2 3 6 3" xfId="57287"/>
    <cellStyle name="SAPBEXinputData 3 2 3 7" xfId="57288"/>
    <cellStyle name="SAPBEXinputData 3 2 3 8" xfId="57289"/>
    <cellStyle name="SAPBEXinputData 3 2 3 9" xfId="57290"/>
    <cellStyle name="SAPBEXinputData 3 2 4" xfId="4025"/>
    <cellStyle name="SAPBEXinputData 3 2 4 10" xfId="57291"/>
    <cellStyle name="SAPBEXinputData 3 2 4 2" xfId="4588"/>
    <cellStyle name="SAPBEXinputData 3 2 4 2 2" xfId="57292"/>
    <cellStyle name="SAPBEXinputData 3 2 4 2 2 2" xfId="57293"/>
    <cellStyle name="SAPBEXinputData 3 2 4 2 2 3" xfId="57294"/>
    <cellStyle name="SAPBEXinputData 3 2 4 2 2 4" xfId="60911"/>
    <cellStyle name="SAPBEXinputData 3 2 4 2 3" xfId="57295"/>
    <cellStyle name="SAPBEXinputData 3 2 4 2 3 2" xfId="57296"/>
    <cellStyle name="SAPBEXinputData 3 2 4 2 3 3" xfId="57297"/>
    <cellStyle name="SAPBEXinputData 3 2 4 2 4" xfId="57298"/>
    <cellStyle name="SAPBEXinputData 3 2 4 2 5" xfId="57299"/>
    <cellStyle name="SAPBEXinputData 3 2 4 2 6" xfId="57300"/>
    <cellStyle name="SAPBEXinputData 3 2 4 2 7" xfId="57301"/>
    <cellStyle name="SAPBEXinputData 3 2 4 2 8" xfId="57302"/>
    <cellStyle name="SAPBEXinputData 3 2 4 3" xfId="57303"/>
    <cellStyle name="SAPBEXinputData 3 2 4 3 2" xfId="57304"/>
    <cellStyle name="SAPBEXinputData 3 2 4 3 2 2" xfId="60912"/>
    <cellStyle name="SAPBEXinputData 3 2 4 3 2 3" xfId="60913"/>
    <cellStyle name="SAPBEXinputData 3 2 4 3 3" xfId="57305"/>
    <cellStyle name="SAPBEXinputData 3 2 4 3 4" xfId="57306"/>
    <cellStyle name="SAPBEXinputData 3 2 4 3 5" xfId="60914"/>
    <cellStyle name="SAPBEXinputData 3 2 4 3 6" xfId="60915"/>
    <cellStyle name="SAPBEXinputData 3 2 4 4" xfId="57307"/>
    <cellStyle name="SAPBEXinputData 3 2 4 4 2" xfId="57308"/>
    <cellStyle name="SAPBEXinputData 3 2 4 4 3" xfId="57309"/>
    <cellStyle name="SAPBEXinputData 3 2 4 5" xfId="57310"/>
    <cellStyle name="SAPBEXinputData 3 2 4 5 2" xfId="57311"/>
    <cellStyle name="SAPBEXinputData 3 2 4 5 3" xfId="57312"/>
    <cellStyle name="SAPBEXinputData 3 2 4 6" xfId="57313"/>
    <cellStyle name="SAPBEXinputData 3 2 4 7" xfId="57314"/>
    <cellStyle name="SAPBEXinputData 3 2 4 8" xfId="57315"/>
    <cellStyle name="SAPBEXinputData 3 2 4 9" xfId="57316"/>
    <cellStyle name="SAPBEXinputData 3 2 5" xfId="4581"/>
    <cellStyle name="SAPBEXinputData 3 2 5 2" xfId="57317"/>
    <cellStyle name="SAPBEXinputData 3 2 5 2 2" xfId="57318"/>
    <cellStyle name="SAPBEXinputData 3 2 5 2 3" xfId="57319"/>
    <cellStyle name="SAPBEXinputData 3 2 5 2 4" xfId="60916"/>
    <cellStyle name="SAPBEXinputData 3 2 5 3" xfId="57320"/>
    <cellStyle name="SAPBEXinputData 3 2 5 3 2" xfId="57321"/>
    <cellStyle name="SAPBEXinputData 3 2 5 3 3" xfId="57322"/>
    <cellStyle name="SAPBEXinputData 3 2 5 4" xfId="57323"/>
    <cellStyle name="SAPBEXinputData 3 2 5 5" xfId="57324"/>
    <cellStyle name="SAPBEXinputData 3 2 5 6" xfId="57325"/>
    <cellStyle name="SAPBEXinputData 3 2 5 7" xfId="57326"/>
    <cellStyle name="SAPBEXinputData 3 2 5 8" xfId="57327"/>
    <cellStyle name="SAPBEXinputData 3 2 6" xfId="57328"/>
    <cellStyle name="SAPBEXinputData 3 2 6 2" xfId="57329"/>
    <cellStyle name="SAPBEXinputData 3 2 6 2 2" xfId="60917"/>
    <cellStyle name="SAPBEXinputData 3 2 6 2 3" xfId="60918"/>
    <cellStyle name="SAPBEXinputData 3 2 6 3" xfId="57330"/>
    <cellStyle name="SAPBEXinputData 3 2 6 4" xfId="57331"/>
    <cellStyle name="SAPBEXinputData 3 2 6 5" xfId="60919"/>
    <cellStyle name="SAPBEXinputData 3 2 6 6" xfId="60920"/>
    <cellStyle name="SAPBEXinputData 3 2 7" xfId="57332"/>
    <cellStyle name="SAPBEXinputData 3 2 7 2" xfId="57333"/>
    <cellStyle name="SAPBEXinputData 3 2 7 3" xfId="57334"/>
    <cellStyle name="SAPBEXinputData 3 2 8" xfId="57335"/>
    <cellStyle name="SAPBEXinputData 3 2 8 2" xfId="57336"/>
    <cellStyle name="SAPBEXinputData 3 2 8 3" xfId="57337"/>
    <cellStyle name="SAPBEXinputData 3 2 9" xfId="57338"/>
    <cellStyle name="SAPBEXinputData 3 3" xfId="4026"/>
    <cellStyle name="SAPBEXinputData 3 3 10" xfId="57339"/>
    <cellStyle name="SAPBEXinputData 3 3 11" xfId="57340"/>
    <cellStyle name="SAPBEXinputData 3 3 12" xfId="57341"/>
    <cellStyle name="SAPBEXinputData 3 3 2" xfId="4027"/>
    <cellStyle name="SAPBEXinputData 3 3 2 10" xfId="57342"/>
    <cellStyle name="SAPBEXinputData 3 3 2 11" xfId="57343"/>
    <cellStyle name="SAPBEXinputData 3 3 2 2" xfId="4028"/>
    <cellStyle name="SAPBEXinputData 3 3 2 2 2" xfId="4591"/>
    <cellStyle name="SAPBEXinputData 3 3 2 2 2 2" xfId="57344"/>
    <cellStyle name="SAPBEXinputData 3 3 2 2 2 2 2" xfId="57345"/>
    <cellStyle name="SAPBEXinputData 3 3 2 2 2 2 3" xfId="57346"/>
    <cellStyle name="SAPBEXinputData 3 3 2 2 2 3" xfId="57347"/>
    <cellStyle name="SAPBEXinputData 3 3 2 2 2 3 2" xfId="57348"/>
    <cellStyle name="SAPBEXinputData 3 3 2 2 2 3 3" xfId="57349"/>
    <cellStyle name="SAPBEXinputData 3 3 2 2 2 4" xfId="57350"/>
    <cellStyle name="SAPBEXinputData 3 3 2 2 2 5" xfId="57351"/>
    <cellStyle name="SAPBEXinputData 3 3 2 2 2 6" xfId="57352"/>
    <cellStyle name="SAPBEXinputData 3 3 2 2 2 7" xfId="57353"/>
    <cellStyle name="SAPBEXinputData 3 3 2 2 2 8" xfId="57354"/>
    <cellStyle name="SAPBEXinputData 3 3 2 2 3" xfId="57355"/>
    <cellStyle name="SAPBEXinputData 3 3 2 2 3 2" xfId="57356"/>
    <cellStyle name="SAPBEXinputData 3 3 2 2 3 2 2" xfId="60921"/>
    <cellStyle name="SAPBEXinputData 3 3 2 2 3 2 3" xfId="60922"/>
    <cellStyle name="SAPBEXinputData 3 3 2 2 3 3" xfId="57357"/>
    <cellStyle name="SAPBEXinputData 3 3 2 2 3 3 2" xfId="60923"/>
    <cellStyle name="SAPBEXinputData 3 3 2 2 3 4" xfId="57358"/>
    <cellStyle name="SAPBEXinputData 3 3 2 2 4" xfId="57359"/>
    <cellStyle name="SAPBEXinputData 3 3 2 2 4 2" xfId="57360"/>
    <cellStyle name="SAPBEXinputData 3 3 2 2 4 3" xfId="57361"/>
    <cellStyle name="SAPBEXinputData 3 3 2 2 5" xfId="57362"/>
    <cellStyle name="SAPBEXinputData 3 3 2 2 6" xfId="57363"/>
    <cellStyle name="SAPBEXinputData 3 3 2 2 7" xfId="57364"/>
    <cellStyle name="SAPBEXinputData 3 3 2 2 8" xfId="57365"/>
    <cellStyle name="SAPBEXinputData 3 3 2 2 9" xfId="57366"/>
    <cellStyle name="SAPBEXinputData 3 3 2 3" xfId="4590"/>
    <cellStyle name="SAPBEXinputData 3 3 2 3 2" xfId="57367"/>
    <cellStyle name="SAPBEXinputData 3 3 2 3 2 2" xfId="57368"/>
    <cellStyle name="SAPBEXinputData 3 3 2 3 2 3" xfId="57369"/>
    <cellStyle name="SAPBEXinputData 3 3 2 3 3" xfId="57370"/>
    <cellStyle name="SAPBEXinputData 3 3 2 3 3 2" xfId="57371"/>
    <cellStyle name="SAPBEXinputData 3 3 2 3 3 3" xfId="57372"/>
    <cellStyle name="SAPBEXinputData 3 3 2 3 4" xfId="57373"/>
    <cellStyle name="SAPBEXinputData 3 3 2 3 5" xfId="57374"/>
    <cellStyle name="SAPBEXinputData 3 3 2 3 6" xfId="57375"/>
    <cellStyle name="SAPBEXinputData 3 3 2 3 7" xfId="57376"/>
    <cellStyle name="SAPBEXinputData 3 3 2 3 8" xfId="57377"/>
    <cellStyle name="SAPBEXinputData 3 3 2 4" xfId="57378"/>
    <cellStyle name="SAPBEXinputData 3 3 2 4 2" xfId="57379"/>
    <cellStyle name="SAPBEXinputData 3 3 2 4 2 2" xfId="60924"/>
    <cellStyle name="SAPBEXinputData 3 3 2 4 2 3" xfId="60925"/>
    <cellStyle name="SAPBEXinputData 3 3 2 4 3" xfId="57380"/>
    <cellStyle name="SAPBEXinputData 3 3 2 4 3 2" xfId="60926"/>
    <cellStyle name="SAPBEXinputData 3 3 2 4 4" xfId="57381"/>
    <cellStyle name="SAPBEXinputData 3 3 2 5" xfId="57382"/>
    <cellStyle name="SAPBEXinputData 3 3 2 5 2" xfId="57383"/>
    <cellStyle name="SAPBEXinputData 3 3 2 5 3" xfId="57384"/>
    <cellStyle name="SAPBEXinputData 3 3 2 6" xfId="57385"/>
    <cellStyle name="SAPBEXinputData 3 3 2 6 2" xfId="57386"/>
    <cellStyle name="SAPBEXinputData 3 3 2 6 3" xfId="57387"/>
    <cellStyle name="SAPBEXinputData 3 3 2 7" xfId="57388"/>
    <cellStyle name="SAPBEXinputData 3 3 2 8" xfId="57389"/>
    <cellStyle name="SAPBEXinputData 3 3 2 9" xfId="57390"/>
    <cellStyle name="SAPBEXinputData 3 3 3" xfId="4029"/>
    <cellStyle name="SAPBEXinputData 3 3 3 10" xfId="57391"/>
    <cellStyle name="SAPBEXinputData 3 3 3 2" xfId="4592"/>
    <cellStyle name="SAPBEXinputData 3 3 3 2 2" xfId="57392"/>
    <cellStyle name="SAPBEXinputData 3 3 3 2 2 2" xfId="57393"/>
    <cellStyle name="SAPBEXinputData 3 3 3 2 2 3" xfId="57394"/>
    <cellStyle name="SAPBEXinputData 3 3 3 2 3" xfId="57395"/>
    <cellStyle name="SAPBEXinputData 3 3 3 2 3 2" xfId="57396"/>
    <cellStyle name="SAPBEXinputData 3 3 3 2 3 3" xfId="57397"/>
    <cellStyle name="SAPBEXinputData 3 3 3 2 4" xfId="57398"/>
    <cellStyle name="SAPBEXinputData 3 3 3 2 5" xfId="57399"/>
    <cellStyle name="SAPBEXinputData 3 3 3 2 6" xfId="57400"/>
    <cellStyle name="SAPBEXinputData 3 3 3 2 7" xfId="57401"/>
    <cellStyle name="SAPBEXinputData 3 3 3 2 8" xfId="57402"/>
    <cellStyle name="SAPBEXinputData 3 3 3 3" xfId="57403"/>
    <cellStyle name="SAPBEXinputData 3 3 3 3 2" xfId="57404"/>
    <cellStyle name="SAPBEXinputData 3 3 3 3 2 2" xfId="60927"/>
    <cellStyle name="SAPBEXinputData 3 3 3 3 2 3" xfId="60928"/>
    <cellStyle name="SAPBEXinputData 3 3 3 3 3" xfId="57405"/>
    <cellStyle name="SAPBEXinputData 3 3 3 3 3 2" xfId="60929"/>
    <cellStyle name="SAPBEXinputData 3 3 3 3 4" xfId="57406"/>
    <cellStyle name="SAPBEXinputData 3 3 3 4" xfId="57407"/>
    <cellStyle name="SAPBEXinputData 3 3 3 4 2" xfId="57408"/>
    <cellStyle name="SAPBEXinputData 3 3 3 4 3" xfId="57409"/>
    <cellStyle name="SAPBEXinputData 3 3 3 5" xfId="57410"/>
    <cellStyle name="SAPBEXinputData 3 3 3 5 2" xfId="57411"/>
    <cellStyle name="SAPBEXinputData 3 3 3 5 3" xfId="57412"/>
    <cellStyle name="SAPBEXinputData 3 3 3 6" xfId="57413"/>
    <cellStyle name="SAPBEXinputData 3 3 3 7" xfId="57414"/>
    <cellStyle name="SAPBEXinputData 3 3 3 8" xfId="57415"/>
    <cellStyle name="SAPBEXinputData 3 3 3 9" xfId="57416"/>
    <cellStyle name="SAPBEXinputData 3 3 4" xfId="4589"/>
    <cellStyle name="SAPBEXinputData 3 3 4 2" xfId="57417"/>
    <cellStyle name="SAPBEXinputData 3 3 4 2 2" xfId="57418"/>
    <cellStyle name="SAPBEXinputData 3 3 4 2 3" xfId="57419"/>
    <cellStyle name="SAPBEXinputData 3 3 4 2 4" xfId="60930"/>
    <cellStyle name="SAPBEXinputData 3 3 4 3" xfId="57420"/>
    <cellStyle name="SAPBEXinputData 3 3 4 3 2" xfId="57421"/>
    <cellStyle name="SAPBEXinputData 3 3 4 3 3" xfId="57422"/>
    <cellStyle name="SAPBEXinputData 3 3 4 4" xfId="57423"/>
    <cellStyle name="SAPBEXinputData 3 3 4 5" xfId="57424"/>
    <cellStyle name="SAPBEXinputData 3 3 4 6" xfId="57425"/>
    <cellStyle name="SAPBEXinputData 3 3 4 7" xfId="57426"/>
    <cellStyle name="SAPBEXinputData 3 3 4 8" xfId="57427"/>
    <cellStyle name="SAPBEXinputData 3 3 5" xfId="57428"/>
    <cellStyle name="SAPBEXinputData 3 3 5 2" xfId="57429"/>
    <cellStyle name="SAPBEXinputData 3 3 5 2 2" xfId="60931"/>
    <cellStyle name="SAPBEXinputData 3 3 5 2 3" xfId="60932"/>
    <cellStyle name="SAPBEXinputData 3 3 5 3" xfId="57430"/>
    <cellStyle name="SAPBEXinputData 3 3 5 4" xfId="57431"/>
    <cellStyle name="SAPBEXinputData 3 3 5 5" xfId="60933"/>
    <cellStyle name="SAPBEXinputData 3 3 5 6" xfId="60934"/>
    <cellStyle name="SAPBEXinputData 3 3 6" xfId="57432"/>
    <cellStyle name="SAPBEXinputData 3 3 6 2" xfId="57433"/>
    <cellStyle name="SAPBEXinputData 3 3 6 3" xfId="57434"/>
    <cellStyle name="SAPBEXinputData 3 3 7" xfId="57435"/>
    <cellStyle name="SAPBEXinputData 3 3 7 2" xfId="57436"/>
    <cellStyle name="SAPBEXinputData 3 3 7 3" xfId="57437"/>
    <cellStyle name="SAPBEXinputData 3 3 8" xfId="57438"/>
    <cellStyle name="SAPBEXinputData 3 3 9" xfId="57439"/>
    <cellStyle name="SAPBEXinputData 3 4" xfId="4030"/>
    <cellStyle name="SAPBEXinputData 3 4 10" xfId="57440"/>
    <cellStyle name="SAPBEXinputData 3 4 11" xfId="57441"/>
    <cellStyle name="SAPBEXinputData 3 4 2" xfId="4031"/>
    <cellStyle name="SAPBEXinputData 3 4 2 2" xfId="4594"/>
    <cellStyle name="SAPBEXinputData 3 4 2 2 2" xfId="57442"/>
    <cellStyle name="SAPBEXinputData 3 4 2 2 2 2" xfId="57443"/>
    <cellStyle name="SAPBEXinputData 3 4 2 2 2 3" xfId="57444"/>
    <cellStyle name="SAPBEXinputData 3 4 2 2 3" xfId="57445"/>
    <cellStyle name="SAPBEXinputData 3 4 2 2 3 2" xfId="57446"/>
    <cellStyle name="SAPBEXinputData 3 4 2 2 3 3" xfId="57447"/>
    <cellStyle name="SAPBEXinputData 3 4 2 2 4" xfId="57448"/>
    <cellStyle name="SAPBEXinputData 3 4 2 2 5" xfId="57449"/>
    <cellStyle name="SAPBEXinputData 3 4 2 2 6" xfId="57450"/>
    <cellStyle name="SAPBEXinputData 3 4 2 2 7" xfId="57451"/>
    <cellStyle name="SAPBEXinputData 3 4 2 2 8" xfId="57452"/>
    <cellStyle name="SAPBEXinputData 3 4 2 3" xfId="57453"/>
    <cellStyle name="SAPBEXinputData 3 4 2 3 2" xfId="57454"/>
    <cellStyle name="SAPBEXinputData 3 4 2 3 2 2" xfId="60935"/>
    <cellStyle name="SAPBEXinputData 3 4 2 3 2 3" xfId="60936"/>
    <cellStyle name="SAPBEXinputData 3 4 2 3 3" xfId="57455"/>
    <cellStyle name="SAPBEXinputData 3 4 2 3 3 2" xfId="60937"/>
    <cellStyle name="SAPBEXinputData 3 4 2 3 4" xfId="57456"/>
    <cellStyle name="SAPBEXinputData 3 4 2 4" xfId="57457"/>
    <cellStyle name="SAPBEXinputData 3 4 2 4 2" xfId="57458"/>
    <cellStyle name="SAPBEXinputData 3 4 2 4 3" xfId="57459"/>
    <cellStyle name="SAPBEXinputData 3 4 2 5" xfId="57460"/>
    <cellStyle name="SAPBEXinputData 3 4 2 6" xfId="57461"/>
    <cellStyle name="SAPBEXinputData 3 4 2 7" xfId="57462"/>
    <cellStyle name="SAPBEXinputData 3 4 2 8" xfId="57463"/>
    <cellStyle name="SAPBEXinputData 3 4 2 9" xfId="57464"/>
    <cellStyle name="SAPBEXinputData 3 4 3" xfId="4593"/>
    <cellStyle name="SAPBEXinputData 3 4 3 2" xfId="57465"/>
    <cellStyle name="SAPBEXinputData 3 4 3 2 2" xfId="57466"/>
    <cellStyle name="SAPBEXinputData 3 4 3 2 3" xfId="57467"/>
    <cellStyle name="SAPBEXinputData 3 4 3 3" xfId="57468"/>
    <cellStyle name="SAPBEXinputData 3 4 3 3 2" xfId="57469"/>
    <cellStyle name="SAPBEXinputData 3 4 3 3 3" xfId="57470"/>
    <cellStyle name="SAPBEXinputData 3 4 3 4" xfId="57471"/>
    <cellStyle name="SAPBEXinputData 3 4 3 5" xfId="57472"/>
    <cellStyle name="SAPBEXinputData 3 4 3 6" xfId="57473"/>
    <cellStyle name="SAPBEXinputData 3 4 3 7" xfId="57474"/>
    <cellStyle name="SAPBEXinputData 3 4 3 8" xfId="57475"/>
    <cellStyle name="SAPBEXinputData 3 4 4" xfId="57476"/>
    <cellStyle name="SAPBEXinputData 3 4 4 2" xfId="57477"/>
    <cellStyle name="SAPBEXinputData 3 4 4 2 2" xfId="60938"/>
    <cellStyle name="SAPBEXinputData 3 4 4 2 3" xfId="60939"/>
    <cellStyle name="SAPBEXinputData 3 4 4 3" xfId="57478"/>
    <cellStyle name="SAPBEXinputData 3 4 4 3 2" xfId="60940"/>
    <cellStyle name="SAPBEXinputData 3 4 4 4" xfId="57479"/>
    <cellStyle name="SAPBEXinputData 3 4 5" xfId="57480"/>
    <cellStyle name="SAPBEXinputData 3 4 5 2" xfId="57481"/>
    <cellStyle name="SAPBEXinputData 3 4 5 3" xfId="57482"/>
    <cellStyle name="SAPBEXinputData 3 4 6" xfId="57483"/>
    <cellStyle name="SAPBEXinputData 3 4 6 2" xfId="57484"/>
    <cellStyle name="SAPBEXinputData 3 4 6 3" xfId="57485"/>
    <cellStyle name="SAPBEXinputData 3 4 7" xfId="57486"/>
    <cellStyle name="SAPBEXinputData 3 4 8" xfId="57487"/>
    <cellStyle name="SAPBEXinputData 3 4 9" xfId="57488"/>
    <cellStyle name="SAPBEXinputData 3 5" xfId="4032"/>
    <cellStyle name="SAPBEXinputData 3 5 10" xfId="57489"/>
    <cellStyle name="SAPBEXinputData 3 5 2" xfId="4595"/>
    <cellStyle name="SAPBEXinputData 3 5 2 2" xfId="57490"/>
    <cellStyle name="SAPBEXinputData 3 5 2 2 2" xfId="57491"/>
    <cellStyle name="SAPBEXinputData 3 5 2 2 3" xfId="57492"/>
    <cellStyle name="SAPBEXinputData 3 5 2 2 4" xfId="60941"/>
    <cellStyle name="SAPBEXinputData 3 5 2 3" xfId="57493"/>
    <cellStyle name="SAPBEXinputData 3 5 2 3 2" xfId="57494"/>
    <cellStyle name="SAPBEXinputData 3 5 2 3 3" xfId="57495"/>
    <cellStyle name="SAPBEXinputData 3 5 2 4" xfId="57496"/>
    <cellStyle name="SAPBEXinputData 3 5 2 5" xfId="57497"/>
    <cellStyle name="SAPBEXinputData 3 5 2 6" xfId="57498"/>
    <cellStyle name="SAPBEXinputData 3 5 2 7" xfId="57499"/>
    <cellStyle name="SAPBEXinputData 3 5 2 8" xfId="57500"/>
    <cellStyle name="SAPBEXinputData 3 5 3" xfId="57501"/>
    <cellStyle name="SAPBEXinputData 3 5 3 2" xfId="57502"/>
    <cellStyle name="SAPBEXinputData 3 5 3 2 2" xfId="60942"/>
    <cellStyle name="SAPBEXinputData 3 5 3 2 3" xfId="60943"/>
    <cellStyle name="SAPBEXinputData 3 5 3 3" xfId="57503"/>
    <cellStyle name="SAPBEXinputData 3 5 3 4" xfId="57504"/>
    <cellStyle name="SAPBEXinputData 3 5 3 5" xfId="60944"/>
    <cellStyle name="SAPBEXinputData 3 5 3 6" xfId="60945"/>
    <cellStyle name="SAPBEXinputData 3 5 4" xfId="57505"/>
    <cellStyle name="SAPBEXinputData 3 5 4 2" xfId="57506"/>
    <cellStyle name="SAPBEXinputData 3 5 4 3" xfId="57507"/>
    <cellStyle name="SAPBEXinputData 3 5 5" xfId="57508"/>
    <cellStyle name="SAPBEXinputData 3 5 5 2" xfId="57509"/>
    <cellStyle name="SAPBEXinputData 3 5 5 3" xfId="57510"/>
    <cellStyle name="SAPBEXinputData 3 5 6" xfId="57511"/>
    <cellStyle name="SAPBEXinputData 3 5 7" xfId="57512"/>
    <cellStyle name="SAPBEXinputData 3 5 8" xfId="57513"/>
    <cellStyle name="SAPBEXinputData 3 5 9" xfId="57514"/>
    <cellStyle name="SAPBEXinputData 3 6" xfId="4033"/>
    <cellStyle name="SAPBEXinputData 3 6 2" xfId="58145"/>
    <cellStyle name="SAPBEXinputData 3 6 2 2" xfId="60946"/>
    <cellStyle name="SAPBEXinputData 3 6 3" xfId="60947"/>
    <cellStyle name="SAPBEXinputData 3 6 4" xfId="60948"/>
    <cellStyle name="SAPBEXinputData 3 6 5" xfId="60949"/>
    <cellStyle name="SAPBEXinputData 3 6 6" xfId="60950"/>
    <cellStyle name="SAPBEXinputData 3 7" xfId="4580"/>
    <cellStyle name="SAPBEXinputData 3 7 2" xfId="57515"/>
    <cellStyle name="SAPBEXinputData 3 7 2 2" xfId="57516"/>
    <cellStyle name="SAPBEXinputData 3 7 2 3" xfId="57517"/>
    <cellStyle name="SAPBEXinputData 3 7 3" xfId="57518"/>
    <cellStyle name="SAPBEXinputData 3 7 3 2" xfId="57519"/>
    <cellStyle name="SAPBEXinputData 3 7 3 3" xfId="57520"/>
    <cellStyle name="SAPBEXinputData 3 7 4" xfId="57521"/>
    <cellStyle name="SAPBEXinputData 3 7 5" xfId="57522"/>
    <cellStyle name="SAPBEXinputData 3 7 6" xfId="57523"/>
    <cellStyle name="SAPBEXinputData 3 7 7" xfId="57524"/>
    <cellStyle name="SAPBEXinputData 3 7 8" xfId="57525"/>
    <cellStyle name="SAPBEXinputData 3 8" xfId="57526"/>
    <cellStyle name="SAPBEXinputData 3 8 2" xfId="57527"/>
    <cellStyle name="SAPBEXinputData 3 8 2 2" xfId="60951"/>
    <cellStyle name="SAPBEXinputData 3 8 2 3" xfId="60952"/>
    <cellStyle name="SAPBEXinputData 3 8 3" xfId="57528"/>
    <cellStyle name="SAPBEXinputData 3 8 3 2" xfId="60953"/>
    <cellStyle name="SAPBEXinputData 3 8 4" xfId="57529"/>
    <cellStyle name="SAPBEXinputData 3 9" xfId="57530"/>
    <cellStyle name="SAPBEXinputData 3 9 2" xfId="57531"/>
    <cellStyle name="SAPBEXinputData 3 9 3" xfId="57532"/>
    <cellStyle name="SAPBEXinputData 4" xfId="4034"/>
    <cellStyle name="SAPBEXinputData 4 10" xfId="57533"/>
    <cellStyle name="SAPBEXinputData 4 11" xfId="57534"/>
    <cellStyle name="SAPBEXinputData 4 12" xfId="57535"/>
    <cellStyle name="SAPBEXinputData 4 13" xfId="57536"/>
    <cellStyle name="SAPBEXinputData 4 2" xfId="4035"/>
    <cellStyle name="SAPBEXinputData 4 2 10" xfId="57537"/>
    <cellStyle name="SAPBEXinputData 4 2 11" xfId="57538"/>
    <cellStyle name="SAPBEXinputData 4 2 12" xfId="57539"/>
    <cellStyle name="SAPBEXinputData 4 2 2" xfId="4036"/>
    <cellStyle name="SAPBEXinputData 4 2 2 10" xfId="57540"/>
    <cellStyle name="SAPBEXinputData 4 2 2 11" xfId="57541"/>
    <cellStyle name="SAPBEXinputData 4 2 2 2" xfId="4037"/>
    <cellStyle name="SAPBEXinputData 4 2 2 2 2" xfId="4599"/>
    <cellStyle name="SAPBEXinputData 4 2 2 2 2 2" xfId="57542"/>
    <cellStyle name="SAPBEXinputData 4 2 2 2 2 2 2" xfId="57543"/>
    <cellStyle name="SAPBEXinputData 4 2 2 2 2 2 3" xfId="57544"/>
    <cellStyle name="SAPBEXinputData 4 2 2 2 2 3" xfId="57545"/>
    <cellStyle name="SAPBEXinputData 4 2 2 2 2 3 2" xfId="57546"/>
    <cellStyle name="SAPBEXinputData 4 2 2 2 2 3 3" xfId="57547"/>
    <cellStyle name="SAPBEXinputData 4 2 2 2 2 4" xfId="57548"/>
    <cellStyle name="SAPBEXinputData 4 2 2 2 2 5" xfId="57549"/>
    <cellStyle name="SAPBEXinputData 4 2 2 2 2 6" xfId="57550"/>
    <cellStyle name="SAPBEXinputData 4 2 2 2 2 7" xfId="57551"/>
    <cellStyle name="SAPBEXinputData 4 2 2 2 2 8" xfId="57552"/>
    <cellStyle name="SAPBEXinputData 4 2 2 2 3" xfId="57553"/>
    <cellStyle name="SAPBEXinputData 4 2 2 2 3 2" xfId="57554"/>
    <cellStyle name="SAPBEXinputData 4 2 2 2 3 2 2" xfId="60954"/>
    <cellStyle name="SAPBEXinputData 4 2 2 2 3 2 3" xfId="60955"/>
    <cellStyle name="SAPBEXinputData 4 2 2 2 3 3" xfId="57555"/>
    <cellStyle name="SAPBEXinputData 4 2 2 2 3 3 2" xfId="60956"/>
    <cellStyle name="SAPBEXinputData 4 2 2 2 3 4" xfId="57556"/>
    <cellStyle name="SAPBEXinputData 4 2 2 2 4" xfId="57557"/>
    <cellStyle name="SAPBEXinputData 4 2 2 2 4 2" xfId="57558"/>
    <cellStyle name="SAPBEXinputData 4 2 2 2 4 3" xfId="57559"/>
    <cellStyle name="SAPBEXinputData 4 2 2 2 5" xfId="57560"/>
    <cellStyle name="SAPBEXinputData 4 2 2 2 6" xfId="57561"/>
    <cellStyle name="SAPBEXinputData 4 2 2 2 7" xfId="57562"/>
    <cellStyle name="SAPBEXinputData 4 2 2 2 8" xfId="57563"/>
    <cellStyle name="SAPBEXinputData 4 2 2 2 9" xfId="57564"/>
    <cellStyle name="SAPBEXinputData 4 2 2 3" xfId="4598"/>
    <cellStyle name="SAPBEXinputData 4 2 2 3 2" xfId="57565"/>
    <cellStyle name="SAPBEXinputData 4 2 2 3 2 2" xfId="57566"/>
    <cellStyle name="SAPBEXinputData 4 2 2 3 2 3" xfId="57567"/>
    <cellStyle name="SAPBEXinputData 4 2 2 3 3" xfId="57568"/>
    <cellStyle name="SAPBEXinputData 4 2 2 3 3 2" xfId="57569"/>
    <cellStyle name="SAPBEXinputData 4 2 2 3 3 3" xfId="57570"/>
    <cellStyle name="SAPBEXinputData 4 2 2 3 4" xfId="57571"/>
    <cellStyle name="SAPBEXinputData 4 2 2 3 5" xfId="57572"/>
    <cellStyle name="SAPBEXinputData 4 2 2 3 6" xfId="57573"/>
    <cellStyle name="SAPBEXinputData 4 2 2 3 7" xfId="57574"/>
    <cellStyle name="SAPBEXinputData 4 2 2 3 8" xfId="57575"/>
    <cellStyle name="SAPBEXinputData 4 2 2 4" xfId="57576"/>
    <cellStyle name="SAPBEXinputData 4 2 2 4 2" xfId="57577"/>
    <cellStyle name="SAPBEXinputData 4 2 2 4 2 2" xfId="60957"/>
    <cellStyle name="SAPBEXinputData 4 2 2 4 2 3" xfId="60958"/>
    <cellStyle name="SAPBEXinputData 4 2 2 4 3" xfId="57578"/>
    <cellStyle name="SAPBEXinputData 4 2 2 4 3 2" xfId="60959"/>
    <cellStyle name="SAPBEXinputData 4 2 2 4 4" xfId="57579"/>
    <cellStyle name="SAPBEXinputData 4 2 2 5" xfId="57580"/>
    <cellStyle name="SAPBEXinputData 4 2 2 5 2" xfId="57581"/>
    <cellStyle name="SAPBEXinputData 4 2 2 5 3" xfId="57582"/>
    <cellStyle name="SAPBEXinputData 4 2 2 6" xfId="57583"/>
    <cellStyle name="SAPBEXinputData 4 2 2 6 2" xfId="57584"/>
    <cellStyle name="SAPBEXinputData 4 2 2 6 3" xfId="57585"/>
    <cellStyle name="SAPBEXinputData 4 2 2 7" xfId="57586"/>
    <cellStyle name="SAPBEXinputData 4 2 2 8" xfId="57587"/>
    <cellStyle name="SAPBEXinputData 4 2 2 9" xfId="57588"/>
    <cellStyle name="SAPBEXinputData 4 2 3" xfId="4038"/>
    <cellStyle name="SAPBEXinputData 4 2 3 10" xfId="57589"/>
    <cellStyle name="SAPBEXinputData 4 2 3 2" xfId="4600"/>
    <cellStyle name="SAPBEXinputData 4 2 3 2 2" xfId="57590"/>
    <cellStyle name="SAPBEXinputData 4 2 3 2 2 2" xfId="57591"/>
    <cellStyle name="SAPBEXinputData 4 2 3 2 2 3" xfId="57592"/>
    <cellStyle name="SAPBEXinputData 4 2 3 2 3" xfId="57593"/>
    <cellStyle name="SAPBEXinputData 4 2 3 2 3 2" xfId="57594"/>
    <cellStyle name="SAPBEXinputData 4 2 3 2 3 3" xfId="57595"/>
    <cellStyle name="SAPBEXinputData 4 2 3 2 4" xfId="57596"/>
    <cellStyle name="SAPBEXinputData 4 2 3 2 5" xfId="57597"/>
    <cellStyle name="SAPBEXinputData 4 2 3 2 6" xfId="57598"/>
    <cellStyle name="SAPBEXinputData 4 2 3 2 7" xfId="57599"/>
    <cellStyle name="SAPBEXinputData 4 2 3 2 8" xfId="57600"/>
    <cellStyle name="SAPBEXinputData 4 2 3 3" xfId="57601"/>
    <cellStyle name="SAPBEXinputData 4 2 3 3 2" xfId="57602"/>
    <cellStyle name="SAPBEXinputData 4 2 3 3 2 2" xfId="60960"/>
    <cellStyle name="SAPBEXinputData 4 2 3 3 2 3" xfId="60961"/>
    <cellStyle name="SAPBEXinputData 4 2 3 3 3" xfId="57603"/>
    <cellStyle name="SAPBEXinputData 4 2 3 3 3 2" xfId="60962"/>
    <cellStyle name="SAPBEXinputData 4 2 3 3 4" xfId="57604"/>
    <cellStyle name="SAPBEXinputData 4 2 3 4" xfId="57605"/>
    <cellStyle name="SAPBEXinputData 4 2 3 4 2" xfId="57606"/>
    <cellStyle name="SAPBEXinputData 4 2 3 4 3" xfId="57607"/>
    <cellStyle name="SAPBEXinputData 4 2 3 5" xfId="57608"/>
    <cellStyle name="SAPBEXinputData 4 2 3 5 2" xfId="57609"/>
    <cellStyle name="SAPBEXinputData 4 2 3 5 3" xfId="57610"/>
    <cellStyle name="SAPBEXinputData 4 2 3 6" xfId="57611"/>
    <cellStyle name="SAPBEXinputData 4 2 3 7" xfId="57612"/>
    <cellStyle name="SAPBEXinputData 4 2 3 8" xfId="57613"/>
    <cellStyle name="SAPBEXinputData 4 2 3 9" xfId="57614"/>
    <cellStyle name="SAPBEXinputData 4 2 4" xfId="4597"/>
    <cellStyle name="SAPBEXinputData 4 2 4 2" xfId="57615"/>
    <cellStyle name="SAPBEXinputData 4 2 4 2 2" xfId="57616"/>
    <cellStyle name="SAPBEXinputData 4 2 4 2 3" xfId="57617"/>
    <cellStyle name="SAPBEXinputData 4 2 4 2 4" xfId="60963"/>
    <cellStyle name="SAPBEXinputData 4 2 4 3" xfId="57618"/>
    <cellStyle name="SAPBEXinputData 4 2 4 3 2" xfId="57619"/>
    <cellStyle name="SAPBEXinputData 4 2 4 3 3" xfId="57620"/>
    <cellStyle name="SAPBEXinputData 4 2 4 4" xfId="57621"/>
    <cellStyle name="SAPBEXinputData 4 2 4 5" xfId="57622"/>
    <cellStyle name="SAPBEXinputData 4 2 4 6" xfId="57623"/>
    <cellStyle name="SAPBEXinputData 4 2 4 7" xfId="57624"/>
    <cellStyle name="SAPBEXinputData 4 2 4 8" xfId="57625"/>
    <cellStyle name="SAPBEXinputData 4 2 5" xfId="57626"/>
    <cellStyle name="SAPBEXinputData 4 2 5 2" xfId="57627"/>
    <cellStyle name="SAPBEXinputData 4 2 5 2 2" xfId="60964"/>
    <cellStyle name="SAPBEXinputData 4 2 5 2 3" xfId="60965"/>
    <cellStyle name="SAPBEXinputData 4 2 5 3" xfId="57628"/>
    <cellStyle name="SAPBEXinputData 4 2 5 4" xfId="57629"/>
    <cellStyle name="SAPBEXinputData 4 2 5 5" xfId="60966"/>
    <cellStyle name="SAPBEXinputData 4 2 5 6" xfId="60967"/>
    <cellStyle name="SAPBEXinputData 4 2 6" xfId="57630"/>
    <cellStyle name="SAPBEXinputData 4 2 6 2" xfId="57631"/>
    <cellStyle name="SAPBEXinputData 4 2 6 3" xfId="57632"/>
    <cellStyle name="SAPBEXinputData 4 2 7" xfId="57633"/>
    <cellStyle name="SAPBEXinputData 4 2 7 2" xfId="57634"/>
    <cellStyle name="SAPBEXinputData 4 2 7 3" xfId="57635"/>
    <cellStyle name="SAPBEXinputData 4 2 8" xfId="57636"/>
    <cellStyle name="SAPBEXinputData 4 2 9" xfId="57637"/>
    <cellStyle name="SAPBEXinputData 4 3" xfId="4039"/>
    <cellStyle name="SAPBEXinputData 4 3 10" xfId="57638"/>
    <cellStyle name="SAPBEXinputData 4 3 11" xfId="57639"/>
    <cellStyle name="SAPBEXinputData 4 3 2" xfId="4040"/>
    <cellStyle name="SAPBEXinputData 4 3 2 2" xfId="4602"/>
    <cellStyle name="SAPBEXinputData 4 3 2 2 2" xfId="57640"/>
    <cellStyle name="SAPBEXinputData 4 3 2 2 2 2" xfId="57641"/>
    <cellStyle name="SAPBEXinputData 4 3 2 2 2 3" xfId="57642"/>
    <cellStyle name="SAPBEXinputData 4 3 2 2 3" xfId="57643"/>
    <cellStyle name="SAPBEXinputData 4 3 2 2 3 2" xfId="57644"/>
    <cellStyle name="SAPBEXinputData 4 3 2 2 3 3" xfId="57645"/>
    <cellStyle name="SAPBEXinputData 4 3 2 2 4" xfId="57646"/>
    <cellStyle name="SAPBEXinputData 4 3 2 2 5" xfId="57647"/>
    <cellStyle name="SAPBEXinputData 4 3 2 2 6" xfId="57648"/>
    <cellStyle name="SAPBEXinputData 4 3 2 2 7" xfId="57649"/>
    <cellStyle name="SAPBEXinputData 4 3 2 2 8" xfId="57650"/>
    <cellStyle name="SAPBEXinputData 4 3 2 3" xfId="57651"/>
    <cellStyle name="SAPBEXinputData 4 3 2 3 2" xfId="57652"/>
    <cellStyle name="SAPBEXinputData 4 3 2 3 2 2" xfId="60968"/>
    <cellStyle name="SAPBEXinputData 4 3 2 3 2 3" xfId="60969"/>
    <cellStyle name="SAPBEXinputData 4 3 2 3 3" xfId="57653"/>
    <cellStyle name="SAPBEXinputData 4 3 2 3 3 2" xfId="60970"/>
    <cellStyle name="SAPBEXinputData 4 3 2 3 4" xfId="57654"/>
    <cellStyle name="SAPBEXinputData 4 3 2 4" xfId="57655"/>
    <cellStyle name="SAPBEXinputData 4 3 2 4 2" xfId="57656"/>
    <cellStyle name="SAPBEXinputData 4 3 2 4 3" xfId="57657"/>
    <cellStyle name="SAPBEXinputData 4 3 2 5" xfId="57658"/>
    <cellStyle name="SAPBEXinputData 4 3 2 6" xfId="57659"/>
    <cellStyle name="SAPBEXinputData 4 3 2 7" xfId="57660"/>
    <cellStyle name="SAPBEXinputData 4 3 2 8" xfId="57661"/>
    <cellStyle name="SAPBEXinputData 4 3 2 9" xfId="57662"/>
    <cellStyle name="SAPBEXinputData 4 3 3" xfId="4601"/>
    <cellStyle name="SAPBEXinputData 4 3 3 2" xfId="57663"/>
    <cellStyle name="SAPBEXinputData 4 3 3 2 2" xfId="57664"/>
    <cellStyle name="SAPBEXinputData 4 3 3 2 3" xfId="57665"/>
    <cellStyle name="SAPBEXinputData 4 3 3 3" xfId="57666"/>
    <cellStyle name="SAPBEXinputData 4 3 3 3 2" xfId="57667"/>
    <cellStyle name="SAPBEXinputData 4 3 3 3 3" xfId="57668"/>
    <cellStyle name="SAPBEXinputData 4 3 3 4" xfId="57669"/>
    <cellStyle name="SAPBEXinputData 4 3 3 5" xfId="57670"/>
    <cellStyle name="SAPBEXinputData 4 3 3 6" xfId="57671"/>
    <cellStyle name="SAPBEXinputData 4 3 3 7" xfId="57672"/>
    <cellStyle name="SAPBEXinputData 4 3 3 8" xfId="57673"/>
    <cellStyle name="SAPBEXinputData 4 3 4" xfId="57674"/>
    <cellStyle name="SAPBEXinputData 4 3 4 2" xfId="57675"/>
    <cellStyle name="SAPBEXinputData 4 3 4 2 2" xfId="60971"/>
    <cellStyle name="SAPBEXinputData 4 3 4 2 3" xfId="60972"/>
    <cellStyle name="SAPBEXinputData 4 3 4 3" xfId="57676"/>
    <cellStyle name="SAPBEXinputData 4 3 4 3 2" xfId="60973"/>
    <cellStyle name="SAPBEXinputData 4 3 4 4" xfId="57677"/>
    <cellStyle name="SAPBEXinputData 4 3 5" xfId="57678"/>
    <cellStyle name="SAPBEXinputData 4 3 5 2" xfId="57679"/>
    <cellStyle name="SAPBEXinputData 4 3 5 3" xfId="57680"/>
    <cellStyle name="SAPBEXinputData 4 3 6" xfId="57681"/>
    <cellStyle name="SAPBEXinputData 4 3 6 2" xfId="57682"/>
    <cellStyle name="SAPBEXinputData 4 3 6 3" xfId="57683"/>
    <cellStyle name="SAPBEXinputData 4 3 7" xfId="57684"/>
    <cellStyle name="SAPBEXinputData 4 3 8" xfId="57685"/>
    <cellStyle name="SAPBEXinputData 4 3 9" xfId="57686"/>
    <cellStyle name="SAPBEXinputData 4 4" xfId="4041"/>
    <cellStyle name="SAPBEXinputData 4 4 10" xfId="57687"/>
    <cellStyle name="SAPBEXinputData 4 4 2" xfId="4603"/>
    <cellStyle name="SAPBEXinputData 4 4 2 2" xfId="57688"/>
    <cellStyle name="SAPBEXinputData 4 4 2 2 2" xfId="57689"/>
    <cellStyle name="SAPBEXinputData 4 4 2 2 3" xfId="57690"/>
    <cellStyle name="SAPBEXinputData 4 4 2 2 4" xfId="60974"/>
    <cellStyle name="SAPBEXinputData 4 4 2 3" xfId="57691"/>
    <cellStyle name="SAPBEXinputData 4 4 2 3 2" xfId="57692"/>
    <cellStyle name="SAPBEXinputData 4 4 2 3 3" xfId="57693"/>
    <cellStyle name="SAPBEXinputData 4 4 2 4" xfId="57694"/>
    <cellStyle name="SAPBEXinputData 4 4 2 5" xfId="57695"/>
    <cellStyle name="SAPBEXinputData 4 4 2 6" xfId="57696"/>
    <cellStyle name="SAPBEXinputData 4 4 2 7" xfId="57697"/>
    <cellStyle name="SAPBEXinputData 4 4 2 8" xfId="57698"/>
    <cellStyle name="SAPBEXinputData 4 4 3" xfId="57699"/>
    <cellStyle name="SAPBEXinputData 4 4 3 2" xfId="57700"/>
    <cellStyle name="SAPBEXinputData 4 4 3 2 2" xfId="60975"/>
    <cellStyle name="SAPBEXinputData 4 4 3 2 3" xfId="60976"/>
    <cellStyle name="SAPBEXinputData 4 4 3 3" xfId="57701"/>
    <cellStyle name="SAPBEXinputData 4 4 3 4" xfId="57702"/>
    <cellStyle name="SAPBEXinputData 4 4 3 5" xfId="60977"/>
    <cellStyle name="SAPBEXinputData 4 4 3 6" xfId="60978"/>
    <cellStyle name="SAPBEXinputData 4 4 4" xfId="57703"/>
    <cellStyle name="SAPBEXinputData 4 4 4 2" xfId="57704"/>
    <cellStyle name="SAPBEXinputData 4 4 4 3" xfId="57705"/>
    <cellStyle name="SAPBEXinputData 4 4 5" xfId="57706"/>
    <cellStyle name="SAPBEXinputData 4 4 5 2" xfId="57707"/>
    <cellStyle name="SAPBEXinputData 4 4 5 3" xfId="57708"/>
    <cellStyle name="SAPBEXinputData 4 4 6" xfId="57709"/>
    <cellStyle name="SAPBEXinputData 4 4 7" xfId="57710"/>
    <cellStyle name="SAPBEXinputData 4 4 8" xfId="57711"/>
    <cellStyle name="SAPBEXinputData 4 4 9" xfId="57712"/>
    <cellStyle name="SAPBEXinputData 4 5" xfId="4596"/>
    <cellStyle name="SAPBEXinputData 4 5 2" xfId="57713"/>
    <cellStyle name="SAPBEXinputData 4 5 2 2" xfId="57714"/>
    <cellStyle name="SAPBEXinputData 4 5 2 3" xfId="57715"/>
    <cellStyle name="SAPBEXinputData 4 5 2 4" xfId="60979"/>
    <cellStyle name="SAPBEXinputData 4 5 3" xfId="57716"/>
    <cellStyle name="SAPBEXinputData 4 5 3 2" xfId="57717"/>
    <cellStyle name="SAPBEXinputData 4 5 3 3" xfId="57718"/>
    <cellStyle name="SAPBEXinputData 4 5 4" xfId="57719"/>
    <cellStyle name="SAPBEXinputData 4 5 5" xfId="57720"/>
    <cellStyle name="SAPBEXinputData 4 5 6" xfId="57721"/>
    <cellStyle name="SAPBEXinputData 4 5 7" xfId="57722"/>
    <cellStyle name="SAPBEXinputData 4 5 8" xfId="57723"/>
    <cellStyle name="SAPBEXinputData 4 6" xfId="57724"/>
    <cellStyle name="SAPBEXinputData 4 6 2" xfId="57725"/>
    <cellStyle name="SAPBEXinputData 4 6 2 2" xfId="60980"/>
    <cellStyle name="SAPBEXinputData 4 6 2 3" xfId="60981"/>
    <cellStyle name="SAPBEXinputData 4 6 3" xfId="57726"/>
    <cellStyle name="SAPBEXinputData 4 6 4" xfId="57727"/>
    <cellStyle name="SAPBEXinputData 4 6 5" xfId="60982"/>
    <cellStyle name="SAPBEXinputData 4 6 6" xfId="60983"/>
    <cellStyle name="SAPBEXinputData 4 7" xfId="57728"/>
    <cellStyle name="SAPBEXinputData 4 7 2" xfId="57729"/>
    <cellStyle name="SAPBEXinputData 4 7 3" xfId="57730"/>
    <cellStyle name="SAPBEXinputData 4 8" xfId="57731"/>
    <cellStyle name="SAPBEXinputData 4 8 2" xfId="57732"/>
    <cellStyle name="SAPBEXinputData 4 8 3" xfId="57733"/>
    <cellStyle name="SAPBEXinputData 4 9" xfId="57734"/>
    <cellStyle name="SAPBEXinputData 5" xfId="4042"/>
    <cellStyle name="SAPBEXinputData 5 10" xfId="57735"/>
    <cellStyle name="SAPBEXinputData 5 11" xfId="57736"/>
    <cellStyle name="SAPBEXinputData 5 12" xfId="57737"/>
    <cellStyle name="SAPBEXinputData 5 2" xfId="4043"/>
    <cellStyle name="SAPBEXinputData 5 2 10" xfId="57738"/>
    <cellStyle name="SAPBEXinputData 5 2 11" xfId="57739"/>
    <cellStyle name="SAPBEXinputData 5 2 2" xfId="4044"/>
    <cellStyle name="SAPBEXinputData 5 2 2 2" xfId="4606"/>
    <cellStyle name="SAPBEXinputData 5 2 2 2 2" xfId="57740"/>
    <cellStyle name="SAPBEXinputData 5 2 2 2 2 2" xfId="57741"/>
    <cellStyle name="SAPBEXinputData 5 2 2 2 2 3" xfId="57742"/>
    <cellStyle name="SAPBEXinputData 5 2 2 2 3" xfId="57743"/>
    <cellStyle name="SAPBEXinputData 5 2 2 2 3 2" xfId="57744"/>
    <cellStyle name="SAPBEXinputData 5 2 2 2 3 3" xfId="57745"/>
    <cellStyle name="SAPBEXinputData 5 2 2 2 4" xfId="57746"/>
    <cellStyle name="SAPBEXinputData 5 2 2 2 5" xfId="57747"/>
    <cellStyle name="SAPBEXinputData 5 2 2 2 6" xfId="57748"/>
    <cellStyle name="SAPBEXinputData 5 2 2 2 7" xfId="57749"/>
    <cellStyle name="SAPBEXinputData 5 2 2 2 8" xfId="57750"/>
    <cellStyle name="SAPBEXinputData 5 2 2 3" xfId="57751"/>
    <cellStyle name="SAPBEXinputData 5 2 2 3 2" xfId="57752"/>
    <cellStyle name="SAPBEXinputData 5 2 2 3 2 2" xfId="60984"/>
    <cellStyle name="SAPBEXinputData 5 2 2 3 2 3" xfId="60985"/>
    <cellStyle name="SAPBEXinputData 5 2 2 3 3" xfId="57753"/>
    <cellStyle name="SAPBEXinputData 5 2 2 3 3 2" xfId="60986"/>
    <cellStyle name="SAPBEXinputData 5 2 2 3 4" xfId="57754"/>
    <cellStyle name="SAPBEXinputData 5 2 2 4" xfId="57755"/>
    <cellStyle name="SAPBEXinputData 5 2 2 4 2" xfId="57756"/>
    <cellStyle name="SAPBEXinputData 5 2 2 4 3" xfId="57757"/>
    <cellStyle name="SAPBEXinputData 5 2 2 5" xfId="57758"/>
    <cellStyle name="SAPBEXinputData 5 2 2 6" xfId="57759"/>
    <cellStyle name="SAPBEXinputData 5 2 2 7" xfId="57760"/>
    <cellStyle name="SAPBEXinputData 5 2 2 8" xfId="57761"/>
    <cellStyle name="SAPBEXinputData 5 2 2 9" xfId="57762"/>
    <cellStyle name="SAPBEXinputData 5 2 3" xfId="4605"/>
    <cellStyle name="SAPBEXinputData 5 2 3 2" xfId="57763"/>
    <cellStyle name="SAPBEXinputData 5 2 3 2 2" xfId="57764"/>
    <cellStyle name="SAPBEXinputData 5 2 3 2 3" xfId="57765"/>
    <cellStyle name="SAPBEXinputData 5 2 3 3" xfId="57766"/>
    <cellStyle name="SAPBEXinputData 5 2 3 3 2" xfId="57767"/>
    <cellStyle name="SAPBEXinputData 5 2 3 3 3" xfId="57768"/>
    <cellStyle name="SAPBEXinputData 5 2 3 4" xfId="57769"/>
    <cellStyle name="SAPBEXinputData 5 2 3 5" xfId="57770"/>
    <cellStyle name="SAPBEXinputData 5 2 3 6" xfId="57771"/>
    <cellStyle name="SAPBEXinputData 5 2 3 7" xfId="57772"/>
    <cellStyle name="SAPBEXinputData 5 2 3 8" xfId="57773"/>
    <cellStyle name="SAPBEXinputData 5 2 4" xfId="45354"/>
    <cellStyle name="SAPBEXinputData 5 2 4 2" xfId="57774"/>
    <cellStyle name="SAPBEXinputData 5 2 4 2 2" xfId="60987"/>
    <cellStyle name="SAPBEXinputData 5 2 4 2 3" xfId="60988"/>
    <cellStyle name="SAPBEXinputData 5 2 4 3" xfId="57775"/>
    <cellStyle name="SAPBEXinputData 5 2 4 3 2" xfId="60989"/>
    <cellStyle name="SAPBEXinputData 5 2 4 4" xfId="57776"/>
    <cellStyle name="SAPBEXinputData 5 2 5" xfId="57777"/>
    <cellStyle name="SAPBEXinputData 5 2 5 2" xfId="57778"/>
    <cellStyle name="SAPBEXinputData 5 2 5 3" xfId="57779"/>
    <cellStyle name="SAPBEXinputData 5 2 6" xfId="57780"/>
    <cellStyle name="SAPBEXinputData 5 2 6 2" xfId="57781"/>
    <cellStyle name="SAPBEXinputData 5 2 6 3" xfId="57782"/>
    <cellStyle name="SAPBEXinputData 5 2 7" xfId="57783"/>
    <cellStyle name="SAPBEXinputData 5 2 8" xfId="57784"/>
    <cellStyle name="SAPBEXinputData 5 2 9" xfId="57785"/>
    <cellStyle name="SAPBEXinputData 5 3" xfId="4045"/>
    <cellStyle name="SAPBEXinputData 5 3 10" xfId="57786"/>
    <cellStyle name="SAPBEXinputData 5 3 2" xfId="4607"/>
    <cellStyle name="SAPBEXinputData 5 3 2 2" xfId="57787"/>
    <cellStyle name="SAPBEXinputData 5 3 2 2 2" xfId="57788"/>
    <cellStyle name="SAPBEXinputData 5 3 2 2 3" xfId="57789"/>
    <cellStyle name="SAPBEXinputData 5 3 2 3" xfId="57790"/>
    <cellStyle name="SAPBEXinputData 5 3 2 3 2" xfId="57791"/>
    <cellStyle name="SAPBEXinputData 5 3 2 3 3" xfId="57792"/>
    <cellStyle name="SAPBEXinputData 5 3 2 4" xfId="57793"/>
    <cellStyle name="SAPBEXinputData 5 3 2 5" xfId="57794"/>
    <cellStyle name="SAPBEXinputData 5 3 2 6" xfId="57795"/>
    <cellStyle name="SAPBEXinputData 5 3 2 7" xfId="57796"/>
    <cellStyle name="SAPBEXinputData 5 3 2 8" xfId="57797"/>
    <cellStyle name="SAPBEXinputData 5 3 3" xfId="45355"/>
    <cellStyle name="SAPBEXinputData 5 3 3 2" xfId="57798"/>
    <cellStyle name="SAPBEXinputData 5 3 3 2 2" xfId="60990"/>
    <cellStyle name="SAPBEXinputData 5 3 3 2 3" xfId="60991"/>
    <cellStyle name="SAPBEXinputData 5 3 3 3" xfId="57799"/>
    <cellStyle name="SAPBEXinputData 5 3 3 3 2" xfId="60992"/>
    <cellStyle name="SAPBEXinputData 5 3 3 4" xfId="57800"/>
    <cellStyle name="SAPBEXinputData 5 3 4" xfId="57801"/>
    <cellStyle name="SAPBEXinputData 5 3 4 2" xfId="57802"/>
    <cellStyle name="SAPBEXinputData 5 3 4 3" xfId="57803"/>
    <cellStyle name="SAPBEXinputData 5 3 5" xfId="57804"/>
    <cellStyle name="SAPBEXinputData 5 3 5 2" xfId="57805"/>
    <cellStyle name="SAPBEXinputData 5 3 5 3" xfId="57806"/>
    <cellStyle name="SAPBEXinputData 5 3 6" xfId="57807"/>
    <cellStyle name="SAPBEXinputData 5 3 7" xfId="57808"/>
    <cellStyle name="SAPBEXinputData 5 3 8" xfId="57809"/>
    <cellStyle name="SAPBEXinputData 5 3 9" xfId="57810"/>
    <cellStyle name="SAPBEXinputData 5 4" xfId="4604"/>
    <cellStyle name="SAPBEXinputData 5 4 2" xfId="57811"/>
    <cellStyle name="SAPBEXinputData 5 4 2 2" xfId="57812"/>
    <cellStyle name="SAPBEXinputData 5 4 2 3" xfId="57813"/>
    <cellStyle name="SAPBEXinputData 5 4 2 4" xfId="60993"/>
    <cellStyle name="SAPBEXinputData 5 4 3" xfId="57814"/>
    <cellStyle name="SAPBEXinputData 5 4 3 2" xfId="57815"/>
    <cellStyle name="SAPBEXinputData 5 4 3 3" xfId="57816"/>
    <cellStyle name="SAPBEXinputData 5 4 4" xfId="57817"/>
    <cellStyle name="SAPBEXinputData 5 4 5" xfId="57818"/>
    <cellStyle name="SAPBEXinputData 5 4 6" xfId="57819"/>
    <cellStyle name="SAPBEXinputData 5 4 7" xfId="57820"/>
    <cellStyle name="SAPBEXinputData 5 4 8" xfId="57821"/>
    <cellStyle name="SAPBEXinputData 5 5" xfId="45356"/>
    <cellStyle name="SAPBEXinputData 5 5 2" xfId="57822"/>
    <cellStyle name="SAPBEXinputData 5 5 2 2" xfId="60994"/>
    <cellStyle name="SAPBEXinputData 5 5 2 3" xfId="60995"/>
    <cellStyle name="SAPBEXinputData 5 5 3" xfId="57823"/>
    <cellStyle name="SAPBEXinputData 5 5 4" xfId="57824"/>
    <cellStyle name="SAPBEXinputData 5 5 5" xfId="60996"/>
    <cellStyle name="SAPBEXinputData 5 5 6" xfId="60997"/>
    <cellStyle name="SAPBEXinputData 5 6" xfId="45357"/>
    <cellStyle name="SAPBEXinputData 5 6 2" xfId="57825"/>
    <cellStyle name="SAPBEXinputData 5 6 3" xfId="57826"/>
    <cellStyle name="SAPBEXinputData 5 7" xfId="57827"/>
    <cellStyle name="SAPBEXinputData 5 7 2" xfId="57828"/>
    <cellStyle name="SAPBEXinputData 5 7 3" xfId="57829"/>
    <cellStyle name="SAPBEXinputData 5 8" xfId="57830"/>
    <cellStyle name="SAPBEXinputData 5 9" xfId="57831"/>
    <cellStyle name="SAPBEXinputData 6" xfId="4046"/>
    <cellStyle name="SAPBEXinputData 6 10" xfId="57832"/>
    <cellStyle name="SAPBEXinputData 6 11" xfId="57833"/>
    <cellStyle name="SAPBEXinputData 6 2" xfId="4047"/>
    <cellStyle name="SAPBEXinputData 6 2 2" xfId="4609"/>
    <cellStyle name="SAPBEXinputData 6 2 2 2" xfId="57834"/>
    <cellStyle name="SAPBEXinputData 6 2 2 2 2" xfId="57835"/>
    <cellStyle name="SAPBEXinputData 6 2 2 2 3" xfId="57836"/>
    <cellStyle name="SAPBEXinputData 6 2 2 3" xfId="57837"/>
    <cellStyle name="SAPBEXinputData 6 2 2 3 2" xfId="57838"/>
    <cellStyle name="SAPBEXinputData 6 2 2 3 3" xfId="57839"/>
    <cellStyle name="SAPBEXinputData 6 2 2 4" xfId="57840"/>
    <cellStyle name="SAPBEXinputData 6 2 2 5" xfId="57841"/>
    <cellStyle name="SAPBEXinputData 6 2 2 6" xfId="57842"/>
    <cellStyle name="SAPBEXinputData 6 2 2 7" xfId="57843"/>
    <cellStyle name="SAPBEXinputData 6 2 2 8" xfId="57844"/>
    <cellStyle name="SAPBEXinputData 6 2 3" xfId="57845"/>
    <cellStyle name="SAPBEXinputData 6 2 3 2" xfId="57846"/>
    <cellStyle name="SAPBEXinputData 6 2 3 2 2" xfId="60998"/>
    <cellStyle name="SAPBEXinputData 6 2 3 2 3" xfId="60999"/>
    <cellStyle name="SAPBEXinputData 6 2 3 3" xfId="57847"/>
    <cellStyle name="SAPBEXinputData 6 2 3 3 2" xfId="61000"/>
    <cellStyle name="SAPBEXinputData 6 2 3 4" xfId="57848"/>
    <cellStyle name="SAPBEXinputData 6 2 4" xfId="57849"/>
    <cellStyle name="SAPBEXinputData 6 2 4 2" xfId="57850"/>
    <cellStyle name="SAPBEXinputData 6 2 4 3" xfId="57851"/>
    <cellStyle name="SAPBEXinputData 6 2 5" xfId="57852"/>
    <cellStyle name="SAPBEXinputData 6 2 6" xfId="57853"/>
    <cellStyle name="SAPBEXinputData 6 2 7" xfId="57854"/>
    <cellStyle name="SAPBEXinputData 6 2 8" xfId="57855"/>
    <cellStyle name="SAPBEXinputData 6 2 9" xfId="57856"/>
    <cellStyle name="SAPBEXinputData 6 3" xfId="4608"/>
    <cellStyle name="SAPBEXinputData 6 3 2" xfId="57857"/>
    <cellStyle name="SAPBEXinputData 6 3 2 2" xfId="57858"/>
    <cellStyle name="SAPBEXinputData 6 3 2 3" xfId="57859"/>
    <cellStyle name="SAPBEXinputData 6 3 3" xfId="57860"/>
    <cellStyle name="SAPBEXinputData 6 3 3 2" xfId="57861"/>
    <cellStyle name="SAPBEXinputData 6 3 3 3" xfId="57862"/>
    <cellStyle name="SAPBEXinputData 6 3 4" xfId="57863"/>
    <cellStyle name="SAPBEXinputData 6 3 5" xfId="57864"/>
    <cellStyle name="SAPBEXinputData 6 3 6" xfId="57865"/>
    <cellStyle name="SAPBEXinputData 6 3 7" xfId="57866"/>
    <cellStyle name="SAPBEXinputData 6 3 8" xfId="57867"/>
    <cellStyle name="SAPBEXinputData 6 4" xfId="45358"/>
    <cellStyle name="SAPBEXinputData 6 4 2" xfId="57868"/>
    <cellStyle name="SAPBEXinputData 6 4 2 2" xfId="61001"/>
    <cellStyle name="SAPBEXinputData 6 4 2 3" xfId="61002"/>
    <cellStyle name="SAPBEXinputData 6 4 3" xfId="57869"/>
    <cellStyle name="SAPBEXinputData 6 4 3 2" xfId="61003"/>
    <cellStyle name="SAPBEXinputData 6 4 4" xfId="57870"/>
    <cellStyle name="SAPBEXinputData 6 5" xfId="57871"/>
    <cellStyle name="SAPBEXinputData 6 5 2" xfId="57872"/>
    <cellStyle name="SAPBEXinputData 6 5 3" xfId="57873"/>
    <cellStyle name="SAPBEXinputData 6 6" xfId="57874"/>
    <cellStyle name="SAPBEXinputData 6 6 2" xfId="57875"/>
    <cellStyle name="SAPBEXinputData 6 6 3" xfId="57876"/>
    <cellStyle name="SAPBEXinputData 6 7" xfId="57877"/>
    <cellStyle name="SAPBEXinputData 6 8" xfId="57878"/>
    <cellStyle name="SAPBEXinputData 6 9" xfId="57879"/>
    <cellStyle name="SAPBEXinputData 7" xfId="4048"/>
    <cellStyle name="SAPBEXinputData 7 10" xfId="57880"/>
    <cellStyle name="SAPBEXinputData 7 2" xfId="4610"/>
    <cellStyle name="SAPBEXinputData 7 2 2" xfId="57881"/>
    <cellStyle name="SAPBEXinputData 7 2 2 2" xfId="57882"/>
    <cellStyle name="SAPBEXinputData 7 2 2 3" xfId="57883"/>
    <cellStyle name="SAPBEXinputData 7 2 2 4" xfId="61004"/>
    <cellStyle name="SAPBEXinputData 7 2 3" xfId="57884"/>
    <cellStyle name="SAPBEXinputData 7 2 3 2" xfId="57885"/>
    <cellStyle name="SAPBEXinputData 7 2 3 3" xfId="57886"/>
    <cellStyle name="SAPBEXinputData 7 2 4" xfId="57887"/>
    <cellStyle name="SAPBEXinputData 7 2 5" xfId="57888"/>
    <cellStyle name="SAPBEXinputData 7 2 6" xfId="57889"/>
    <cellStyle name="SAPBEXinputData 7 2 7" xfId="57890"/>
    <cellStyle name="SAPBEXinputData 7 2 8" xfId="57891"/>
    <cellStyle name="SAPBEXinputData 7 3" xfId="45359"/>
    <cellStyle name="SAPBEXinputData 7 3 2" xfId="57892"/>
    <cellStyle name="SAPBEXinputData 7 3 2 2" xfId="61005"/>
    <cellStyle name="SAPBEXinputData 7 3 2 3" xfId="61006"/>
    <cellStyle name="SAPBEXinputData 7 3 3" xfId="57893"/>
    <cellStyle name="SAPBEXinputData 7 3 4" xfId="57894"/>
    <cellStyle name="SAPBEXinputData 7 3 5" xfId="61007"/>
    <cellStyle name="SAPBEXinputData 7 3 6" xfId="61008"/>
    <cellStyle name="SAPBEXinputData 7 4" xfId="45360"/>
    <cellStyle name="SAPBEXinputData 7 4 2" xfId="57895"/>
    <cellStyle name="SAPBEXinputData 7 4 3" xfId="57896"/>
    <cellStyle name="SAPBEXinputData 7 5" xfId="57897"/>
    <cellStyle name="SAPBEXinputData 7 5 2" xfId="57898"/>
    <cellStyle name="SAPBEXinputData 7 5 3" xfId="57899"/>
    <cellStyle name="SAPBEXinputData 7 6" xfId="57900"/>
    <cellStyle name="SAPBEXinputData 7 7" xfId="57901"/>
    <cellStyle name="SAPBEXinputData 7 8" xfId="57902"/>
    <cellStyle name="SAPBEXinputData 7 9" xfId="57903"/>
    <cellStyle name="SAPBEXinputData 8" xfId="4049"/>
    <cellStyle name="SAPBEXinputData 8 2" xfId="45361"/>
    <cellStyle name="SAPBEXinputData 8 2 2" xfId="61009"/>
    <cellStyle name="SAPBEXinputData 8 3" xfId="57904"/>
    <cellStyle name="SAPBEXinputData 8 4" xfId="57905"/>
    <cellStyle name="SAPBEXinputData 8 5" xfId="61010"/>
    <cellStyle name="SAPBEXinputData 8 6" xfId="61011"/>
    <cellStyle name="SAPBEXinputData 9" xfId="4579"/>
    <cellStyle name="SAPBEXinputData 9 2" xfId="57906"/>
    <cellStyle name="SAPBEXinputData 9 2 2" xfId="57907"/>
    <cellStyle name="SAPBEXinputData 9 2 3" xfId="57908"/>
    <cellStyle name="SAPBEXinputData 9 3" xfId="57909"/>
    <cellStyle name="SAPBEXinputData 9 3 2" xfId="57910"/>
    <cellStyle name="SAPBEXinputData 9 3 3" xfId="57911"/>
    <cellStyle name="SAPBEXinputData 9 4" xfId="57912"/>
    <cellStyle name="SAPBEXinputData 9 5" xfId="57913"/>
    <cellStyle name="SAPBEXinputData 9 6" xfId="57914"/>
    <cellStyle name="SAPBEXinputData 9 7" xfId="57915"/>
    <cellStyle name="SAPBEXinputData 9 8" xfId="57916"/>
    <cellStyle name="SAPBEXinputData_2010-2012 Program Workbook_Incent_FS" xfId="4050"/>
    <cellStyle name="SAPBEXItemHeader" xfId="4051"/>
    <cellStyle name="SAPBEXItemHeader 10" xfId="45362"/>
    <cellStyle name="SAPBEXItemHeader 2" xfId="45363"/>
    <cellStyle name="SAPBEXItemHeader 2 2" xfId="45364"/>
    <cellStyle name="SAPBEXItemHeader 2 2 2" xfId="45365"/>
    <cellStyle name="SAPBEXItemHeader 2 2 3" xfId="45366"/>
    <cellStyle name="SAPBEXItemHeader 2 2 4" xfId="45367"/>
    <cellStyle name="SAPBEXItemHeader 2 3" xfId="45368"/>
    <cellStyle name="SAPBEXItemHeader 2 3 2" xfId="45369"/>
    <cellStyle name="SAPBEXItemHeader 2 4" xfId="45370"/>
    <cellStyle name="SAPBEXItemHeader 2 4 2" xfId="45371"/>
    <cellStyle name="SAPBEXItemHeader 2 5" xfId="45372"/>
    <cellStyle name="SAPBEXItemHeader 2 5 2" xfId="45373"/>
    <cellStyle name="SAPBEXItemHeader 2 6" xfId="45374"/>
    <cellStyle name="SAPBEXItemHeader 2 7" xfId="45375"/>
    <cellStyle name="SAPBEXItemHeader 2 8" xfId="45376"/>
    <cellStyle name="SAPBEXItemHeader 3" xfId="45377"/>
    <cellStyle name="SAPBEXItemHeader 3 2" xfId="45378"/>
    <cellStyle name="SAPBEXItemHeader 3 2 2" xfId="45379"/>
    <cellStyle name="SAPBEXItemHeader 3 3" xfId="45380"/>
    <cellStyle name="SAPBEXItemHeader 3 3 2" xfId="45381"/>
    <cellStyle name="SAPBEXItemHeader 3 4" xfId="45382"/>
    <cellStyle name="SAPBEXItemHeader 3 4 2" xfId="45383"/>
    <cellStyle name="SAPBEXItemHeader 3 5" xfId="45384"/>
    <cellStyle name="SAPBEXItemHeader 3 6" xfId="45385"/>
    <cellStyle name="SAPBEXItemHeader 3 7" xfId="45386"/>
    <cellStyle name="SAPBEXItemHeader 4" xfId="45387"/>
    <cellStyle name="SAPBEXItemHeader 4 2" xfId="45388"/>
    <cellStyle name="SAPBEXItemHeader 4 2 2" xfId="45389"/>
    <cellStyle name="SAPBEXItemHeader 4 3" xfId="45390"/>
    <cellStyle name="SAPBEXItemHeader 4 3 2" xfId="45391"/>
    <cellStyle name="SAPBEXItemHeader 4 4" xfId="45392"/>
    <cellStyle name="SAPBEXItemHeader 4 4 2" xfId="45393"/>
    <cellStyle name="SAPBEXItemHeader 4 5" xfId="45394"/>
    <cellStyle name="SAPBEXItemHeader 5" xfId="45395"/>
    <cellStyle name="SAPBEXItemHeader 5 2" xfId="45396"/>
    <cellStyle name="SAPBEXItemHeader 6" xfId="45397"/>
    <cellStyle name="SAPBEXItemHeader 6 2" xfId="45398"/>
    <cellStyle name="SAPBEXItemHeader 7" xfId="45399"/>
    <cellStyle name="SAPBEXItemHeader 7 2" xfId="45400"/>
    <cellStyle name="SAPBEXItemHeader 8" xfId="45401"/>
    <cellStyle name="SAPBEXItemHeader 8 2" xfId="45402"/>
    <cellStyle name="SAPBEXItemHeader 9" xfId="45403"/>
    <cellStyle name="SAPBEXresData" xfId="4052"/>
    <cellStyle name="SAPBEXresData 10" xfId="45404"/>
    <cellStyle name="SAPBEXresData 10 2" xfId="45405"/>
    <cellStyle name="SAPBEXresData 11" xfId="45406"/>
    <cellStyle name="SAPBEXresData 12" xfId="45407"/>
    <cellStyle name="SAPBEXresData 2" xfId="4053"/>
    <cellStyle name="SAPBEXresData 2 10" xfId="45408"/>
    <cellStyle name="SAPBEXresData 2 11" xfId="45409"/>
    <cellStyle name="SAPBEXresData 2 2" xfId="45410"/>
    <cellStyle name="SAPBEXresData 2 2 2" xfId="45411"/>
    <cellStyle name="SAPBEXresData 2 2 2 2" xfId="45412"/>
    <cellStyle name="SAPBEXresData 2 2 2 2 2" xfId="45413"/>
    <cellStyle name="SAPBEXresData 2 2 2 3" xfId="45414"/>
    <cellStyle name="SAPBEXresData 2 2 2 3 2" xfId="45415"/>
    <cellStyle name="SAPBEXresData 2 2 2 4" xfId="45416"/>
    <cellStyle name="SAPBEXresData 2 2 3" xfId="45417"/>
    <cellStyle name="SAPBEXresData 2 2 3 2" xfId="45418"/>
    <cellStyle name="SAPBEXresData 2 2 3 2 2" xfId="45419"/>
    <cellStyle name="SAPBEXresData 2 2 3 3" xfId="45420"/>
    <cellStyle name="SAPBEXresData 2 2 3 3 2" xfId="45421"/>
    <cellStyle name="SAPBEXresData 2 2 3 4" xfId="45422"/>
    <cellStyle name="SAPBEXresData 2 2 4" xfId="45423"/>
    <cellStyle name="SAPBEXresData 2 2 4 2" xfId="45424"/>
    <cellStyle name="SAPBEXresData 2 2 4 2 2" xfId="45425"/>
    <cellStyle name="SAPBEXresData 2 2 4 3" xfId="45426"/>
    <cellStyle name="SAPBEXresData 2 2 4 3 2" xfId="45427"/>
    <cellStyle name="SAPBEXresData 2 2 4 4" xfId="45428"/>
    <cellStyle name="SAPBEXresData 2 2 5" xfId="45429"/>
    <cellStyle name="SAPBEXresData 2 2 5 2" xfId="45430"/>
    <cellStyle name="SAPBEXresData 2 2 6" xfId="45431"/>
    <cellStyle name="SAPBEXresData 2 2 6 2" xfId="45432"/>
    <cellStyle name="SAPBEXresData 2 2 7" xfId="45433"/>
    <cellStyle name="SAPBEXresData 2 3" xfId="45434"/>
    <cellStyle name="SAPBEXresData 2 3 2" xfId="45435"/>
    <cellStyle name="SAPBEXresData 2 3 2 2" xfId="45436"/>
    <cellStyle name="SAPBEXresData 2 3 3" xfId="45437"/>
    <cellStyle name="SAPBEXresData 2 3 3 2" xfId="45438"/>
    <cellStyle name="SAPBEXresData 2 3 4" xfId="45439"/>
    <cellStyle name="SAPBEXresData 2 4" xfId="45440"/>
    <cellStyle name="SAPBEXresData 2 4 2" xfId="45441"/>
    <cellStyle name="SAPBEXresData 2 4 2 2" xfId="45442"/>
    <cellStyle name="SAPBEXresData 2 4 3" xfId="45443"/>
    <cellStyle name="SAPBEXresData 2 4 3 2" xfId="45444"/>
    <cellStyle name="SAPBEXresData 2 4 4" xfId="45445"/>
    <cellStyle name="SAPBEXresData 2 5" xfId="45446"/>
    <cellStyle name="SAPBEXresData 2 5 2" xfId="45447"/>
    <cellStyle name="SAPBEXresData 2 5 2 2" xfId="45448"/>
    <cellStyle name="SAPBEXresData 2 5 3" xfId="45449"/>
    <cellStyle name="SAPBEXresData 2 5 3 2" xfId="45450"/>
    <cellStyle name="SAPBEXresData 2 5 4" xfId="45451"/>
    <cellStyle name="SAPBEXresData 2 6" xfId="45452"/>
    <cellStyle name="SAPBEXresData 2 6 2" xfId="45453"/>
    <cellStyle name="SAPBEXresData 2 7" xfId="45454"/>
    <cellStyle name="SAPBEXresData 2 7 2" xfId="45455"/>
    <cellStyle name="SAPBEXresData 2 8" xfId="45456"/>
    <cellStyle name="SAPBEXresData 2 8 2" xfId="45457"/>
    <cellStyle name="SAPBEXresData 2 9" xfId="45458"/>
    <cellStyle name="SAPBEXresData 3" xfId="4054"/>
    <cellStyle name="SAPBEXresData 3 2" xfId="45459"/>
    <cellStyle name="SAPBEXresData 3 2 2" xfId="45460"/>
    <cellStyle name="SAPBEXresData 3 2 2 2" xfId="45461"/>
    <cellStyle name="SAPBEXresData 3 2 2 2 2" xfId="45462"/>
    <cellStyle name="SAPBEXresData 3 2 2 3" xfId="45463"/>
    <cellStyle name="SAPBEXresData 3 2 2 3 2" xfId="45464"/>
    <cellStyle name="SAPBEXresData 3 2 2 4" xfId="45465"/>
    <cellStyle name="SAPBEXresData 3 2 3" xfId="45466"/>
    <cellStyle name="SAPBEXresData 3 2 3 2" xfId="45467"/>
    <cellStyle name="SAPBEXresData 3 2 3 2 2" xfId="45468"/>
    <cellStyle name="SAPBEXresData 3 2 3 3" xfId="45469"/>
    <cellStyle name="SAPBEXresData 3 2 3 3 2" xfId="45470"/>
    <cellStyle name="SAPBEXresData 3 2 3 4" xfId="45471"/>
    <cellStyle name="SAPBEXresData 3 2 4" xfId="45472"/>
    <cellStyle name="SAPBEXresData 3 2 4 2" xfId="45473"/>
    <cellStyle name="SAPBEXresData 3 2 5" xfId="45474"/>
    <cellStyle name="SAPBEXresData 3 2 5 2" xfId="45475"/>
    <cellStyle name="SAPBEXresData 3 2 6" xfId="45476"/>
    <cellStyle name="SAPBEXresData 3 3" xfId="45477"/>
    <cellStyle name="SAPBEXresData 3 3 2" xfId="45478"/>
    <cellStyle name="SAPBEXresData 3 3 2 2" xfId="45479"/>
    <cellStyle name="SAPBEXresData 3 3 3" xfId="45480"/>
    <cellStyle name="SAPBEXresData 3 3 3 2" xfId="45481"/>
    <cellStyle name="SAPBEXresData 3 3 4" xfId="45482"/>
    <cellStyle name="SAPBEXresData 3 4" xfId="45483"/>
    <cellStyle name="SAPBEXresData 3 4 2" xfId="45484"/>
    <cellStyle name="SAPBEXresData 3 4 2 2" xfId="45485"/>
    <cellStyle name="SAPBEXresData 3 4 3" xfId="45486"/>
    <cellStyle name="SAPBEXresData 3 4 3 2" xfId="45487"/>
    <cellStyle name="SAPBEXresData 3 4 4" xfId="45488"/>
    <cellStyle name="SAPBEXresData 3 5" xfId="45489"/>
    <cellStyle name="SAPBEXresData 3 5 2" xfId="45490"/>
    <cellStyle name="SAPBEXresData 3 5 2 2" xfId="45491"/>
    <cellStyle name="SAPBEXresData 3 5 3" xfId="45492"/>
    <cellStyle name="SAPBEXresData 3 5 3 2" xfId="45493"/>
    <cellStyle name="SAPBEXresData 3 5 4" xfId="45494"/>
    <cellStyle name="SAPBEXresData 3 6" xfId="45495"/>
    <cellStyle name="SAPBEXresData 3 6 2" xfId="45496"/>
    <cellStyle name="SAPBEXresData 3 7" xfId="45497"/>
    <cellStyle name="SAPBEXresData 3 7 2" xfId="45498"/>
    <cellStyle name="SAPBEXresData 3 8" xfId="45499"/>
    <cellStyle name="SAPBEXresData 3 9" xfId="45500"/>
    <cellStyle name="SAPBEXresData 4" xfId="45501"/>
    <cellStyle name="SAPBEXresData 4 2" xfId="45502"/>
    <cellStyle name="SAPBEXresData 4 2 2" xfId="45503"/>
    <cellStyle name="SAPBEXresData 4 2 2 2" xfId="45504"/>
    <cellStyle name="SAPBEXresData 4 2 2 2 2" xfId="45505"/>
    <cellStyle name="SAPBEXresData 4 2 2 3" xfId="45506"/>
    <cellStyle name="SAPBEXresData 4 2 2 3 2" xfId="45507"/>
    <cellStyle name="SAPBEXresData 4 2 2 4" xfId="45508"/>
    <cellStyle name="SAPBEXresData 4 2 3" xfId="45509"/>
    <cellStyle name="SAPBEXresData 4 2 3 2" xfId="45510"/>
    <cellStyle name="SAPBEXresData 4 2 3 2 2" xfId="45511"/>
    <cellStyle name="SAPBEXresData 4 2 3 3" xfId="45512"/>
    <cellStyle name="SAPBEXresData 4 2 3 3 2" xfId="45513"/>
    <cellStyle name="SAPBEXresData 4 2 3 4" xfId="45514"/>
    <cellStyle name="SAPBEXresData 4 2 4" xfId="45515"/>
    <cellStyle name="SAPBEXresData 4 2 4 2" xfId="45516"/>
    <cellStyle name="SAPBEXresData 4 2 5" xfId="45517"/>
    <cellStyle name="SAPBEXresData 4 2 5 2" xfId="45518"/>
    <cellStyle name="SAPBEXresData 4 2 6" xfId="45519"/>
    <cellStyle name="SAPBEXresData 4 3" xfId="45520"/>
    <cellStyle name="SAPBEXresData 4 3 2" xfId="45521"/>
    <cellStyle name="SAPBEXresData 4 3 2 2" xfId="45522"/>
    <cellStyle name="SAPBEXresData 4 3 3" xfId="45523"/>
    <cellStyle name="SAPBEXresData 4 3 3 2" xfId="45524"/>
    <cellStyle name="SAPBEXresData 4 3 4" xfId="45525"/>
    <cellStyle name="SAPBEXresData 4 4" xfId="45526"/>
    <cellStyle name="SAPBEXresData 4 4 2" xfId="45527"/>
    <cellStyle name="SAPBEXresData 4 4 2 2" xfId="45528"/>
    <cellStyle name="SAPBEXresData 4 4 3" xfId="45529"/>
    <cellStyle name="SAPBEXresData 4 4 3 2" xfId="45530"/>
    <cellStyle name="SAPBEXresData 4 4 4" xfId="45531"/>
    <cellStyle name="SAPBEXresData 4 5" xfId="45532"/>
    <cellStyle name="SAPBEXresData 4 5 2" xfId="45533"/>
    <cellStyle name="SAPBEXresData 4 6" xfId="45534"/>
    <cellStyle name="SAPBEXresData 4 6 2" xfId="45535"/>
    <cellStyle name="SAPBEXresData 4 7" xfId="45536"/>
    <cellStyle name="SAPBEXresData 4 8" xfId="45537"/>
    <cellStyle name="SAPBEXresData 5" xfId="45538"/>
    <cellStyle name="SAPBEXresData 5 2" xfId="45539"/>
    <cellStyle name="SAPBEXresData 5 2 2" xfId="45540"/>
    <cellStyle name="SAPBEXresData 5 3" xfId="45541"/>
    <cellStyle name="SAPBEXresData 5 3 2" xfId="45542"/>
    <cellStyle name="SAPBEXresData 5 4" xfId="45543"/>
    <cellStyle name="SAPBEXresData 6" xfId="45544"/>
    <cellStyle name="SAPBEXresData 6 2" xfId="45545"/>
    <cellStyle name="SAPBEXresData 6 2 2" xfId="45546"/>
    <cellStyle name="SAPBEXresData 6 3" xfId="45547"/>
    <cellStyle name="SAPBEXresData 6 3 2" xfId="45548"/>
    <cellStyle name="SAPBEXresData 6 4" xfId="45549"/>
    <cellStyle name="SAPBEXresData 7" xfId="45550"/>
    <cellStyle name="SAPBEXresData 7 2" xfId="45551"/>
    <cellStyle name="SAPBEXresData 7 2 2" xfId="45552"/>
    <cellStyle name="SAPBEXresData 7 3" xfId="45553"/>
    <cellStyle name="SAPBEXresData 7 3 2" xfId="45554"/>
    <cellStyle name="SAPBEXresData 7 4" xfId="45555"/>
    <cellStyle name="SAPBEXresData 8" xfId="45556"/>
    <cellStyle name="SAPBEXresData 8 2" xfId="45557"/>
    <cellStyle name="SAPBEXresData 9" xfId="45558"/>
    <cellStyle name="SAPBEXresData 9 2" xfId="45559"/>
    <cellStyle name="SAPBEXresDataEmph" xfId="4055"/>
    <cellStyle name="SAPBEXresDataEmph 10" xfId="45560"/>
    <cellStyle name="SAPBEXresDataEmph 11" xfId="45561"/>
    <cellStyle name="SAPBEXresDataEmph 2" xfId="4056"/>
    <cellStyle name="SAPBEXresDataEmph 2 2" xfId="45562"/>
    <cellStyle name="SAPBEXresDataEmph 2 2 2" xfId="58146"/>
    <cellStyle name="SAPBEXresDataEmph 2 3" xfId="45563"/>
    <cellStyle name="SAPBEXresDataEmph 2 3 2" xfId="45564"/>
    <cellStyle name="SAPBEXresDataEmph 2 3 2 2" xfId="45565"/>
    <cellStyle name="SAPBEXresDataEmph 2 3 3" xfId="45566"/>
    <cellStyle name="SAPBEXresDataEmph 2 3 3 2" xfId="45567"/>
    <cellStyle name="SAPBEXresDataEmph 2 3 4" xfId="45568"/>
    <cellStyle name="SAPBEXresDataEmph 2 4" xfId="45569"/>
    <cellStyle name="SAPBEXresDataEmph 2 4 2" xfId="58147"/>
    <cellStyle name="SAPBEXresDataEmph 2 4 3" xfId="58148"/>
    <cellStyle name="SAPBEXresDataEmph 2 5" xfId="45570"/>
    <cellStyle name="SAPBEXresDataEmph 2 6" xfId="58149"/>
    <cellStyle name="SAPBEXresDataEmph 2 7" xfId="58150"/>
    <cellStyle name="SAPBEXresDataEmph 3" xfId="4057"/>
    <cellStyle name="SAPBEXresDataEmph 3 2" xfId="45571"/>
    <cellStyle name="SAPBEXresDataEmph 3 2 2" xfId="45572"/>
    <cellStyle name="SAPBEXresDataEmph 3 2 2 2" xfId="45573"/>
    <cellStyle name="SAPBEXresDataEmph 3 2 2 2 2" xfId="45574"/>
    <cellStyle name="SAPBEXresDataEmph 3 2 2 3" xfId="45575"/>
    <cellStyle name="SAPBEXresDataEmph 3 2 2 3 2" xfId="45576"/>
    <cellStyle name="SAPBEXresDataEmph 3 2 2 4" xfId="45577"/>
    <cellStyle name="SAPBEXresDataEmph 3 2 3" xfId="45578"/>
    <cellStyle name="SAPBEXresDataEmph 3 2 3 2" xfId="45579"/>
    <cellStyle name="SAPBEXresDataEmph 3 2 3 2 2" xfId="45580"/>
    <cellStyle name="SAPBEXresDataEmph 3 2 3 3" xfId="45581"/>
    <cellStyle name="SAPBEXresDataEmph 3 2 3 3 2" xfId="45582"/>
    <cellStyle name="SAPBEXresDataEmph 3 2 3 4" xfId="45583"/>
    <cellStyle name="SAPBEXresDataEmph 3 2 4" xfId="45584"/>
    <cellStyle name="SAPBEXresDataEmph 3 2 4 2" xfId="45585"/>
    <cellStyle name="SAPBEXresDataEmph 3 2 5" xfId="45586"/>
    <cellStyle name="SAPBEXresDataEmph 3 2 5 2" xfId="45587"/>
    <cellStyle name="SAPBEXresDataEmph 3 2 6" xfId="45588"/>
    <cellStyle name="SAPBEXresDataEmph 3 3" xfId="45589"/>
    <cellStyle name="SAPBEXresDataEmph 3 3 2" xfId="45590"/>
    <cellStyle name="SAPBEXresDataEmph 3 3 2 2" xfId="45591"/>
    <cellStyle name="SAPBEXresDataEmph 3 3 3" xfId="45592"/>
    <cellStyle name="SAPBEXresDataEmph 3 3 3 2" xfId="45593"/>
    <cellStyle name="SAPBEXresDataEmph 3 3 4" xfId="45594"/>
    <cellStyle name="SAPBEXresDataEmph 3 4" xfId="45595"/>
    <cellStyle name="SAPBEXresDataEmph 3 4 2" xfId="45596"/>
    <cellStyle name="SAPBEXresDataEmph 3 4 2 2" xfId="45597"/>
    <cellStyle name="SAPBEXresDataEmph 3 4 3" xfId="45598"/>
    <cellStyle name="SAPBEXresDataEmph 3 4 3 2" xfId="45599"/>
    <cellStyle name="SAPBEXresDataEmph 3 4 4" xfId="45600"/>
    <cellStyle name="SAPBEXresDataEmph 3 5" xfId="45601"/>
    <cellStyle name="SAPBEXresDataEmph 3 5 2" xfId="45602"/>
    <cellStyle name="SAPBEXresDataEmph 3 6" xfId="45603"/>
    <cellStyle name="SAPBEXresDataEmph 3 6 2" xfId="45604"/>
    <cellStyle name="SAPBEXresDataEmph 3 7" xfId="45605"/>
    <cellStyle name="SAPBEXresDataEmph 3 8" xfId="45606"/>
    <cellStyle name="SAPBEXresDataEmph 4" xfId="45607"/>
    <cellStyle name="SAPBEXresDataEmph 4 2" xfId="45608"/>
    <cellStyle name="SAPBEXresDataEmph 4 2 2" xfId="45609"/>
    <cellStyle name="SAPBEXresDataEmph 4 3" xfId="45610"/>
    <cellStyle name="SAPBEXresDataEmph 4 3 2" xfId="45611"/>
    <cellStyle name="SAPBEXresDataEmph 4 4" xfId="45612"/>
    <cellStyle name="SAPBEXresDataEmph 5" xfId="45613"/>
    <cellStyle name="SAPBEXresDataEmph 5 2" xfId="45614"/>
    <cellStyle name="SAPBEXresDataEmph 5 2 2" xfId="45615"/>
    <cellStyle name="SAPBEXresDataEmph 5 3" xfId="45616"/>
    <cellStyle name="SAPBEXresDataEmph 5 3 2" xfId="45617"/>
    <cellStyle name="SAPBEXresDataEmph 5 4" xfId="45618"/>
    <cellStyle name="SAPBEXresDataEmph 6" xfId="45619"/>
    <cellStyle name="SAPBEXresDataEmph 6 2" xfId="45620"/>
    <cellStyle name="SAPBEXresDataEmph 6 2 2" xfId="45621"/>
    <cellStyle name="SAPBEXresDataEmph 6 3" xfId="45622"/>
    <cellStyle name="SAPBEXresDataEmph 6 3 2" xfId="45623"/>
    <cellStyle name="SAPBEXresDataEmph 6 4" xfId="45624"/>
    <cellStyle name="SAPBEXresDataEmph 7" xfId="45625"/>
    <cellStyle name="SAPBEXresDataEmph 7 2" xfId="45626"/>
    <cellStyle name="SAPBEXresDataEmph 8" xfId="45627"/>
    <cellStyle name="SAPBEXresDataEmph 8 2" xfId="45628"/>
    <cellStyle name="SAPBEXresDataEmph 9" xfId="45629"/>
    <cellStyle name="SAPBEXresDataEmph 9 2" xfId="45630"/>
    <cellStyle name="SAPBEXresExc1" xfId="4058"/>
    <cellStyle name="SAPBEXresExc1 2" xfId="61012"/>
    <cellStyle name="SAPBEXresExc1 2 2" xfId="61013"/>
    <cellStyle name="SAPBEXresExc1 3" xfId="61014"/>
    <cellStyle name="SAPBEXresExc1Emph" xfId="4059"/>
    <cellStyle name="SAPBEXresExc1Emph 2" xfId="61015"/>
    <cellStyle name="SAPBEXresExc1Emph 2 2" xfId="61016"/>
    <cellStyle name="SAPBEXresExc1Emph 3" xfId="61017"/>
    <cellStyle name="SAPBEXresExc2" xfId="4060"/>
    <cellStyle name="SAPBEXresExc2 2" xfId="61018"/>
    <cellStyle name="SAPBEXresExc2 2 2" xfId="61019"/>
    <cellStyle name="SAPBEXresExc2 3" xfId="61020"/>
    <cellStyle name="SAPBEXresExc2Emph" xfId="4061"/>
    <cellStyle name="SAPBEXresExc2Emph 2" xfId="61021"/>
    <cellStyle name="SAPBEXresExc2Emph 2 2" xfId="61022"/>
    <cellStyle name="SAPBEXresExc2Emph 3" xfId="61023"/>
    <cellStyle name="SAPBEXresItem" xfId="4062"/>
    <cellStyle name="SAPBEXresItem 10" xfId="45631"/>
    <cellStyle name="SAPBEXresItem 10 2" xfId="45632"/>
    <cellStyle name="SAPBEXresItem 11" xfId="45633"/>
    <cellStyle name="SAPBEXresItem 12" xfId="45634"/>
    <cellStyle name="SAPBEXresItem 2" xfId="4063"/>
    <cellStyle name="SAPBEXresItem 2 10" xfId="45635"/>
    <cellStyle name="SAPBEXresItem 2 11" xfId="45636"/>
    <cellStyle name="SAPBEXresItem 2 2" xfId="45637"/>
    <cellStyle name="SAPBEXresItem 2 2 2" xfId="45638"/>
    <cellStyle name="SAPBEXresItem 2 2 2 2" xfId="45639"/>
    <cellStyle name="SAPBEXresItem 2 2 2 2 2" xfId="45640"/>
    <cellStyle name="SAPBEXresItem 2 2 2 3" xfId="45641"/>
    <cellStyle name="SAPBEXresItem 2 2 2 3 2" xfId="45642"/>
    <cellStyle name="SAPBEXresItem 2 2 2 4" xfId="45643"/>
    <cellStyle name="SAPBEXresItem 2 2 3" xfId="45644"/>
    <cellStyle name="SAPBEXresItem 2 2 3 2" xfId="45645"/>
    <cellStyle name="SAPBEXresItem 2 2 3 2 2" xfId="45646"/>
    <cellStyle name="SAPBEXresItem 2 2 3 3" xfId="45647"/>
    <cellStyle name="SAPBEXresItem 2 2 3 3 2" xfId="45648"/>
    <cellStyle name="SAPBEXresItem 2 2 3 4" xfId="45649"/>
    <cellStyle name="SAPBEXresItem 2 2 4" xfId="45650"/>
    <cellStyle name="SAPBEXresItem 2 2 4 2" xfId="45651"/>
    <cellStyle name="SAPBEXresItem 2 2 4 2 2" xfId="45652"/>
    <cellStyle name="SAPBEXresItem 2 2 4 3" xfId="45653"/>
    <cellStyle name="SAPBEXresItem 2 2 4 3 2" xfId="45654"/>
    <cellStyle name="SAPBEXresItem 2 2 4 4" xfId="45655"/>
    <cellStyle name="SAPBEXresItem 2 2 5" xfId="45656"/>
    <cellStyle name="SAPBEXresItem 2 2 5 2" xfId="45657"/>
    <cellStyle name="SAPBEXresItem 2 2 6" xfId="45658"/>
    <cellStyle name="SAPBEXresItem 2 2 6 2" xfId="45659"/>
    <cellStyle name="SAPBEXresItem 2 2 7" xfId="45660"/>
    <cellStyle name="SAPBEXresItem 2 3" xfId="45661"/>
    <cellStyle name="SAPBEXresItem 2 3 2" xfId="45662"/>
    <cellStyle name="SAPBEXresItem 2 3 2 2" xfId="45663"/>
    <cellStyle name="SAPBEXresItem 2 3 3" xfId="45664"/>
    <cellStyle name="SAPBEXresItem 2 3 3 2" xfId="45665"/>
    <cellStyle name="SAPBEXresItem 2 3 4" xfId="45666"/>
    <cellStyle name="SAPBEXresItem 2 4" xfId="45667"/>
    <cellStyle name="SAPBEXresItem 2 4 2" xfId="45668"/>
    <cellStyle name="SAPBEXresItem 2 4 2 2" xfId="45669"/>
    <cellStyle name="SAPBEXresItem 2 4 3" xfId="45670"/>
    <cellStyle name="SAPBEXresItem 2 4 3 2" xfId="45671"/>
    <cellStyle name="SAPBEXresItem 2 4 4" xfId="45672"/>
    <cellStyle name="SAPBEXresItem 2 5" xfId="45673"/>
    <cellStyle name="SAPBEXresItem 2 5 2" xfId="45674"/>
    <cellStyle name="SAPBEXresItem 2 5 2 2" xfId="45675"/>
    <cellStyle name="SAPBEXresItem 2 5 3" xfId="45676"/>
    <cellStyle name="SAPBEXresItem 2 5 3 2" xfId="45677"/>
    <cellStyle name="SAPBEXresItem 2 5 4" xfId="45678"/>
    <cellStyle name="SAPBEXresItem 2 6" xfId="45679"/>
    <cellStyle name="SAPBEXresItem 2 6 2" xfId="45680"/>
    <cellStyle name="SAPBEXresItem 2 7" xfId="45681"/>
    <cellStyle name="SAPBEXresItem 2 7 2" xfId="45682"/>
    <cellStyle name="SAPBEXresItem 2 8" xfId="45683"/>
    <cellStyle name="SAPBEXresItem 2 8 2" xfId="45684"/>
    <cellStyle name="SAPBEXresItem 2 9" xfId="45685"/>
    <cellStyle name="SAPBEXresItem 3" xfId="4064"/>
    <cellStyle name="SAPBEXresItem 3 2" xfId="45686"/>
    <cellStyle name="SAPBEXresItem 3 2 2" xfId="45687"/>
    <cellStyle name="SAPBEXresItem 3 2 2 2" xfId="45688"/>
    <cellStyle name="SAPBEXresItem 3 2 2 2 2" xfId="45689"/>
    <cellStyle name="SAPBEXresItem 3 2 2 3" xfId="45690"/>
    <cellStyle name="SAPBEXresItem 3 2 2 3 2" xfId="45691"/>
    <cellStyle name="SAPBEXresItem 3 2 2 4" xfId="45692"/>
    <cellStyle name="SAPBEXresItem 3 2 3" xfId="45693"/>
    <cellStyle name="SAPBEXresItem 3 2 3 2" xfId="45694"/>
    <cellStyle name="SAPBEXresItem 3 2 3 2 2" xfId="45695"/>
    <cellStyle name="SAPBEXresItem 3 2 3 3" xfId="45696"/>
    <cellStyle name="SAPBEXresItem 3 2 3 3 2" xfId="45697"/>
    <cellStyle name="SAPBEXresItem 3 2 3 4" xfId="45698"/>
    <cellStyle name="SAPBEXresItem 3 2 4" xfId="45699"/>
    <cellStyle name="SAPBEXresItem 3 2 4 2" xfId="45700"/>
    <cellStyle name="SAPBEXresItem 3 2 5" xfId="45701"/>
    <cellStyle name="SAPBEXresItem 3 2 5 2" xfId="45702"/>
    <cellStyle name="SAPBEXresItem 3 2 6" xfId="45703"/>
    <cellStyle name="SAPBEXresItem 3 3" xfId="45704"/>
    <cellStyle name="SAPBEXresItem 3 3 2" xfId="45705"/>
    <cellStyle name="SAPBEXresItem 3 3 2 2" xfId="45706"/>
    <cellStyle name="SAPBEXresItem 3 3 3" xfId="45707"/>
    <cellStyle name="SAPBEXresItem 3 3 3 2" xfId="45708"/>
    <cellStyle name="SAPBEXresItem 3 3 4" xfId="45709"/>
    <cellStyle name="SAPBEXresItem 3 4" xfId="45710"/>
    <cellStyle name="SAPBEXresItem 3 4 2" xfId="45711"/>
    <cellStyle name="SAPBEXresItem 3 4 2 2" xfId="45712"/>
    <cellStyle name="SAPBEXresItem 3 4 3" xfId="45713"/>
    <cellStyle name="SAPBEXresItem 3 4 3 2" xfId="45714"/>
    <cellStyle name="SAPBEXresItem 3 4 4" xfId="45715"/>
    <cellStyle name="SAPBEXresItem 3 5" xfId="45716"/>
    <cellStyle name="SAPBEXresItem 3 5 2" xfId="45717"/>
    <cellStyle name="SAPBEXresItem 3 5 2 2" xfId="45718"/>
    <cellStyle name="SAPBEXresItem 3 5 3" xfId="45719"/>
    <cellStyle name="SAPBEXresItem 3 5 3 2" xfId="45720"/>
    <cellStyle name="SAPBEXresItem 3 5 4" xfId="45721"/>
    <cellStyle name="SAPBEXresItem 3 6" xfId="45722"/>
    <cellStyle name="SAPBEXresItem 3 6 2" xfId="45723"/>
    <cellStyle name="SAPBEXresItem 3 7" xfId="45724"/>
    <cellStyle name="SAPBEXresItem 3 7 2" xfId="45725"/>
    <cellStyle name="SAPBEXresItem 3 8" xfId="45726"/>
    <cellStyle name="SAPBEXresItem 3 9" xfId="45727"/>
    <cellStyle name="SAPBEXresItem 4" xfId="45728"/>
    <cellStyle name="SAPBEXresItem 4 2" xfId="45729"/>
    <cellStyle name="SAPBEXresItem 4 2 2" xfId="45730"/>
    <cellStyle name="SAPBEXresItem 4 2 2 2" xfId="45731"/>
    <cellStyle name="SAPBEXresItem 4 2 2 2 2" xfId="45732"/>
    <cellStyle name="SAPBEXresItem 4 2 2 3" xfId="45733"/>
    <cellStyle name="SAPBEXresItem 4 2 2 3 2" xfId="45734"/>
    <cellStyle name="SAPBEXresItem 4 2 2 4" xfId="45735"/>
    <cellStyle name="SAPBEXresItem 4 2 3" xfId="45736"/>
    <cellStyle name="SAPBEXresItem 4 2 3 2" xfId="45737"/>
    <cellStyle name="SAPBEXresItem 4 2 3 2 2" xfId="45738"/>
    <cellStyle name="SAPBEXresItem 4 2 3 3" xfId="45739"/>
    <cellStyle name="SAPBEXresItem 4 2 3 3 2" xfId="45740"/>
    <cellStyle name="SAPBEXresItem 4 2 3 4" xfId="45741"/>
    <cellStyle name="SAPBEXresItem 4 2 4" xfId="45742"/>
    <cellStyle name="SAPBEXresItem 4 2 4 2" xfId="45743"/>
    <cellStyle name="SAPBEXresItem 4 2 5" xfId="45744"/>
    <cellStyle name="SAPBEXresItem 4 2 5 2" xfId="45745"/>
    <cellStyle name="SAPBEXresItem 4 2 6" xfId="45746"/>
    <cellStyle name="SAPBEXresItem 4 3" xfId="45747"/>
    <cellStyle name="SAPBEXresItem 4 3 2" xfId="45748"/>
    <cellStyle name="SAPBEXresItem 4 3 2 2" xfId="45749"/>
    <cellStyle name="SAPBEXresItem 4 3 3" xfId="45750"/>
    <cellStyle name="SAPBEXresItem 4 3 3 2" xfId="45751"/>
    <cellStyle name="SAPBEXresItem 4 3 4" xfId="45752"/>
    <cellStyle name="SAPBEXresItem 4 4" xfId="45753"/>
    <cellStyle name="SAPBEXresItem 4 4 2" xfId="45754"/>
    <cellStyle name="SAPBEXresItem 4 4 2 2" xfId="45755"/>
    <cellStyle name="SAPBEXresItem 4 4 3" xfId="45756"/>
    <cellStyle name="SAPBEXresItem 4 4 3 2" xfId="45757"/>
    <cellStyle name="SAPBEXresItem 4 4 4" xfId="45758"/>
    <cellStyle name="SAPBEXresItem 4 5" xfId="45759"/>
    <cellStyle name="SAPBEXresItem 4 5 2" xfId="45760"/>
    <cellStyle name="SAPBEXresItem 4 6" xfId="45761"/>
    <cellStyle name="SAPBEXresItem 4 6 2" xfId="45762"/>
    <cellStyle name="SAPBEXresItem 4 7" xfId="45763"/>
    <cellStyle name="SAPBEXresItem 4 8" xfId="45764"/>
    <cellStyle name="SAPBEXresItem 5" xfId="45765"/>
    <cellStyle name="SAPBEXresItem 5 2" xfId="45766"/>
    <cellStyle name="SAPBEXresItem 5 2 2" xfId="45767"/>
    <cellStyle name="SAPBEXresItem 5 3" xfId="45768"/>
    <cellStyle name="SAPBEXresItem 5 3 2" xfId="45769"/>
    <cellStyle name="SAPBEXresItem 5 4" xfId="45770"/>
    <cellStyle name="SAPBEXresItem 6" xfId="45771"/>
    <cellStyle name="SAPBEXresItem 6 2" xfId="45772"/>
    <cellStyle name="SAPBEXresItem 6 2 2" xfId="45773"/>
    <cellStyle name="SAPBEXresItem 6 3" xfId="45774"/>
    <cellStyle name="SAPBEXresItem 6 3 2" xfId="45775"/>
    <cellStyle name="SAPBEXresItem 6 4" xfId="45776"/>
    <cellStyle name="SAPBEXresItem 7" xfId="45777"/>
    <cellStyle name="SAPBEXresItem 7 2" xfId="45778"/>
    <cellStyle name="SAPBEXresItem 7 2 2" xfId="45779"/>
    <cellStyle name="SAPBEXresItem 7 3" xfId="45780"/>
    <cellStyle name="SAPBEXresItem 7 3 2" xfId="45781"/>
    <cellStyle name="SAPBEXresItem 7 4" xfId="45782"/>
    <cellStyle name="SAPBEXresItem 8" xfId="45783"/>
    <cellStyle name="SAPBEXresItem 8 2" xfId="45784"/>
    <cellStyle name="SAPBEXresItem 9" xfId="45785"/>
    <cellStyle name="SAPBEXresItem 9 2" xfId="45786"/>
    <cellStyle name="SAPBEXresItemX" xfId="4065"/>
    <cellStyle name="SAPBEXresItemX 10" xfId="45787"/>
    <cellStyle name="SAPBEXresItemX 10 2" xfId="45788"/>
    <cellStyle name="SAPBEXresItemX 11" xfId="45789"/>
    <cellStyle name="SAPBEXresItemX 11 2" xfId="45790"/>
    <cellStyle name="SAPBEXresItemX 12" xfId="45791"/>
    <cellStyle name="SAPBEXresItemX 12 2" xfId="45792"/>
    <cellStyle name="SAPBEXresItemX 13" xfId="45793"/>
    <cellStyle name="SAPBEXresItemX 14" xfId="45794"/>
    <cellStyle name="SAPBEXresItemX 15" xfId="45795"/>
    <cellStyle name="SAPBEXresItemX 2" xfId="4066"/>
    <cellStyle name="SAPBEXresItemX 2 10" xfId="45796"/>
    <cellStyle name="SAPBEXresItemX 2 11" xfId="45797"/>
    <cellStyle name="SAPBEXresItemX 2 12" xfId="45798"/>
    <cellStyle name="SAPBEXresItemX 2 13" xfId="45799"/>
    <cellStyle name="SAPBEXresItemX 2 2" xfId="45800"/>
    <cellStyle name="SAPBEXresItemX 2 2 10" xfId="45801"/>
    <cellStyle name="SAPBEXresItemX 2 2 2" xfId="45802"/>
    <cellStyle name="SAPBEXresItemX 2 2 2 2" xfId="45803"/>
    <cellStyle name="SAPBEXresItemX 2 2 2 2 2" xfId="45804"/>
    <cellStyle name="SAPBEXresItemX 2 2 2 3" xfId="45805"/>
    <cellStyle name="SAPBEXresItemX 2 2 2 3 2" xfId="45806"/>
    <cellStyle name="SAPBEXresItemX 2 2 2 4" xfId="45807"/>
    <cellStyle name="SAPBEXresItemX 2 2 2 4 2" xfId="45808"/>
    <cellStyle name="SAPBEXresItemX 2 2 2 5" xfId="45809"/>
    <cellStyle name="SAPBEXresItemX 2 2 2 6" xfId="45810"/>
    <cellStyle name="SAPBEXresItemX 2 2 2 7" xfId="45811"/>
    <cellStyle name="SAPBEXresItemX 2 2 3" xfId="45812"/>
    <cellStyle name="SAPBEXresItemX 2 2 3 2" xfId="45813"/>
    <cellStyle name="SAPBEXresItemX 2 2 3 2 2" xfId="45814"/>
    <cellStyle name="SAPBEXresItemX 2 2 3 3" xfId="45815"/>
    <cellStyle name="SAPBEXresItemX 2 2 3 3 2" xfId="45816"/>
    <cellStyle name="SAPBEXresItemX 2 2 3 4" xfId="45817"/>
    <cellStyle name="SAPBEXresItemX 2 2 4" xfId="45818"/>
    <cellStyle name="SAPBEXresItemX 2 2 4 2" xfId="45819"/>
    <cellStyle name="SAPBEXresItemX 2 2 4 2 2" xfId="45820"/>
    <cellStyle name="SAPBEXresItemX 2 2 4 3" xfId="45821"/>
    <cellStyle name="SAPBEXresItemX 2 2 4 3 2" xfId="45822"/>
    <cellStyle name="SAPBEXresItemX 2 2 4 4" xfId="45823"/>
    <cellStyle name="SAPBEXresItemX 2 2 5" xfId="45824"/>
    <cellStyle name="SAPBEXresItemX 2 2 5 2" xfId="45825"/>
    <cellStyle name="SAPBEXresItemX 2 2 6" xfId="45826"/>
    <cellStyle name="SAPBEXresItemX 2 2 6 2" xfId="45827"/>
    <cellStyle name="SAPBEXresItemX 2 2 7" xfId="45828"/>
    <cellStyle name="SAPBEXresItemX 2 2 7 2" xfId="45829"/>
    <cellStyle name="SAPBEXresItemX 2 2 8" xfId="45830"/>
    <cellStyle name="SAPBEXresItemX 2 2 9" xfId="45831"/>
    <cellStyle name="SAPBEXresItemX 2 3" xfId="45832"/>
    <cellStyle name="SAPBEXresItemX 2 3 2" xfId="45833"/>
    <cellStyle name="SAPBEXresItemX 2 3 2 2" xfId="45834"/>
    <cellStyle name="SAPBEXresItemX 2 3 3" xfId="45835"/>
    <cellStyle name="SAPBEXresItemX 2 3 3 2" xfId="45836"/>
    <cellStyle name="SAPBEXresItemX 2 3 4" xfId="45837"/>
    <cellStyle name="SAPBEXresItemX 2 3 4 2" xfId="45838"/>
    <cellStyle name="SAPBEXresItemX 2 3 5" xfId="45839"/>
    <cellStyle name="SAPBEXresItemX 2 3 6" xfId="45840"/>
    <cellStyle name="SAPBEXresItemX 2 3 7" xfId="45841"/>
    <cellStyle name="SAPBEXresItemX 2 4" xfId="45842"/>
    <cellStyle name="SAPBEXresItemX 2 4 2" xfId="45843"/>
    <cellStyle name="SAPBEXresItemX 2 4 2 2" xfId="45844"/>
    <cellStyle name="SAPBEXresItemX 2 4 3" xfId="45845"/>
    <cellStyle name="SAPBEXresItemX 2 4 3 2" xfId="45846"/>
    <cellStyle name="SAPBEXresItemX 2 4 4" xfId="45847"/>
    <cellStyle name="SAPBEXresItemX 2 4 4 2" xfId="45848"/>
    <cellStyle name="SAPBEXresItemX 2 4 5" xfId="45849"/>
    <cellStyle name="SAPBEXresItemX 2 5" xfId="45850"/>
    <cellStyle name="SAPBEXresItemX 2 5 2" xfId="45851"/>
    <cellStyle name="SAPBEXresItemX 2 5 2 2" xfId="45852"/>
    <cellStyle name="SAPBEXresItemX 2 5 3" xfId="45853"/>
    <cellStyle name="SAPBEXresItemX 2 5 3 2" xfId="45854"/>
    <cellStyle name="SAPBEXresItemX 2 5 4" xfId="45855"/>
    <cellStyle name="SAPBEXresItemX 2 6" xfId="45856"/>
    <cellStyle name="SAPBEXresItemX 2 6 2" xfId="45857"/>
    <cellStyle name="SAPBEXresItemX 2 7" xfId="45858"/>
    <cellStyle name="SAPBEXresItemX 2 7 2" xfId="45859"/>
    <cellStyle name="SAPBEXresItemX 2 8" xfId="45860"/>
    <cellStyle name="SAPBEXresItemX 2 8 2" xfId="45861"/>
    <cellStyle name="SAPBEXresItemX 2 9" xfId="45862"/>
    <cellStyle name="SAPBEXresItemX 2 9 2" xfId="45863"/>
    <cellStyle name="SAPBEXresItemX 3" xfId="4067"/>
    <cellStyle name="SAPBEXresItemX 3 10" xfId="45864"/>
    <cellStyle name="SAPBEXresItemX 3 2" xfId="45865"/>
    <cellStyle name="SAPBEXresItemX 3 2 2" xfId="45866"/>
    <cellStyle name="SAPBEXresItemX 3 2 2 2" xfId="45867"/>
    <cellStyle name="SAPBEXresItemX 3 2 2 2 2" xfId="45868"/>
    <cellStyle name="SAPBEXresItemX 3 2 2 3" xfId="45869"/>
    <cellStyle name="SAPBEXresItemX 3 2 2 3 2" xfId="45870"/>
    <cellStyle name="SAPBEXresItemX 3 2 2 4" xfId="45871"/>
    <cellStyle name="SAPBEXresItemX 3 2 3" xfId="45872"/>
    <cellStyle name="SAPBEXresItemX 3 2 3 2" xfId="45873"/>
    <cellStyle name="SAPBEXresItemX 3 2 3 2 2" xfId="45874"/>
    <cellStyle name="SAPBEXresItemX 3 2 3 3" xfId="45875"/>
    <cellStyle name="SAPBEXresItemX 3 2 3 3 2" xfId="45876"/>
    <cellStyle name="SAPBEXresItemX 3 2 3 4" xfId="45877"/>
    <cellStyle name="SAPBEXresItemX 3 2 4" xfId="45878"/>
    <cellStyle name="SAPBEXresItemX 3 2 4 2" xfId="45879"/>
    <cellStyle name="SAPBEXresItemX 3 2 5" xfId="45880"/>
    <cellStyle name="SAPBEXresItemX 3 2 5 2" xfId="45881"/>
    <cellStyle name="SAPBEXresItemX 3 2 6" xfId="45882"/>
    <cellStyle name="SAPBEXresItemX 3 2 6 2" xfId="45883"/>
    <cellStyle name="SAPBEXresItemX 3 2 7" xfId="45884"/>
    <cellStyle name="SAPBEXresItemX 3 2 8" xfId="45885"/>
    <cellStyle name="SAPBEXresItemX 3 2 9" xfId="45886"/>
    <cellStyle name="SAPBEXresItemX 3 3" xfId="45887"/>
    <cellStyle name="SAPBEXresItemX 3 3 2" xfId="45888"/>
    <cellStyle name="SAPBEXresItemX 3 3 2 2" xfId="45889"/>
    <cellStyle name="SAPBEXresItemX 3 3 3" xfId="45890"/>
    <cellStyle name="SAPBEXresItemX 3 3 3 2" xfId="45891"/>
    <cellStyle name="SAPBEXresItemX 3 3 4" xfId="45892"/>
    <cellStyle name="SAPBEXresItemX 3 4" xfId="45893"/>
    <cellStyle name="SAPBEXresItemX 3 4 2" xfId="45894"/>
    <cellStyle name="SAPBEXresItemX 3 4 2 2" xfId="45895"/>
    <cellStyle name="SAPBEXresItemX 3 4 3" xfId="45896"/>
    <cellStyle name="SAPBEXresItemX 3 4 3 2" xfId="45897"/>
    <cellStyle name="SAPBEXresItemX 3 4 4" xfId="45898"/>
    <cellStyle name="SAPBEXresItemX 3 5" xfId="45899"/>
    <cellStyle name="SAPBEXresItemX 3 5 2" xfId="45900"/>
    <cellStyle name="SAPBEXresItemX 3 5 2 2" xfId="45901"/>
    <cellStyle name="SAPBEXresItemX 3 5 3" xfId="45902"/>
    <cellStyle name="SAPBEXresItemX 3 5 3 2" xfId="45903"/>
    <cellStyle name="SAPBEXresItemX 3 5 4" xfId="45904"/>
    <cellStyle name="SAPBEXresItemX 3 6" xfId="45905"/>
    <cellStyle name="SAPBEXresItemX 3 6 2" xfId="45906"/>
    <cellStyle name="SAPBEXresItemX 3 7" xfId="45907"/>
    <cellStyle name="SAPBEXresItemX 3 7 2" xfId="45908"/>
    <cellStyle name="SAPBEXresItemX 3 8" xfId="45909"/>
    <cellStyle name="SAPBEXresItemX 3 8 2" xfId="45910"/>
    <cellStyle name="SAPBEXresItemX 3 9" xfId="45911"/>
    <cellStyle name="SAPBEXresItemX 4" xfId="45912"/>
    <cellStyle name="SAPBEXresItemX 4 10" xfId="45913"/>
    <cellStyle name="SAPBEXresItemX 4 2" xfId="45914"/>
    <cellStyle name="SAPBEXresItemX 4 2 2" xfId="45915"/>
    <cellStyle name="SAPBEXresItemX 4 2 2 2" xfId="45916"/>
    <cellStyle name="SAPBEXresItemX 4 2 2 2 2" xfId="45917"/>
    <cellStyle name="SAPBEXresItemX 4 2 2 3" xfId="45918"/>
    <cellStyle name="SAPBEXresItemX 4 2 2 3 2" xfId="45919"/>
    <cellStyle name="SAPBEXresItemX 4 2 2 4" xfId="45920"/>
    <cellStyle name="SAPBEXresItemX 4 2 3" xfId="45921"/>
    <cellStyle name="SAPBEXresItemX 4 2 3 2" xfId="45922"/>
    <cellStyle name="SAPBEXresItemX 4 2 3 2 2" xfId="45923"/>
    <cellStyle name="SAPBEXresItemX 4 2 3 3" xfId="45924"/>
    <cellStyle name="SAPBEXresItemX 4 2 3 3 2" xfId="45925"/>
    <cellStyle name="SAPBEXresItemX 4 2 3 4" xfId="45926"/>
    <cellStyle name="SAPBEXresItemX 4 2 4" xfId="45927"/>
    <cellStyle name="SAPBEXresItemX 4 2 4 2" xfId="45928"/>
    <cellStyle name="SAPBEXresItemX 4 2 5" xfId="45929"/>
    <cellStyle name="SAPBEXresItemX 4 2 5 2" xfId="45930"/>
    <cellStyle name="SAPBEXresItemX 4 2 6" xfId="45931"/>
    <cellStyle name="SAPBEXresItemX 4 2 6 2" xfId="45932"/>
    <cellStyle name="SAPBEXresItemX 4 2 7" xfId="45933"/>
    <cellStyle name="SAPBEXresItemX 4 3" xfId="45934"/>
    <cellStyle name="SAPBEXresItemX 4 3 2" xfId="45935"/>
    <cellStyle name="SAPBEXresItemX 4 3 2 2" xfId="45936"/>
    <cellStyle name="SAPBEXresItemX 4 3 3" xfId="45937"/>
    <cellStyle name="SAPBEXresItemX 4 3 3 2" xfId="45938"/>
    <cellStyle name="SAPBEXresItemX 4 3 4" xfId="45939"/>
    <cellStyle name="SAPBEXresItemX 4 4" xfId="45940"/>
    <cellStyle name="SAPBEXresItemX 4 4 2" xfId="45941"/>
    <cellStyle name="SAPBEXresItemX 4 4 2 2" xfId="45942"/>
    <cellStyle name="SAPBEXresItemX 4 4 3" xfId="45943"/>
    <cellStyle name="SAPBEXresItemX 4 4 3 2" xfId="45944"/>
    <cellStyle name="SAPBEXresItemX 4 4 4" xfId="45945"/>
    <cellStyle name="SAPBEXresItemX 4 5" xfId="45946"/>
    <cellStyle name="SAPBEXresItemX 4 5 2" xfId="45947"/>
    <cellStyle name="SAPBEXresItemX 4 6" xfId="45948"/>
    <cellStyle name="SAPBEXresItemX 4 6 2" xfId="45949"/>
    <cellStyle name="SAPBEXresItemX 4 7" xfId="45950"/>
    <cellStyle name="SAPBEXresItemX 4 7 2" xfId="45951"/>
    <cellStyle name="SAPBEXresItemX 4 8" xfId="45952"/>
    <cellStyle name="SAPBEXresItemX 4 9" xfId="45953"/>
    <cellStyle name="SAPBEXresItemX 5" xfId="45954"/>
    <cellStyle name="SAPBEXresItemX 5 2" xfId="45955"/>
    <cellStyle name="SAPBEXresItemX 5 2 2" xfId="45956"/>
    <cellStyle name="SAPBEXresItemX 5 3" xfId="45957"/>
    <cellStyle name="SAPBEXresItemX 5 3 2" xfId="45958"/>
    <cellStyle name="SAPBEXresItemX 5 4" xfId="45959"/>
    <cellStyle name="SAPBEXresItemX 5 4 2" xfId="45960"/>
    <cellStyle name="SAPBEXresItemX 5 5" xfId="45961"/>
    <cellStyle name="SAPBEXresItemX 5 6" xfId="45962"/>
    <cellStyle name="SAPBEXresItemX 5 7" xfId="45963"/>
    <cellStyle name="SAPBEXresItemX 6" xfId="45964"/>
    <cellStyle name="SAPBEXresItemX 6 2" xfId="45965"/>
    <cellStyle name="SAPBEXresItemX 6 2 2" xfId="45966"/>
    <cellStyle name="SAPBEXresItemX 6 3" xfId="45967"/>
    <cellStyle name="SAPBEXresItemX 6 3 2" xfId="45968"/>
    <cellStyle name="SAPBEXresItemX 6 4" xfId="45969"/>
    <cellStyle name="SAPBEXresItemX 6 4 2" xfId="45970"/>
    <cellStyle name="SAPBEXresItemX 6 5" xfId="45971"/>
    <cellStyle name="SAPBEXresItemX 7" xfId="45972"/>
    <cellStyle name="SAPBEXresItemX 7 2" xfId="45973"/>
    <cellStyle name="SAPBEXresItemX 7 2 2" xfId="45974"/>
    <cellStyle name="SAPBEXresItemX 7 3" xfId="45975"/>
    <cellStyle name="SAPBEXresItemX 7 3 2" xfId="45976"/>
    <cellStyle name="SAPBEXresItemX 7 4" xfId="45977"/>
    <cellStyle name="SAPBEXresItemX 7 4 2" xfId="45978"/>
    <cellStyle name="SAPBEXresItemX 7 5" xfId="45979"/>
    <cellStyle name="SAPBEXresItemX 8" xfId="45980"/>
    <cellStyle name="SAPBEXresItemX 8 2" xfId="45981"/>
    <cellStyle name="SAPBEXresItemX 9" xfId="45982"/>
    <cellStyle name="SAPBEXresItemX 9 2" xfId="45983"/>
    <cellStyle name="SAPBEXRow_Headings_SA" xfId="4068"/>
    <cellStyle name="SAPBEXRowResults_SA" xfId="4069"/>
    <cellStyle name="SAPBEXstdData" xfId="161"/>
    <cellStyle name="SAPBEXstdData 10" xfId="45984"/>
    <cellStyle name="SAPBEXstdData 11" xfId="45985"/>
    <cellStyle name="SAPBEXstdData 2" xfId="4070"/>
    <cellStyle name="SAPBEXstdData 2 10" xfId="45986"/>
    <cellStyle name="SAPBEXstdData 2 2" xfId="4071"/>
    <cellStyle name="SAPBEXstdData 2 2 2" xfId="4072"/>
    <cellStyle name="SAPBEXstdData 2 2 2 2" xfId="45987"/>
    <cellStyle name="SAPBEXstdData 2 2 2 2 2" xfId="45988"/>
    <cellStyle name="SAPBEXstdData 2 2 2 3" xfId="45989"/>
    <cellStyle name="SAPBEXstdData 2 2 2 3 2" xfId="45990"/>
    <cellStyle name="SAPBEXstdData 2 2 2 4" xfId="45991"/>
    <cellStyle name="SAPBEXstdData 2 2 2 5" xfId="45992"/>
    <cellStyle name="SAPBEXstdData 2 2 3" xfId="45993"/>
    <cellStyle name="SAPBEXstdData 2 2 3 2" xfId="45994"/>
    <cellStyle name="SAPBEXstdData 2 2 4" xfId="45995"/>
    <cellStyle name="SAPBEXstdData 2 2 4 2" xfId="45996"/>
    <cellStyle name="SAPBEXstdData 2 2 5" xfId="45997"/>
    <cellStyle name="SAPBEXstdData 2 2 6" xfId="45998"/>
    <cellStyle name="SAPBEXstdData 2 3" xfId="4073"/>
    <cellStyle name="SAPBEXstdData 2 3 2" xfId="45999"/>
    <cellStyle name="SAPBEXstdData 2 3 2 2" xfId="46000"/>
    <cellStyle name="SAPBEXstdData 2 3 2 3" xfId="46001"/>
    <cellStyle name="SAPBEXstdData 2 3 3" xfId="46002"/>
    <cellStyle name="SAPBEXstdData 2 3 3 2" xfId="46003"/>
    <cellStyle name="SAPBEXstdData 2 3 4" xfId="46004"/>
    <cellStyle name="SAPBEXstdData 2 3 5" xfId="46005"/>
    <cellStyle name="SAPBEXstdData 2 4" xfId="4074"/>
    <cellStyle name="SAPBEXstdData 2 4 2" xfId="46006"/>
    <cellStyle name="SAPBEXstdData 2 4 2 2" xfId="46007"/>
    <cellStyle name="SAPBEXstdData 2 4 2 3" xfId="46008"/>
    <cellStyle name="SAPBEXstdData 2 4 3" xfId="46009"/>
    <cellStyle name="SAPBEXstdData 2 4 3 2" xfId="46010"/>
    <cellStyle name="SAPBEXstdData 2 4 4" xfId="46011"/>
    <cellStyle name="SAPBEXstdData 2 4 5" xfId="46012"/>
    <cellStyle name="SAPBEXstdData 2 5" xfId="46013"/>
    <cellStyle name="SAPBEXstdData 2 5 2" xfId="46014"/>
    <cellStyle name="SAPBEXstdData 2 5 2 2" xfId="46015"/>
    <cellStyle name="SAPBEXstdData 2 5 3" xfId="46016"/>
    <cellStyle name="SAPBEXstdData 2 6" xfId="46017"/>
    <cellStyle name="SAPBEXstdData 2 6 2" xfId="46018"/>
    <cellStyle name="SAPBEXstdData 2 6 2 2" xfId="46019"/>
    <cellStyle name="SAPBEXstdData 2 6 3" xfId="46020"/>
    <cellStyle name="SAPBEXstdData 2 7" xfId="46021"/>
    <cellStyle name="SAPBEXstdData 2 7 2" xfId="46022"/>
    <cellStyle name="SAPBEXstdData 2 7 2 2" xfId="46023"/>
    <cellStyle name="SAPBEXstdData 2 7 3" xfId="46024"/>
    <cellStyle name="SAPBEXstdData 2 8" xfId="46025"/>
    <cellStyle name="SAPBEXstdData 2 8 2" xfId="46026"/>
    <cellStyle name="SAPBEXstdData 2 9" xfId="46027"/>
    <cellStyle name="SAPBEXstdData 3" xfId="63"/>
    <cellStyle name="SAPBEXstdData 3 10" xfId="46028"/>
    <cellStyle name="SAPBEXstdData 3 11" xfId="46029"/>
    <cellStyle name="SAPBEXstdData 3 12" xfId="46030"/>
    <cellStyle name="SAPBEXstdData 3 13" xfId="61388"/>
    <cellStyle name="SAPBEXstdData 3 2" xfId="5069"/>
    <cellStyle name="SAPBEXstdData 3 2 2" xfId="46031"/>
    <cellStyle name="SAPBEXstdData 3 2 2 2" xfId="46032"/>
    <cellStyle name="SAPBEXstdData 3 2 2 2 2" xfId="46033"/>
    <cellStyle name="SAPBEXstdData 3 2 2 3" xfId="46034"/>
    <cellStyle name="SAPBEXstdData 3 2 2 3 2" xfId="46035"/>
    <cellStyle name="SAPBEXstdData 3 2 2 4" xfId="46036"/>
    <cellStyle name="SAPBEXstdData 3 2 3" xfId="46037"/>
    <cellStyle name="SAPBEXstdData 3 2 3 2" xfId="46038"/>
    <cellStyle name="SAPBEXstdData 3 2 3 2 2" xfId="46039"/>
    <cellStyle name="SAPBEXstdData 3 2 3 3" xfId="46040"/>
    <cellStyle name="SAPBEXstdData 3 2 3 3 2" xfId="46041"/>
    <cellStyle name="SAPBEXstdData 3 2 3 4" xfId="46042"/>
    <cellStyle name="SAPBEXstdData 3 2 4" xfId="46043"/>
    <cellStyle name="SAPBEXstdData 3 2 4 2" xfId="46044"/>
    <cellStyle name="SAPBEXstdData 3 2 5" xfId="46045"/>
    <cellStyle name="SAPBEXstdData 3 2 5 2" xfId="46046"/>
    <cellStyle name="SAPBEXstdData 3 2 6" xfId="46047"/>
    <cellStyle name="SAPBEXstdData 3 2 7" xfId="46048"/>
    <cellStyle name="SAPBEXstdData 3 3" xfId="4075"/>
    <cellStyle name="SAPBEXstdData 3 3 2" xfId="46049"/>
    <cellStyle name="SAPBEXstdData 3 3 2 2" xfId="46050"/>
    <cellStyle name="SAPBEXstdData 3 3 3" xfId="46051"/>
    <cellStyle name="SAPBEXstdData 3 3 3 2" xfId="46052"/>
    <cellStyle name="SAPBEXstdData 3 3 4" xfId="46053"/>
    <cellStyle name="SAPBEXstdData 3 4" xfId="46054"/>
    <cellStyle name="SAPBEXstdData 3 4 2" xfId="46055"/>
    <cellStyle name="SAPBEXstdData 3 4 2 2" xfId="46056"/>
    <cellStyle name="SAPBEXstdData 3 4 3" xfId="46057"/>
    <cellStyle name="SAPBEXstdData 3 4 3 2" xfId="46058"/>
    <cellStyle name="SAPBEXstdData 3 4 4" xfId="46059"/>
    <cellStyle name="SAPBEXstdData 3 5" xfId="46060"/>
    <cellStyle name="SAPBEXstdData 3 5 2" xfId="46061"/>
    <cellStyle name="SAPBEXstdData 3 5 2 2" xfId="46062"/>
    <cellStyle name="SAPBEXstdData 3 5 3" xfId="46063"/>
    <cellStyle name="SAPBEXstdData 3 5 3 2" xfId="46064"/>
    <cellStyle name="SAPBEXstdData 3 5 4" xfId="46065"/>
    <cellStyle name="SAPBEXstdData 3 6" xfId="46066"/>
    <cellStyle name="SAPBEXstdData 3 6 2" xfId="46067"/>
    <cellStyle name="SAPBEXstdData 3 7" xfId="46068"/>
    <cellStyle name="SAPBEXstdData 3 7 2" xfId="46069"/>
    <cellStyle name="SAPBEXstdData 3 8" xfId="46070"/>
    <cellStyle name="SAPBEXstdData 3 8 2" xfId="46071"/>
    <cellStyle name="SAPBEXstdData 3 9" xfId="46072"/>
    <cellStyle name="SAPBEXstdData 4" xfId="46073"/>
    <cellStyle name="SAPBEXstdData 4 2" xfId="46074"/>
    <cellStyle name="SAPBEXstdData 4 2 2" xfId="46075"/>
    <cellStyle name="SAPBEXstdData 4 2 3" xfId="46076"/>
    <cellStyle name="SAPBEXstdData 4 3" xfId="46077"/>
    <cellStyle name="SAPBEXstdData 4 3 2" xfId="46078"/>
    <cellStyle name="SAPBEXstdData 4 4" xfId="46079"/>
    <cellStyle name="SAPBEXstdData 4 5" xfId="46080"/>
    <cellStyle name="SAPBEXstdData 4 6" xfId="46081"/>
    <cellStyle name="SAPBEXstdData 4 7" xfId="46082"/>
    <cellStyle name="SAPBEXstdData 5" xfId="46083"/>
    <cellStyle name="SAPBEXstdData 5 2" xfId="46084"/>
    <cellStyle name="SAPBEXstdData 5 2 2" xfId="46085"/>
    <cellStyle name="SAPBEXstdData 5 2 3" xfId="46086"/>
    <cellStyle name="SAPBEXstdData 5 3" xfId="46087"/>
    <cellStyle name="SAPBEXstdData 5 3 2" xfId="46088"/>
    <cellStyle name="SAPBEXstdData 5 4" xfId="46089"/>
    <cellStyle name="SAPBEXstdData 5 5" xfId="46090"/>
    <cellStyle name="SAPBEXstdData 6" xfId="46091"/>
    <cellStyle name="SAPBEXstdData 6 2" xfId="46092"/>
    <cellStyle name="SAPBEXstdData 6 2 2" xfId="46093"/>
    <cellStyle name="SAPBEXstdData 6 2 3" xfId="46094"/>
    <cellStyle name="SAPBEXstdData 6 3" xfId="46095"/>
    <cellStyle name="SAPBEXstdData 6 3 2" xfId="46096"/>
    <cellStyle name="SAPBEXstdData 6 4" xfId="46097"/>
    <cellStyle name="SAPBEXstdData 6 5" xfId="46098"/>
    <cellStyle name="SAPBEXstdData 6 6" xfId="46099"/>
    <cellStyle name="SAPBEXstdData 6 7" xfId="46100"/>
    <cellStyle name="SAPBEXstdData 7" xfId="46101"/>
    <cellStyle name="SAPBEXstdData 7 2" xfId="46102"/>
    <cellStyle name="SAPBEXstdData 7 2 2" xfId="46103"/>
    <cellStyle name="SAPBEXstdData 7 3" xfId="46104"/>
    <cellStyle name="SAPBEXstdData 8" xfId="46105"/>
    <cellStyle name="SAPBEXstdData 8 2" xfId="46106"/>
    <cellStyle name="SAPBEXstdData 8 3" xfId="46107"/>
    <cellStyle name="SAPBEXstdData 9" xfId="46108"/>
    <cellStyle name="SAPBEXstdData 9 2" xfId="46109"/>
    <cellStyle name="SAPBEXstdData_13737 3p Contracts v3" xfId="4076"/>
    <cellStyle name="SAPBEXstdDataEmph" xfId="4077"/>
    <cellStyle name="SAPBEXstdDataEmph 10" xfId="46110"/>
    <cellStyle name="SAPBEXstdDataEmph 11" xfId="46111"/>
    <cellStyle name="SAPBEXstdDataEmph 2" xfId="4078"/>
    <cellStyle name="SAPBEXstdDataEmph 2 10" xfId="46112"/>
    <cellStyle name="SAPBEXstdDataEmph 2 2" xfId="46113"/>
    <cellStyle name="SAPBEXstdDataEmph 2 2 2" xfId="46114"/>
    <cellStyle name="SAPBEXstdDataEmph 2 2 2 2" xfId="46115"/>
    <cellStyle name="SAPBEXstdDataEmph 2 2 3" xfId="46116"/>
    <cellStyle name="SAPBEXstdDataEmph 2 2 3 2" xfId="46117"/>
    <cellStyle name="SAPBEXstdDataEmph 2 2 4" xfId="46118"/>
    <cellStyle name="SAPBEXstdDataEmph 2 3" xfId="46119"/>
    <cellStyle name="SAPBEXstdDataEmph 2 3 2" xfId="46120"/>
    <cellStyle name="SAPBEXstdDataEmph 2 3 2 2" xfId="46121"/>
    <cellStyle name="SAPBEXstdDataEmph 2 3 3" xfId="46122"/>
    <cellStyle name="SAPBEXstdDataEmph 2 3 3 2" xfId="46123"/>
    <cellStyle name="SAPBEXstdDataEmph 2 3 4" xfId="46124"/>
    <cellStyle name="SAPBEXstdDataEmph 2 4" xfId="46125"/>
    <cellStyle name="SAPBEXstdDataEmph 2 4 2" xfId="46126"/>
    <cellStyle name="SAPBEXstdDataEmph 2 4 2 2" xfId="46127"/>
    <cellStyle name="SAPBEXstdDataEmph 2 4 3" xfId="46128"/>
    <cellStyle name="SAPBEXstdDataEmph 2 4 3 2" xfId="46129"/>
    <cellStyle name="SAPBEXstdDataEmph 2 4 4" xfId="46130"/>
    <cellStyle name="SAPBEXstdDataEmph 2 5" xfId="46131"/>
    <cellStyle name="SAPBEXstdDataEmph 2 5 2" xfId="46132"/>
    <cellStyle name="SAPBEXstdDataEmph 2 6" xfId="46133"/>
    <cellStyle name="SAPBEXstdDataEmph 2 6 2" xfId="46134"/>
    <cellStyle name="SAPBEXstdDataEmph 2 7" xfId="46135"/>
    <cellStyle name="SAPBEXstdDataEmph 2 8" xfId="46136"/>
    <cellStyle name="SAPBEXstdDataEmph 2 9" xfId="46137"/>
    <cellStyle name="SAPBEXstdDataEmph 3" xfId="4079"/>
    <cellStyle name="SAPBEXstdDataEmph 3 2" xfId="46138"/>
    <cellStyle name="SAPBEXstdDataEmph 3 2 2" xfId="46139"/>
    <cellStyle name="SAPBEXstdDataEmph 3 2 2 2" xfId="46140"/>
    <cellStyle name="SAPBEXstdDataEmph 3 2 2 2 2" xfId="46141"/>
    <cellStyle name="SAPBEXstdDataEmph 3 2 2 3" xfId="46142"/>
    <cellStyle name="SAPBEXstdDataEmph 3 2 2 3 2" xfId="46143"/>
    <cellStyle name="SAPBEXstdDataEmph 3 2 2 4" xfId="46144"/>
    <cellStyle name="SAPBEXstdDataEmph 3 2 3" xfId="46145"/>
    <cellStyle name="SAPBEXstdDataEmph 3 2 3 2" xfId="46146"/>
    <cellStyle name="SAPBEXstdDataEmph 3 2 3 2 2" xfId="46147"/>
    <cellStyle name="SAPBEXstdDataEmph 3 2 3 3" xfId="46148"/>
    <cellStyle name="SAPBEXstdDataEmph 3 2 3 3 2" xfId="46149"/>
    <cellStyle name="SAPBEXstdDataEmph 3 2 3 4" xfId="46150"/>
    <cellStyle name="SAPBEXstdDataEmph 3 2 4" xfId="46151"/>
    <cellStyle name="SAPBEXstdDataEmph 3 2 4 2" xfId="46152"/>
    <cellStyle name="SAPBEXstdDataEmph 3 2 5" xfId="46153"/>
    <cellStyle name="SAPBEXstdDataEmph 3 2 5 2" xfId="46154"/>
    <cellStyle name="SAPBEXstdDataEmph 3 2 6" xfId="46155"/>
    <cellStyle name="SAPBEXstdDataEmph 3 3" xfId="46156"/>
    <cellStyle name="SAPBEXstdDataEmph 3 3 2" xfId="46157"/>
    <cellStyle name="SAPBEXstdDataEmph 3 3 2 2" xfId="46158"/>
    <cellStyle name="SAPBEXstdDataEmph 3 3 3" xfId="46159"/>
    <cellStyle name="SAPBEXstdDataEmph 3 3 3 2" xfId="46160"/>
    <cellStyle name="SAPBEXstdDataEmph 3 3 4" xfId="46161"/>
    <cellStyle name="SAPBEXstdDataEmph 3 4" xfId="46162"/>
    <cellStyle name="SAPBEXstdDataEmph 3 4 2" xfId="46163"/>
    <cellStyle name="SAPBEXstdDataEmph 3 4 2 2" xfId="46164"/>
    <cellStyle name="SAPBEXstdDataEmph 3 4 3" xfId="46165"/>
    <cellStyle name="SAPBEXstdDataEmph 3 4 3 2" xfId="46166"/>
    <cellStyle name="SAPBEXstdDataEmph 3 4 4" xfId="46167"/>
    <cellStyle name="SAPBEXstdDataEmph 3 5" xfId="46168"/>
    <cellStyle name="SAPBEXstdDataEmph 3 5 2" xfId="46169"/>
    <cellStyle name="SAPBEXstdDataEmph 3 6" xfId="46170"/>
    <cellStyle name="SAPBEXstdDataEmph 3 6 2" xfId="46171"/>
    <cellStyle name="SAPBEXstdDataEmph 3 7" xfId="46172"/>
    <cellStyle name="SAPBEXstdDataEmph 3 8" xfId="46173"/>
    <cellStyle name="SAPBEXstdDataEmph 4" xfId="46174"/>
    <cellStyle name="SAPBEXstdDataEmph 4 2" xfId="46175"/>
    <cellStyle name="SAPBEXstdDataEmph 4 2 2" xfId="46176"/>
    <cellStyle name="SAPBEXstdDataEmph 4 3" xfId="46177"/>
    <cellStyle name="SAPBEXstdDataEmph 4 3 2" xfId="46178"/>
    <cellStyle name="SAPBEXstdDataEmph 4 4" xfId="46179"/>
    <cellStyle name="SAPBEXstdDataEmph 5" xfId="46180"/>
    <cellStyle name="SAPBEXstdDataEmph 5 2" xfId="46181"/>
    <cellStyle name="SAPBEXstdDataEmph 5 2 2" xfId="46182"/>
    <cellStyle name="SAPBEXstdDataEmph 5 3" xfId="46183"/>
    <cellStyle name="SAPBEXstdDataEmph 5 3 2" xfId="46184"/>
    <cellStyle name="SAPBEXstdDataEmph 5 4" xfId="46185"/>
    <cellStyle name="SAPBEXstdDataEmph 6" xfId="46186"/>
    <cellStyle name="SAPBEXstdDataEmph 6 2" xfId="46187"/>
    <cellStyle name="SAPBEXstdDataEmph 6 2 2" xfId="46188"/>
    <cellStyle name="SAPBEXstdDataEmph 6 3" xfId="46189"/>
    <cellStyle name="SAPBEXstdDataEmph 6 3 2" xfId="46190"/>
    <cellStyle name="SAPBEXstdDataEmph 6 4" xfId="46191"/>
    <cellStyle name="SAPBEXstdDataEmph 7" xfId="46192"/>
    <cellStyle name="SAPBEXstdDataEmph 7 2" xfId="46193"/>
    <cellStyle name="SAPBEXstdDataEmph 8" xfId="46194"/>
    <cellStyle name="SAPBEXstdDataEmph 8 2" xfId="46195"/>
    <cellStyle name="SAPBEXstdDataEmph 9" xfId="46196"/>
    <cellStyle name="SAPBEXstdDataEmph 9 2" xfId="46197"/>
    <cellStyle name="SAPBEXstdExc1" xfId="4080"/>
    <cellStyle name="SAPBEXstdExc1 2" xfId="61024"/>
    <cellStyle name="SAPBEXstdExc1 2 2" xfId="61025"/>
    <cellStyle name="SAPBEXstdExc1 3" xfId="61026"/>
    <cellStyle name="SAPBEXstdExc1Emph" xfId="4081"/>
    <cellStyle name="SAPBEXstdExc1Emph 2" xfId="61027"/>
    <cellStyle name="SAPBEXstdExc1Emph 2 2" xfId="61028"/>
    <cellStyle name="SAPBEXstdExc1Emph 3" xfId="61029"/>
    <cellStyle name="SAPBEXstdExc2" xfId="4082"/>
    <cellStyle name="SAPBEXstdExc2 2" xfId="61030"/>
    <cellStyle name="SAPBEXstdExc2 2 2" xfId="61031"/>
    <cellStyle name="SAPBEXstdExc2 3" xfId="61032"/>
    <cellStyle name="SAPBEXstdExc2Emph" xfId="4083"/>
    <cellStyle name="SAPBEXstdExc2Emph 2" xfId="61033"/>
    <cellStyle name="SAPBEXstdExc2Emph 2 2" xfId="61034"/>
    <cellStyle name="SAPBEXstdExc2Emph 3" xfId="61035"/>
    <cellStyle name="SAPBEXstdItem" xfId="4084"/>
    <cellStyle name="SAPBEXstdItem 10" xfId="46198"/>
    <cellStyle name="SAPBEXstdItem 11" xfId="46199"/>
    <cellStyle name="SAPBEXstdItem 2" xfId="4085"/>
    <cellStyle name="SAPBEXstdItem 2 10" xfId="46200"/>
    <cellStyle name="SAPBEXstdItem 2 2" xfId="4086"/>
    <cellStyle name="SAPBEXstdItem 2 2 2" xfId="46201"/>
    <cellStyle name="SAPBEXstdItem 2 2 2 2" xfId="46202"/>
    <cellStyle name="SAPBEXstdItem 2 2 2 2 2" xfId="46203"/>
    <cellStyle name="SAPBEXstdItem 2 2 2 3" xfId="46204"/>
    <cellStyle name="SAPBEXstdItem 2 2 2 3 2" xfId="46205"/>
    <cellStyle name="SAPBEXstdItem 2 2 2 4" xfId="46206"/>
    <cellStyle name="SAPBEXstdItem 2 2 2 5" xfId="46207"/>
    <cellStyle name="SAPBEXstdItem 2 2 3" xfId="46208"/>
    <cellStyle name="SAPBEXstdItem 2 2 3 2" xfId="46209"/>
    <cellStyle name="SAPBEXstdItem 2 2 4" xfId="46210"/>
    <cellStyle name="SAPBEXstdItem 2 2 4 2" xfId="46211"/>
    <cellStyle name="SAPBEXstdItem 2 2 5" xfId="46212"/>
    <cellStyle name="SAPBEXstdItem 2 2 6" xfId="46213"/>
    <cellStyle name="SAPBEXstdItem 2 3" xfId="4087"/>
    <cellStyle name="SAPBEXstdItem 2 3 2" xfId="46214"/>
    <cellStyle name="SAPBEXstdItem 2 3 2 2" xfId="46215"/>
    <cellStyle name="SAPBEXstdItem 2 3 2 3" xfId="46216"/>
    <cellStyle name="SAPBEXstdItem 2 3 3" xfId="46217"/>
    <cellStyle name="SAPBEXstdItem 2 3 3 2" xfId="46218"/>
    <cellStyle name="SAPBEXstdItem 2 3 4" xfId="46219"/>
    <cellStyle name="SAPBEXstdItem 2 3 5" xfId="46220"/>
    <cellStyle name="SAPBEXstdItem 2 4" xfId="4088"/>
    <cellStyle name="SAPBEXstdItem 2 4 2" xfId="46221"/>
    <cellStyle name="SAPBEXstdItem 2 4 2 2" xfId="46222"/>
    <cellStyle name="SAPBEXstdItem 2 4 2 3" xfId="46223"/>
    <cellStyle name="SAPBEXstdItem 2 4 3" xfId="46224"/>
    <cellStyle name="SAPBEXstdItem 2 4 3 2" xfId="46225"/>
    <cellStyle name="SAPBEXstdItem 2 4 4" xfId="46226"/>
    <cellStyle name="SAPBEXstdItem 2 4 5" xfId="46227"/>
    <cellStyle name="SAPBEXstdItem 2 5" xfId="46228"/>
    <cellStyle name="SAPBEXstdItem 2 5 2" xfId="46229"/>
    <cellStyle name="SAPBEXstdItem 2 5 2 2" xfId="46230"/>
    <cellStyle name="SAPBEXstdItem 2 5 3" xfId="46231"/>
    <cellStyle name="SAPBEXstdItem 2 6" xfId="46232"/>
    <cellStyle name="SAPBEXstdItem 2 6 2" xfId="46233"/>
    <cellStyle name="SAPBEXstdItem 2 6 2 2" xfId="46234"/>
    <cellStyle name="SAPBEXstdItem 2 6 3" xfId="46235"/>
    <cellStyle name="SAPBEXstdItem 2 7" xfId="46236"/>
    <cellStyle name="SAPBEXstdItem 2 7 2" xfId="46237"/>
    <cellStyle name="SAPBEXstdItem 2 7 2 2" xfId="46238"/>
    <cellStyle name="SAPBEXstdItem 2 7 3" xfId="46239"/>
    <cellStyle name="SAPBEXstdItem 2 8" xfId="46240"/>
    <cellStyle name="SAPBEXstdItem 2 8 2" xfId="46241"/>
    <cellStyle name="SAPBEXstdItem 2 9" xfId="46242"/>
    <cellStyle name="SAPBEXstdItem 3" xfId="4089"/>
    <cellStyle name="SAPBEXstdItem 3 10" xfId="46243"/>
    <cellStyle name="SAPBEXstdItem 3 11" xfId="46244"/>
    <cellStyle name="SAPBEXstdItem 3 2" xfId="46245"/>
    <cellStyle name="SAPBEXstdItem 3 2 2" xfId="46246"/>
    <cellStyle name="SAPBEXstdItem 3 2 2 2" xfId="46247"/>
    <cellStyle name="SAPBEXstdItem 3 2 2 2 2" xfId="46248"/>
    <cellStyle name="SAPBEXstdItem 3 2 2 3" xfId="46249"/>
    <cellStyle name="SAPBEXstdItem 3 2 2 3 2" xfId="46250"/>
    <cellStyle name="SAPBEXstdItem 3 2 2 4" xfId="46251"/>
    <cellStyle name="SAPBEXstdItem 3 2 3" xfId="46252"/>
    <cellStyle name="SAPBEXstdItem 3 2 3 2" xfId="46253"/>
    <cellStyle name="SAPBEXstdItem 3 2 3 2 2" xfId="46254"/>
    <cellStyle name="SAPBEXstdItem 3 2 3 3" xfId="46255"/>
    <cellStyle name="SAPBEXstdItem 3 2 3 3 2" xfId="46256"/>
    <cellStyle name="SAPBEXstdItem 3 2 3 4" xfId="46257"/>
    <cellStyle name="SAPBEXstdItem 3 2 4" xfId="46258"/>
    <cellStyle name="SAPBEXstdItem 3 2 4 2" xfId="46259"/>
    <cellStyle name="SAPBEXstdItem 3 2 5" xfId="46260"/>
    <cellStyle name="SAPBEXstdItem 3 2 5 2" xfId="46261"/>
    <cellStyle name="SAPBEXstdItem 3 2 6" xfId="46262"/>
    <cellStyle name="SAPBEXstdItem 3 2 7" xfId="46263"/>
    <cellStyle name="SAPBEXstdItem 3 2 8" xfId="46264"/>
    <cellStyle name="SAPBEXstdItem 3 3" xfId="46265"/>
    <cellStyle name="SAPBEXstdItem 3 3 2" xfId="46266"/>
    <cellStyle name="SAPBEXstdItem 3 3 2 2" xfId="46267"/>
    <cellStyle name="SAPBEXstdItem 3 3 3" xfId="46268"/>
    <cellStyle name="SAPBEXstdItem 3 3 3 2" xfId="46269"/>
    <cellStyle name="SAPBEXstdItem 3 3 4" xfId="46270"/>
    <cellStyle name="SAPBEXstdItem 3 3 5" xfId="46271"/>
    <cellStyle name="SAPBEXstdItem 3 4" xfId="46272"/>
    <cellStyle name="SAPBEXstdItem 3 4 2" xfId="46273"/>
    <cellStyle name="SAPBEXstdItem 3 4 2 2" xfId="46274"/>
    <cellStyle name="SAPBEXstdItem 3 4 3" xfId="46275"/>
    <cellStyle name="SAPBEXstdItem 3 4 3 2" xfId="46276"/>
    <cellStyle name="SAPBEXstdItem 3 4 4" xfId="46277"/>
    <cellStyle name="SAPBEXstdItem 3 5" xfId="46278"/>
    <cellStyle name="SAPBEXstdItem 3 5 2" xfId="46279"/>
    <cellStyle name="SAPBEXstdItem 3 5 2 2" xfId="46280"/>
    <cellStyle name="SAPBEXstdItem 3 5 3" xfId="46281"/>
    <cellStyle name="SAPBEXstdItem 3 5 3 2" xfId="46282"/>
    <cellStyle name="SAPBEXstdItem 3 5 4" xfId="46283"/>
    <cellStyle name="SAPBEXstdItem 3 6" xfId="46284"/>
    <cellStyle name="SAPBEXstdItem 3 6 2" xfId="46285"/>
    <cellStyle name="SAPBEXstdItem 3 7" xfId="46286"/>
    <cellStyle name="SAPBEXstdItem 3 7 2" xfId="46287"/>
    <cellStyle name="SAPBEXstdItem 3 8" xfId="46288"/>
    <cellStyle name="SAPBEXstdItem 3 8 2" xfId="46289"/>
    <cellStyle name="SAPBEXstdItem 3 9" xfId="46290"/>
    <cellStyle name="SAPBEXstdItem 4" xfId="46291"/>
    <cellStyle name="SAPBEXstdItem 4 2" xfId="46292"/>
    <cellStyle name="SAPBEXstdItem 4 2 2" xfId="46293"/>
    <cellStyle name="SAPBEXstdItem 4 2 3" xfId="46294"/>
    <cellStyle name="SAPBEXstdItem 4 3" xfId="46295"/>
    <cellStyle name="SAPBEXstdItem 4 3 2" xfId="46296"/>
    <cellStyle name="SAPBEXstdItem 4 4" xfId="46297"/>
    <cellStyle name="SAPBEXstdItem 4 5" xfId="46298"/>
    <cellStyle name="SAPBEXstdItem 4 6" xfId="46299"/>
    <cellStyle name="SAPBEXstdItem 4 7" xfId="46300"/>
    <cellStyle name="SAPBEXstdItem 4 8" xfId="46301"/>
    <cellStyle name="SAPBEXstdItem 4 9" xfId="46302"/>
    <cellStyle name="SAPBEXstdItem 5" xfId="46303"/>
    <cellStyle name="SAPBEXstdItem 5 2" xfId="46304"/>
    <cellStyle name="SAPBEXstdItem 5 2 2" xfId="46305"/>
    <cellStyle name="SAPBEXstdItem 5 2 3" xfId="46306"/>
    <cellStyle name="SAPBEXstdItem 5 3" xfId="46307"/>
    <cellStyle name="SAPBEXstdItem 5 3 2" xfId="46308"/>
    <cellStyle name="SAPBEXstdItem 5 4" xfId="46309"/>
    <cellStyle name="SAPBEXstdItem 5 5" xfId="46310"/>
    <cellStyle name="SAPBEXstdItem 6" xfId="46311"/>
    <cellStyle name="SAPBEXstdItem 6 2" xfId="46312"/>
    <cellStyle name="SAPBEXstdItem 6 2 2" xfId="46313"/>
    <cellStyle name="SAPBEXstdItem 6 2 3" xfId="46314"/>
    <cellStyle name="SAPBEXstdItem 6 3" xfId="46315"/>
    <cellStyle name="SAPBEXstdItem 6 3 2" xfId="46316"/>
    <cellStyle name="SAPBEXstdItem 6 4" xfId="46317"/>
    <cellStyle name="SAPBEXstdItem 6 5" xfId="46318"/>
    <cellStyle name="SAPBEXstdItem 6 6" xfId="46319"/>
    <cellStyle name="SAPBEXstdItem 6 7" xfId="46320"/>
    <cellStyle name="SAPBEXstdItem 7" xfId="46321"/>
    <cellStyle name="SAPBEXstdItem 7 2" xfId="46322"/>
    <cellStyle name="SAPBEXstdItem 7 2 2" xfId="46323"/>
    <cellStyle name="SAPBEXstdItem 7 3" xfId="46324"/>
    <cellStyle name="SAPBEXstdItem 8" xfId="46325"/>
    <cellStyle name="SAPBEXstdItem 8 2" xfId="46326"/>
    <cellStyle name="SAPBEXstdItem 8 3" xfId="46327"/>
    <cellStyle name="SAPBEXstdItem 9" xfId="46328"/>
    <cellStyle name="SAPBEXstdItem 9 2" xfId="46329"/>
    <cellStyle name="SAPBEXstdItem_13737 3p Contracts v3" xfId="4090"/>
    <cellStyle name="SAPBEXstdItemX" xfId="4091"/>
    <cellStyle name="SAPBEXstdItemX 10" xfId="46330"/>
    <cellStyle name="SAPBEXstdItemX 10 2" xfId="46331"/>
    <cellStyle name="SAPBEXstdItemX 11" xfId="46332"/>
    <cellStyle name="SAPBEXstdItemX 11 2" xfId="46333"/>
    <cellStyle name="SAPBEXstdItemX 12" xfId="46334"/>
    <cellStyle name="SAPBEXstdItemX 12 2" xfId="46335"/>
    <cellStyle name="SAPBEXstdItemX 13" xfId="46336"/>
    <cellStyle name="SAPBEXstdItemX 14" xfId="46337"/>
    <cellStyle name="SAPBEXstdItemX 15" xfId="46338"/>
    <cellStyle name="SAPBEXstdItemX 2" xfId="4092"/>
    <cellStyle name="SAPBEXstdItemX 2 10" xfId="46339"/>
    <cellStyle name="SAPBEXstdItemX 2 11" xfId="46340"/>
    <cellStyle name="SAPBEXstdItemX 2 12" xfId="46341"/>
    <cellStyle name="SAPBEXstdItemX 2 13" xfId="46342"/>
    <cellStyle name="SAPBEXstdItemX 2 2" xfId="4093"/>
    <cellStyle name="SAPBEXstdItemX 2 2 10" xfId="46343"/>
    <cellStyle name="SAPBEXstdItemX 2 2 2" xfId="46344"/>
    <cellStyle name="SAPBEXstdItemX 2 2 2 2" xfId="46345"/>
    <cellStyle name="SAPBEXstdItemX 2 2 2 2 2" xfId="46346"/>
    <cellStyle name="SAPBEXstdItemX 2 2 2 3" xfId="46347"/>
    <cellStyle name="SAPBEXstdItemX 2 2 2 3 2" xfId="46348"/>
    <cellStyle name="SAPBEXstdItemX 2 2 2 4" xfId="46349"/>
    <cellStyle name="SAPBEXstdItemX 2 2 2 4 2" xfId="46350"/>
    <cellStyle name="SAPBEXstdItemX 2 2 2 5" xfId="46351"/>
    <cellStyle name="SAPBEXstdItemX 2 2 2 6" xfId="46352"/>
    <cellStyle name="SAPBEXstdItemX 2 2 2 7" xfId="46353"/>
    <cellStyle name="SAPBEXstdItemX 2 2 3" xfId="46354"/>
    <cellStyle name="SAPBEXstdItemX 2 2 3 2" xfId="46355"/>
    <cellStyle name="SAPBEXstdItemX 2 2 3 2 2" xfId="46356"/>
    <cellStyle name="SAPBEXstdItemX 2 2 3 3" xfId="46357"/>
    <cellStyle name="SAPBEXstdItemX 2 2 3 3 2" xfId="46358"/>
    <cellStyle name="SAPBEXstdItemX 2 2 3 4" xfId="46359"/>
    <cellStyle name="SAPBEXstdItemX 2 2 4" xfId="46360"/>
    <cellStyle name="SAPBEXstdItemX 2 2 4 2" xfId="46361"/>
    <cellStyle name="SAPBEXstdItemX 2 2 4 2 2" xfId="46362"/>
    <cellStyle name="SAPBEXstdItemX 2 2 4 3" xfId="46363"/>
    <cellStyle name="SAPBEXstdItemX 2 2 4 3 2" xfId="46364"/>
    <cellStyle name="SAPBEXstdItemX 2 2 4 4" xfId="46365"/>
    <cellStyle name="SAPBEXstdItemX 2 2 5" xfId="46366"/>
    <cellStyle name="SAPBEXstdItemX 2 2 5 2" xfId="46367"/>
    <cellStyle name="SAPBEXstdItemX 2 2 6" xfId="46368"/>
    <cellStyle name="SAPBEXstdItemX 2 2 6 2" xfId="46369"/>
    <cellStyle name="SAPBEXstdItemX 2 2 7" xfId="46370"/>
    <cellStyle name="SAPBEXstdItemX 2 2 7 2" xfId="46371"/>
    <cellStyle name="SAPBEXstdItemX 2 2 8" xfId="46372"/>
    <cellStyle name="SAPBEXstdItemX 2 2 9" xfId="46373"/>
    <cellStyle name="SAPBEXstdItemX 2 3" xfId="46374"/>
    <cellStyle name="SAPBEXstdItemX 2 3 2" xfId="46375"/>
    <cellStyle name="SAPBEXstdItemX 2 3 2 2" xfId="46376"/>
    <cellStyle name="SAPBEXstdItemX 2 3 3" xfId="46377"/>
    <cellStyle name="SAPBEXstdItemX 2 3 3 2" xfId="46378"/>
    <cellStyle name="SAPBEXstdItemX 2 3 4" xfId="46379"/>
    <cellStyle name="SAPBEXstdItemX 2 3 4 2" xfId="46380"/>
    <cellStyle name="SAPBEXstdItemX 2 3 5" xfId="46381"/>
    <cellStyle name="SAPBEXstdItemX 2 3 6" xfId="46382"/>
    <cellStyle name="SAPBEXstdItemX 2 3 7" xfId="46383"/>
    <cellStyle name="SAPBEXstdItemX 2 4" xfId="46384"/>
    <cellStyle name="SAPBEXstdItemX 2 4 2" xfId="46385"/>
    <cellStyle name="SAPBEXstdItemX 2 4 2 2" xfId="46386"/>
    <cellStyle name="SAPBEXstdItemX 2 4 3" xfId="46387"/>
    <cellStyle name="SAPBEXstdItemX 2 4 3 2" xfId="46388"/>
    <cellStyle name="SAPBEXstdItemX 2 4 4" xfId="46389"/>
    <cellStyle name="SAPBEXstdItemX 2 4 4 2" xfId="46390"/>
    <cellStyle name="SAPBEXstdItemX 2 4 5" xfId="46391"/>
    <cellStyle name="SAPBEXstdItemX 2 5" xfId="46392"/>
    <cellStyle name="SAPBEXstdItemX 2 5 2" xfId="46393"/>
    <cellStyle name="SAPBEXstdItemX 2 5 2 2" xfId="46394"/>
    <cellStyle name="SAPBEXstdItemX 2 5 3" xfId="46395"/>
    <cellStyle name="SAPBEXstdItemX 2 5 3 2" xfId="46396"/>
    <cellStyle name="SAPBEXstdItemX 2 5 4" xfId="46397"/>
    <cellStyle name="SAPBEXstdItemX 2 6" xfId="46398"/>
    <cellStyle name="SAPBEXstdItemX 2 6 2" xfId="46399"/>
    <cellStyle name="SAPBEXstdItemX 2 7" xfId="46400"/>
    <cellStyle name="SAPBEXstdItemX 2 7 2" xfId="46401"/>
    <cellStyle name="SAPBEXstdItemX 2 8" xfId="46402"/>
    <cellStyle name="SAPBEXstdItemX 2 8 2" xfId="46403"/>
    <cellStyle name="SAPBEXstdItemX 2 9" xfId="46404"/>
    <cellStyle name="SAPBEXstdItemX 2 9 2" xfId="46405"/>
    <cellStyle name="SAPBEXstdItemX 3" xfId="64"/>
    <cellStyle name="SAPBEXstdItemX 3 10" xfId="46406"/>
    <cellStyle name="SAPBEXstdItemX 3 11" xfId="61389"/>
    <cellStyle name="SAPBEXstdItemX 3 2" xfId="5070"/>
    <cellStyle name="SAPBEXstdItemX 3 2 2" xfId="46407"/>
    <cellStyle name="SAPBEXstdItemX 3 2 2 2" xfId="46408"/>
    <cellStyle name="SAPBEXstdItemX 3 2 2 2 2" xfId="46409"/>
    <cellStyle name="SAPBEXstdItemX 3 2 2 3" xfId="46410"/>
    <cellStyle name="SAPBEXstdItemX 3 2 2 3 2" xfId="46411"/>
    <cellStyle name="SAPBEXstdItemX 3 2 2 4" xfId="46412"/>
    <cellStyle name="SAPBEXstdItemX 3 2 3" xfId="46413"/>
    <cellStyle name="SAPBEXstdItemX 3 2 3 2" xfId="46414"/>
    <cellStyle name="SAPBEXstdItemX 3 2 3 2 2" xfId="46415"/>
    <cellStyle name="SAPBEXstdItemX 3 2 3 3" xfId="46416"/>
    <cellStyle name="SAPBEXstdItemX 3 2 3 3 2" xfId="46417"/>
    <cellStyle name="SAPBEXstdItemX 3 2 3 4" xfId="46418"/>
    <cellStyle name="SAPBEXstdItemX 3 2 4" xfId="46419"/>
    <cellStyle name="SAPBEXstdItemX 3 2 4 2" xfId="46420"/>
    <cellStyle name="SAPBEXstdItemX 3 2 5" xfId="46421"/>
    <cellStyle name="SAPBEXstdItemX 3 2 5 2" xfId="46422"/>
    <cellStyle name="SAPBEXstdItemX 3 2 6" xfId="46423"/>
    <cellStyle name="SAPBEXstdItemX 3 2 6 2" xfId="46424"/>
    <cellStyle name="SAPBEXstdItemX 3 2 7" xfId="46425"/>
    <cellStyle name="SAPBEXstdItemX 3 2 8" xfId="46426"/>
    <cellStyle name="SAPBEXstdItemX 3 2 9" xfId="46427"/>
    <cellStyle name="SAPBEXstdItemX 3 3" xfId="4094"/>
    <cellStyle name="SAPBEXstdItemX 3 3 2" xfId="46428"/>
    <cellStyle name="SAPBEXstdItemX 3 3 2 2" xfId="46429"/>
    <cellStyle name="SAPBEXstdItemX 3 3 3" xfId="46430"/>
    <cellStyle name="SAPBEXstdItemX 3 3 3 2" xfId="46431"/>
    <cellStyle name="SAPBEXstdItemX 3 3 4" xfId="46432"/>
    <cellStyle name="SAPBEXstdItemX 3 4" xfId="46433"/>
    <cellStyle name="SAPBEXstdItemX 3 4 2" xfId="46434"/>
    <cellStyle name="SAPBEXstdItemX 3 4 2 2" xfId="46435"/>
    <cellStyle name="SAPBEXstdItemX 3 4 3" xfId="46436"/>
    <cellStyle name="SAPBEXstdItemX 3 4 3 2" xfId="46437"/>
    <cellStyle name="SAPBEXstdItemX 3 4 4" xfId="46438"/>
    <cellStyle name="SAPBEXstdItemX 3 5" xfId="46439"/>
    <cellStyle name="SAPBEXstdItemX 3 5 2" xfId="46440"/>
    <cellStyle name="SAPBEXstdItemX 3 5 2 2" xfId="46441"/>
    <cellStyle name="SAPBEXstdItemX 3 5 3" xfId="46442"/>
    <cellStyle name="SAPBEXstdItemX 3 5 3 2" xfId="46443"/>
    <cellStyle name="SAPBEXstdItemX 3 5 4" xfId="46444"/>
    <cellStyle name="SAPBEXstdItemX 3 6" xfId="46445"/>
    <cellStyle name="SAPBEXstdItemX 3 6 2" xfId="46446"/>
    <cellStyle name="SAPBEXstdItemX 3 7" xfId="46447"/>
    <cellStyle name="SAPBEXstdItemX 3 7 2" xfId="46448"/>
    <cellStyle name="SAPBEXstdItemX 3 8" xfId="46449"/>
    <cellStyle name="SAPBEXstdItemX 3 8 2" xfId="46450"/>
    <cellStyle name="SAPBEXstdItemX 3 9" xfId="46451"/>
    <cellStyle name="SAPBEXstdItemX 4" xfId="46452"/>
    <cellStyle name="SAPBEXstdItemX 4 10" xfId="46453"/>
    <cellStyle name="SAPBEXstdItemX 4 2" xfId="46454"/>
    <cellStyle name="SAPBEXstdItemX 4 2 2" xfId="46455"/>
    <cellStyle name="SAPBEXstdItemX 4 2 2 2" xfId="46456"/>
    <cellStyle name="SAPBEXstdItemX 4 2 2 2 2" xfId="46457"/>
    <cellStyle name="SAPBEXstdItemX 4 2 2 3" xfId="46458"/>
    <cellStyle name="SAPBEXstdItemX 4 2 2 3 2" xfId="46459"/>
    <cellStyle name="SAPBEXstdItemX 4 2 2 4" xfId="46460"/>
    <cellStyle name="SAPBEXstdItemX 4 2 3" xfId="46461"/>
    <cellStyle name="SAPBEXstdItemX 4 2 3 2" xfId="46462"/>
    <cellStyle name="SAPBEXstdItemX 4 2 3 2 2" xfId="46463"/>
    <cellStyle name="SAPBEXstdItemX 4 2 3 3" xfId="46464"/>
    <cellStyle name="SAPBEXstdItemX 4 2 3 3 2" xfId="46465"/>
    <cellStyle name="SAPBEXstdItemX 4 2 3 4" xfId="46466"/>
    <cellStyle name="SAPBEXstdItemX 4 2 4" xfId="46467"/>
    <cellStyle name="SAPBEXstdItemX 4 2 4 2" xfId="46468"/>
    <cellStyle name="SAPBEXstdItemX 4 2 5" xfId="46469"/>
    <cellStyle name="SAPBEXstdItemX 4 2 5 2" xfId="46470"/>
    <cellStyle name="SAPBEXstdItemX 4 2 6" xfId="46471"/>
    <cellStyle name="SAPBEXstdItemX 4 2 6 2" xfId="46472"/>
    <cellStyle name="SAPBEXstdItemX 4 2 7" xfId="46473"/>
    <cellStyle name="SAPBEXstdItemX 4 3" xfId="46474"/>
    <cellStyle name="SAPBEXstdItemX 4 3 2" xfId="46475"/>
    <cellStyle name="SAPBEXstdItemX 4 3 2 2" xfId="46476"/>
    <cellStyle name="SAPBEXstdItemX 4 3 3" xfId="46477"/>
    <cellStyle name="SAPBEXstdItemX 4 3 3 2" xfId="46478"/>
    <cellStyle name="SAPBEXstdItemX 4 3 4" xfId="46479"/>
    <cellStyle name="SAPBEXstdItemX 4 4" xfId="46480"/>
    <cellStyle name="SAPBEXstdItemX 4 4 2" xfId="46481"/>
    <cellStyle name="SAPBEXstdItemX 4 4 2 2" xfId="46482"/>
    <cellStyle name="SAPBEXstdItemX 4 4 3" xfId="46483"/>
    <cellStyle name="SAPBEXstdItemX 4 4 3 2" xfId="46484"/>
    <cellStyle name="SAPBEXstdItemX 4 4 4" xfId="46485"/>
    <cellStyle name="SAPBEXstdItemX 4 5" xfId="46486"/>
    <cellStyle name="SAPBEXstdItemX 4 5 2" xfId="46487"/>
    <cellStyle name="SAPBEXstdItemX 4 6" xfId="46488"/>
    <cellStyle name="SAPBEXstdItemX 4 6 2" xfId="46489"/>
    <cellStyle name="SAPBEXstdItemX 4 7" xfId="46490"/>
    <cellStyle name="SAPBEXstdItemX 4 7 2" xfId="46491"/>
    <cellStyle name="SAPBEXstdItemX 4 8" xfId="46492"/>
    <cellStyle name="SAPBEXstdItemX 4 9" xfId="46493"/>
    <cellStyle name="SAPBEXstdItemX 5" xfId="46494"/>
    <cellStyle name="SAPBEXstdItemX 5 2" xfId="46495"/>
    <cellStyle name="SAPBEXstdItemX 5 2 2" xfId="46496"/>
    <cellStyle name="SAPBEXstdItemX 5 3" xfId="46497"/>
    <cellStyle name="SAPBEXstdItemX 5 3 2" xfId="46498"/>
    <cellStyle name="SAPBEXstdItemX 5 4" xfId="46499"/>
    <cellStyle name="SAPBEXstdItemX 5 4 2" xfId="46500"/>
    <cellStyle name="SAPBEXstdItemX 5 5" xfId="46501"/>
    <cellStyle name="SAPBEXstdItemX 5 6" xfId="46502"/>
    <cellStyle name="SAPBEXstdItemX 5 7" xfId="46503"/>
    <cellStyle name="SAPBEXstdItemX 6" xfId="46504"/>
    <cellStyle name="SAPBEXstdItemX 6 2" xfId="46505"/>
    <cellStyle name="SAPBEXstdItemX 6 2 2" xfId="46506"/>
    <cellStyle name="SAPBEXstdItemX 6 3" xfId="46507"/>
    <cellStyle name="SAPBEXstdItemX 6 3 2" xfId="46508"/>
    <cellStyle name="SAPBEXstdItemX 6 4" xfId="46509"/>
    <cellStyle name="SAPBEXstdItemX 6 4 2" xfId="46510"/>
    <cellStyle name="SAPBEXstdItemX 6 5" xfId="46511"/>
    <cellStyle name="SAPBEXstdItemX 7" xfId="46512"/>
    <cellStyle name="SAPBEXstdItemX 7 2" xfId="46513"/>
    <cellStyle name="SAPBEXstdItemX 7 2 2" xfId="46514"/>
    <cellStyle name="SAPBEXstdItemX 7 3" xfId="46515"/>
    <cellStyle name="SAPBEXstdItemX 7 3 2" xfId="46516"/>
    <cellStyle name="SAPBEXstdItemX 7 4" xfId="46517"/>
    <cellStyle name="SAPBEXstdItemX 7 4 2" xfId="46518"/>
    <cellStyle name="SAPBEXstdItemX 7 5" xfId="46519"/>
    <cellStyle name="SAPBEXstdItemX 8" xfId="46520"/>
    <cellStyle name="SAPBEXstdItemX 8 2" xfId="46521"/>
    <cellStyle name="SAPBEXstdItemX 9" xfId="46522"/>
    <cellStyle name="SAPBEXstdItemX 9 2" xfId="46523"/>
    <cellStyle name="SAPBEXstdItemX_Budget Consolidation by Balancing Acct v1" xfId="4095"/>
    <cellStyle name="SAPBEXsubData" xfId="4096"/>
    <cellStyle name="SAPBEXsubData 2" xfId="61036"/>
    <cellStyle name="SAPBEXsubData 2 2" xfId="61037"/>
    <cellStyle name="SAPBEXsubData 3" xfId="61038"/>
    <cellStyle name="SAPBEXsubDataEmph" xfId="4097"/>
    <cellStyle name="SAPBEXsubDataEmph 2" xfId="61039"/>
    <cellStyle name="SAPBEXsubDataEmph 2 2" xfId="61040"/>
    <cellStyle name="SAPBEXsubDataEmph 3" xfId="61041"/>
    <cellStyle name="SAPBEXsubExc1" xfId="4098"/>
    <cellStyle name="SAPBEXsubExc1 2" xfId="61042"/>
    <cellStyle name="SAPBEXsubExc1 2 2" xfId="61043"/>
    <cellStyle name="SAPBEXsubExc1 3" xfId="61044"/>
    <cellStyle name="SAPBEXsubExc1Emph" xfId="4099"/>
    <cellStyle name="SAPBEXsubExc1Emph 2" xfId="61045"/>
    <cellStyle name="SAPBEXsubExc1Emph 2 2" xfId="61046"/>
    <cellStyle name="SAPBEXsubExc1Emph 3" xfId="61047"/>
    <cellStyle name="SAPBEXsubExc2" xfId="4100"/>
    <cellStyle name="SAPBEXsubExc2 2" xfId="61048"/>
    <cellStyle name="SAPBEXsubExc2 2 2" xfId="61049"/>
    <cellStyle name="SAPBEXsubExc2 3" xfId="61050"/>
    <cellStyle name="SAPBEXsubExc2Emph" xfId="4101"/>
    <cellStyle name="SAPBEXsubExc2Emph 2" xfId="61051"/>
    <cellStyle name="SAPBEXsubExc2Emph 2 2" xfId="61052"/>
    <cellStyle name="SAPBEXsubExc2Emph 3" xfId="61053"/>
    <cellStyle name="SAPBEXsubItem" xfId="4102"/>
    <cellStyle name="SAPBEXsubItem 2" xfId="61054"/>
    <cellStyle name="SAPBEXsubItem 2 2" xfId="61055"/>
    <cellStyle name="SAPBEXsubItem 3" xfId="61056"/>
    <cellStyle name="SAPBEXtitle" xfId="4103"/>
    <cellStyle name="SAPBEXtitle 2" xfId="4104"/>
    <cellStyle name="SAPBEXtitle 2 2" xfId="46524"/>
    <cellStyle name="SAPBEXtitle 2 2 2" xfId="46525"/>
    <cellStyle name="SAPBEXtitle 2 2 2 2" xfId="46526"/>
    <cellStyle name="SAPBEXtitle 2 2 3" xfId="46527"/>
    <cellStyle name="SAPBEXtitle 2 2 3 2" xfId="46528"/>
    <cellStyle name="SAPBEXtitle 2 2 4" xfId="46529"/>
    <cellStyle name="SAPBEXtitle 2 2 4 2" xfId="46530"/>
    <cellStyle name="SAPBEXtitle 2 3" xfId="46531"/>
    <cellStyle name="SAPBEXtitle 2 3 2" xfId="46532"/>
    <cellStyle name="SAPBEXtitle 2 3 2 2" xfId="46533"/>
    <cellStyle name="SAPBEXtitle 2 3 3" xfId="46534"/>
    <cellStyle name="SAPBEXtitle 2 3 3 2" xfId="46535"/>
    <cellStyle name="SAPBEXtitle 2 3 4" xfId="46536"/>
    <cellStyle name="SAPBEXtitle 2 3 5" xfId="46537"/>
    <cellStyle name="SAPBEXtitle 2 4" xfId="46538"/>
    <cellStyle name="SAPBEXtitle 2 4 2" xfId="46539"/>
    <cellStyle name="SAPBEXtitle 2 5" xfId="46540"/>
    <cellStyle name="SAPBEXtitle 2 5 2" xfId="46541"/>
    <cellStyle name="SAPBEXtitle 2 6" xfId="46542"/>
    <cellStyle name="SAPBEXtitle 2 6 2" xfId="46543"/>
    <cellStyle name="SAPBEXtitle 2 7" xfId="46544"/>
    <cellStyle name="SAPBEXtitle 2 7 2" xfId="46545"/>
    <cellStyle name="SAPBEXtitle 2 8" xfId="46546"/>
    <cellStyle name="SAPBEXtitle 3" xfId="4105"/>
    <cellStyle name="SAPBEXtitle 3 2" xfId="46547"/>
    <cellStyle name="SAPBEXtitle 3 3" xfId="46548"/>
    <cellStyle name="SAPBEXtitle 3 4" xfId="61057"/>
    <cellStyle name="SAPBEXtitle 3 5" xfId="61058"/>
    <cellStyle name="SAPBEXtitle 4" xfId="46549"/>
    <cellStyle name="SAPBEXtitle 4 2" xfId="46550"/>
    <cellStyle name="SAPBEXtitle 4 3" xfId="46551"/>
    <cellStyle name="SAPBEXtitle 5" xfId="61059"/>
    <cellStyle name="SAPBEXtitle 6" xfId="61060"/>
    <cellStyle name="SAPBEXunassignedItem" xfId="4106"/>
    <cellStyle name="SAPBEXunassignedItem 2" xfId="4107"/>
    <cellStyle name="SAPBEXunassignedItem 2 2" xfId="46552"/>
    <cellStyle name="SAPBEXunassignedItem 2 2 2" xfId="46553"/>
    <cellStyle name="SAPBEXunassignedItem 2 2 3" xfId="46554"/>
    <cellStyle name="SAPBEXunassignedItem 2 3" xfId="46555"/>
    <cellStyle name="SAPBEXunassignedItem 2 3 2" xfId="46556"/>
    <cellStyle name="SAPBEXunassignedItem 2 4" xfId="46557"/>
    <cellStyle name="SAPBEXunassignedItem 2 5" xfId="46558"/>
    <cellStyle name="SAPBEXunassignedItem 3" xfId="4108"/>
    <cellStyle name="SAPBEXunassignedItem 3 2" xfId="46559"/>
    <cellStyle name="SAPBEXunassignedItem 3 3" xfId="46560"/>
    <cellStyle name="SAPBEXunassignedItem 3 4" xfId="61061"/>
    <cellStyle name="SAPBEXunassignedItem 4" xfId="46561"/>
    <cellStyle name="SAPBEXunassignedItem 4 2" xfId="61062"/>
    <cellStyle name="SAPBEXunassignedItem 5" xfId="46562"/>
    <cellStyle name="SAPBEXunassignedItem 6" xfId="61063"/>
    <cellStyle name="SAPBEXundefined" xfId="4109"/>
    <cellStyle name="SAPBEXundefined 10" xfId="46563"/>
    <cellStyle name="SAPBEXundefined 11" xfId="46564"/>
    <cellStyle name="SAPBEXundefined 2" xfId="4110"/>
    <cellStyle name="SAPBEXundefined 2 10" xfId="46565"/>
    <cellStyle name="SAPBEXundefined 2 2" xfId="46566"/>
    <cellStyle name="SAPBEXundefined 2 2 2" xfId="46567"/>
    <cellStyle name="SAPBEXundefined 2 2 2 2" xfId="46568"/>
    <cellStyle name="SAPBEXundefined 2 2 2 2 2" xfId="46569"/>
    <cellStyle name="SAPBEXundefined 2 2 2 3" xfId="46570"/>
    <cellStyle name="SAPBEXundefined 2 2 2 3 2" xfId="46571"/>
    <cellStyle name="SAPBEXundefined 2 2 2 4" xfId="46572"/>
    <cellStyle name="SAPBEXundefined 2 2 3" xfId="46573"/>
    <cellStyle name="SAPBEXundefined 2 2 3 2" xfId="46574"/>
    <cellStyle name="SAPBEXundefined 2 2 4" xfId="46575"/>
    <cellStyle name="SAPBEXundefined 2 2 4 2" xfId="46576"/>
    <cellStyle name="SAPBEXundefined 2 2 5" xfId="46577"/>
    <cellStyle name="SAPBEXundefined 2 3" xfId="46578"/>
    <cellStyle name="SAPBEXundefined 2 3 2" xfId="46579"/>
    <cellStyle name="SAPBEXundefined 2 3 2 2" xfId="46580"/>
    <cellStyle name="SAPBEXundefined 2 3 3" xfId="46581"/>
    <cellStyle name="SAPBEXundefined 2 3 3 2" xfId="46582"/>
    <cellStyle name="SAPBEXundefined 2 3 4" xfId="46583"/>
    <cellStyle name="SAPBEXundefined 2 4" xfId="46584"/>
    <cellStyle name="SAPBEXundefined 2 4 2" xfId="46585"/>
    <cellStyle name="SAPBEXundefined 2 4 2 2" xfId="46586"/>
    <cellStyle name="SAPBEXundefined 2 4 3" xfId="46587"/>
    <cellStyle name="SAPBEXundefined 2 4 3 2" xfId="46588"/>
    <cellStyle name="SAPBEXundefined 2 4 4" xfId="46589"/>
    <cellStyle name="SAPBEXundefined 2 5" xfId="46590"/>
    <cellStyle name="SAPBEXundefined 2 5 2" xfId="46591"/>
    <cellStyle name="SAPBEXundefined 2 6" xfId="46592"/>
    <cellStyle name="SAPBEXundefined 2 6 2" xfId="46593"/>
    <cellStyle name="SAPBEXundefined 2 7" xfId="46594"/>
    <cellStyle name="SAPBEXundefined 2 8" xfId="46595"/>
    <cellStyle name="SAPBEXundefined 2 9" xfId="46596"/>
    <cellStyle name="SAPBEXundefined 3" xfId="4111"/>
    <cellStyle name="SAPBEXundefined 3 2" xfId="46597"/>
    <cellStyle name="SAPBEXundefined 3 2 2" xfId="46598"/>
    <cellStyle name="SAPBEXundefined 3 2 2 2" xfId="46599"/>
    <cellStyle name="SAPBEXundefined 3 2 2 2 2" xfId="46600"/>
    <cellStyle name="SAPBEXundefined 3 2 2 3" xfId="46601"/>
    <cellStyle name="SAPBEXundefined 3 2 2 3 2" xfId="46602"/>
    <cellStyle name="SAPBEXundefined 3 2 2 4" xfId="46603"/>
    <cellStyle name="SAPBEXundefined 3 2 3" xfId="46604"/>
    <cellStyle name="SAPBEXundefined 3 2 3 2" xfId="46605"/>
    <cellStyle name="SAPBEXundefined 3 2 3 2 2" xfId="46606"/>
    <cellStyle name="SAPBEXundefined 3 2 3 3" xfId="46607"/>
    <cellStyle name="SAPBEXundefined 3 2 3 3 2" xfId="46608"/>
    <cellStyle name="SAPBEXundefined 3 2 3 4" xfId="46609"/>
    <cellStyle name="SAPBEXundefined 3 2 4" xfId="46610"/>
    <cellStyle name="SAPBEXundefined 3 2 4 2" xfId="46611"/>
    <cellStyle name="SAPBEXundefined 3 2 5" xfId="46612"/>
    <cellStyle name="SAPBEXundefined 3 2 5 2" xfId="46613"/>
    <cellStyle name="SAPBEXundefined 3 2 6" xfId="46614"/>
    <cellStyle name="SAPBEXundefined 3 3" xfId="46615"/>
    <cellStyle name="SAPBEXundefined 3 3 2" xfId="46616"/>
    <cellStyle name="SAPBEXundefined 3 3 2 2" xfId="46617"/>
    <cellStyle name="SAPBEXundefined 3 3 3" xfId="46618"/>
    <cellStyle name="SAPBEXundefined 3 3 3 2" xfId="46619"/>
    <cellStyle name="SAPBEXundefined 3 3 4" xfId="46620"/>
    <cellStyle name="SAPBEXundefined 3 4" xfId="46621"/>
    <cellStyle name="SAPBEXundefined 3 4 2" xfId="46622"/>
    <cellStyle name="SAPBEXundefined 3 4 2 2" xfId="46623"/>
    <cellStyle name="SAPBEXundefined 3 4 3" xfId="46624"/>
    <cellStyle name="SAPBEXundefined 3 4 3 2" xfId="46625"/>
    <cellStyle name="SAPBEXundefined 3 4 4" xfId="46626"/>
    <cellStyle name="SAPBEXundefined 3 5" xfId="46627"/>
    <cellStyle name="SAPBEXundefined 3 5 2" xfId="46628"/>
    <cellStyle name="SAPBEXundefined 3 5 2 2" xfId="46629"/>
    <cellStyle name="SAPBEXundefined 3 5 3" xfId="46630"/>
    <cellStyle name="SAPBEXundefined 3 5 3 2" xfId="46631"/>
    <cellStyle name="SAPBEXundefined 3 5 4" xfId="46632"/>
    <cellStyle name="SAPBEXundefined 3 6" xfId="46633"/>
    <cellStyle name="SAPBEXundefined 3 6 2" xfId="46634"/>
    <cellStyle name="SAPBEXundefined 3 7" xfId="46635"/>
    <cellStyle name="SAPBEXundefined 3 7 2" xfId="46636"/>
    <cellStyle name="SAPBEXundefined 3 8" xfId="46637"/>
    <cellStyle name="SAPBEXundefined 3 9" xfId="46638"/>
    <cellStyle name="SAPBEXundefined 4" xfId="46639"/>
    <cellStyle name="SAPBEXundefined 4 2" xfId="46640"/>
    <cellStyle name="SAPBEXundefined 4 2 2" xfId="46641"/>
    <cellStyle name="SAPBEXundefined 4 3" xfId="46642"/>
    <cellStyle name="SAPBEXundefined 4 3 2" xfId="46643"/>
    <cellStyle name="SAPBEXundefined 4 4" xfId="46644"/>
    <cellStyle name="SAPBEXundefined 5" xfId="46645"/>
    <cellStyle name="SAPBEXundefined 5 2" xfId="46646"/>
    <cellStyle name="SAPBEXundefined 5 2 2" xfId="46647"/>
    <cellStyle name="SAPBEXundefined 5 3" xfId="46648"/>
    <cellStyle name="SAPBEXundefined 5 3 2" xfId="46649"/>
    <cellStyle name="SAPBEXundefined 5 4" xfId="46650"/>
    <cellStyle name="SAPBEXundefined 6" xfId="46651"/>
    <cellStyle name="SAPBEXundefined 6 2" xfId="46652"/>
    <cellStyle name="SAPBEXundefined 6 2 2" xfId="46653"/>
    <cellStyle name="SAPBEXundefined 6 3" xfId="46654"/>
    <cellStyle name="SAPBEXundefined 6 3 2" xfId="46655"/>
    <cellStyle name="SAPBEXundefined 6 4" xfId="46656"/>
    <cellStyle name="SAPBEXundefined 7" xfId="46657"/>
    <cellStyle name="SAPBEXundefined 7 2" xfId="46658"/>
    <cellStyle name="SAPBEXundefined 8" xfId="46659"/>
    <cellStyle name="SAPBEXundefined 8 2" xfId="46660"/>
    <cellStyle name="SAPBEXundefined 9" xfId="46661"/>
    <cellStyle name="SAPBEXundefined 9 2" xfId="46662"/>
    <cellStyle name="SAPBorder" xfId="61064"/>
    <cellStyle name="SAPDataCell" xfId="61065"/>
    <cellStyle name="SAPDataTotalCell" xfId="61066"/>
    <cellStyle name="SAPDimensionCell" xfId="61067"/>
    <cellStyle name="SAPEditableDataCell" xfId="61068"/>
    <cellStyle name="SAPEditableDataTotalCell" xfId="61069"/>
    <cellStyle name="SAPEmphasized" xfId="61070"/>
    <cellStyle name="SAPEmphasizedEditableDataCell" xfId="61071"/>
    <cellStyle name="SAPEmphasizedEditableDataTotalCell" xfId="61072"/>
    <cellStyle name="SAPEmphasizedLockedDataCell" xfId="61073"/>
    <cellStyle name="SAPEmphasizedLockedDataTotalCell" xfId="61074"/>
    <cellStyle name="SAPEmphasizedReadonlyDataCell" xfId="61075"/>
    <cellStyle name="SAPEmphasizedReadonlyDataTotalCell" xfId="61076"/>
    <cellStyle name="SAPEmphasizedTotal" xfId="61077"/>
    <cellStyle name="SAPExceptionLevel1" xfId="61078"/>
    <cellStyle name="SAPExceptionLevel2" xfId="61079"/>
    <cellStyle name="SAPExceptionLevel3" xfId="61080"/>
    <cellStyle name="SAPExceptionLevel4" xfId="61081"/>
    <cellStyle name="SAPExceptionLevel5" xfId="61082"/>
    <cellStyle name="SAPExceptionLevel6" xfId="61083"/>
    <cellStyle name="SAPExceptionLevel7" xfId="61084"/>
    <cellStyle name="SAPExceptionLevel8" xfId="61085"/>
    <cellStyle name="SAPExceptionLevel9" xfId="61086"/>
    <cellStyle name="SAPHierarchyCell0" xfId="61087"/>
    <cellStyle name="SAPHierarchyCell1" xfId="61088"/>
    <cellStyle name="SAPHierarchyCell2" xfId="61089"/>
    <cellStyle name="SAPHierarchyCell3" xfId="61090"/>
    <cellStyle name="SAPHierarchyCell4" xfId="61091"/>
    <cellStyle name="SAPLockedDataCell" xfId="61092"/>
    <cellStyle name="SAPLockedDataTotalCell" xfId="61093"/>
    <cellStyle name="SAPMemberCell" xfId="61094"/>
    <cellStyle name="SAPMemberTotalCell" xfId="61095"/>
    <cellStyle name="SAPReadonlyDataCell" xfId="61096"/>
    <cellStyle name="SAPReadonlyDataTotalCell" xfId="61097"/>
    <cellStyle name="Sched" xfId="4112"/>
    <cellStyle name="Sched 2" xfId="61098"/>
    <cellStyle name="Sched 2 2" xfId="61099"/>
    <cellStyle name="Sched 3" xfId="61100"/>
    <cellStyle name="SEM-BPS-data" xfId="4113"/>
    <cellStyle name="SEM-BPS-data 2" xfId="61101"/>
    <cellStyle name="SEM-BPS-data 2 2" xfId="61102"/>
    <cellStyle name="SEM-BPS-data 3" xfId="61103"/>
    <cellStyle name="SEM-BPS-head" xfId="4114"/>
    <cellStyle name="SEM-BPS-head 2" xfId="61104"/>
    <cellStyle name="SEM-BPS-head 2 2" xfId="61105"/>
    <cellStyle name="SEM-BPS-head 3" xfId="61106"/>
    <cellStyle name="SEM-BPS-headdata" xfId="4115"/>
    <cellStyle name="SEM-BPS-headdata 2" xfId="61107"/>
    <cellStyle name="SEM-BPS-headdata 2 2" xfId="61108"/>
    <cellStyle name="SEM-BPS-headdata 3" xfId="61109"/>
    <cellStyle name="SEM-BPS-headkey" xfId="4116"/>
    <cellStyle name="SEM-BPS-headkey 2" xfId="61110"/>
    <cellStyle name="SEM-BPS-headkey 2 2" xfId="61111"/>
    <cellStyle name="SEM-BPS-headkey 3" xfId="61112"/>
    <cellStyle name="SEM-BPS-input-on" xfId="4117"/>
    <cellStyle name="SEM-BPS-input-on 2" xfId="61113"/>
    <cellStyle name="SEM-BPS-input-on 2 2" xfId="61114"/>
    <cellStyle name="SEM-BPS-input-on 3" xfId="61115"/>
    <cellStyle name="SEM-BPS-key" xfId="4118"/>
    <cellStyle name="SEM-BPS-key 2" xfId="61116"/>
    <cellStyle name="SEM-BPS-key 2 2" xfId="61117"/>
    <cellStyle name="SEM-BPS-key 3" xfId="61118"/>
    <cellStyle name="SEM-BPS-sub1" xfId="4119"/>
    <cellStyle name="SEM-BPS-sub1 2" xfId="61119"/>
    <cellStyle name="SEM-BPS-sub1 2 2" xfId="61120"/>
    <cellStyle name="SEM-BPS-sub1 3" xfId="61121"/>
    <cellStyle name="SEM-BPS-sub2" xfId="4120"/>
    <cellStyle name="SEM-BPS-sub2 2" xfId="61122"/>
    <cellStyle name="SEM-BPS-sub2 2 2" xfId="61123"/>
    <cellStyle name="SEM-BPS-sub2 3" xfId="61124"/>
    <cellStyle name="SEM-BPS-total" xfId="4121"/>
    <cellStyle name="SEM-BPS-total 2" xfId="61125"/>
    <cellStyle name="SEM-BPS-total 2 2" xfId="61126"/>
    <cellStyle name="SEM-BPS-total 3" xfId="61127"/>
    <cellStyle name="Sheet Title" xfId="4122"/>
    <cellStyle name="Sheet Title 2" xfId="46663"/>
    <cellStyle name="Sheet Title 2 2" xfId="46664"/>
    <cellStyle name="Sheet Title 2 2 2" xfId="46665"/>
    <cellStyle name="Sheet Title 2 3" xfId="46666"/>
    <cellStyle name="Sheet Title 2 4" xfId="46667"/>
    <cellStyle name="Sheet Title 3" xfId="46668"/>
    <cellStyle name="Sheet Title 3 2" xfId="46669"/>
    <cellStyle name="Sheet Title 3 3" xfId="46670"/>
    <cellStyle name="Sheet Title 4" xfId="46671"/>
    <cellStyle name="Sheet Title 5" xfId="46672"/>
    <cellStyle name="Sheet Title 6" xfId="46673"/>
    <cellStyle name="Sheet Title 7" xfId="46674"/>
    <cellStyle name="Sheet Title 8" xfId="46675"/>
    <cellStyle name="Sheet Title 9" xfId="46676"/>
    <cellStyle name="small" xfId="4123"/>
    <cellStyle name="small 2" xfId="5117"/>
    <cellStyle name="small 2 2" xfId="61128"/>
    <cellStyle name="small 3" xfId="58151"/>
    <cellStyle name="Sort_Name" xfId="4867"/>
    <cellStyle name="State" xfId="4868"/>
    <cellStyle name="State 2" xfId="4925"/>
    <cellStyle name="State 3" xfId="58152"/>
    <cellStyle name="Step" xfId="4869"/>
    <cellStyle name="Style 1" xfId="4124"/>
    <cellStyle name="Style 1 2" xfId="61129"/>
    <cellStyle name="Style 1 2 2" xfId="61130"/>
    <cellStyle name="Style 1 3" xfId="61131"/>
    <cellStyle name="Style 2" xfId="4125"/>
    <cellStyle name="Style 2 2" xfId="61132"/>
    <cellStyle name="Style 2 3" xfId="61133"/>
    <cellStyle name="Style 21" xfId="46677"/>
    <cellStyle name="Style 21 2" xfId="46678"/>
    <cellStyle name="Style 21 2 2" xfId="46679"/>
    <cellStyle name="Style 21 2 2 2" xfId="46680"/>
    <cellStyle name="Style 21 2 3" xfId="46681"/>
    <cellStyle name="Style 21 3" xfId="46682"/>
    <cellStyle name="Style 21 3 2" xfId="46683"/>
    <cellStyle name="Style 21 4" xfId="46684"/>
    <cellStyle name="Style 21_Desert Cities Q1-Q4 2009 Data" xfId="46685"/>
    <cellStyle name="Style 22" xfId="46686"/>
    <cellStyle name="Style 22 2" xfId="46687"/>
    <cellStyle name="Style 22 2 2" xfId="46688"/>
    <cellStyle name="Style 22 2 2 2" xfId="46689"/>
    <cellStyle name="Style 22 2 2 3" xfId="46690"/>
    <cellStyle name="Style 22 2 3" xfId="46691"/>
    <cellStyle name="Style 22 2 4" xfId="46692"/>
    <cellStyle name="Style 22 3" xfId="46693"/>
    <cellStyle name="Style 22 3 2" xfId="46694"/>
    <cellStyle name="Style 22 3 3" xfId="46695"/>
    <cellStyle name="Style 22 4" xfId="46696"/>
    <cellStyle name="Style 22 5" xfId="46697"/>
    <cellStyle name="Style 23" xfId="46698"/>
    <cellStyle name="Style 23 2" xfId="46699"/>
    <cellStyle name="Style 23 2 2" xfId="46700"/>
    <cellStyle name="Style 23 2 2 2" xfId="46701"/>
    <cellStyle name="Style 23 2 2 3" xfId="46702"/>
    <cellStyle name="Style 23 2 3" xfId="46703"/>
    <cellStyle name="Style 23 2 4" xfId="46704"/>
    <cellStyle name="Style 23 3" xfId="46705"/>
    <cellStyle name="Style 23 3 2" xfId="46706"/>
    <cellStyle name="Style 23 3 3" xfId="46707"/>
    <cellStyle name="Style 23 4" xfId="46708"/>
    <cellStyle name="Style 23 5" xfId="46709"/>
    <cellStyle name="Style 23_Desert Cities Data" xfId="46710"/>
    <cellStyle name="Style 24" xfId="46711"/>
    <cellStyle name="Style 24 2" xfId="46712"/>
    <cellStyle name="Style 24 2 2" xfId="46713"/>
    <cellStyle name="Style 24 2 2 2" xfId="46714"/>
    <cellStyle name="Style 24 2 3" xfId="46715"/>
    <cellStyle name="Style 24 2 4" xfId="46716"/>
    <cellStyle name="Style 24 3" xfId="46717"/>
    <cellStyle name="Style 24 3 2" xfId="46718"/>
    <cellStyle name="Style 24 3 3" xfId="46719"/>
    <cellStyle name="Style 24 4" xfId="46720"/>
    <cellStyle name="Style 24 5" xfId="46721"/>
    <cellStyle name="Style 24_Desert Cities Data" xfId="46722"/>
    <cellStyle name="Style 25" xfId="46723"/>
    <cellStyle name="Style 25 2" xfId="46724"/>
    <cellStyle name="Style 25 2 2" xfId="46725"/>
    <cellStyle name="Style 25 2 2 2" xfId="46726"/>
    <cellStyle name="Style 25 2 2 3" xfId="46727"/>
    <cellStyle name="Style 25 2 3" xfId="46728"/>
    <cellStyle name="Style 25 2 4" xfId="46729"/>
    <cellStyle name="Style 25 3" xfId="46730"/>
    <cellStyle name="Style 25 3 2" xfId="46731"/>
    <cellStyle name="Style 25 3 3" xfId="46732"/>
    <cellStyle name="Style 25 4" xfId="46733"/>
    <cellStyle name="Style 25 5" xfId="46734"/>
    <cellStyle name="Style 25_Desert Cities Data" xfId="46735"/>
    <cellStyle name="Style 26" xfId="4126"/>
    <cellStyle name="Style 26 2" xfId="46736"/>
    <cellStyle name="Style 26 2 2" xfId="46737"/>
    <cellStyle name="Style 26 2 2 2" xfId="46738"/>
    <cellStyle name="Style 26 2 2 2 2" xfId="46739"/>
    <cellStyle name="Style 26 2 2 3" xfId="46740"/>
    <cellStyle name="Style 26 2 2 4" xfId="46741"/>
    <cellStyle name="Style 26 2 3" xfId="46742"/>
    <cellStyle name="Style 26 2 3 2" xfId="46743"/>
    <cellStyle name="Style 26 2 3 3" xfId="46744"/>
    <cellStyle name="Style 26 2 4" xfId="46745"/>
    <cellStyle name="Style 26 2 5" xfId="46746"/>
    <cellStyle name="Style 26 3" xfId="46747"/>
    <cellStyle name="Style 26 3 2" xfId="46748"/>
    <cellStyle name="Style 26 3 2 2" xfId="46749"/>
    <cellStyle name="Style 26 3 3" xfId="46750"/>
    <cellStyle name="Style 26 3 4" xfId="46751"/>
    <cellStyle name="Style 26 4" xfId="46752"/>
    <cellStyle name="Style 26 4 2" xfId="46753"/>
    <cellStyle name="Style 26 4 3" xfId="46754"/>
    <cellStyle name="Style 26 5" xfId="46755"/>
    <cellStyle name="Style 26 5 2" xfId="46756"/>
    <cellStyle name="Style 26 6" xfId="46757"/>
    <cellStyle name="Style 26_Desert Cities Data" xfId="46758"/>
    <cellStyle name="Style 27" xfId="46759"/>
    <cellStyle name="Style 27 2" xfId="46760"/>
    <cellStyle name="Style 27 2 2" xfId="46761"/>
    <cellStyle name="Style 27 2 3" xfId="46762"/>
    <cellStyle name="Style 27 3" xfId="46763"/>
    <cellStyle name="Style 27 4" xfId="46764"/>
    <cellStyle name="Style 27_Desert Cities Data" xfId="46765"/>
    <cellStyle name="Style 28" xfId="4127"/>
    <cellStyle name="Style 28 2" xfId="46766"/>
    <cellStyle name="Style 28 2 2" xfId="46767"/>
    <cellStyle name="Style 28 3" xfId="46768"/>
    <cellStyle name="Style 28 4" xfId="46769"/>
    <cellStyle name="Style 28 5" xfId="61134"/>
    <cellStyle name="Style 28 6" xfId="61135"/>
    <cellStyle name="Style 28_Desert Cities Data" xfId="46770"/>
    <cellStyle name="Style 29" xfId="46771"/>
    <cellStyle name="Style 29 2" xfId="46772"/>
    <cellStyle name="Style 29 2 2" xfId="46773"/>
    <cellStyle name="Style 29 3" xfId="46774"/>
    <cellStyle name="Style 29 4" xfId="46775"/>
    <cellStyle name="Style 29_Desert Cities Data" xfId="46776"/>
    <cellStyle name="Style 3" xfId="4128"/>
    <cellStyle name="Style 3 2" xfId="61136"/>
    <cellStyle name="Style 3 2 2" xfId="61137"/>
    <cellStyle name="Style 3 3" xfId="61138"/>
    <cellStyle name="Style 30" xfId="46777"/>
    <cellStyle name="Style 30 2" xfId="46778"/>
    <cellStyle name="Style 30 2 2" xfId="46779"/>
    <cellStyle name="Style 30 3" xfId="46780"/>
    <cellStyle name="Style 30 4" xfId="46781"/>
    <cellStyle name="Style 30_Desert Cities Data" xfId="46782"/>
    <cellStyle name="Style 31" xfId="46783"/>
    <cellStyle name="Style 31 2" xfId="46784"/>
    <cellStyle name="Style 31 2 2" xfId="46785"/>
    <cellStyle name="Style 31 2 2 2" xfId="46786"/>
    <cellStyle name="Style 31 2 3" xfId="46787"/>
    <cellStyle name="Style 31 2 4" xfId="46788"/>
    <cellStyle name="Style 31 3" xfId="46789"/>
    <cellStyle name="Style 31 3 2" xfId="46790"/>
    <cellStyle name="Style 31 3 3" xfId="46791"/>
    <cellStyle name="Style 31 4" xfId="46792"/>
    <cellStyle name="Style 31 5" xfId="46793"/>
    <cellStyle name="Style 31_Desert Cities Q1-Q4 2009 Data" xfId="46794"/>
    <cellStyle name="Style 32" xfId="46795"/>
    <cellStyle name="Style 32 2" xfId="46796"/>
    <cellStyle name="Style 32 2 2" xfId="46797"/>
    <cellStyle name="Style 32 2 2 2" xfId="46798"/>
    <cellStyle name="Style 32 2 3" xfId="46799"/>
    <cellStyle name="Style 32 2 4" xfId="46800"/>
    <cellStyle name="Style 32 3" xfId="46801"/>
    <cellStyle name="Style 32 3 2" xfId="46802"/>
    <cellStyle name="Style 32 3 3" xfId="46803"/>
    <cellStyle name="Style 32 4" xfId="46804"/>
    <cellStyle name="Style 32 5" xfId="46805"/>
    <cellStyle name="Style 32_Desert Cities Q1-Q4 2009 Data" xfId="46806"/>
    <cellStyle name="Style 33" xfId="46807"/>
    <cellStyle name="Style 33 2" xfId="46808"/>
    <cellStyle name="Style 33 2 2" xfId="46809"/>
    <cellStyle name="Style 33 2 2 2" xfId="46810"/>
    <cellStyle name="Style 33 2 2 3" xfId="46811"/>
    <cellStyle name="Style 33 2 3" xfId="46812"/>
    <cellStyle name="Style 33 2 4" xfId="46813"/>
    <cellStyle name="Style 33 3" xfId="46814"/>
    <cellStyle name="Style 33 3 2" xfId="46815"/>
    <cellStyle name="Style 33 3 3" xfId="46816"/>
    <cellStyle name="Style 33 4" xfId="46817"/>
    <cellStyle name="Style 33 5" xfId="46818"/>
    <cellStyle name="Style 33_Desert Cities Data" xfId="46819"/>
    <cellStyle name="Style 34" xfId="46820"/>
    <cellStyle name="Style 34 2" xfId="46821"/>
    <cellStyle name="Style 34 2 2" xfId="46822"/>
    <cellStyle name="Style 34 2 2 2" xfId="46823"/>
    <cellStyle name="Style 34 2 2 2 2" xfId="46824"/>
    <cellStyle name="Style 34 2 2 3" xfId="46825"/>
    <cellStyle name="Style 34 2 2 4" xfId="46826"/>
    <cellStyle name="Style 34 2 3" xfId="46827"/>
    <cellStyle name="Style 34 2 3 2" xfId="46828"/>
    <cellStyle name="Style 34 2 4" xfId="46829"/>
    <cellStyle name="Style 34 2 5" xfId="46830"/>
    <cellStyle name="Style 34 3" xfId="46831"/>
    <cellStyle name="Style 34 3 2" xfId="46832"/>
    <cellStyle name="Style 34 3 2 2" xfId="46833"/>
    <cellStyle name="Style 34 3 3" xfId="46834"/>
    <cellStyle name="Style 34 3 4" xfId="46835"/>
    <cellStyle name="Style 34 4" xfId="46836"/>
    <cellStyle name="Style 34 4 2" xfId="46837"/>
    <cellStyle name="Style 34 5" xfId="46838"/>
    <cellStyle name="Style 34 6" xfId="46839"/>
    <cellStyle name="Style 34_Desert Cities Q1-Q4 2009 Data" xfId="46840"/>
    <cellStyle name="Style 35" xfId="4129"/>
    <cellStyle name="Style 35 2" xfId="46841"/>
    <cellStyle name="Style 35 2 2" xfId="46842"/>
    <cellStyle name="Style 35 2 2 2" xfId="46843"/>
    <cellStyle name="Style 35 2 2 3" xfId="46844"/>
    <cellStyle name="Style 35 2 3" xfId="46845"/>
    <cellStyle name="Style 35 2 4" xfId="46846"/>
    <cellStyle name="Style 35 3" xfId="46847"/>
    <cellStyle name="Style 35 3 2" xfId="46848"/>
    <cellStyle name="Style 35 3 3" xfId="46849"/>
    <cellStyle name="Style 35 4" xfId="46850"/>
    <cellStyle name="Style 35 5" xfId="46851"/>
    <cellStyle name="Style 35 6" xfId="61139"/>
    <cellStyle name="Style 35 7" xfId="61140"/>
    <cellStyle name="Style 35_Desert Cities Q1-Q4 2009 Data" xfId="46852"/>
    <cellStyle name="Style 36" xfId="4130"/>
    <cellStyle name="Style 36 2" xfId="46853"/>
    <cellStyle name="Style 36 2 2" xfId="46854"/>
    <cellStyle name="Style 36 2 2 2" xfId="46855"/>
    <cellStyle name="Style 36 2 3" xfId="46856"/>
    <cellStyle name="Style 36 2 4" xfId="46857"/>
    <cellStyle name="Style 36 3" xfId="46858"/>
    <cellStyle name="Style 36 3 2" xfId="46859"/>
    <cellStyle name="Style 36 3 3" xfId="46860"/>
    <cellStyle name="Style 36 4" xfId="46861"/>
    <cellStyle name="Style 36 5" xfId="46862"/>
    <cellStyle name="Style 36 6" xfId="61141"/>
    <cellStyle name="Style 36 7" xfId="61142"/>
    <cellStyle name="Style 36_Desert Cities Q1-Q4 2009 Data" xfId="46863"/>
    <cellStyle name="Style 37" xfId="46864"/>
    <cellStyle name="Style 37 2" xfId="46865"/>
    <cellStyle name="Style 37 2 2" xfId="46866"/>
    <cellStyle name="Style 37 2 2 2" xfId="46867"/>
    <cellStyle name="Style 37 2 3" xfId="46868"/>
    <cellStyle name="Style 37 2 4" xfId="46869"/>
    <cellStyle name="Style 37 3" xfId="46870"/>
    <cellStyle name="Style 37 3 2" xfId="46871"/>
    <cellStyle name="Style 37 3 3" xfId="46872"/>
    <cellStyle name="Style 37 4" xfId="46873"/>
    <cellStyle name="Style 37 5" xfId="46874"/>
    <cellStyle name="Style 37_Desert Cities Q1-Q4 2009 Data" xfId="46875"/>
    <cellStyle name="Style 38" xfId="46876"/>
    <cellStyle name="Style 38 2" xfId="46877"/>
    <cellStyle name="Style 38 2 2" xfId="46878"/>
    <cellStyle name="Style 38 2 2 2" xfId="46879"/>
    <cellStyle name="Style 38 2 2 3" xfId="46880"/>
    <cellStyle name="Style 38 2 3" xfId="46881"/>
    <cellStyle name="Style 38 2 4" xfId="46882"/>
    <cellStyle name="Style 38 3" xfId="46883"/>
    <cellStyle name="Style 38 3 2" xfId="46884"/>
    <cellStyle name="Style 38 3 3" xfId="46885"/>
    <cellStyle name="Style 38 4" xfId="46886"/>
    <cellStyle name="Style 38 5" xfId="46887"/>
    <cellStyle name="Style 38_Desert Cities Q1-Q4 2009 Data" xfId="46888"/>
    <cellStyle name="Style 39" xfId="46889"/>
    <cellStyle name="Style 39 2" xfId="46890"/>
    <cellStyle name="Style 39 2 2" xfId="46891"/>
    <cellStyle name="Style 39 2 2 2" xfId="46892"/>
    <cellStyle name="Style 39 2 2 3" xfId="46893"/>
    <cellStyle name="Style 39 2 3" xfId="46894"/>
    <cellStyle name="Style 39 2 4" xfId="46895"/>
    <cellStyle name="Style 39 3" xfId="46896"/>
    <cellStyle name="Style 39 3 2" xfId="46897"/>
    <cellStyle name="Style 39 3 3" xfId="46898"/>
    <cellStyle name="Style 39 4" xfId="46899"/>
    <cellStyle name="Style 39 5" xfId="46900"/>
    <cellStyle name="Style 39_Desert Cities Q1-Q4 2009 Data" xfId="46901"/>
    <cellStyle name="Style 40" xfId="46902"/>
    <cellStyle name="Style 40 2" xfId="46903"/>
    <cellStyle name="Style 40 2 2" xfId="46904"/>
    <cellStyle name="Style 40 2 2 2" xfId="46905"/>
    <cellStyle name="Style 40 2 2 2 2" xfId="46906"/>
    <cellStyle name="Style 40 2 2 3" xfId="46907"/>
    <cellStyle name="Style 40 2 2 4" xfId="46908"/>
    <cellStyle name="Style 40 2 3" xfId="46909"/>
    <cellStyle name="Style 40 2 3 2" xfId="46910"/>
    <cellStyle name="Style 40 2 4" xfId="46911"/>
    <cellStyle name="Style 40 2 5" xfId="46912"/>
    <cellStyle name="Style 40 3" xfId="46913"/>
    <cellStyle name="Style 40 3 2" xfId="46914"/>
    <cellStyle name="Style 40 3 2 2" xfId="46915"/>
    <cellStyle name="Style 40 3 3" xfId="46916"/>
    <cellStyle name="Style 40 3 4" xfId="46917"/>
    <cellStyle name="Style 40 4" xfId="46918"/>
    <cellStyle name="Style 40 4 2" xfId="46919"/>
    <cellStyle name="Style 40 5" xfId="46920"/>
    <cellStyle name="Style 40 6" xfId="46921"/>
    <cellStyle name="Style 40_Desert Cities Q1-Q4 2009 Data" xfId="46922"/>
    <cellStyle name="Style 41" xfId="46923"/>
    <cellStyle name="Style 41 2" xfId="46924"/>
    <cellStyle name="Style 41 2 2" xfId="46925"/>
    <cellStyle name="Style 41 2 2 2" xfId="46926"/>
    <cellStyle name="Style 41 2 2 2 2" xfId="46927"/>
    <cellStyle name="Style 41 2 2 3" xfId="46928"/>
    <cellStyle name="Style 41 2 3" xfId="46929"/>
    <cellStyle name="Style 41 2 3 2" xfId="46930"/>
    <cellStyle name="Style 41 2 4" xfId="46931"/>
    <cellStyle name="Style 41 3" xfId="46932"/>
    <cellStyle name="Style 41 3 2" xfId="46933"/>
    <cellStyle name="Style 41 3 2 2" xfId="46934"/>
    <cellStyle name="Style 41 3 3" xfId="46935"/>
    <cellStyle name="Style 41 4" xfId="46936"/>
    <cellStyle name="Style 41 4 2" xfId="46937"/>
    <cellStyle name="Style 41 5" xfId="46938"/>
    <cellStyle name="Subtotal" xfId="4870"/>
    <cellStyle name="test a style" xfId="4871"/>
    <cellStyle name="Text" xfId="4131"/>
    <cellStyle name="Text 2" xfId="61143"/>
    <cellStyle name="Text 2 2" xfId="61144"/>
    <cellStyle name="Text 3" xfId="61145"/>
    <cellStyle name="Thousand" xfId="4132"/>
    <cellStyle name="Thousand 2" xfId="61146"/>
    <cellStyle name="Thousand 2 2" xfId="61147"/>
    <cellStyle name="Thousand 3" xfId="61148"/>
    <cellStyle name="Thousands" xfId="4133"/>
    <cellStyle name="Thousands 2" xfId="61149"/>
    <cellStyle name="Thousands 2 2" xfId="61150"/>
    <cellStyle name="Thousands 3" xfId="61151"/>
    <cellStyle name="Title" xfId="1" builtinId="15" customBuiltin="1"/>
    <cellStyle name="Title 10" xfId="61152"/>
    <cellStyle name="Title 11" xfId="61153"/>
    <cellStyle name="Title 12" xfId="61154"/>
    <cellStyle name="Title 2" xfId="4134"/>
    <cellStyle name="Title 2 10" xfId="46939"/>
    <cellStyle name="Title 2 11" xfId="46940"/>
    <cellStyle name="Title 2 2" xfId="46941"/>
    <cellStyle name="Title 2 2 2" xfId="46942"/>
    <cellStyle name="Title 2 2 2 2" xfId="46943"/>
    <cellStyle name="Title 2 2 2 3" xfId="46944"/>
    <cellStyle name="Title 2 2 3" xfId="46945"/>
    <cellStyle name="Title 2 2 4" xfId="46946"/>
    <cellStyle name="Title 2 2 5" xfId="46947"/>
    <cellStyle name="Title 2 3" xfId="46948"/>
    <cellStyle name="Title 2 3 2" xfId="46949"/>
    <cellStyle name="Title 2 3 3" xfId="46950"/>
    <cellStyle name="Title 2 3 4" xfId="46951"/>
    <cellStyle name="Title 2 3 5" xfId="46952"/>
    <cellStyle name="Title 2 4" xfId="46953"/>
    <cellStyle name="Title 2 4 2" xfId="46954"/>
    <cellStyle name="Title 2 4 3" xfId="46955"/>
    <cellStyle name="Title 2 5" xfId="46956"/>
    <cellStyle name="Title 2 5 2" xfId="46957"/>
    <cellStyle name="Title 2 5 3" xfId="46958"/>
    <cellStyle name="Title 2 6" xfId="46959"/>
    <cellStyle name="Title 2 6 2" xfId="46960"/>
    <cellStyle name="Title 2 7" xfId="46961"/>
    <cellStyle name="Title 2 7 2" xfId="46962"/>
    <cellStyle name="Title 2 8" xfId="46963"/>
    <cellStyle name="Title 2 9" xfId="46964"/>
    <cellStyle name="Title 3" xfId="4135"/>
    <cellStyle name="Title 3 2" xfId="46965"/>
    <cellStyle name="Title 3 2 2" xfId="46966"/>
    <cellStyle name="Title 3 2 2 2" xfId="46967"/>
    <cellStyle name="Title 3 2 3" xfId="46968"/>
    <cellStyle name="Title 3 3" xfId="46969"/>
    <cellStyle name="Title 3 3 2" xfId="46970"/>
    <cellStyle name="Title 3 4" xfId="46971"/>
    <cellStyle name="Title 3 5" xfId="46972"/>
    <cellStyle name="Title 4" xfId="4136"/>
    <cellStyle name="Title 4 2" xfId="46973"/>
    <cellStyle name="Title 4 2 2" xfId="61155"/>
    <cellStyle name="Title 4 3" xfId="46974"/>
    <cellStyle name="Title 4 4" xfId="46975"/>
    <cellStyle name="Title 4 5" xfId="46976"/>
    <cellStyle name="Title 5" xfId="4137"/>
    <cellStyle name="Title 5 2" xfId="46977"/>
    <cellStyle name="Title 5 2 2" xfId="61156"/>
    <cellStyle name="Title 5 3" xfId="46978"/>
    <cellStyle name="Title 5 4" xfId="46979"/>
    <cellStyle name="Title 5 5" xfId="46980"/>
    <cellStyle name="Title 6" xfId="4138"/>
    <cellStyle name="Title 6 2" xfId="46981"/>
    <cellStyle name="Title 6 2 2" xfId="61157"/>
    <cellStyle name="Title 6 3" xfId="61158"/>
    <cellStyle name="Title 7" xfId="4139"/>
    <cellStyle name="Title 7 2" xfId="61159"/>
    <cellStyle name="Title 7 2 2" xfId="61160"/>
    <cellStyle name="Title 7 3" xfId="61161"/>
    <cellStyle name="Title 8" xfId="46982"/>
    <cellStyle name="Title 8 2" xfId="61162"/>
    <cellStyle name="Title 8 3" xfId="61163"/>
    <cellStyle name="Title 9" xfId="61164"/>
    <cellStyle name="Title 9 2" xfId="61165"/>
    <cellStyle name="Total" xfId="17" builtinId="25" customBuiltin="1"/>
    <cellStyle name="Total 10" xfId="61166"/>
    <cellStyle name="Total 11" xfId="61167"/>
    <cellStyle name="Total 12" xfId="61168"/>
    <cellStyle name="Total 2" xfId="4140"/>
    <cellStyle name="Total 2 10" xfId="46983"/>
    <cellStyle name="Total 2 10 2" xfId="46984"/>
    <cellStyle name="Total 2 11" xfId="46985"/>
    <cellStyle name="Total 2 11 2" xfId="46986"/>
    <cellStyle name="Total 2 12" xfId="46987"/>
    <cellStyle name="Total 2 12 2" xfId="46988"/>
    <cellStyle name="Total 2 13" xfId="46989"/>
    <cellStyle name="Total 2 13 2" xfId="46990"/>
    <cellStyle name="Total 2 14" xfId="46991"/>
    <cellStyle name="Total 2 15" xfId="46992"/>
    <cellStyle name="Total 2 2" xfId="4141"/>
    <cellStyle name="Total 2 2 10" xfId="46993"/>
    <cellStyle name="Total 2 2 11" xfId="46994"/>
    <cellStyle name="Total 2 2 2" xfId="46995"/>
    <cellStyle name="Total 2 2 2 2" xfId="46996"/>
    <cellStyle name="Total 2 2 2 2 2" xfId="46997"/>
    <cellStyle name="Total 2 2 2 2 2 2" xfId="46998"/>
    <cellStyle name="Total 2 2 2 2 3" xfId="46999"/>
    <cellStyle name="Total 2 2 2 2 3 2" xfId="47000"/>
    <cellStyle name="Total 2 2 2 2 4" xfId="47001"/>
    <cellStyle name="Total 2 2 2 2 4 2" xfId="47002"/>
    <cellStyle name="Total 2 2 2 2 5" xfId="47003"/>
    <cellStyle name="Total 2 2 2 3" xfId="47004"/>
    <cellStyle name="Total 2 2 2 3 2" xfId="47005"/>
    <cellStyle name="Total 2 2 2 3 2 2" xfId="47006"/>
    <cellStyle name="Total 2 2 2 3 3" xfId="47007"/>
    <cellStyle name="Total 2 2 2 3 3 2" xfId="47008"/>
    <cellStyle name="Total 2 2 2 3 4" xfId="47009"/>
    <cellStyle name="Total 2 2 2 4" xfId="47010"/>
    <cellStyle name="Total 2 2 2 4 2" xfId="47011"/>
    <cellStyle name="Total 2 2 2 5" xfId="47012"/>
    <cellStyle name="Total 2 2 2 5 2" xfId="47013"/>
    <cellStyle name="Total 2 2 2 6" xfId="47014"/>
    <cellStyle name="Total 2 2 2 6 2" xfId="47015"/>
    <cellStyle name="Total 2 2 2 7" xfId="47016"/>
    <cellStyle name="Total 2 2 2 8" xfId="47017"/>
    <cellStyle name="Total 2 2 2 9" xfId="47018"/>
    <cellStyle name="Total 2 2 3" xfId="47019"/>
    <cellStyle name="Total 2 2 3 2" xfId="47020"/>
    <cellStyle name="Total 2 2 3 2 2" xfId="47021"/>
    <cellStyle name="Total 2 2 3 3" xfId="47022"/>
    <cellStyle name="Total 2 2 3 3 2" xfId="47023"/>
    <cellStyle name="Total 2 2 3 4" xfId="47024"/>
    <cellStyle name="Total 2 2 3 4 2" xfId="47025"/>
    <cellStyle name="Total 2 2 4" xfId="47026"/>
    <cellStyle name="Total 2 2 4 2" xfId="47027"/>
    <cellStyle name="Total 2 2 4 2 2" xfId="47028"/>
    <cellStyle name="Total 2 2 4 3" xfId="47029"/>
    <cellStyle name="Total 2 2 4 3 2" xfId="47030"/>
    <cellStyle name="Total 2 2 4 4" xfId="47031"/>
    <cellStyle name="Total 2 2 4 4 2" xfId="47032"/>
    <cellStyle name="Total 2 2 4 5" xfId="47033"/>
    <cellStyle name="Total 2 2 5" xfId="47034"/>
    <cellStyle name="Total 2 2 6" xfId="47035"/>
    <cellStyle name="Total 2 2 6 2" xfId="47036"/>
    <cellStyle name="Total 2 2 7" xfId="47037"/>
    <cellStyle name="Total 2 2 7 2" xfId="47038"/>
    <cellStyle name="Total 2 2 8" xfId="47039"/>
    <cellStyle name="Total 2 2 8 2" xfId="47040"/>
    <cellStyle name="Total 2 2 9" xfId="47041"/>
    <cellStyle name="Total 2 2 9 2" xfId="47042"/>
    <cellStyle name="Total 2 3" xfId="4872"/>
    <cellStyle name="Total 2 3 2" xfId="47043"/>
    <cellStyle name="Total 2 3 2 2" xfId="47044"/>
    <cellStyle name="Total 2 3 3" xfId="47045"/>
    <cellStyle name="Total 2 3 4" xfId="47046"/>
    <cellStyle name="Total 2 3 4 2" xfId="47047"/>
    <cellStyle name="Total 2 3 5" xfId="47048"/>
    <cellStyle name="Total 2 3 5 2" xfId="47049"/>
    <cellStyle name="Total 2 3 6" xfId="47050"/>
    <cellStyle name="Total 2 3 6 2" xfId="47051"/>
    <cellStyle name="Total 2 3 7" xfId="47052"/>
    <cellStyle name="Total 2 3 8" xfId="47053"/>
    <cellStyle name="Total 2 3 9" xfId="47054"/>
    <cellStyle name="Total 2 4" xfId="47055"/>
    <cellStyle name="Total 2 4 2" xfId="47056"/>
    <cellStyle name="Total 2 4 3" xfId="47057"/>
    <cellStyle name="Total 2 4 3 2" xfId="47058"/>
    <cellStyle name="Total 2 4 4" xfId="47059"/>
    <cellStyle name="Total 2 4 4 2" xfId="47060"/>
    <cellStyle name="Total 2 4 5" xfId="47061"/>
    <cellStyle name="Total 2 4 5 2" xfId="47062"/>
    <cellStyle name="Total 2 4 6" xfId="47063"/>
    <cellStyle name="Total 2 4 7" xfId="47064"/>
    <cellStyle name="Total 2 5" xfId="47065"/>
    <cellStyle name="Total 2 5 2" xfId="47066"/>
    <cellStyle name="Total 2 5 2 2" xfId="47067"/>
    <cellStyle name="Total 2 5 3" xfId="47068"/>
    <cellStyle name="Total 2 5 3 2" xfId="47069"/>
    <cellStyle name="Total 2 5 4" xfId="47070"/>
    <cellStyle name="Total 2 5 4 2" xfId="47071"/>
    <cellStyle name="Total 2 5 5" xfId="47072"/>
    <cellStyle name="Total 2 5 5 2" xfId="47073"/>
    <cellStyle name="Total 2 5 6" xfId="47074"/>
    <cellStyle name="Total 2 6" xfId="47075"/>
    <cellStyle name="Total 2 6 2" xfId="47076"/>
    <cellStyle name="Total 2 7" xfId="47077"/>
    <cellStyle name="Total 2 7 2" xfId="47078"/>
    <cellStyle name="Total 2 7 2 2" xfId="47079"/>
    <cellStyle name="Total 2 8" xfId="47080"/>
    <cellStyle name="Total 2 8 2" xfId="47081"/>
    <cellStyle name="Total 2 9" xfId="47082"/>
    <cellStyle name="Total 2 9 2" xfId="47083"/>
    <cellStyle name="Total 2_2015 Annual Rpt" xfId="5026"/>
    <cellStyle name="Total 3" xfId="4142"/>
    <cellStyle name="Total 3 10" xfId="47084"/>
    <cellStyle name="Total 3 2" xfId="47085"/>
    <cellStyle name="Total 3 2 2" xfId="47086"/>
    <cellStyle name="Total 3 2 2 2" xfId="47087"/>
    <cellStyle name="Total 3 2 2 2 2" xfId="47088"/>
    <cellStyle name="Total 3 2 2 3" xfId="47089"/>
    <cellStyle name="Total 3 2 2 3 2" xfId="47090"/>
    <cellStyle name="Total 3 2 2 4" xfId="47091"/>
    <cellStyle name="Total 3 2 2 4 2" xfId="47092"/>
    <cellStyle name="Total 3 2 2 5" xfId="47093"/>
    <cellStyle name="Total 3 2 3" xfId="47094"/>
    <cellStyle name="Total 3 2 3 2" xfId="47095"/>
    <cellStyle name="Total 3 2 3 2 2" xfId="47096"/>
    <cellStyle name="Total 3 2 3 3" xfId="47097"/>
    <cellStyle name="Total 3 2 3 3 2" xfId="47098"/>
    <cellStyle name="Total 3 2 3 4" xfId="47099"/>
    <cellStyle name="Total 3 2 3 4 2" xfId="47100"/>
    <cellStyle name="Total 3 2 3 5" xfId="47101"/>
    <cellStyle name="Total 3 2 3 6" xfId="47102"/>
    <cellStyle name="Total 3 2 4" xfId="47103"/>
    <cellStyle name="Total 3 2 5" xfId="47104"/>
    <cellStyle name="Total 3 2 5 2" xfId="47105"/>
    <cellStyle name="Total 3 2 6" xfId="47106"/>
    <cellStyle name="Total 3 2 6 2" xfId="47107"/>
    <cellStyle name="Total 3 2 7" xfId="47108"/>
    <cellStyle name="Total 3 2 7 2" xfId="47109"/>
    <cellStyle name="Total 3 2 8" xfId="47110"/>
    <cellStyle name="Total 3 2 8 2" xfId="47111"/>
    <cellStyle name="Total 3 3" xfId="47112"/>
    <cellStyle name="Total 3 3 2" xfId="47113"/>
    <cellStyle name="Total 3 3 2 2" xfId="47114"/>
    <cellStyle name="Total 3 3 3" xfId="47115"/>
    <cellStyle name="Total 3 3 3 2" xfId="47116"/>
    <cellStyle name="Total 3 3 4" xfId="47117"/>
    <cellStyle name="Total 3 3 4 2" xfId="47118"/>
    <cellStyle name="Total 3 3 5" xfId="47119"/>
    <cellStyle name="Total 3 3 5 2" xfId="47120"/>
    <cellStyle name="Total 3 3 6" xfId="47121"/>
    <cellStyle name="Total 3 3 7" xfId="47122"/>
    <cellStyle name="Total 3 4" xfId="47123"/>
    <cellStyle name="Total 3 4 2" xfId="47124"/>
    <cellStyle name="Total 3 4 2 2" xfId="47125"/>
    <cellStyle name="Total 3 4 3" xfId="47126"/>
    <cellStyle name="Total 3 4 3 2" xfId="47127"/>
    <cellStyle name="Total 3 4 4" xfId="47128"/>
    <cellStyle name="Total 3 4 4 2" xfId="47129"/>
    <cellStyle name="Total 3 4 5" xfId="47130"/>
    <cellStyle name="Total 3 4 6" xfId="47131"/>
    <cellStyle name="Total 3 5" xfId="47132"/>
    <cellStyle name="Total 3 5 2" xfId="47133"/>
    <cellStyle name="Total 3 5 2 2" xfId="47134"/>
    <cellStyle name="Total 3 5 3" xfId="47135"/>
    <cellStyle name="Total 3 5 3 2" xfId="47136"/>
    <cellStyle name="Total 3 5 4" xfId="47137"/>
    <cellStyle name="Total 3 5 4 2" xfId="47138"/>
    <cellStyle name="Total 3 5 5" xfId="47139"/>
    <cellStyle name="Total 3 6" xfId="47140"/>
    <cellStyle name="Total 3 6 2" xfId="47141"/>
    <cellStyle name="Total 3 7" xfId="47142"/>
    <cellStyle name="Total 3 7 2" xfId="47143"/>
    <cellStyle name="Total 3 8" xfId="47144"/>
    <cellStyle name="Total 3 8 2" xfId="47145"/>
    <cellStyle name="Total 3 9" xfId="47146"/>
    <cellStyle name="Total 4" xfId="4143"/>
    <cellStyle name="Total 4 2" xfId="47147"/>
    <cellStyle name="Total 4 2 2" xfId="47148"/>
    <cellStyle name="Total 4 2 2 2" xfId="47149"/>
    <cellStyle name="Total 4 2 3" xfId="47150"/>
    <cellStyle name="Total 4 3" xfId="47151"/>
    <cellStyle name="Total 4 3 2" xfId="47152"/>
    <cellStyle name="Total 4 3 3" xfId="47153"/>
    <cellStyle name="Total 4 4" xfId="47154"/>
    <cellStyle name="Total 4 4 2" xfId="47155"/>
    <cellStyle name="Total 4 5" xfId="47156"/>
    <cellStyle name="Total 4 5 2" xfId="47157"/>
    <cellStyle name="Total 4 6" xfId="47158"/>
    <cellStyle name="Total 4 6 2" xfId="47159"/>
    <cellStyle name="Total 4 7" xfId="47160"/>
    <cellStyle name="Total 4 7 2" xfId="47161"/>
    <cellStyle name="Total 4 8" xfId="47162"/>
    <cellStyle name="Total 4 9" xfId="47163"/>
    <cellStyle name="Total 5" xfId="4144"/>
    <cellStyle name="Total 5 2" xfId="47164"/>
    <cellStyle name="Total 5 2 2" xfId="47165"/>
    <cellStyle name="Total 5 2 3" xfId="47166"/>
    <cellStyle name="Total 5 3" xfId="47167"/>
    <cellStyle name="Total 5 3 2" xfId="47168"/>
    <cellStyle name="Total 5 4" xfId="47169"/>
    <cellStyle name="Total 5 4 2" xfId="47170"/>
    <cellStyle name="Total 5 5" xfId="47171"/>
    <cellStyle name="Total 5 6" xfId="47172"/>
    <cellStyle name="Total 6" xfId="4145"/>
    <cellStyle name="Total 6 2" xfId="47173"/>
    <cellStyle name="Total 6 2 2" xfId="47174"/>
    <cellStyle name="Total 6 2 2 2" xfId="47175"/>
    <cellStyle name="Total 6 2 3" xfId="47176"/>
    <cellStyle name="Total 6 3" xfId="47177"/>
    <cellStyle name="Total 6 3 2" xfId="47178"/>
    <cellStyle name="Total 6 3 3" xfId="47179"/>
    <cellStyle name="Total 6 4" xfId="47180"/>
    <cellStyle name="Total 6 4 2" xfId="47181"/>
    <cellStyle name="Total 6 4 3" xfId="47182"/>
    <cellStyle name="Total 6 5" xfId="47183"/>
    <cellStyle name="Total 6 5 2" xfId="47184"/>
    <cellStyle name="Total 6 6" xfId="47185"/>
    <cellStyle name="Total 7" xfId="4146"/>
    <cellStyle name="Total 7 2" xfId="47186"/>
    <cellStyle name="Total 7 2 2" xfId="58153"/>
    <cellStyle name="Total 7 3" xfId="47187"/>
    <cellStyle name="Total 7 4" xfId="58154"/>
    <cellStyle name="Total 8" xfId="47188"/>
    <cellStyle name="Total 8 2" xfId="61169"/>
    <cellStyle name="Total 8 3" xfId="61170"/>
    <cellStyle name="Total 9" xfId="61171"/>
    <cellStyle name="Total 9 2" xfId="61172"/>
    <cellStyle name="Unprot" xfId="4147"/>
    <cellStyle name="Unprot 2" xfId="4148"/>
    <cellStyle name="Unprot 2 2" xfId="61173"/>
    <cellStyle name="Unprot 2 2 2" xfId="61174"/>
    <cellStyle name="Unprot 2 3" xfId="61175"/>
    <cellStyle name="Unprot 3" xfId="61176"/>
    <cellStyle name="Unprot 4" xfId="61177"/>
    <cellStyle name="Unprot 5" xfId="61178"/>
    <cellStyle name="Unprot$" xfId="4149"/>
    <cellStyle name="Unprot$ 2" xfId="4926"/>
    <cellStyle name="Unprot$ 2 2" xfId="61179"/>
    <cellStyle name="Unprot$ 3" xfId="47189"/>
    <cellStyle name="Unprot$ 4" xfId="61180"/>
    <cellStyle name="Unprot$ 5" xfId="61181"/>
    <cellStyle name="Unprot_01 05 Reports" xfId="4150"/>
    <cellStyle name="Unprotect" xfId="4151"/>
    <cellStyle name="Unprotect 2" xfId="58155"/>
    <cellStyle name="Unprotect 3" xfId="61182"/>
    <cellStyle name="Unprotect 4" xfId="61183"/>
    <cellStyle name="USD" xfId="4152"/>
    <cellStyle name="USD 2" xfId="61184"/>
    <cellStyle name="USD 2 2" xfId="61185"/>
    <cellStyle name="USD 3" xfId="61186"/>
    <cellStyle name="USD billion" xfId="4153"/>
    <cellStyle name="USD billion 2" xfId="61187"/>
    <cellStyle name="USD billion 2 2" xfId="61188"/>
    <cellStyle name="USD billion 3" xfId="61189"/>
    <cellStyle name="USD million" xfId="4154"/>
    <cellStyle name="USD million 2" xfId="61190"/>
    <cellStyle name="USD million 2 2" xfId="61191"/>
    <cellStyle name="USD million 3" xfId="61192"/>
    <cellStyle name="USD thousand" xfId="4155"/>
    <cellStyle name="USD thousand 2" xfId="61193"/>
    <cellStyle name="USD thousand 2 2" xfId="61194"/>
    <cellStyle name="USD thousand 3" xfId="61195"/>
    <cellStyle name="Value" xfId="4873"/>
    <cellStyle name="Warning Text" xfId="14" builtinId="11" customBuiltin="1"/>
    <cellStyle name="Warning Text 10" xfId="61196"/>
    <cellStyle name="Warning Text 11" xfId="61197"/>
    <cellStyle name="Warning Text 12" xfId="61198"/>
    <cellStyle name="Warning Text 2" xfId="4156"/>
    <cellStyle name="Warning Text 2 10" xfId="47190"/>
    <cellStyle name="Warning Text 2 11" xfId="47191"/>
    <cellStyle name="Warning Text 2 2" xfId="4157"/>
    <cellStyle name="Warning Text 2 2 2" xfId="47192"/>
    <cellStyle name="Warning Text 2 2 2 2" xfId="47193"/>
    <cellStyle name="Warning Text 2 2 2 3" xfId="47194"/>
    <cellStyle name="Warning Text 2 2 3" xfId="47195"/>
    <cellStyle name="Warning Text 2 2 4" xfId="47196"/>
    <cellStyle name="Warning Text 2 2 5" xfId="47197"/>
    <cellStyle name="Warning Text 2 2 6" xfId="47198"/>
    <cellStyle name="Warning Text 2 3" xfId="47199"/>
    <cellStyle name="Warning Text 2 3 2" xfId="47200"/>
    <cellStyle name="Warning Text 2 3 3" xfId="47201"/>
    <cellStyle name="Warning Text 2 3 4" xfId="47202"/>
    <cellStyle name="Warning Text 2 4" xfId="47203"/>
    <cellStyle name="Warning Text 2 4 2" xfId="47204"/>
    <cellStyle name="Warning Text 2 4 3" xfId="47205"/>
    <cellStyle name="Warning Text 2 5" xfId="47206"/>
    <cellStyle name="Warning Text 2 5 2" xfId="47207"/>
    <cellStyle name="Warning Text 2 6" xfId="47208"/>
    <cellStyle name="Warning Text 2 6 2" xfId="47209"/>
    <cellStyle name="Warning Text 2 7" xfId="47210"/>
    <cellStyle name="Warning Text 2 7 2" xfId="47211"/>
    <cellStyle name="Warning Text 2 8" xfId="47212"/>
    <cellStyle name="Warning Text 2 9" xfId="47213"/>
    <cellStyle name="Warning Text 3" xfId="4158"/>
    <cellStyle name="Warning Text 3 2" xfId="47214"/>
    <cellStyle name="Warning Text 3 2 2" xfId="47215"/>
    <cellStyle name="Warning Text 3 2 3" xfId="47216"/>
    <cellStyle name="Warning Text 3 2 4" xfId="47217"/>
    <cellStyle name="Warning Text 3 2 5" xfId="47218"/>
    <cellStyle name="Warning Text 3 3" xfId="47219"/>
    <cellStyle name="Warning Text 3 3 2" xfId="47220"/>
    <cellStyle name="Warning Text 3 3 3" xfId="47221"/>
    <cellStyle name="Warning Text 3 4" xfId="47222"/>
    <cellStyle name="Warning Text 3 5" xfId="47223"/>
    <cellStyle name="Warning Text 3 6" xfId="47224"/>
    <cellStyle name="Warning Text 3 7" xfId="47225"/>
    <cellStyle name="Warning Text 4" xfId="4159"/>
    <cellStyle name="Warning Text 4 2" xfId="47226"/>
    <cellStyle name="Warning Text 4 2 2" xfId="47227"/>
    <cellStyle name="Warning Text 4 3" xfId="47228"/>
    <cellStyle name="Warning Text 4 4" xfId="47229"/>
    <cellStyle name="Warning Text 4 5" xfId="47230"/>
    <cellStyle name="Warning Text 5" xfId="4160"/>
    <cellStyle name="Warning Text 5 2" xfId="47231"/>
    <cellStyle name="Warning Text 5 2 2" xfId="61199"/>
    <cellStyle name="Warning Text 5 3" xfId="47232"/>
    <cellStyle name="Warning Text 5 4" xfId="47233"/>
    <cellStyle name="Warning Text 6" xfId="4161"/>
    <cellStyle name="Warning Text 6 2" xfId="61200"/>
    <cellStyle name="Warning Text 6 2 2" xfId="61201"/>
    <cellStyle name="Warning Text 6 3" xfId="61202"/>
    <cellStyle name="Warning Text 7" xfId="4162"/>
    <cellStyle name="Warning Text 7 2" xfId="61203"/>
    <cellStyle name="Warning Text 7 2 2" xfId="61204"/>
    <cellStyle name="Warning Text 7 3" xfId="61205"/>
    <cellStyle name="Warning Text 8" xfId="61206"/>
    <cellStyle name="Warning Text 8 2" xfId="61207"/>
    <cellStyle name="Warning Text 8 3" xfId="61208"/>
    <cellStyle name="Warning Text 9" xfId="61209"/>
    <cellStyle name="Warning Text 9 2" xfId="61210"/>
    <cellStyle name="XBodyBottom" xfId="4874"/>
    <cellStyle name="XBodyBottom 2" xfId="4927"/>
    <cellStyle name="XBodyCenter" xfId="4875"/>
    <cellStyle name="XBodyCenter 2" xfId="4928"/>
    <cellStyle name="XBodyCenter 3" xfId="58156"/>
    <cellStyle name="XBodyTop" xfId="4876"/>
    <cellStyle name="XBodyTop 2" xfId="4929"/>
    <cellStyle name="XBodyTop 2 2" xfId="58157"/>
    <cellStyle name="XBodyTop 3" xfId="58158"/>
    <cellStyle name="XPivot1" xfId="4877"/>
    <cellStyle name="XPivot10" xfId="4878"/>
    <cellStyle name="XPivot10 2" xfId="4930"/>
    <cellStyle name="XPivot11" xfId="4879"/>
    <cellStyle name="XPivot11 2" xfId="4931"/>
    <cellStyle name="XPivot12" xfId="4880"/>
    <cellStyle name="XPivot13" xfId="4881"/>
    <cellStyle name="XPivot13 2" xfId="4932"/>
    <cellStyle name="XPivot14" xfId="4882"/>
    <cellStyle name="XPivot14 2" xfId="4933"/>
    <cellStyle name="XPivot15" xfId="4883"/>
    <cellStyle name="XPivot15 2" xfId="4934"/>
    <cellStyle name="XPivot2" xfId="4884"/>
    <cellStyle name="XPivot3" xfId="4885"/>
    <cellStyle name="XPivot4" xfId="4886"/>
    <cellStyle name="XPivot4 2" xfId="4935"/>
    <cellStyle name="XPivot5" xfId="4887"/>
    <cellStyle name="XPivot5 2" xfId="4936"/>
    <cellStyle name="XPivot6" xfId="4888"/>
    <cellStyle name="XPivot6 2" xfId="4937"/>
    <cellStyle name="XPivot7" xfId="4889"/>
    <cellStyle name="XPivot7 2" xfId="4938"/>
    <cellStyle name="XPivot9" xfId="4890"/>
    <cellStyle name="XSubtotalLine0" xfId="4891"/>
    <cellStyle name="XSubTotalLine1" xfId="4892"/>
    <cellStyle name="XSubTotalLine2" xfId="4893"/>
    <cellStyle name="XSubTotalLine3" xfId="4894"/>
    <cellStyle name="XSubTotalLine4" xfId="4895"/>
    <cellStyle name="XSubTotalLine5" xfId="4896"/>
    <cellStyle name="XSubTotalLine6" xfId="4897"/>
    <cellStyle name="XTitlesHidden" xfId="4898"/>
    <cellStyle name="XTitlesHidden 2" xfId="5118"/>
    <cellStyle name="XTitlesHidden 2 2" xfId="58159"/>
    <cellStyle name="XTitlesHidden 2 2 2" xfId="58160"/>
    <cellStyle name="XTitlesHidden 2 2 3" xfId="58161"/>
    <cellStyle name="XTitlesHidden 2 3" xfId="58162"/>
    <cellStyle name="XTitlesHidden 3" xfId="58163"/>
    <cellStyle name="XTitlesHidden 3 2" xfId="58164"/>
    <cellStyle name="XTitlesHidden 3 3" xfId="58165"/>
    <cellStyle name="XTitlesHidden 4" xfId="58166"/>
    <cellStyle name="XTitlesHidden 5" xfId="58167"/>
    <cellStyle name="XTitlesHidden_App b.3 Unspent_" xfId="5119"/>
    <cellStyle name="XTitlesUnhidden" xfId="4899"/>
    <cellStyle name="XTitlesUnhidden 2" xfId="5120"/>
    <cellStyle name="XTitlesUnhidden 2 2" xfId="58168"/>
    <cellStyle name="XTitlesUnhidden 2 2 2" xfId="58169"/>
    <cellStyle name="XTitlesUnhidden 2 2 3" xfId="58170"/>
    <cellStyle name="XTitlesUnhidden 2 3" xfId="58171"/>
    <cellStyle name="XTitlesUnhidden 3" xfId="58172"/>
    <cellStyle name="XTitlesUnhidden 3 2" xfId="58173"/>
    <cellStyle name="XTitlesUnhidden 3 3" xfId="58174"/>
    <cellStyle name="XTitlesUnhidden 4" xfId="58175"/>
    <cellStyle name="XTitlesUnhidden 5" xfId="58176"/>
    <cellStyle name="XTitlesUnhidden_App b.3 Unspent_" xfId="5121"/>
    <cellStyle name="XTotals" xfId="4900"/>
    <cellStyle name="XTotals 2" xfId="5122"/>
    <cellStyle name="XTotals 2 2" xfId="58177"/>
    <cellStyle name="XTotals 2 2 2" xfId="58178"/>
    <cellStyle name="XTotals 2 2 3" xfId="58179"/>
    <cellStyle name="XTotals 2 3" xfId="58180"/>
    <cellStyle name="XTotals 3" xfId="58181"/>
    <cellStyle name="XTotals 3 2" xfId="58182"/>
    <cellStyle name="XTotals 3 3" xfId="58183"/>
    <cellStyle name="XTotals 4" xfId="58184"/>
    <cellStyle name="XTotals 5" xfId="58185"/>
    <cellStyle name="XTotals_App b.3 Unspent_" xfId="5123"/>
    <cellStyle name="Year" xfId="4163"/>
    <cellStyle name="Year 2" xfId="61211"/>
    <cellStyle name="Year 2 2" xfId="61212"/>
    <cellStyle name="Year 3" xfId="61213"/>
    <cellStyle name="Year_Mth" xfId="61214"/>
    <cellStyle name="YrHeader" xfId="4164"/>
    <cellStyle name="YrHeader 2" xfId="61215"/>
    <cellStyle name="YrHeader 2 2" xfId="61216"/>
    <cellStyle name="YrHeader 3" xfId="61217"/>
    <cellStyle name="Zip_Code" xfId="4901"/>
    <cellStyle name="敨瑥1渀欀" xfId="4165"/>
    <cellStyle name="敨瑥1渀欀 2" xfId="47234"/>
    <cellStyle name="敨瑥1渀欀 2 2" xfId="47235"/>
    <cellStyle name="敨瑥1渀欀 2 2 2" xfId="47236"/>
    <cellStyle name="敨瑥1渀欀 2 3" xfId="47237"/>
    <cellStyle name="敨瑥1渀欀 3" xfId="47238"/>
    <cellStyle name="敨瑥1渀欀 3 2" xfId="47239"/>
    <cellStyle name="敨瑥1渀欀 4" xfId="47240"/>
  </cellStyles>
  <dxfs count="0"/>
  <tableStyles count="0" defaultTableStyle="TableStyleMedium2" defaultPivotStyle="PivotStyleLight16"/>
  <colors>
    <mruColors>
      <color rgb="FFFF99FF"/>
      <color rgb="FFFF5050"/>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ce.com/Documents%20and%20Settings/weberts/My%20Documents/TSWMISC/2006%20-%202008%20Plan/December%209%20Compliance%20Filing/HMG%20revised%20Total%20C&amp;S%20Savings%20HMG%20-%20Posted%20v2.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7210_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eestats.cpuc.ca.gov/Documents%20and%20Settings/cuad/My%20Documents/2009%20EE%20Dashboard/June/June%20Draf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cpuc.ca.gov/Users/ae3/AppData/Local/Microsoft/Windows/Temporary%20Internet%20Files/Content.IE5/X4CQBHWD/2015%20ESPI%20Ex-Ante%20Workbook.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ddam%20Hussain/Local%20Settings/Temp/Temporary%20Directory%201%20for%20March17.zip/CEE%20Tool%20Com%201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empra-my.sharepoint.com/Documents%20and%20Settings/Saddam%20Hussain/Local%20Settings/Temp/Temporary%20Directory%201%20for%20March17.zip/CEE%20Tool%20Com%201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s.utility.pge.com/regrel/EE_Reg/EE_2015_and_Beyond_OIR/Other%20Filings/Advice%20Letters/ESPI/2017%20ESPI/SEPT%2001%202017%20AL/Expenses/ESPI%20awards%20and%20program%20expenses_1708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grel/EE_Reg/EE_2015_and_Beyond_OIR/Other%20Filings/Advice%20Letters/ESPI/2017%20ESPI/Coefficients%20and%20Caps%20Advice%20Letter/2017%20ESPI%20Filing%20Guidelines%20Coefficients%20and%20Cap%20PGE%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rel/EE_Reg/EE_2015_and_Beyond_OIR/Other%20Filings/Advice%20Letters/ESPI/2017%20ESPI/Coefficients%20and%20Caps%20Advice%20Letter/2017%20ESPI%20Filing%20Guidelines%20063017%20PGE%20v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SPI%20ALs/SCE%203655-E%20ESPI%20AL%20Attachment%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SPI%20ALs/SCG%202017%20ESPI%20AL_V.5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IA/Regulatory/2013-2014%20Reporting%20&amp;%20Forecasting/2013-12/1.%20External%20Reports/PGE_DECEMBER2013M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Jeorge/My%20Documents/Work/-%20action%20items%20-/2006_EOYreview/util_12month_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empra-my.sharepoint.com/Documents%20and%20Settings/Jeorge/My%20Documents/Work/-%20action%20items%20-/2006_EOYreview/util_12month_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eestats.cpuc.ca.gov/PIA/Regulatory/2013-2015%20Reporting%20&amp;%20Forecasting/2015-12/1.%20External%20Reports/PGE_DECEMBER2015MR.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mitment%20Project%20Details%20(Blank%20Template)%2012-19-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deandaem/LOCALS~1/Temp/c.lotus.notes.data/AlexandriaMy%20Documents/D%20Drive%20Data/TSWMISC/2000%20AEAP/May%201%20Filing/2000%20Annual%20Energy%20Efficiency%20Report/2000%20AEER%20Tables/2000%20AEER%20Cost%20&amp;%20Cost%20Eff%20Tables%20(X.1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regrel/regrel/CaseSupportingDocs/EE_2013-2014_Portfolio/Nonrestricted%20Documents/2013-2014%20Testimony/Appendix%20E%20Tables_Final/Appendix%20E_2013-14%20EE%20Portfolio%20Tables.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neNOC_Monthly_Invoice_Report_-_12-30-2012%20MRSG%20F&amp;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s-Goals"/>
      <sheetName val="Totals - by IOU"/>
      <sheetName val="Inputs"/>
      <sheetName val="Energy Summary"/>
      <sheetName val="Demand Summary"/>
      <sheetName val="Gas Summary"/>
      <sheetName val="Totals"/>
      <sheetName val="Energy Net Savings"/>
      <sheetName val="Demand Net Savings"/>
      <sheetName val="Gas Net Savings"/>
      <sheetName val="Begin"/>
      <sheetName val="Std 1"/>
      <sheetName val="Std 2"/>
      <sheetName val="Std 3"/>
      <sheetName val="Std 4"/>
      <sheetName val="Std 5"/>
      <sheetName val="Std 6"/>
      <sheetName val="Std 7"/>
      <sheetName val="Std 8"/>
      <sheetName val="Std 9"/>
      <sheetName val="Std 10"/>
      <sheetName val="Std 11"/>
      <sheetName val="Std 12"/>
      <sheetName val="Std 13"/>
      <sheetName val="Std 14"/>
      <sheetName val="Std 15"/>
      <sheetName val="Std 16"/>
      <sheetName val="Std 17"/>
      <sheetName val="Std 18"/>
      <sheetName val="Std 19"/>
      <sheetName val="Std 20"/>
      <sheetName val="Std 21"/>
      <sheetName val="Std B1"/>
      <sheetName val="Std B2"/>
      <sheetName val="Std B3"/>
      <sheetName val="Std B4"/>
      <sheetName val="Std B5"/>
      <sheetName val="Std B6"/>
      <sheetName val="Std B7"/>
      <sheetName val="Std B8"/>
      <sheetName val="Std B9"/>
      <sheetName val="Std B10"/>
      <sheetName val="Std B11"/>
      <sheetName val="Std B12"/>
      <sheetName val="Std B13"/>
      <sheetName val="Std B14"/>
      <sheetName val="End"/>
      <sheetName val="Lookup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2105020"/>
      <sheetName val="7210RECA"/>
    </sheetNames>
    <sheetDataSet>
      <sheetData sheetId="0" refreshError="1">
        <row r="1">
          <cell r="A1" t="str">
            <v>Function Justification for 1998 Budget</v>
          </cell>
        </row>
        <row r="3">
          <cell r="A3" t="str">
            <v>Manager:</v>
          </cell>
          <cell r="B3" t="str">
            <v>D. Reynolds</v>
          </cell>
          <cell r="H3" t="str">
            <v>A.O.R. #</v>
          </cell>
          <cell r="I3">
            <v>7210</v>
          </cell>
          <cell r="M3" t="str">
            <v>FUNCTION #</v>
          </cell>
          <cell r="N3">
            <v>5020</v>
          </cell>
        </row>
        <row r="5">
          <cell r="A5" t="str">
            <v>A.O.R. Title:</v>
          </cell>
          <cell r="B5" t="str">
            <v>Credit Management</v>
          </cell>
          <cell r="H5" t="str">
            <v xml:space="preserve">Function Description: </v>
          </cell>
          <cell r="J5" t="str">
            <v>Management/Supvsn</v>
          </cell>
        </row>
        <row r="7">
          <cell r="A7" t="str">
            <v xml:space="preserve">A.  Man Day Detail  </v>
          </cell>
          <cell r="K7">
            <v>1998</v>
          </cell>
        </row>
        <row r="8">
          <cell r="I8" t="str">
            <v>Required</v>
          </cell>
          <cell r="K8" t="str">
            <v xml:space="preserve">Normal Time </v>
          </cell>
          <cell r="M8" t="str">
            <v>Normal Time</v>
          </cell>
        </row>
        <row r="9">
          <cell r="A9" t="str">
            <v>Employee</v>
          </cell>
          <cell r="F9" t="str">
            <v>Classification / Level</v>
          </cell>
          <cell r="I9" t="str">
            <v>Mandays</v>
          </cell>
          <cell r="K9" t="str">
            <v>M / D Rate</v>
          </cell>
          <cell r="M9" t="str">
            <v>Labor $</v>
          </cell>
        </row>
        <row r="10">
          <cell r="A10" t="str">
            <v>D. Reynolds</v>
          </cell>
          <cell r="F10" t="str">
            <v>Manager</v>
          </cell>
          <cell r="I10">
            <v>219</v>
          </cell>
          <cell r="J10" t="str">
            <v>X's</v>
          </cell>
          <cell r="K10">
            <v>519</v>
          </cell>
          <cell r="L10" t="str">
            <v>=</v>
          </cell>
          <cell r="M10">
            <v>113700</v>
          </cell>
        </row>
        <row r="11">
          <cell r="A11" t="str">
            <v>D. Basore</v>
          </cell>
          <cell r="F11" t="str">
            <v>AID - 4</v>
          </cell>
          <cell r="I11">
            <v>219</v>
          </cell>
          <cell r="J11" t="str">
            <v>X's</v>
          </cell>
          <cell r="K11">
            <v>181</v>
          </cell>
          <cell r="L11" t="str">
            <v>=</v>
          </cell>
          <cell r="M11">
            <v>39600</v>
          </cell>
        </row>
        <row r="12">
          <cell r="A12" t="str">
            <v>E. Alvarado</v>
          </cell>
          <cell r="F12" t="str">
            <v>ABU - 2</v>
          </cell>
          <cell r="I12">
            <v>219</v>
          </cell>
          <cell r="J12" t="str">
            <v>X's</v>
          </cell>
          <cell r="K12">
            <v>229</v>
          </cell>
          <cell r="L12" t="str">
            <v>=</v>
          </cell>
          <cell r="M12">
            <v>50200</v>
          </cell>
        </row>
        <row r="13">
          <cell r="A13" t="str">
            <v>P. Colin</v>
          </cell>
          <cell r="F13" t="str">
            <v>ABU - 2</v>
          </cell>
          <cell r="I13">
            <v>219</v>
          </cell>
          <cell r="J13" t="str">
            <v>X's</v>
          </cell>
          <cell r="K13">
            <v>222</v>
          </cell>
          <cell r="L13" t="str">
            <v>=</v>
          </cell>
          <cell r="M13">
            <v>48600</v>
          </cell>
        </row>
        <row r="14">
          <cell r="A14" t="str">
            <v>S. Nagoshi</v>
          </cell>
          <cell r="F14" t="str">
            <v>MPP - 1</v>
          </cell>
          <cell r="I14">
            <v>219</v>
          </cell>
          <cell r="J14" t="str">
            <v>X's</v>
          </cell>
          <cell r="K14">
            <v>269</v>
          </cell>
          <cell r="L14" t="str">
            <v>=</v>
          </cell>
          <cell r="M14">
            <v>58900</v>
          </cell>
        </row>
        <row r="15">
          <cell r="A15" t="str">
            <v>T. Campbell</v>
          </cell>
          <cell r="F15" t="str">
            <v>ABU - 2</v>
          </cell>
          <cell r="I15">
            <v>100</v>
          </cell>
          <cell r="J15" t="str">
            <v>X's</v>
          </cell>
          <cell r="K15">
            <v>233</v>
          </cell>
          <cell r="L15" t="str">
            <v>=</v>
          </cell>
          <cell r="M15">
            <v>23300</v>
          </cell>
        </row>
        <row r="16">
          <cell r="A16" t="str">
            <v>G. Linton</v>
          </cell>
          <cell r="F16" t="str">
            <v>AID - 4</v>
          </cell>
          <cell r="I16">
            <v>100</v>
          </cell>
          <cell r="J16" t="str">
            <v>X's</v>
          </cell>
          <cell r="K16">
            <v>177</v>
          </cell>
          <cell r="L16" t="str">
            <v>=</v>
          </cell>
          <cell r="M16">
            <v>17700</v>
          </cell>
        </row>
        <row r="17">
          <cell r="A17" t="str">
            <v>Spot Bonuses</v>
          </cell>
          <cell r="F17" t="str">
            <v>Spot Bonuses</v>
          </cell>
          <cell r="I17">
            <v>1</v>
          </cell>
          <cell r="J17" t="str">
            <v>X's</v>
          </cell>
          <cell r="K17">
            <v>3500</v>
          </cell>
          <cell r="L17" t="str">
            <v>=</v>
          </cell>
          <cell r="M17">
            <v>3500</v>
          </cell>
        </row>
        <row r="19">
          <cell r="L19" t="str">
            <v>Total N/T $</v>
          </cell>
          <cell r="M19">
            <v>355500</v>
          </cell>
        </row>
        <row r="21">
          <cell r="I21" t="str">
            <v>Required</v>
          </cell>
          <cell r="K21" t="str">
            <v xml:space="preserve">Overtime </v>
          </cell>
          <cell r="M21" t="str">
            <v>Overtime</v>
          </cell>
        </row>
        <row r="22">
          <cell r="A22" t="str">
            <v>Classification / Level</v>
          </cell>
          <cell r="F22" t="str">
            <v>Overtime Activities</v>
          </cell>
          <cell r="I22" t="str">
            <v>Mandays</v>
          </cell>
          <cell r="K22" t="str">
            <v>M / D Rate</v>
          </cell>
          <cell r="M22" t="str">
            <v>Labor $</v>
          </cell>
        </row>
        <row r="23">
          <cell r="I23">
            <v>0</v>
          </cell>
          <cell r="J23" t="str">
            <v>X's</v>
          </cell>
          <cell r="K23">
            <v>0</v>
          </cell>
          <cell r="L23" t="str">
            <v>=</v>
          </cell>
          <cell r="M23">
            <v>0</v>
          </cell>
        </row>
        <row r="25">
          <cell r="L25" t="str">
            <v>Total O/T $</v>
          </cell>
          <cell r="M25">
            <v>0</v>
          </cell>
        </row>
        <row r="27">
          <cell r="A27" t="str">
            <v>DETAILS:</v>
          </cell>
          <cell r="L27" t="str">
            <v>Total Labor     $</v>
          </cell>
          <cell r="M27">
            <v>355500</v>
          </cell>
        </row>
        <row r="28">
          <cell r="I28" t="str">
            <v xml:space="preserve">     $ 's   </v>
          </cell>
        </row>
        <row r="29">
          <cell r="A29" t="str">
            <v>B. Material</v>
          </cell>
        </row>
        <row r="30">
          <cell r="I30" t="str">
            <v xml:space="preserve">     $ 's   </v>
          </cell>
          <cell r="L30" t="str">
            <v>B.  Total Material     $</v>
          </cell>
          <cell r="M30">
            <v>0</v>
          </cell>
        </row>
        <row r="31">
          <cell r="A31" t="str">
            <v>C. Contract</v>
          </cell>
        </row>
        <row r="33">
          <cell r="A33" t="str">
            <v>D. Other</v>
          </cell>
          <cell r="I33" t="str">
            <v xml:space="preserve">     $ 's   </v>
          </cell>
          <cell r="L33" t="str">
            <v>C.  Total Contract     $</v>
          </cell>
          <cell r="M33">
            <v>0</v>
          </cell>
        </row>
        <row r="34">
          <cell r="A34" t="str">
            <v>LUA Contest</v>
          </cell>
          <cell r="I34">
            <v>7200</v>
          </cell>
        </row>
        <row r="35">
          <cell r="A35" t="str">
            <v>Expense Reports / Mileage</v>
          </cell>
          <cell r="I35">
            <v>36000</v>
          </cell>
        </row>
        <row r="36">
          <cell r="A36" t="str">
            <v>Memberships / Due</v>
          </cell>
          <cell r="I36">
            <v>2400</v>
          </cell>
          <cell r="L36" t="str">
            <v>D.  Total Other     $</v>
          </cell>
          <cell r="M36">
            <v>170600</v>
          </cell>
        </row>
        <row r="37">
          <cell r="A37" t="str">
            <v>Special Projects</v>
          </cell>
          <cell r="I37">
            <v>125000</v>
          </cell>
        </row>
        <row r="39">
          <cell r="L39" t="str">
            <v>E.  Total IMM     $</v>
          </cell>
          <cell r="M39">
            <v>0</v>
          </cell>
        </row>
        <row r="41">
          <cell r="A41" t="str">
            <v>E. IMM</v>
          </cell>
          <cell r="I41" t="str">
            <v xml:space="preserve">     $ 's   </v>
          </cell>
          <cell r="L41" t="str">
            <v>Subtotal     $</v>
          </cell>
          <cell r="M41">
            <v>526100</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acts"/>
      <sheetName val="Month"/>
      <sheetName val="Program Inputs"/>
      <sheetName val="BCD Inputs"/>
      <sheetName val="DR Inputs"/>
      <sheetName val="Financial Inputs"/>
      <sheetName val="CSI Inputs"/>
      <sheetName val="Pipeline Inputs"/>
      <sheetName val="Overview Data"/>
      <sheetName val="Financials Data"/>
      <sheetName val="Financial Analysis Data"/>
      <sheetName val="IQP Data"/>
      <sheetName val="CSI Data"/>
      <sheetName val="DR Data"/>
      <sheetName val="EE BCD and Segment Data"/>
      <sheetName val="Pipeline Data"/>
      <sheetName val="EE Overview"/>
      <sheetName val="Financials"/>
      <sheetName val="Financials (2)"/>
      <sheetName val="IQP"/>
      <sheetName val="CSI"/>
      <sheetName val="DR"/>
      <sheetName val="DR 2"/>
      <sheetName val="Pipeline"/>
      <sheetName val="EE BCD"/>
      <sheetName val="Segments"/>
      <sheetName val="DR BCD"/>
      <sheetName val="Business"/>
      <sheetName val="Residential"/>
      <sheetName val="Partnerships"/>
      <sheetName val="Targets"/>
      <sheetName val="Proje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B9" t="str">
            <v>Express Efficiency</v>
          </cell>
          <cell r="C9">
            <v>19834716</v>
          </cell>
          <cell r="D9">
            <v>6384529.3804429788</v>
          </cell>
          <cell r="E9">
            <v>0.32188660429738336</v>
          </cell>
          <cell r="F9">
            <v>13450186.619557021</v>
          </cell>
          <cell r="G9">
            <v>121000000</v>
          </cell>
          <cell r="H9">
            <v>49663125.57694044</v>
          </cell>
          <cell r="I9">
            <v>0.41043905435487965</v>
          </cell>
          <cell r="J9">
            <v>0.12855673714196195</v>
          </cell>
          <cell r="K9">
            <v>21200</v>
          </cell>
          <cell r="L9">
            <v>11687.347445341957</v>
          </cell>
          <cell r="M9">
            <v>0.55128997383688472</v>
          </cell>
        </row>
        <row r="12">
          <cell r="B12" t="str">
            <v>Agricultural Energy Efficiency</v>
          </cell>
          <cell r="C12">
            <v>3270876</v>
          </cell>
          <cell r="D12">
            <v>2014213.0210207</v>
          </cell>
          <cell r="E12">
            <v>0.61580231748947378</v>
          </cell>
          <cell r="F12">
            <v>1256662.9789793</v>
          </cell>
          <cell r="G12">
            <v>22100000</v>
          </cell>
          <cell r="H12">
            <v>6725131.5000000028</v>
          </cell>
          <cell r="I12">
            <v>0.30430459276018113</v>
          </cell>
          <cell r="J12">
            <v>0.29950537339243094</v>
          </cell>
          <cell r="K12">
            <v>3170</v>
          </cell>
          <cell r="L12">
            <v>1696.2284999999997</v>
          </cell>
          <cell r="M12">
            <v>0.53508785488958976</v>
          </cell>
        </row>
        <row r="13">
          <cell r="B13" t="str">
            <v>Savings by Design</v>
          </cell>
          <cell r="C13">
            <v>10109196</v>
          </cell>
          <cell r="D13">
            <v>4185702.85</v>
          </cell>
          <cell r="E13">
            <v>0.41404903515571367</v>
          </cell>
          <cell r="F13">
            <v>5923493.1500000004</v>
          </cell>
          <cell r="G13">
            <v>33700000</v>
          </cell>
          <cell r="H13">
            <v>37869512.999999993</v>
          </cell>
          <cell r="I13">
            <v>1.1237244213649848</v>
          </cell>
          <cell r="J13">
            <v>0.11052961916885493</v>
          </cell>
          <cell r="K13">
            <v>8230</v>
          </cell>
          <cell r="L13">
            <v>6482.7</v>
          </cell>
          <cell r="M13">
            <v>0.78769137302551639</v>
          </cell>
        </row>
        <row r="17">
          <cell r="B17" t="str">
            <v>Hospital Facility Energy Efficiency Program</v>
          </cell>
          <cell r="C17">
            <v>28224</v>
          </cell>
          <cell r="D17">
            <v>73868.01999999999</v>
          </cell>
          <cell r="E17">
            <v>2.6172059240362806</v>
          </cell>
          <cell r="F17">
            <v>-45644.01999999999</v>
          </cell>
          <cell r="G17">
            <v>1500000</v>
          </cell>
          <cell r="H17">
            <v>0</v>
          </cell>
          <cell r="I17">
            <v>0</v>
          </cell>
          <cell r="J17" t="str">
            <v>-</v>
          </cell>
          <cell r="K17">
            <v>500</v>
          </cell>
          <cell r="L17">
            <v>0</v>
          </cell>
          <cell r="M17">
            <v>0</v>
          </cell>
        </row>
        <row r="24">
          <cell r="B24" t="str">
            <v>Comprehensive HVAC Program - Residential</v>
          </cell>
          <cell r="C24">
            <v>11357424</v>
          </cell>
          <cell r="D24">
            <v>2216409.7090431154</v>
          </cell>
          <cell r="E24">
            <v>0.19515074096407031</v>
          </cell>
          <cell r="F24">
            <v>9141014.2909568846</v>
          </cell>
          <cell r="G24">
            <v>2000000</v>
          </cell>
          <cell r="H24">
            <v>4152812.155984669</v>
          </cell>
          <cell r="I24">
            <v>2.0764060779923343</v>
          </cell>
          <cell r="J24">
            <v>0.53371296986044026</v>
          </cell>
          <cell r="K24">
            <v>2240</v>
          </cell>
          <cell r="L24">
            <v>3612.1066275122125</v>
          </cell>
          <cell r="M24">
            <v>1.6125476015679521</v>
          </cell>
        </row>
        <row r="25">
          <cell r="B25" t="str">
            <v>Comprehensive HVAC Program - Non-Residential</v>
          </cell>
          <cell r="C25">
            <v>12285900</v>
          </cell>
          <cell r="D25">
            <v>692006.34543989669</v>
          </cell>
          <cell r="E25">
            <v>5.6325246456498647E-2</v>
          </cell>
          <cell r="F25">
            <v>11593893.654560104</v>
          </cell>
          <cell r="G25">
            <v>21600000</v>
          </cell>
          <cell r="H25">
            <v>10090169.030650023</v>
          </cell>
          <cell r="I25">
            <v>0.46713745512268628</v>
          </cell>
          <cell r="J25">
            <v>6.8582235177413742E-2</v>
          </cell>
          <cell r="K25">
            <v>20300</v>
          </cell>
          <cell r="L25">
            <v>5757.7303679000361</v>
          </cell>
          <cell r="M25">
            <v>0.283632037827588</v>
          </cell>
        </row>
      </sheetData>
      <sheetData sheetId="29"/>
      <sheetData sheetId="30">
        <row r="12">
          <cell r="I12">
            <v>0</v>
          </cell>
          <cell r="J12">
            <v>0</v>
          </cell>
          <cell r="L12">
            <v>48</v>
          </cell>
          <cell r="N12">
            <v>0</v>
          </cell>
          <cell r="O12">
            <v>0</v>
          </cell>
        </row>
        <row r="13">
          <cell r="B13" t="str">
            <v>Long Beach Partnership</v>
          </cell>
          <cell r="C13">
            <v>115200</v>
          </cell>
          <cell r="D13">
            <v>432.27</v>
          </cell>
          <cell r="E13">
            <v>3.75234375E-3</v>
          </cell>
          <cell r="F13">
            <v>114767.73</v>
          </cell>
          <cell r="G13">
            <v>323600</v>
          </cell>
          <cell r="H13">
            <v>0</v>
          </cell>
          <cell r="I13">
            <v>0</v>
          </cell>
          <cell r="J13">
            <v>0</v>
          </cell>
          <cell r="K13" t="str">
            <v>-</v>
          </cell>
          <cell r="L13">
            <v>54.72</v>
          </cell>
          <cell r="M13">
            <v>0</v>
          </cell>
          <cell r="N13">
            <v>0</v>
          </cell>
          <cell r="O13">
            <v>0</v>
          </cell>
        </row>
        <row r="14">
          <cell r="I14">
            <v>0</v>
          </cell>
          <cell r="J14">
            <v>0</v>
          </cell>
          <cell r="L14">
            <v>169</v>
          </cell>
          <cell r="N14">
            <v>0</v>
          </cell>
          <cell r="O14">
            <v>0</v>
          </cell>
        </row>
        <row r="15">
          <cell r="I15">
            <v>0</v>
          </cell>
          <cell r="J15">
            <v>0</v>
          </cell>
          <cell r="L15">
            <v>189.99999999999997</v>
          </cell>
          <cell r="N15">
            <v>0</v>
          </cell>
          <cell r="O15">
            <v>0</v>
          </cell>
        </row>
        <row r="16">
          <cell r="B16" t="str">
            <v>Orange County Partnership</v>
          </cell>
          <cell r="C16">
            <v>174000</v>
          </cell>
          <cell r="D16">
            <v>432.27</v>
          </cell>
          <cell r="E16">
            <v>2.4843103448275862E-3</v>
          </cell>
          <cell r="F16">
            <v>173567.73</v>
          </cell>
          <cell r="G16">
            <v>2337410</v>
          </cell>
          <cell r="H16">
            <v>0</v>
          </cell>
          <cell r="I16">
            <v>0</v>
          </cell>
          <cell r="J16">
            <v>0</v>
          </cell>
          <cell r="K16" t="str">
            <v>-</v>
          </cell>
          <cell r="L16">
            <v>109</v>
          </cell>
          <cell r="M16">
            <v>0</v>
          </cell>
          <cell r="N16">
            <v>0</v>
          </cell>
          <cell r="O16">
            <v>0</v>
          </cell>
        </row>
        <row r="17">
          <cell r="I17">
            <v>0</v>
          </cell>
          <cell r="J17">
            <v>0</v>
          </cell>
          <cell r="L17">
            <v>36</v>
          </cell>
          <cell r="N17">
            <v>0</v>
          </cell>
          <cell r="O17">
            <v>0</v>
          </cell>
        </row>
        <row r="18">
          <cell r="I18">
            <v>664847</v>
          </cell>
          <cell r="J18">
            <v>0.45067009390330121</v>
          </cell>
          <cell r="L18">
            <v>238</v>
          </cell>
          <cell r="N18">
            <v>92.7</v>
          </cell>
          <cell r="O18">
            <v>0.38949579831932774</v>
          </cell>
        </row>
        <row r="19">
          <cell r="I19">
            <v>0</v>
          </cell>
          <cell r="J19">
            <v>0</v>
          </cell>
          <cell r="L19">
            <v>12</v>
          </cell>
          <cell r="N19">
            <v>0</v>
          </cell>
          <cell r="O19">
            <v>0</v>
          </cell>
        </row>
        <row r="20">
          <cell r="I20">
            <v>0</v>
          </cell>
          <cell r="J20">
            <v>0</v>
          </cell>
          <cell r="L20">
            <v>43</v>
          </cell>
          <cell r="N20">
            <v>0</v>
          </cell>
          <cell r="O20">
            <v>0</v>
          </cell>
        </row>
        <row r="21">
          <cell r="I21">
            <v>0</v>
          </cell>
          <cell r="J21">
            <v>0</v>
          </cell>
          <cell r="L21">
            <v>76</v>
          </cell>
          <cell r="N21">
            <v>0</v>
          </cell>
          <cell r="O21">
            <v>0</v>
          </cell>
        </row>
        <row r="22">
          <cell r="I22">
            <v>0</v>
          </cell>
          <cell r="J22">
            <v>0</v>
          </cell>
          <cell r="L22">
            <v>216.64000000000001</v>
          </cell>
          <cell r="N22">
            <v>0</v>
          </cell>
          <cell r="O22">
            <v>0</v>
          </cell>
        </row>
        <row r="23">
          <cell r="I23">
            <v>5690125.7000000002</v>
          </cell>
          <cell r="J23">
            <v>0.71037774032459433</v>
          </cell>
          <cell r="L23">
            <v>2185.1880000000001</v>
          </cell>
          <cell r="N23">
            <v>1534.61</v>
          </cell>
          <cell r="O23">
            <v>0.70227824791276527</v>
          </cell>
        </row>
        <row r="24">
          <cell r="I24">
            <v>0</v>
          </cell>
          <cell r="J24">
            <v>0</v>
          </cell>
          <cell r="L24">
            <v>26</v>
          </cell>
          <cell r="N24">
            <v>0</v>
          </cell>
          <cell r="O24">
            <v>0</v>
          </cell>
        </row>
        <row r="25">
          <cell r="I25">
            <v>259184</v>
          </cell>
          <cell r="J25">
            <v>0.23562181818181818</v>
          </cell>
          <cell r="L25">
            <v>217</v>
          </cell>
          <cell r="N25">
            <v>30.03</v>
          </cell>
          <cell r="O25">
            <v>0.13838709677419356</v>
          </cell>
        </row>
        <row r="26">
          <cell r="I26">
            <v>0</v>
          </cell>
          <cell r="J26">
            <v>0</v>
          </cell>
          <cell r="L26">
            <v>142</v>
          </cell>
          <cell r="N26">
            <v>0</v>
          </cell>
          <cell r="O26">
            <v>0</v>
          </cell>
        </row>
        <row r="27">
          <cell r="I27">
            <v>0</v>
          </cell>
          <cell r="J27">
            <v>0</v>
          </cell>
          <cell r="L27">
            <v>204</v>
          </cell>
          <cell r="N27">
            <v>0</v>
          </cell>
          <cell r="O27">
            <v>0</v>
          </cell>
        </row>
        <row r="28">
          <cell r="I28">
            <v>0</v>
          </cell>
          <cell r="J28">
            <v>0</v>
          </cell>
          <cell r="L28">
            <v>395</v>
          </cell>
          <cell r="N28">
            <v>0</v>
          </cell>
          <cell r="O28">
            <v>0</v>
          </cell>
        </row>
        <row r="29">
          <cell r="I29">
            <v>342855.55320000002</v>
          </cell>
          <cell r="J29">
            <v>0.15338506568433247</v>
          </cell>
          <cell r="L29">
            <v>438</v>
          </cell>
          <cell r="N29">
            <v>71.318400000000011</v>
          </cell>
          <cell r="O29">
            <v>0.16282739726027401</v>
          </cell>
        </row>
        <row r="30">
          <cell r="I30">
            <v>6957012.2532000002</v>
          </cell>
          <cell r="J30">
            <v>0.29217691096350717</v>
          </cell>
          <cell r="L30">
            <v>4799.5480000000007</v>
          </cell>
          <cell r="N30">
            <v>1728.6584</v>
          </cell>
          <cell r="O30">
            <v>0.36017108277696147</v>
          </cell>
        </row>
        <row r="33">
          <cell r="B33" t="str">
            <v>California Community Colleges</v>
          </cell>
          <cell r="C33">
            <v>1380504</v>
          </cell>
          <cell r="D33">
            <v>193052.59848697318</v>
          </cell>
          <cell r="E33">
            <v>0.1398421145371351</v>
          </cell>
          <cell r="F33">
            <v>1187451.4015130268</v>
          </cell>
          <cell r="G33">
            <v>5363886</v>
          </cell>
          <cell r="H33">
            <v>0</v>
          </cell>
          <cell r="I33">
            <v>398664</v>
          </cell>
          <cell r="J33">
            <v>7.4323727238050918E-2</v>
          </cell>
          <cell r="K33">
            <v>0.4842488875016886</v>
          </cell>
          <cell r="L33">
            <v>797</v>
          </cell>
          <cell r="M33">
            <v>0</v>
          </cell>
          <cell r="N33">
            <v>20</v>
          </cell>
          <cell r="O33">
            <v>2.5094102885821833E-2</v>
          </cell>
        </row>
        <row r="34">
          <cell r="I34">
            <v>1265684</v>
          </cell>
          <cell r="J34">
            <v>0.7518925273757805</v>
          </cell>
          <cell r="L34">
            <v>249</v>
          </cell>
          <cell r="N34">
            <v>164</v>
          </cell>
          <cell r="O34">
            <v>0.65863453815261042</v>
          </cell>
        </row>
        <row r="35">
          <cell r="B35" t="str">
            <v>SCE-SCG County of Los Angeles Partnership</v>
          </cell>
          <cell r="C35">
            <v>1317744</v>
          </cell>
          <cell r="D35">
            <v>83732.153101201664</v>
          </cell>
          <cell r="E35">
            <v>6.3542048456454114E-2</v>
          </cell>
          <cell r="F35">
            <v>1234011.8468987984</v>
          </cell>
          <cell r="G35">
            <v>1800000</v>
          </cell>
          <cell r="H35">
            <v>0</v>
          </cell>
          <cell r="I35">
            <v>0</v>
          </cell>
          <cell r="J35">
            <v>0</v>
          </cell>
          <cell r="K35" t="str">
            <v>-</v>
          </cell>
          <cell r="L35">
            <v>100</v>
          </cell>
          <cell r="M35">
            <v>0</v>
          </cell>
          <cell r="N35">
            <v>0</v>
          </cell>
          <cell r="O35">
            <v>0</v>
          </cell>
        </row>
        <row r="36">
          <cell r="I36">
            <v>0</v>
          </cell>
          <cell r="J36">
            <v>0</v>
          </cell>
          <cell r="L36">
            <v>120</v>
          </cell>
          <cell r="N36">
            <v>0</v>
          </cell>
          <cell r="O36">
            <v>0</v>
          </cell>
        </row>
        <row r="37">
          <cell r="B37" t="str">
            <v>Santa Ana Partnership</v>
          </cell>
          <cell r="C37">
            <v>376500</v>
          </cell>
          <cell r="D37">
            <v>58873.422314629039</v>
          </cell>
          <cell r="E37">
            <v>0.1563703115926402</v>
          </cell>
          <cell r="F37">
            <v>317626.57768537098</v>
          </cell>
          <cell r="G37">
            <v>830012</v>
          </cell>
          <cell r="H37">
            <v>0</v>
          </cell>
          <cell r="I37">
            <v>0</v>
          </cell>
          <cell r="J37">
            <v>0</v>
          </cell>
          <cell r="K37" t="str">
            <v>-</v>
          </cell>
          <cell r="L37">
            <v>134</v>
          </cell>
          <cell r="M37">
            <v>0</v>
          </cell>
          <cell r="N37">
            <v>0</v>
          </cell>
          <cell r="O37">
            <v>0</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2015 EER Performance+Management"/>
      <sheetName val="PGE AL &amp; EDCS"/>
      <sheetName val="SCE AL &amp; EDCS"/>
      <sheetName val="SDGE AL &amp; EDCS"/>
      <sheetName val="SCG AL &amp; EDCS"/>
      <sheetName val="Ex Ante Summary"/>
      <sheetName val="2015 Adjustment Scenario"/>
      <sheetName val="2015 ESPI Summary v10"/>
      <sheetName val="Measure Adjustments"/>
      <sheetName val="Constrained Area Review"/>
      <sheetName val="Additional NTG Lookups"/>
      <sheetName val="HTR-NTG Analysis"/>
      <sheetName val="2014 EUL Corrections"/>
      <sheetName val="2016 Package HVAC Claims"/>
      <sheetName val="2015 Package HVAC Claims"/>
      <sheetName val="2013-2014 Package HVAC Claims"/>
      <sheetName val="2010-2012 Package HVAC Claims"/>
      <sheetName val="Package HVAC Claims Charts"/>
    </sheetNames>
    <sheetDataSet>
      <sheetData sheetId="0"/>
      <sheetData sheetId="1"/>
      <sheetData sheetId="2"/>
      <sheetData sheetId="3"/>
      <sheetData sheetId="4"/>
      <sheetData sheetId="5"/>
      <sheetData sheetId="6"/>
      <sheetData sheetId="7"/>
      <sheetData sheetId="8"/>
      <sheetData sheetId="9">
        <row r="5">
          <cell r="C5" t="str">
            <v>Key</v>
          </cell>
          <cell r="Q5" t="str">
            <v>Key</v>
          </cell>
          <cell r="AK5" t="str">
            <v>Key</v>
          </cell>
          <cell r="EO5" t="str">
            <v>MeasureName</v>
          </cell>
          <cell r="EP5" t="str">
            <v>Sector</v>
          </cell>
          <cell r="EQ5" t="str">
            <v>BldgLoc</v>
          </cell>
          <cell r="ER5" t="str">
            <v>Remove 1p savings?</v>
          </cell>
          <cell r="ES5" t="str">
            <v>Revise 2p=&gt;1p savings?</v>
          </cell>
        </row>
        <row r="6">
          <cell r="C6" t="str">
            <v>PGE:REA:Add Adec And Co2 Sensor To AC Only Unit:EPR:5:0</v>
          </cell>
          <cell r="Q6" t="str">
            <v>SCG:RET:Cdhw Recirculation Pump Demand Control (1093 Therms):MFM:15:0</v>
          </cell>
          <cell r="AK6" t="str">
            <v>PGE:ER:Motor: ECM Evaporator Display Case:GRO:15:5</v>
          </cell>
          <cell r="EO6" t="str">
            <v>&lt;45kbtu/Hr To Code Savings Portion Split System Air Conditioner DX Equipment</v>
          </cell>
          <cell r="EP6" t="str">
            <v>COM</v>
          </cell>
          <cell r="EQ6" t="str">
            <v>CZ09</v>
          </cell>
          <cell r="ER6" t="b">
            <v>1</v>
          </cell>
          <cell r="ES6" t="b">
            <v>0</v>
          </cell>
        </row>
        <row r="7">
          <cell r="C7" t="str">
            <v>PGE:REA:Add Adec And Co2 Sensor To AC Only Unit:ESE:5:0</v>
          </cell>
          <cell r="Q7" t="str">
            <v>SCG:RET:Demand Control Recirculation Pump Gas Water Heater High Rise Building - CZ09:MFM:15:0</v>
          </cell>
          <cell r="AK7" t="str">
            <v>PGE:ER:Replace Air-Cooled 1 Comp Sys For Multiplex / Air Cond To Water Cooled - Er:GRO:10:3.3</v>
          </cell>
          <cell r="EO7" t="str">
            <v>&lt;55kbtu/Hr To Code Savings Portion Package System Air Conditioner DX Equipment</v>
          </cell>
          <cell r="EP7" t="str">
            <v>COM</v>
          </cell>
          <cell r="EQ7" t="str">
            <v>CZ08</v>
          </cell>
          <cell r="ER7" t="b">
            <v>1</v>
          </cell>
          <cell r="ES7" t="b">
            <v>0</v>
          </cell>
        </row>
        <row r="8">
          <cell r="C8" t="str">
            <v>PGE:REA:Add Adec And Co2 Sensor To AC Unit With Gas Heat:COM:5:0</v>
          </cell>
          <cell r="Q8" t="str">
            <v>SCG:RET:Demand Control Recirculation Pump Gas Water Heater Low Rise Building - CZ08:MFM:15:0</v>
          </cell>
          <cell r="AK8" t="str">
            <v>PGE:ER:Replace Multiplex Air-Cooled Condenser With Evaporative Condenser - Er:GRO:15:5</v>
          </cell>
          <cell r="EO8" t="str">
            <v>55to65kbtu/Hr To Code Savings Portion Package System Air Conditioner DX Equipment</v>
          </cell>
          <cell r="EP8" t="str">
            <v>COM</v>
          </cell>
          <cell r="EQ8" t="str">
            <v>CZ14</v>
          </cell>
          <cell r="ER8" t="b">
            <v>1</v>
          </cell>
          <cell r="ES8" t="b">
            <v>0</v>
          </cell>
        </row>
        <row r="9">
          <cell r="C9" t="str">
            <v>PGE:REA:Add Adec And Co2 Sensor To AC Unit With Gas Heat:EPR:5:0</v>
          </cell>
          <cell r="Q9" t="str">
            <v>SCG:RET:Demand Control Recirculation Pump Gas Water Heater Low Rise Building - CZ09:MFM:15:0</v>
          </cell>
          <cell r="AK9" t="str">
            <v>SCE:ER:(1) 24in (1) Premium Instant Start Ballast - Reduced Light Output T8 Linear Flourescent Replacing (1) 24in T12 Linear Fluorescent:CNC:15:5</v>
          </cell>
          <cell r="EO9" t="str">
            <v>&lt;55kbtu/Hr To Code Savings Portion Package System Heat Pump</v>
          </cell>
          <cell r="EP9" t="str">
            <v>COM</v>
          </cell>
          <cell r="EQ9" t="str">
            <v>CZ14</v>
          </cell>
          <cell r="ER9" t="b">
            <v>1</v>
          </cell>
          <cell r="ES9" t="b">
            <v>0</v>
          </cell>
        </row>
        <row r="10">
          <cell r="C10" t="str">
            <v>PGE:REA:Add Adec And Co2 Sensor To AC Unit With Gas Heat:ESE:5:0</v>
          </cell>
          <cell r="Q10" t="str">
            <v>SCG:RET:Steam Trap Replacement - Commercial/Other:COM:6:0</v>
          </cell>
          <cell r="AK10" t="str">
            <v>SCE:ER:(1) 24in (1) Premium Instant Start Ballast - Reduced Light Output T8 Linear Flourescent Replacing (1) 24in T12 Linear Fluorescent:OFS:15:5</v>
          </cell>
          <cell r="EO10" t="str">
            <v>55to65kbtu/Hr To Code Savings Portion Split System Air Conditioner DX Equipment</v>
          </cell>
          <cell r="EP10" t="str">
            <v>COM</v>
          </cell>
          <cell r="EQ10" t="str">
            <v>CZ09</v>
          </cell>
          <cell r="ER10" t="b">
            <v>1</v>
          </cell>
          <cell r="ES10" t="b">
            <v>0</v>
          </cell>
        </row>
        <row r="11">
          <cell r="C11" t="str">
            <v>PGE:REA:Add Adec And Co2 Sensor To AC Unit With Gas Heat:RTL:5:0</v>
          </cell>
          <cell r="Q11" t="str">
            <v>SDGE:RET:255010-Ext Energy Star CFL Common 13 Watts:DMO:9.67000007629395:0</v>
          </cell>
          <cell r="AK11" t="str">
            <v>SCE:ER:(1) 24in (1) Premium Instant Start Ballast - Reduced Light Output T8 Linear Flourescent Replacing (1) 24in T12 Linear Fluorescent:RSD:14.4921535340152:4.83071784467172</v>
          </cell>
          <cell r="EO11" t="str">
            <v>Up To 192 Watt Interior Fixture T5 Linear Flourescent Replacing 176 - 399 Watt Lamp Base Case</v>
          </cell>
          <cell r="EP11" t="str">
            <v>COM</v>
          </cell>
          <cell r="EQ11" t="str">
            <v>CZ14</v>
          </cell>
          <cell r="ER11" t="b">
            <v>1</v>
          </cell>
          <cell r="ES11" t="b">
            <v>1</v>
          </cell>
        </row>
        <row r="12">
          <cell r="C12" t="str">
            <v>PGE:REA:Add Adec And Co2 Sensor To AC Unit With Gas Heat:RTS:5:0</v>
          </cell>
          <cell r="Q12" t="str">
            <v>SDGE:RET:4-Foot (6-Lamp):MLI:16:0</v>
          </cell>
          <cell r="AK12" t="str">
            <v>SCE:ER:(1) 24in (1) Premium Instant Start Ballast - Reduced Light Output T8 Linear Flourescent Replacing (1) 24in T12 Linear Fluorescent:RTS:15:5</v>
          </cell>
          <cell r="EO12" t="str">
            <v>45to55kbtu/Hr To Code Savings Portion Split System Air Conditioner DX Equipment</v>
          </cell>
          <cell r="EP12" t="str">
            <v>COM</v>
          </cell>
          <cell r="EQ12" t="str">
            <v>CZ09</v>
          </cell>
          <cell r="ER12" t="b">
            <v>1</v>
          </cell>
          <cell r="ES12" t="b">
            <v>0</v>
          </cell>
        </row>
        <row r="13">
          <cell r="C13" t="str">
            <v>PGE:REA:Add Adec And Co2 Sensor To HP:RTL:5:0</v>
          </cell>
          <cell r="Q13" t="str">
            <v>SDGE:RET:4-Foot (6-Lamp):SUN:16:0</v>
          </cell>
          <cell r="AK13" t="str">
            <v>SCE:ER:(1) 24in (1) Premium Instant Start Ballast - Reduced Light Output T8 Linear Flourescent Replacing (1) 24in T12 Linear Fluorescent:S_MIC:15:5</v>
          </cell>
          <cell r="EO13" t="str">
            <v>55to65kbtu/Hr To Code Savings Portion Package System Heat Pump</v>
          </cell>
          <cell r="EP13" t="str">
            <v>COM</v>
          </cell>
          <cell r="EQ13" t="str">
            <v>CZ14</v>
          </cell>
          <cell r="ER13" t="b">
            <v>1</v>
          </cell>
          <cell r="ES13" t="b">
            <v>0</v>
          </cell>
        </row>
        <row r="14">
          <cell r="C14" t="str">
            <v>PGE:REA:Add VFD To Constant Volume Gas Pack With DCV:RTL:5:0</v>
          </cell>
          <cell r="Q14" t="str">
            <v>SDGE:RET:4-Foot (6-Lamp):RTS:16:0</v>
          </cell>
          <cell r="AK14" t="str">
            <v>SCE:ER:(1) 36in (1) Instant Start Ballast - Reduced Light Output T8 Linear Flourescent Replacing (1) 36in T12 Linear Fluorescent:CNC:15:5</v>
          </cell>
          <cell r="EO14" t="str">
            <v>Up To 244 Watt (Tier 1) Interior Fixture T5 Linear Flourescent Replacing 400 Watt Lamp Base Case</v>
          </cell>
          <cell r="EP14" t="str">
            <v>COM</v>
          </cell>
          <cell r="EQ14" t="str">
            <v>CZ09</v>
          </cell>
          <cell r="ER14" t="b">
            <v>1</v>
          </cell>
          <cell r="ES14" t="b">
            <v>1</v>
          </cell>
        </row>
        <row r="15">
          <cell r="C15" t="str">
            <v>PGE:REA:Add VFD To Constant Volume Heat Pump With DCV:RT3:5:0</v>
          </cell>
          <cell r="Q15" t="str">
            <v>SDGE:RET:4-Foot (6-Lamp):WRF:16:0</v>
          </cell>
          <cell r="AK15" t="str">
            <v>SCE:ER:(1) 36in (1) Instant Start Ballast - Reduced Light Output T8 Linear Flourescent Replacing (1) 36in T12 Linear Fluorescent:OFS:15:5</v>
          </cell>
          <cell r="EO15" t="str">
            <v>Up To 128 Watt Interior Fixture T5 Linear Flourescent Replacing 101 - 175 Watt Lamp Base Case</v>
          </cell>
          <cell r="EP15" t="str">
            <v>COM</v>
          </cell>
          <cell r="EQ15" t="str">
            <v>CZ10</v>
          </cell>
          <cell r="ER15" t="b">
            <v>1</v>
          </cell>
          <cell r="ES15" t="b">
            <v>1</v>
          </cell>
        </row>
        <row r="16">
          <cell r="C16" t="str">
            <v>PGE:REA:Aps Tier 2 - IR And Power Sensing:RES:5:0</v>
          </cell>
          <cell r="Q16" t="str">
            <v>SDGE:RET:A/C - Reflective Window Film Coastal:OFL:10:0</v>
          </cell>
          <cell r="AK16" t="str">
            <v>SCE:ER:(1) 36in (1) Instant Start Ballast - Reduced Light Output T8 Linear Flourescent Replacing (1) 36in T12 Linear Fluorescent:RSD:14.4921535340152:4.83071784467172</v>
          </cell>
          <cell r="EO16" t="str">
            <v>Up To 64 Watt Interior Fixture T5 Linear Flourescent Replacing Less Than 100 Watt Lamp Base Case</v>
          </cell>
          <cell r="EP16" t="str">
            <v>COM</v>
          </cell>
          <cell r="EQ16" t="str">
            <v>CZ06</v>
          </cell>
          <cell r="ER16" t="b">
            <v>1</v>
          </cell>
          <cell r="ES16" t="b">
            <v>1</v>
          </cell>
        </row>
        <row r="17">
          <cell r="C17" t="str">
            <v>PGE:REA:Booster Pumps-Variable Frequency Drive-Retrofit Only:AGOTH:10:0</v>
          </cell>
          <cell r="Q17" t="str">
            <v>SDGE:RET:A/C - Reflective Window Film Coastal:ASM:10:0</v>
          </cell>
          <cell r="AK17" t="str">
            <v>SCE:ER:(1) 36in (1) Instant Start Ballast - Reduced Light Output T8 Linear Flourescent Replacing (1) 36in T12 Linear Fluorescent:RTS:15:5</v>
          </cell>
          <cell r="EO17" t="str">
            <v>Up To 600 Watt Interior Fixture T5 Linear Flourescent Replacing Greater Than 400 Watt Lamp Base Case</v>
          </cell>
          <cell r="EP17" t="str">
            <v>COM</v>
          </cell>
          <cell r="EQ17" t="str">
            <v>CZ10</v>
          </cell>
          <cell r="ER17" t="b">
            <v>1</v>
          </cell>
          <cell r="ES17" t="b">
            <v>1</v>
          </cell>
        </row>
        <row r="18">
          <cell r="C18" t="str">
            <v>PGE:REA:Cases - Retrofit Glass Doors On Open Vertical Display Cases (Medium Case):GRO:12:0</v>
          </cell>
          <cell r="Q18" t="str">
            <v>SDGE:RET:A/C - Reflective Window Film Coastal:OFS:10:0</v>
          </cell>
          <cell r="AK18" t="str">
            <v>SCE:ER:(1) 36in (1) Instant Start Ballast - Reduced Light Output T8 Linear Flourescent Replacing (1) 36in T12 Linear Fluorescent:S_MIC:15:5</v>
          </cell>
        </row>
        <row r="19">
          <cell r="C19" t="str">
            <v>PGE:REA:Chilled Glycol Pipe Insulation - Indoor - Winery:MLI:11:0</v>
          </cell>
          <cell r="Q19" t="str">
            <v>SDGE:RET:A/C - Reflective Window Film Coastal:RFF:10:0</v>
          </cell>
          <cell r="AK19" t="str">
            <v>SCE:ER:(1) 48in (1) Instant Start Ballast - Reduced Light Output T8 Linear Fluorescent Replacing (1) 48in T12 Linear Fluorescent:MTL:15:5</v>
          </cell>
        </row>
        <row r="20">
          <cell r="C20" t="str">
            <v>PGE:REA:Chilled Glycol Pipe Insulation - Outdoor - Winery:MLI:11:0</v>
          </cell>
          <cell r="Q20" t="str">
            <v>SDGE:RET:A/C - Reflective Window Film Inland:OFS:10:0</v>
          </cell>
          <cell r="AK20" t="str">
            <v>SCE:ER:(1) 48in (1) Instant Start Ballast - Reduced Light Output T8 Linear Fluorescent Replacing (1) 48in T12 Linear Fluorescent:OFS:15:5</v>
          </cell>
        </row>
        <row r="21">
          <cell r="C21" t="str">
            <v>PGE:REA:Control - Multiplex - Ambient Air Cooled Sct HP 70 F Min:GRO:15:0</v>
          </cell>
          <cell r="Q21" t="str">
            <v>SDGE:RET:A/C - Reflective Window Film Inland:ASM:10:0</v>
          </cell>
          <cell r="AK21" t="str">
            <v>SCE:ER:(1) 48in (1) Instant Start Ballast - Reduced Light Output T8 Linear Fluorescent Replacing (1) 48in T12 Linear Fluorescent:RSD:14.3999996185303:4.7999998728434</v>
          </cell>
        </row>
        <row r="22">
          <cell r="C22" t="str">
            <v>PGE:REA:Control - Multiplex - Ambient Air Cooled Sct HP 70 F Min - Var Spd:GRO:15:0</v>
          </cell>
          <cell r="Q22" t="str">
            <v>SDGE:RET:A/C - Reflective Window Film Inland:OFL:10:0</v>
          </cell>
          <cell r="AK22" t="str">
            <v>SCE:ER:(1) 48in (1) Instant Start Ballast - Reduced Light Output T8 Linear Fluorescent Replacing (1) 48in T12 Linear Fluorescent:RSD:14.3999996185303:4.80000019073486</v>
          </cell>
        </row>
        <row r="23">
          <cell r="C23" t="str">
            <v>PGE:REA:Control - Multiplex - Floating Sst Cont - Lt-Mt Suction Groups:GRO:15:0</v>
          </cell>
          <cell r="Q23" t="str">
            <v>SDGE:RET:A/C - Reflective Window Film Inland:HSP:10:0</v>
          </cell>
          <cell r="AK23" t="str">
            <v>SCE:ER:(1) 48in (1) Instant Start Ballast - Reduced Light Output T8 Linear Fluorescent Replacing (1) 48in T12 Linear Fluorescent:RTS:15:5</v>
          </cell>
        </row>
        <row r="24">
          <cell r="C24" t="str">
            <v>PGE:REA:Control - Multiplex - Wetbulb - EVAP Cooled Sct HP 70 F Min:GRO:15:0</v>
          </cell>
          <cell r="Q24" t="str">
            <v>SDGE:RET:Agriculture - Low Pressure Sprinkler Nozzles (Per Nozzle):APF:20:0</v>
          </cell>
          <cell r="AK24" t="str">
            <v>SCE:ER:(1) 48in (1) Instant Start Ballast - Reduced Light Output T8 Linear Fluorescent Replacing (1) 48in T12 Linear Fluorescent:S_MIC:15:5</v>
          </cell>
        </row>
        <row r="25">
          <cell r="C25" t="str">
            <v>PGE:REA:Control - Multiplex - Wetbulb - EVAP Cooled Sct HP 70 F Min - Var Spd:GRO:15:0</v>
          </cell>
          <cell r="Q25" t="str">
            <v>SDGE:RET:Agriculture - Sprinkler To Drip Irrigation (Per ACre):APF:20:0</v>
          </cell>
          <cell r="AK25" t="str">
            <v>SCE:ER:(1) 48in Medium Temp Reach-In Display Cases Canopy LED Replacing (1) 48in T12 Linear Fluorescent:S_MIC:16:5.30000019073486</v>
          </cell>
        </row>
        <row r="26">
          <cell r="C26" t="str">
            <v>PGE:REA:Enhanced Time Delay Relay:DMO:5:0</v>
          </cell>
          <cell r="Q26" t="str">
            <v>SDGE:RET:Cf Hardwired Fixture 28w:GRO:2.5699999332428:0</v>
          </cell>
          <cell r="AK26" t="str">
            <v>SCE:ER:(1) 48in Medium Temp Reach-In Display Cases Canopy LED Replacing (2) 48in T12 Linear Fluorescent:GRO:16:5.30000019073486</v>
          </cell>
        </row>
        <row r="27">
          <cell r="C27" t="str">
            <v>PGE:REA:Enhanced Time Delay Relay:MFM:5:0</v>
          </cell>
          <cell r="Q27" t="str">
            <v>SDGE:RET:Cf Hardwired Fixture 28w:OFS:3.35999989509583:0</v>
          </cell>
          <cell r="AK27" t="str">
            <v>SCE:ER:(1) 48in Medium Temp Reach-In Display Cases Canopy LED Replacing (2) 48in T12 Linear Fluorescent:RSD:16:5.30000019073486</v>
          </cell>
        </row>
        <row r="28">
          <cell r="C28" t="str">
            <v>PGE:REA:Enhanced Time Delay Relay:SFM:5:0</v>
          </cell>
          <cell r="Q28" t="str">
            <v>SDGE:RET:Cf Hardwired Fixture 28w:RTS:2.49000000953674:0</v>
          </cell>
          <cell r="AK28" t="str">
            <v>SCE:ER:(1) 48in Medium Temp Reach-In Display Cases Canopy LED Replacing (2) 48in T12 Linear Fluorescent:RTS:16:5.30000019073486</v>
          </cell>
        </row>
        <row r="29">
          <cell r="C29" t="str">
            <v>PGE:REA:Fhp Single Low Temperature Condensing Unit:GRO:15:0</v>
          </cell>
          <cell r="Q29" t="str">
            <v>SDGE:RET:Cf Hardwired Fixture 28w:MTL:7.30000019073486:0</v>
          </cell>
          <cell r="AK29" t="str">
            <v>SCE:ER:(1) 48in Medium Temp Reach-In Display Cases Canopy LED Replacing (2) 48in T12 Linear Fluorescent:S_MIC:16:5.30000019073486</v>
          </cell>
        </row>
        <row r="30">
          <cell r="C30" t="str">
            <v>PGE:REA:Fhp Single Low Temperature Remote Condenser:GRO:15:0</v>
          </cell>
          <cell r="Q30" t="str">
            <v>SDGE:RET:Cf Hardwired Fixture 28w:RFF:2.07999992370605:0</v>
          </cell>
          <cell r="AK30" t="str">
            <v>SCE:ER:(1) 48in Medium Temp Reach-In Display Cases Shelf LED Replacing (1) 48in T12 Linear Fluorescent:S_MIC:16:5.30000019073486</v>
          </cell>
        </row>
        <row r="31">
          <cell r="C31" t="str">
            <v>PGE:REA:Fhp Single Medium Temperature Condensing Unit:GRO:15:0</v>
          </cell>
          <cell r="Q31" t="str">
            <v>SDGE:RET:Cf Hardwired Fixture 28w:ASM:4.34999990463257:0</v>
          </cell>
          <cell r="AK31" t="str">
            <v>SCE:ER:(1) 48in Reduced 28 Watt (1) Instant Start Ballast - Reduced Light Output T8 Linear Fluorescent Replacing (1) 48in T8 Linear Fluorescent:ASM:15:5</v>
          </cell>
        </row>
        <row r="32">
          <cell r="C32" t="str">
            <v>PGE:REA:Fhp Single Medium Temperature Remote Condenser:GRO:15:0</v>
          </cell>
          <cell r="Q32" t="str">
            <v>SDGE:RET:Cleaned Condenser Coil For Refrigeration Unit Serving Walkins:HTL:3:0</v>
          </cell>
          <cell r="AK32" t="str">
            <v>SCE:ER:(1) 48in Reduced 28 Watt (1) Instant Start Ballast - Reduced Light Output T8 Linear Fluorescent Replacing (1) 48in T8 Linear Fluorescent:CNC:15:5</v>
          </cell>
        </row>
        <row r="33">
          <cell r="C33" t="str">
            <v>PGE:REA:Glycol Pump Motor VFD - 10hp:MLI:15:0</v>
          </cell>
          <cell r="Q33" t="str">
            <v>SDGE:RET:Cleaned Condenser Coil For Refrigeration Unit Serving Walkins:OFS:3:0</v>
          </cell>
          <cell r="AK33" t="str">
            <v>SCE:ER:(1) 48in Reduced 28 Watt (1) Instant Start Ballast - Reduced Light Output T8 Linear Fluorescent Replacing (1) 48in T8 Linear Fluorescent:OFS:15:5</v>
          </cell>
        </row>
        <row r="34">
          <cell r="C34" t="str">
            <v>PGE:REA:Glycol Pump Motor VFD - 15hp:MLI:15:0</v>
          </cell>
          <cell r="Q34" t="str">
            <v>SDGE:RET:Cleaned Condenser Coil For Refrigeration Unit Serving Walkins:RFF:3:0</v>
          </cell>
          <cell r="AK34" t="str">
            <v>SCE:ER:(1) 48in Reduced 28 Watt (1) Instant Start Ballast - Reduced Light Output T8 Linear Fluorescent Replacing (1) 48in T8 Linear Fluorescent:RFF:14.5:4.80000019073486</v>
          </cell>
        </row>
        <row r="35">
          <cell r="C35" t="str">
            <v>PGE:REA:Glycol Pump Motor VFD - 20hp:MLI:15:0</v>
          </cell>
          <cell r="Q35" t="str">
            <v>SDGE:RET:Cleaned Condenser Coil For Refrigeration Unit Serving Walkins:RTS:3:0</v>
          </cell>
          <cell r="AK35" t="str">
            <v>SCE:ER:(1) 48in Reduced 28 Watt (1) Instant Start Ballast - Reduced Light Output T8 Linear Fluorescent Replacing (1) 48in T8 Linear Fluorescent:RFF:14.5:4.8333333333333</v>
          </cell>
        </row>
        <row r="36">
          <cell r="C36" t="str">
            <v>PGE:REA:Glycol Pump Motor VFD - 25hp:MLI:15:0</v>
          </cell>
          <cell r="Q36" t="str">
            <v>SDGE:RET:Cleaned Condenser Coil For Refrigeration Unit Serving Walkins:RSD:3:0</v>
          </cell>
          <cell r="AK36" t="str">
            <v>SCE:ER:(1) 48in Reduced 28 Watt (1) Instant Start Ballast - Reduced Light Output T8 Linear Fluorescent Replacing (1) 48in T8 Linear Fluorescent:RSD:14.5:4.80000019073486</v>
          </cell>
        </row>
        <row r="37">
          <cell r="C37" t="str">
            <v>PGE:REA:Glycol Pump Motor VFD - 5hp:MLI:15:0</v>
          </cell>
          <cell r="Q37" t="str">
            <v>SDGE:RET:Cleaned Condenser Coil For Refrigeration Unit Serving Walkins:ASM:3:0</v>
          </cell>
          <cell r="AK37" t="str">
            <v>SCE:ER:(1) 48in Reduced 28 Watt (1) Instant Start Ballast - Reduced Light Output T8 Linear Fluorescent Replacing (1) 48in T8 Linear Fluorescent:RSD:14.4876544487447:4.82921814958158</v>
          </cell>
        </row>
        <row r="38">
          <cell r="C38" t="str">
            <v>PGE:REA:Glycol Pump Motor VFD - 7.5hp:MLI:15:0</v>
          </cell>
          <cell r="Q38" t="str">
            <v>SDGE:RET:Cleaned Condenser Coil For Refrigeration Unit Serving Walkins:GRO:3:0</v>
          </cell>
          <cell r="AK38" t="str">
            <v>SCE:ER:(1) 48in Reduced 28 Watt (1) Instant Start Ballast - Reduced Light Output T8 Linear Fluorescent Replacing (1) 48in T8 Linear Fluorescent:RSD:14.4921535340152:4.83071784467172</v>
          </cell>
        </row>
        <row r="39">
          <cell r="C39" t="str">
            <v>PGE:REA:Glycol Tank Insulation - Outdoor:MLI:15:0</v>
          </cell>
          <cell r="Q39" t="str">
            <v>SDGE:RET:Cleaned Condenser Coil For Refrigeration Unit Serving Walkins:EPR:3:0</v>
          </cell>
          <cell r="AK39" t="str">
            <v>SCE:ER:(1) 48in Reduced 28 Watt (1) Instant Start Ballast - Reduced Light Output T8 Linear Fluorescent Replacing (1) 48in T8 Linear Fluorescent:RSD:14.5:4.8333333333333</v>
          </cell>
        </row>
        <row r="40">
          <cell r="C40" t="str">
            <v>PGE:REA:Milk Pre-Cooler:AGOTH:15:0</v>
          </cell>
          <cell r="Q40" t="str">
            <v>SDGE:RET:Cleaned Condenser Coil For Refrigeration Unit Serving Walkins:MTL:3:0</v>
          </cell>
          <cell r="AK40" t="str">
            <v>SCE:ER:(1) 48in Reduced 28 Watt (1) Instant Start Ballast - Reduced Light Output T8 Linear Fluorescent Replacing (1) 48in T8 Linear Fluorescent:RTS:15:5</v>
          </cell>
        </row>
        <row r="41">
          <cell r="C41" t="str">
            <v>PGE:REA:Night Covers For Display Cases: Horizontal (Low Temperature):GRO:5:0</v>
          </cell>
          <cell r="Q41" t="str">
            <v>SDGE:RET:Cleaned Condenser Coil For Refrigeration Unit Serving Walkins:SUN:3:0</v>
          </cell>
          <cell r="AK41" t="str">
            <v>SCE:ER:(1) 48in Reduced 28 Watt (1) Instant Start Ballast - Reduced Light Output T8 Linear Fluorescent Replacing (1) 48in T8 Linear Fluorescent:S_MIC:15:5</v>
          </cell>
        </row>
        <row r="42">
          <cell r="C42" t="str">
            <v>PGE:REA:Night Covers For Display Cases: Horizontal (Low Temperature):RSD:5:0</v>
          </cell>
          <cell r="Q42" t="str">
            <v>SDGE:RET:Cleaned Condenser Coil For Refrigeration Unit Serving Walkins:WRF:3:0</v>
          </cell>
          <cell r="AK42" t="str">
            <v>SCE:ER:(1) 48in Reduced 28 Watt T8 Linear Fluorescent Replacing (1) 48in T12 Linear Fluorescent:CNC:15:5</v>
          </cell>
        </row>
        <row r="43">
          <cell r="C43" t="str">
            <v>PGE:REA:Night Covers For Display Cases: Horizontal (Low Temperature):RTL:5:0</v>
          </cell>
          <cell r="Q43" t="str">
            <v>SDGE:RET:Cleaned Condenser Coil For Refrigeration Unit Serving Walkins:RTL:3:0</v>
          </cell>
          <cell r="AK43" t="str">
            <v>SCE:ER:(1) 48in Reduced 28 Watt T8 Linear Fluorescent Replacing (1) 48in T12 Linear Fluorescent:OFS:15:5</v>
          </cell>
        </row>
        <row r="44">
          <cell r="C44" t="str">
            <v>PGE:REA:Night Covers For Display Cases: Vertical (Medium Temperature):GRO:5:0</v>
          </cell>
          <cell r="Q44" t="str">
            <v>SDGE:RET:Cleaned Condenser Coil For Refrigeration Unit Serving Walkins:SCN:3:0</v>
          </cell>
          <cell r="AK44" t="str">
            <v>SCE:ER:(1) 48in Reduced 28 Watt T8 Linear Fluorescent Replacing (1) 48in T12 Linear Fluorescent:RFF:14.5:4.80000019073486</v>
          </cell>
        </row>
        <row r="45">
          <cell r="C45" t="str">
            <v>PGE:REA:Night Covers For Display Cases: Vertical (Medium Temperature):RTS:5:0</v>
          </cell>
          <cell r="Q45" t="str">
            <v>SDGE:RET:Cleaned Condenser Coil Refrigeration Unit Serving Reach-Ins:EPR:3:0</v>
          </cell>
          <cell r="AK45" t="str">
            <v>SCE:ER:(1) 48in Reduced 28 Watt T8 Linear Fluorescent Replacing (1) 48in T12 Linear Fluorescent:RSD:14.5:4.80000019073486</v>
          </cell>
        </row>
        <row r="46">
          <cell r="C46" t="str">
            <v>PGE:REA:Occupancy Sensor: Plug-Load:RES:8:0</v>
          </cell>
          <cell r="Q46" t="str">
            <v>SDGE:RET:Cleaned Condenser Coil Refrigeration Unit Serving Reach-Ins:GRO:3:0</v>
          </cell>
          <cell r="AK46" t="str">
            <v>SCE:ER:(1) 48in Reduced 28 Watt T8 Linear Fluorescent Replacing (1) 48in T12 Linear Fluorescent:RTS:15:5</v>
          </cell>
        </row>
        <row r="47">
          <cell r="C47" t="str">
            <v>PGE:REA:Pipe Insulation Hot Water 120-200 F, Pipe Diameter 1:AGOTH:11:0</v>
          </cell>
          <cell r="Q47" t="str">
            <v>SDGE:RET:Cleaned Condenser Coil Refrigeration Unit Serving Reach-Ins:MLI:3:0</v>
          </cell>
          <cell r="AK47" t="str">
            <v>SCE:ER:(1) 48in Reduced 28 Watt T8 Linear Fluorescent Replacing (1) 48in T12 Linear Fluorescent:S_MIC:15:5</v>
          </cell>
        </row>
        <row r="48">
          <cell r="C48" t="str">
            <v>PGE:REA:Pipe Insulation Pipe Diameter &lt;1" - Hot Steam &gt;= 15psipgecohvc104 R6iou Workpaper7/1/2014deerprocheatsteamdistliquidcircpipeinsno2013-2014:ASM:11:0</v>
          </cell>
          <cell r="Q48" t="str">
            <v>SDGE:RET:Cleaned Condenser Coil Refrigeration Unit Serving Reach-Ins:OFS:3:0</v>
          </cell>
          <cell r="AK48" t="str">
            <v>SCE:ER:(1) 60in Retrofits In Low Temp Reach-In Display Cases LED Replacing (1) 60in T12 Linear Fluorescent:RTS:16:0</v>
          </cell>
        </row>
        <row r="49">
          <cell r="C49" t="str">
            <v>PGE:REA:Pipe Insulation Pipe Diameter &lt;1" - Hot Steam &gt;= 15psipgecohvc104 R6iou Workpaper7/1/2014deerprocheatsteamdistliquidcircpipeinsno2013-2014:OFS:11:0</v>
          </cell>
          <cell r="Q49" t="str">
            <v>SDGE:RET:Cleaned Condenser Coil Refrigeration Unit Serving Reach-Ins:RFF:3:0</v>
          </cell>
          <cell r="AK49" t="str">
            <v>SCE:ER:(1) 60in Retrofits In Low Temp Reach-In Display Cases LED Replacing (1) 60in T12 Linear Fluorescent:S_MIC:16:0</v>
          </cell>
        </row>
        <row r="50">
          <cell r="C50" t="str">
            <v>PGE:REA:Pipe Insulation Pipe Diameter &lt;1" - Hot Steam &gt;= 15psipgecohvc104 R6iou Workpaper7/1/2014deerprocheatsteamdistliquidcircpipeinsno2013-2014:RTL:11:0</v>
          </cell>
          <cell r="Q50" t="str">
            <v>SDGE:RET:Cleaned Condenser Coil Refrigeration Unit Serving Reach-Ins:RSD:3:0</v>
          </cell>
          <cell r="AK50" t="str">
            <v>SCE:ER:(1) 60in Retrofits In Low Temp Reach-In Display Cases LED Replacing (1) 60in T8 Linear Fluorescent:RSD:16:0</v>
          </cell>
        </row>
        <row r="51">
          <cell r="C51" t="str">
            <v>PGE:REA:Pipe Insulation Pipe Diameter &lt;1" - Hot Steam &gt;= 15psipgecohvc104 R6iou Workpaper7/1/2014deerprocheatsteamdistliquidcircpipeinsno2013-2014:RTS:11:0</v>
          </cell>
          <cell r="Q51" t="str">
            <v>SDGE:RET:Cleaned Condenser Coil Refrigeration Unit Serving Reach-Ins:RTS:3:0</v>
          </cell>
          <cell r="AK51" t="str">
            <v>SCE:ER:(1) 60in Retrofits In Low Temp Reach-In Display Cases LED Replacing (1) 60in T8 Linear Fluorescent:RTS:16:0</v>
          </cell>
        </row>
        <row r="52">
          <cell r="C52" t="str">
            <v>PGE:REA:Pipe Insulation Pipe Diameter &lt;1" - Hot Waterpgecohvc104 R6iou Workpaper7/1/2014deerprocheatsteamdistliquidcircpipeinsno2013-2014:MLI:11:0</v>
          </cell>
          <cell r="Q52" t="str">
            <v>SDGE:RET:Cleaned Condenser Coil Refrigeration Unit Serving Reach-Ins:HSP:3:0</v>
          </cell>
          <cell r="AK52" t="str">
            <v>SCE:ER:(1) 60in Retrofits In Medium Temp Reach-In Display Cases LED Replacing (1) 60in T12 Linear Fluorescent:GRO:16:0</v>
          </cell>
        </row>
        <row r="53">
          <cell r="C53" t="str">
            <v>PGE:REA:Pipe Insulation Pipe Diameter &gt;= 1" - Hot Waterpgecohvc104 R6iou Workpaper7/1/2014deerprocheatsteamdistliquidcircpipeinsno2013-2014:MLI:11:0</v>
          </cell>
          <cell r="Q53" t="str">
            <v>SDGE:RET:Cleaned Condenser Coil Refrigeration Unit Serving Reach-Ins:SUN:3:0</v>
          </cell>
          <cell r="AK53" t="str">
            <v>SCE:ER:(1) 60in Retrofits In Medium Temp Reach-In Display Cases LED Replacing (1) 60in T12 Linear Fluorescent:RFF:16:0</v>
          </cell>
        </row>
        <row r="54">
          <cell r="C54" t="str">
            <v>PGE:REA:Pipe Insulation Pipe Diameter &gt;=1" - Hot Steam &gt;= 15psipgecohvc104 R6iou Workpaper7/1/2014deerprocheatsteamdistliquidcircpipeinsno2013-2014:ASM:11:0</v>
          </cell>
          <cell r="Q54" t="str">
            <v>SDGE:RET:Cleaned Condenser Coil Refrigeration Unit Serving Reach-Ins:ASM:3:0</v>
          </cell>
          <cell r="AK54" t="str">
            <v>SCE:ER:(1) 60in Retrofits In Medium Temp Reach-In Display Cases LED Replacing (1) 60in T12 Linear Fluorescent:RSD:16:0</v>
          </cell>
        </row>
        <row r="55">
          <cell r="C55" t="str">
            <v>PGE:REA:Pipe Insulation Pipe Diameter &gt;=1" - Hot Steam &gt;= 15psipgecohvc104 R6iou Workpaper7/1/2014deerprocheatsteamdistliquidcircpipeinsno2013-2014:MLI:11:0</v>
          </cell>
          <cell r="Q55" t="str">
            <v>SDGE:RET:Cleaned Condenser Coil Refrigeration Unit Serving Reach-Ins:OFL:3:0</v>
          </cell>
          <cell r="AK55" t="str">
            <v>SCE:ER:(1) 60in Retrofits In Medium Temp Reach-In Display Cases LED Replacing (1) 60in T12 Linear Fluorescent:RTS:16:0</v>
          </cell>
        </row>
        <row r="56">
          <cell r="C56" t="str">
            <v>PGE:REA:Pipe Insulation Pipe Diameter &gt;=1" - Hot Steam &gt;= 15psipgecohvc104 R6iou Workpaper7/1/2014deerprocheatsteamdistliquidcircpipeinsno2013-2014:OFS:11:0</v>
          </cell>
          <cell r="Q56" t="str">
            <v>SDGE:RET:Cleaned Condenser Coil Refrigeration Unit Serving Reach-Ins:RTL:3:0</v>
          </cell>
          <cell r="AK56" t="str">
            <v>SCE:ER:(1) 60in Retrofits In Medium Temp Reach-In Display Cases LED Replacing (1) 60in T12 Linear Fluorescent:S_MIC:16:0</v>
          </cell>
        </row>
        <row r="57">
          <cell r="C57" t="str">
            <v>PGE:REA:Pipe Insulation Pipe Diameter &gt;=1" - Hot Steam &gt;= 15psipgecohvc104 R6iou Workpaper7/1/2014deerprocheatsteamdistliquidcircpipeinsno2013-2014:RTL:11:0</v>
          </cell>
          <cell r="Q57" t="str">
            <v>SDGE:RET:Cleaned Condenser Coil Refrigeration Unit Serving Reach-Ins:HTL:3:0</v>
          </cell>
          <cell r="AK57" t="str">
            <v>SCE:ER:(1) 60in Retrofits In Medium Temp Reach-In Display Cases LED Replacing (1) 60in T8 Linear Fluorescent:GRO:16:0</v>
          </cell>
        </row>
        <row r="58">
          <cell r="C58" t="str">
            <v>PGE:REA:Pipe Insulation Pipe Diameter &gt;=1" - Hot Steam &gt;= 15psipgecohvc104 R6iou Workpaper7/1/2014deerprocheatsteamdistliquidcircpipeinsno2013-2014:RTS:11:0</v>
          </cell>
          <cell r="Q58" t="str">
            <v>SDGE:RET:Cleaned Condenser Coil Refrigeration Unit Serving Reach-Ins:MTL:3:0</v>
          </cell>
          <cell r="AK58" t="str">
            <v>SCE:ER:(1) 60in Retrofits In Medium Temp Reach-In Display Cases LED Replacing (1) 60in T8 Linear Fluorescent:S_MIC:16:0</v>
          </cell>
        </row>
        <row r="59">
          <cell r="C59" t="str">
            <v>PGE:REA:PTAC/PTHP Controller:HTL:15:0</v>
          </cell>
          <cell r="Q59" t="str">
            <v>SDGE:RET:Efficient Fan Control (Efc) W/AC:MFM:15:0</v>
          </cell>
          <cell r="AK59" t="str">
            <v>SCE:ER:(1) 72in Retrofits In Low Temp Reach-In Display Cases LED Replacing (1) 72in T12 Linear Fluorescent:GRO:16:0</v>
          </cell>
        </row>
        <row r="60">
          <cell r="C60" t="str">
            <v>PGE:REA:PTAC/PTHP Controller:MTL:15:0</v>
          </cell>
          <cell r="Q60" t="str">
            <v>SDGE:RET:Efficient Fan Control (Efc) W/AC:DMO:11:0</v>
          </cell>
          <cell r="AK60" t="str">
            <v>SCE:ER:(1) 72in Retrofits In Low Temp Reach-In Display Cases LED Replacing (1) 72in T12 Linear Fluorescent:RSD:16:0</v>
          </cell>
        </row>
        <row r="61">
          <cell r="C61" t="str">
            <v>PGE:REA:Refrigeration: Add Doors To Med Temp Walk-In/Reach-In:GRO:12:0</v>
          </cell>
          <cell r="Q61" t="str">
            <v>SDGE:RET:Efficient Fan Control (Efc) W/AC:DMO:15:0</v>
          </cell>
          <cell r="AK61" t="str">
            <v>SCE:ER:(1) 72in Retrofits In Low Temp Reach-In Display Cases LED Replacing (1) 72in T12 Linear Fluorescent:RTS:16:0</v>
          </cell>
        </row>
        <row r="62">
          <cell r="C62" t="str">
            <v>PGE:REA:Submersible Booster Pump System Overhaul (&lt;=25hp):AGOTH:6.5:0</v>
          </cell>
          <cell r="Q62" t="str">
            <v>SDGE:RET:Efficient Fan Controller:SFM:11:0</v>
          </cell>
          <cell r="AK62" t="str">
            <v>SCE:ER:(1) 72in Retrofits In Low Temp Reach-In Display Cases LED Replacing (1) 72in T12 Linear Fluorescent:S_MIC:16:0</v>
          </cell>
        </row>
        <row r="63">
          <cell r="C63" t="str">
            <v>PGE:REA:Submersible Well Pump System Overhaul (&lt;=25hp):AGOTH:12.7:0</v>
          </cell>
          <cell r="Q63" t="str">
            <v>SDGE:RET:Efficient Fan Controller:SFM:15:0</v>
          </cell>
          <cell r="AK63" t="str">
            <v>SCE:ER:(1) 72in Retrofits In Medium Temp Reach-In Display Cases LED Replacing (1) 72in T12 Linear Fluorescent:GRO:16:0</v>
          </cell>
        </row>
        <row r="64">
          <cell r="C64" t="str">
            <v>PGE:REA:Tank Insulation-High Temp-Two Inch:AGOTH:11:0</v>
          </cell>
          <cell r="Q64" t="str">
            <v>SDGE:RET:Ext Cf Fixture Common (18 Watt) - Energy Star:DMO:9.67000007629395:0</v>
          </cell>
          <cell r="AK64" t="str">
            <v>SCE:ER:(1) 72in Retrofits In Medium Temp Reach-In Display Cases LED Replacing (1) 72in T12 Linear Fluorescent:RFF:16:0</v>
          </cell>
        </row>
        <row r="65">
          <cell r="C65" t="str">
            <v>PGE:REA:Tank Insulation-High Temp-Two Inch:INDOTH:11:0</v>
          </cell>
          <cell r="Q65" t="str">
            <v>SDGE:RET:Ext Energy Star Hardwire Fixture (18 Watt):DMO:9.67000007629395:0</v>
          </cell>
          <cell r="AK65" t="str">
            <v>SCE:ER:(1) 72in Retrofits In Medium Temp Reach-In Display Cases LED Replacing (1) 72in T12 Linear Fluorescent:RSD:16:0</v>
          </cell>
        </row>
        <row r="66">
          <cell r="C66" t="str">
            <v>PGE:REA:Time Clock: Refrigeration Case Lighting:GRO:8:0</v>
          </cell>
          <cell r="Q66" t="str">
            <v>SDGE:RET:Ext. Energy Star CFL - 13 Watt:DMO:9.67000007629395:0</v>
          </cell>
          <cell r="AK66" t="str">
            <v>SCE:ER:(1) 72in Retrofits In Medium Temp Reach-In Display Cases LED Replacing (1) 72in T12 Linear Fluorescent:RTS:16:0</v>
          </cell>
        </row>
        <row r="67">
          <cell r="C67" t="str">
            <v>PGE:REA:Turbine Booster Pump System Overhaul (&lt;=25hp):AGOTH:9.3:0</v>
          </cell>
          <cell r="Q67" t="str">
            <v>SDGE:RET:Fl, (1) 96in, T8 Lamp, Is Eb, Rlo (Bf&lt;.85), Tandem 2 Lamp Ballast, Lumens=4152, W/Fixt=49 (Retrofit):OFS:16:0</v>
          </cell>
          <cell r="AK67" t="str">
            <v>SCE:ER:(1) 72in Retrofits In Medium Temp Reach-In Display Cases LED Replacing (1) 72in T12 Linear Fluorescent:S_MIC:16:0</v>
          </cell>
        </row>
        <row r="68">
          <cell r="C68" t="str">
            <v>PGE:REA:Turbine Well Pump System Overhaul (&lt;=25hp):AGOTH:6.8:0</v>
          </cell>
          <cell r="Q68" t="str">
            <v>SDGE:RET:Fl, (1) 96in, T8 Lamp, Is Eb, Rlo (Bf&lt;.85), Tandem 2 Lamp Ballast, Lumens=4152, W/Fixt=49 (Retrofit):RTS:16:0</v>
          </cell>
          <cell r="AK68" t="str">
            <v>SCE:ER:(1) 96in (1) Instant Start Ballast - Reduced Light Output T8 Linear Fluorescent Replacing (1) 96in T12 Linear Fluorescent:CNC:15:5</v>
          </cell>
        </row>
        <row r="69">
          <cell r="C69" t="str">
            <v>PGE:REA:Turbine Well Pump System Overhaul (&lt;=25hp):INDOTH:6.8:0</v>
          </cell>
          <cell r="Q69" t="str">
            <v>SDGE:RET:Fl, (1) 96in, T8 Lamp, Is Eb, Rlo (Bf&lt;.85), Tandem 2 Lamp Ballast, Lumens=4152, W/Fixt=49 (Retrofit):ASM:16:0</v>
          </cell>
          <cell r="AK69" t="str">
            <v>SCE:ER:(1) 96in (1) Instant Start Ballast - Reduced Light Output T8 Linear Fluorescent Replacing (1) 96in T12 Linear Fluorescent:OFS:15:5</v>
          </cell>
        </row>
        <row r="70">
          <cell r="C70" t="str">
            <v>PGE:REA:Variable Frequency Drive - HVAC Fan, 100 HP Max:COM:5:0</v>
          </cell>
          <cell r="Q70" t="str">
            <v>SDGE:RET:Fl, (1) 96in, T8 Lamp, Is Eb, Rlo (Bf&lt;.85), Tandem 2 Lamp Ballast, Lumens=4152, W/Fixt=49 (Retrofit):ESE:16:0</v>
          </cell>
          <cell r="AK70" t="str">
            <v>SCE:ER:(1) 96in (1) Instant Start Ballast - Reduced Light Output T8 Linear Fluorescent Replacing (1) 96in T12 Linear Fluorescent:RSD:14.3999996185303:4.7999998728434</v>
          </cell>
        </row>
        <row r="71">
          <cell r="C71" t="str">
            <v>PGE:REA:Variable Frequency Drive - HVAC Fan, 100 HP Max:ESE:5:0</v>
          </cell>
          <cell r="Q71" t="str">
            <v>SDGE:RET:Fl, (1) 96in, T8 Lamp, Is Eb, Rlo (Bf&lt;.85), Tandem 2 Lamp Ballast, Lumens=4152, W/Fixt=49 (Retrofit):GRO:16:0</v>
          </cell>
          <cell r="AK71" t="str">
            <v>SCE:ER:(1) 96in (1) Instant Start Ballast - Reduced Light Output T8 Linear Fluorescent Replacing (1) 96in T12 Linear Fluorescent:RSD:14.3999996185303:4.80000019073486</v>
          </cell>
        </row>
        <row r="72">
          <cell r="C72" t="str">
            <v>PGE:REA:Variable Frequency Drive - HVAC Fan, 100 HP Max:EUN:5:0</v>
          </cell>
          <cell r="Q72" t="str">
            <v>SDGE:RET:Fl, (1) 96in, T8 Lamp, Is Eb, Rlo (Bf&lt;.85), Tandem 2 Lamp Ballast, Lumens=4152, W/Fixt=49 (Retrofit):OFL:16:0</v>
          </cell>
          <cell r="AK72" t="str">
            <v>SCE:ER:(1) 96in (1) Instant Start Ballast - Reduced Light Output T8 Linear Fluorescent Replacing (1) 96in T12 Linear Fluorescent:RSD:14.4921535340152:4.83071784467172</v>
          </cell>
        </row>
        <row r="73">
          <cell r="C73" t="str">
            <v>PGE:REA:Variable Frequency Drive - HVAC Fan, 100 HP Max:HTL:5:0</v>
          </cell>
          <cell r="Q73" t="str">
            <v>SDGE:RET:Fl, (1) 96in, T8 Lamp, Is Eb, Rlo (Bf&lt;.85), Tandem 2 Lamp Ballast, Lumens=4152, W/Fixt=49 (Retrofit):RTL:16:0</v>
          </cell>
          <cell r="AK73" t="str">
            <v>SCE:ER:(1) 96in (1) Instant Start Ballast - Reduced Light Output T8 Linear Fluorescent Replacing (1) 96in T12 Linear Fluorescent:RTS:15:5</v>
          </cell>
        </row>
        <row r="74">
          <cell r="C74" t="str">
            <v>PGE:REA:Variable Frequency Drive - HVAC Fan, 100 HP Max:NRS:5:0</v>
          </cell>
          <cell r="Q74" t="str">
            <v>SDGE:RET:Fl, (1) 96in, T8 Lamp, Is Eb, Rlo (Bf&lt;.85), Tandem 2 Lamp Ballast, Lumens=4152, W/Fixt=49 (Retrofit):WRF:16:0</v>
          </cell>
          <cell r="AK74" t="str">
            <v>SCE:ER:(1) 96in (1) Instant Start Ballast - Reduced Light Output T8 Linear Fluorescent Replacing (1) 96in T12 Linear Fluorescent:S_MIC:15:5</v>
          </cell>
        </row>
        <row r="75">
          <cell r="C75" t="str">
            <v>PGE:REA:Variable Frequency Drive - HVAC Fan, 100 HP Max:OFL:5:0</v>
          </cell>
          <cell r="Q75" t="str">
            <v>SDGE:RET:Fl, (1) 96in, T8 Lamp, Is Eb, Rlo (Bf&lt;.85), Tandem 2 Lamp Ballast, Lumens=4152, W/Fixt=49 (Retrofit):RFF:16:0</v>
          </cell>
          <cell r="AK75" t="str">
            <v>SCE:ER:(2) 24in F17 (1) Premium Instant Start Ballast - High Light Output T8 Linear Fluorescent Replacing (2) T12 U-Tube Fluorescent:CNC:15:5</v>
          </cell>
        </row>
        <row r="76">
          <cell r="C76" t="str">
            <v>PGE:REA:Variable Frequency Drive - HVAC Fan, 100 HP Max:RT3:5:0</v>
          </cell>
          <cell r="Q76" t="str">
            <v>SDGE:RET:Fl, (1) 96in, T8 Lamp, Is Eb, Rlo (Bf&lt;.85), Tandem 2 Lamp Ballast, Lumens=4152, W/Fixt=49 (Retrofit):RSD:16:0</v>
          </cell>
          <cell r="AK76" t="str">
            <v>SCE:ER:(2) 24in F17 (1) Premium Instant Start Ballast - High Light Output T8 Linear Fluorescent Replacing (2) T12 U-Tube Fluorescent:GST:15:5</v>
          </cell>
        </row>
        <row r="77">
          <cell r="C77" t="str">
            <v>PGE:REA:Variable Speed Drive On Process Fan Control:AGOTH:5:0</v>
          </cell>
          <cell r="Q77" t="str">
            <v>SDGE:RET:Fl, (1) 96in, T8 Lamp, Is Eb, Rlo (Bf&lt;.85), Tandem 2 Lamp Ballast, Lumens=4152, W/Fixt=49 (Retrofit):MLI:16:0</v>
          </cell>
          <cell r="AK77" t="str">
            <v>SCE:ER:(2) 24in F17 (1) Premium Instant Start Ballast - High Light Output T8 Linear Fluorescent Replacing (2) T12 U-Tube Fluorescent:MTL:15:5</v>
          </cell>
        </row>
        <row r="78">
          <cell r="C78" t="str">
            <v>PGE:REA:Variable Speed Drive On Process Fan Control:INDOTH:5:0</v>
          </cell>
          <cell r="Q78" t="str">
            <v>SDGE:RET:Fl, (1) 96in, T8 Lamp, Is Eb, Rlo (Bf&lt;.85), Tandem 2 Lamp Ballast, Lumens=4152, W/Fixt=49 (Retrofit):EPR:16:0</v>
          </cell>
          <cell r="AK78" t="str">
            <v>SCE:ER:(2) 24in F17 (1) Premium Instant Start Ballast - High Light Output T8 Linear Fluorescent Replacing (2) T12 U-Tube Fluorescent:OFS:15:5</v>
          </cell>
        </row>
        <row r="79">
          <cell r="C79" t="str">
            <v>PGE:REA:Vending Machine Controller:COM:5:0</v>
          </cell>
          <cell r="Q79" t="str">
            <v>SDGE:RET:Fl, (2) 96in, T8 Lamp, Is Eb, Rlo (Bf&lt;0.85), Lumens=8304, W/Fixt=98 (Retrofit):EPR:16:0</v>
          </cell>
          <cell r="AK79" t="str">
            <v>SCE:ER:(2) 24in F17 (1) Premium Instant Start Ballast - High Light Output T8 Linear Fluorescent Replacing (2) T12 U-Tube Fluorescent:RFF:14.5:4.80000019073486</v>
          </cell>
        </row>
        <row r="80">
          <cell r="C80" t="str">
            <v>PGE:REA:Vending Machine Controller:RES:5:0</v>
          </cell>
          <cell r="Q80" t="str">
            <v>SDGE:RET:Fl, (2) 96in, T8 Lamp, Is Eb, Rlo (Bf&lt;0.85), Lumens=8304, W/Fixt=98 (Retrofit):ASM:16:0</v>
          </cell>
          <cell r="AK80" t="str">
            <v>SCE:ER:(2) 24in F17 (1) Premium Instant Start Ballast - High Light Output T8 Linear Fluorescent Replacing (2) T12 U-Tube Fluorescent:RFF:14.5:4.8333333333333</v>
          </cell>
        </row>
        <row r="81">
          <cell r="C81" t="str">
            <v>PGE:REA:Vending Machine Controller - Uncooled:COM:5:0</v>
          </cell>
          <cell r="Q81" t="str">
            <v>SDGE:RET:Fl, (2) 96in, T8 Lamp, Is Eb, Rlo (Bf&lt;0.85), Lumens=8304, W/Fixt=98 (Retrofit):ESE:16:0</v>
          </cell>
          <cell r="AK81" t="str">
            <v>SCE:ER:(2) 24in F17 (1) Premium Instant Start Ballast - High Light Output T8 Linear Fluorescent Replacing (2) T12 U-Tube Fluorescent:RSD:14.5:4.80000019073486</v>
          </cell>
        </row>
        <row r="82">
          <cell r="C82" t="str">
            <v>PGE:REA:Vending Machine Controller - Uncooled:HTL:5:0</v>
          </cell>
          <cell r="Q82" t="str">
            <v>SDGE:RET:Fl, (2) 96in, T8 Lamp, Is Eb, Rlo (Bf&lt;0.85), Lumens=8304, W/Fixt=98 (Retrofit):MBT:16:0</v>
          </cell>
          <cell r="AK82" t="str">
            <v>SCE:ER:(2) 24in F17 (1) Premium Instant Start Ballast - High Light Output T8 Linear Fluorescent Replacing (2) T12 U-Tube Fluorescent:RSD:14.4921535340152:4.83071784467172</v>
          </cell>
        </row>
        <row r="83">
          <cell r="C83" t="str">
            <v>PGE:REA:Vending Machine Controller - Uncooled:OFL:5:0</v>
          </cell>
          <cell r="Q83" t="str">
            <v>SDGE:RET:Fl, (2) 96in, T8 Lamp, Is Eb, Rlo (Bf&lt;0.85), Lumens=8304, W/Fixt=98 (Retrofit):MLI:16:0</v>
          </cell>
          <cell r="AK83" t="str">
            <v>SCE:ER:(2) 24in F17 (1) Premium Instant Start Ballast - High Light Output T8 Linear Fluorescent Replacing (2) T12 U-Tube Fluorescent:RSD:14.5:4.8333333333333</v>
          </cell>
        </row>
        <row r="84">
          <cell r="C84" t="str">
            <v>PGE:REA:Vending Machine Controller - Uncooled:RSD:5:0</v>
          </cell>
          <cell r="Q84" t="str">
            <v>SDGE:RET:Fl, (2) 96in, T8 Lamp, Is Eb, Rlo (Bf&lt;0.85), Lumens=8304, W/Fixt=98 (Retrofit):OFS:16:0</v>
          </cell>
          <cell r="AK84" t="str">
            <v>SCE:ER:(2) 24in F17 (1) Premium Instant Start Ballast - High Light Output T8 Linear Fluorescent Replacing (2) T12 U-Tube Fluorescent:RTS:15:5</v>
          </cell>
        </row>
        <row r="85">
          <cell r="C85" t="str">
            <v>PGE:REA:Vending Machine Controller - Uncooled:RTS:5:0</v>
          </cell>
          <cell r="Q85" t="str">
            <v>SDGE:RET:Fl, (2) 96in, T8 Lamp, Is Eb, Rlo (Bf&lt;0.85), Lumens=8304, W/Fixt=98 (Retrofit):RFF:16:0</v>
          </cell>
          <cell r="AK85" t="str">
            <v>SCE:ER:(2) 24in F17 (1) Premium Instant Start Ballast - High Light Output T8 Linear Fluorescent Replacing (2) T12 U-Tube Fluorescent:S_MIC:15:5</v>
          </cell>
        </row>
        <row r="86">
          <cell r="C86" t="str">
            <v>PGE:REA:Vertical Ref Case Med Temp Open W/ Night Covers To Closed - Retrofit:GRO:12:0</v>
          </cell>
          <cell r="Q86" t="str">
            <v>SDGE:RET:Fl, (2) 96in, T8 Lamp, Is Eb, Rlo (Bf&lt;0.85), Lumens=8304, W/Fixt=98 (Retrofit):RT3:16:0</v>
          </cell>
          <cell r="AK86" t="str">
            <v>SCE:ER:(2) 48in (1) Instant Start Ballast - Reduced Light Output T8 Linear Fluorescent Replacing (1) 96in T12 Linear Fluorescent:OFS:15:5</v>
          </cell>
        </row>
        <row r="87">
          <cell r="C87" t="str">
            <v>PGE:REA:VFD On Ag Well Pumps (&lt;=300hp):AGOTH:10:0</v>
          </cell>
          <cell r="Q87" t="str">
            <v>SDGE:RET:Fl, (2) 96in, T8 Lamp, Is Eb, Rlo (Bf&lt;0.85), Lumens=8304, W/Fixt=98 (Retrofit):RSD:16:0</v>
          </cell>
          <cell r="AK87" t="str">
            <v>SCE:ER:(2) 48in (1) Instant Start Ballast - Reduced Light Output T8 Linear Fluorescent Replacing (1) 96in T12 Linear Fluorescent:RSD:14.5:4.80000019073486</v>
          </cell>
        </row>
        <row r="88">
          <cell r="C88" t="str">
            <v>PGE:REA:VSD Milk Transfer Pump:AGOTH:15:0</v>
          </cell>
          <cell r="Q88" t="str">
            <v>SDGE:RET:Fl, (2) 96in, T8 Lamp, Is Eb, Rlo (Bf&lt;0.85), Lumens=8304, W/Fixt=98 (Retrofit):RTS:16:0</v>
          </cell>
          <cell r="AK88" t="str">
            <v>SCE:ER:(2) 48in (1) Instant Start Ballast - Reduced Light Output T8 Linear Fluorescent Replacing (1) 96in T12 Linear Fluorescent:RSD:14.5:4.8333333333333</v>
          </cell>
        </row>
        <row r="89">
          <cell r="C89" t="str">
            <v>PGE:REA:VSDs For Milking Vacuum Pump:AGOTH:15:0</v>
          </cell>
          <cell r="Q89" t="str">
            <v>SDGE:RET:Fl, (2) 96in, T8 Lamp, Is Eb, Rlo (Bf&lt;0.85), Lumens=8304, W/Fixt=98 (Retrofit):WRF:16:0</v>
          </cell>
          <cell r="AK89" t="str">
            <v>SCE:ER:(2) 48in (1) Instant Start Ballast - Reduced Light Output T8 Linear Fluorescent Replacing (1) 96in T12 Linear Fluorescent:S_MIC:15:5</v>
          </cell>
        </row>
        <row r="90">
          <cell r="C90" t="str">
            <v>PGE:REA:Well Pumps-Variable Frequency Drive-New Pump:AGOTH:10:0</v>
          </cell>
          <cell r="Q90" t="str">
            <v>SDGE:RET:Fl, (2) 96in, T8 Lamp, Is Eb, Rlo (Bf&lt;0.85), Lumens=8304, W/Fixt=98 (Retrofit):OFL:16:0</v>
          </cell>
          <cell r="AK90" t="str">
            <v>SCE:ER:(2) 48in (1) Premium Instant Start Ballast - Reduced Light Output T8 Linear Flourescent Replacing (2) 48in T12 Linear Fluorescent:ASM:15:5</v>
          </cell>
        </row>
        <row r="91">
          <cell r="C91" t="str">
            <v>PGE:REA:Well Pumps-Variable Frequency Drive-Retrofit Only:AGOTH:10:0</v>
          </cell>
          <cell r="Q91" t="str">
            <v>SDGE:RET:Fl, (2) 96in, T8 Lamp, Is Eb, Rlo (Bf&lt;0.85), Lumens=8304, W/Fixt=98 (Retrofit):MTL:16:0</v>
          </cell>
          <cell r="AK91" t="str">
            <v>SCE:ER:(2) 48in (1) Premium Instant Start Ballast - Reduced Light Output T8 Linear Flourescent Replacing (2) 48in T12 Linear Fluorescent:CNC:15:5</v>
          </cell>
        </row>
        <row r="92">
          <cell r="C92" t="str">
            <v>PGE:REA:Well Pumps-Variable Frequency Drive-Retrofit Only:INDOTH:10:0</v>
          </cell>
          <cell r="Q92" t="str">
            <v>SDGE:RET:Fl, (2) 96in, T8 Lamp, Is Eb, Rlo (Bf&lt;0.85), Lumens=8304, W/Fixt=98 (Retrofit):GRO:16:0</v>
          </cell>
          <cell r="AK92" t="str">
            <v>SCE:ER:(2) 48in (1) Premium Instant Start Ballast - Reduced Light Output T8 Linear Flourescent Replacing (2) 48in T12 Linear Fluorescent:GRO:14.3999996185303:4.80000019073486</v>
          </cell>
        </row>
        <row r="93">
          <cell r="C93" t="str">
            <v>SCE:REA:(1) 36in Medium Temp Reach-In Display Cases Canopy LED Replacing (2) 36in T12 Linear Fluorescent:S_MIC:16:0</v>
          </cell>
          <cell r="Q93" t="str">
            <v>SDGE:RET:Fl, (2) 96in, T8 Lamp, Is Eb, Rlo (Bf&lt;0.85), Lumens=8304, W/Fixt=98 (Retrofit):RTL:16:0</v>
          </cell>
          <cell r="AK93" t="str">
            <v>SCE:ER:(2) 48in (1) Premium Instant Start Ballast - Reduced Light Output T8 Linear Flourescent Replacing (2) 48in T12 Linear Fluorescent:GRO:14.4329896907216:4.81099656357388</v>
          </cell>
        </row>
        <row r="94">
          <cell r="C94" t="str">
            <v>SCE:REA:(1) 36in Medium Temp Reach-In Display Cases Canopy LED Replacing (2) 36in T8 Linear Fluorescent:S_MIC:16:0</v>
          </cell>
          <cell r="Q94" t="str">
            <v>SDGE:RET:Fl, (2) 96in, T8 Lamp, Is Eb, Rlo (Bf&lt;0.85), Lumens=8304, W/Fixt=98 (Retrofit):SCN:16:0</v>
          </cell>
          <cell r="AK94" t="str">
            <v>SCE:ER:(2) 48in (1) Premium Instant Start Ballast - Reduced Light Output T8 Linear Flourescent Replacing (2) 48in T12 Linear Fluorescent:HTL:15:5</v>
          </cell>
        </row>
        <row r="95">
          <cell r="C95" t="str">
            <v>SCE:REA:(1) 36in Medium Temp Reach-In Display Cases Shelf LED Replacing (1) 36in T12 Linear Fluorescent:S_MIC:16:0</v>
          </cell>
          <cell r="Q95" t="str">
            <v>SDGE:RET:Fl, (2) 96in, T8 Lamp, Is Eb, Rlo (Bf&lt;0.85), Lumens=8304, W/Fixt=98 (Retrofit):SUN:16:0</v>
          </cell>
          <cell r="AK95" t="str">
            <v>SCE:ER:(2) 48in (1) Premium Instant Start Ballast - Reduced Light Output T8 Linear Flourescent Replacing (2) 48in T12 Linear Fluorescent:MTL:15:5</v>
          </cell>
        </row>
        <row r="96">
          <cell r="C96" t="str">
            <v>SCE:REA:(1) 48in Medium Temp Reach-In Display Cases Canopy LED Replacing (2) 48in T8 Linear Fluorescent:S_MIC:16:0</v>
          </cell>
          <cell r="Q96" t="str">
            <v>SDGE:RET:Fl, (4) 46in, T5ho Lamp, (2) Programmed Start Ballast, (Bf: 1.00), Lumens=19000, W/Fixt=234 (Replace):RTL:16:0</v>
          </cell>
          <cell r="AK96" t="str">
            <v>SCE:ER:(2) 48in (1) Premium Instant Start Ballast - Reduced Light Output T8 Linear Flourescent Replacing (2) 48in T12 Linear Fluorescent:OFS:15:5</v>
          </cell>
        </row>
        <row r="97">
          <cell r="C97" t="str">
            <v>SCE:REA:(1) 48in Medium Temp Reach-In Display Cases Shelf LED Replacing (1) 48in T8 Linear Fluorescent:GRO:16:0</v>
          </cell>
          <cell r="Q97" t="str">
            <v>SDGE:RET:Fl, (4) 46in, T5ho Lamp, (2) Programmed Start Ballast, (Bf: 1.00), Lumens=19000, W/Fixt=234 (Replace):RTS:16:0</v>
          </cell>
          <cell r="AK97" t="str">
            <v>SCE:ER:(2) 48in (1) Premium Instant Start Ballast - Reduced Light Output T8 Linear Flourescent Replacing (2) 48in T12 Linear Fluorescent:RFF:14.5:4.80000019073486</v>
          </cell>
        </row>
        <row r="98">
          <cell r="C98" t="str">
            <v>SCE:REA:(1) 60in Retrofits In Medium Temp Reach-In Display Cases LED Replacing (1) 60in T8 Linear Fluorescent:GRO:16:0</v>
          </cell>
          <cell r="Q98" t="str">
            <v>SDGE:RET:Fl, (4) 46in, T5ho Lamp, (2) Programmed Start Ballast, (Bf: 1.00), Lumens=19000, W/Fixt=234 (Replace):OFS:16:0</v>
          </cell>
          <cell r="AK98" t="str">
            <v>SCE:ER:(2) 48in (1) Premium Instant Start Ballast - Reduced Light Output T8 Linear Flourescent Replacing (2) 48in T12 Linear Fluorescent:RFF:14.4520604509043:4.81735348363476</v>
          </cell>
        </row>
        <row r="99">
          <cell r="C99" t="str">
            <v>SCE:REA:(Res) Direct EVAP Cooler:SFM:15:0</v>
          </cell>
          <cell r="Q99" t="str">
            <v>SDGE:RET:Fl, (4) 46in, T5ho Lamp, (2) Programmed Start Ballast, (Bf: 1.00), Lumens=19000, W/Fixt=234 (Replace):SCN:16:0</v>
          </cell>
          <cell r="AK99" t="str">
            <v>SCE:ER:(2) 48in (1) Premium Instant Start Ballast - Reduced Light Output T8 Linear Flourescent Replacing (2) 48in T12 Linear Fluorescent:RFF:14.5:4.8333333333333</v>
          </cell>
        </row>
        <row r="100">
          <cell r="C100" t="str">
            <v>SCE:REA:&lt; 25 HP Centrifugal Booster Pump System Overhaul Maintenance:S_AGR:12.6999998092651:0</v>
          </cell>
          <cell r="Q100" t="str">
            <v>SDGE:RET:Fl, (4) 46in, T5ho Lamp, (2) Programmed Start Ballast, (Bf: 1.00), Lumens=19000, W/Fixt=234 (Replace):ASM:16:0</v>
          </cell>
          <cell r="AK100" t="str">
            <v>SCE:ER:(2) 48in (1) Premium Instant Start Ballast - Reduced Light Output T8 Linear Flourescent Replacing (2) 48in T12 Linear Fluorescent:RSD:14.5:4.80000019073486</v>
          </cell>
        </row>
        <row r="101">
          <cell r="C101" t="str">
            <v>SCE:REA:&lt; 25 HP Submersible Booster Pump System Overhaul Maintenance:S_AGR:8.30000019073486:0</v>
          </cell>
          <cell r="Q101" t="str">
            <v>SDGE:RET:Fl, (4) 46in, T5ho Lamp, (2) Programmed Start Ballast, (Bf: 1.00), Lumens=19000, W/Fixt=234 (Replace):GRO:16:0</v>
          </cell>
          <cell r="AK101" t="str">
            <v>SCE:ER:(2) 48in (1) Premium Instant Start Ballast - Reduced Light Output T8 Linear Flourescent Replacing (2) 48in T12 Linear Fluorescent:RSD:14.4864551644213:4.82881838814042</v>
          </cell>
        </row>
        <row r="102">
          <cell r="C102" t="str">
            <v>SCE:REA:&lt; 25 HP Submersible Booster Pump System Overhaul Maintenance:S_AGR:8.30000019073486:8.30000019073486</v>
          </cell>
          <cell r="Q102" t="str">
            <v>SDGE:RET:Fl, (4) 46in, T5ho Lamp, (2) Programmed Start Ballast, (Bf: 1.00), Lumens=19000, W/Fixt=234 (Replace):MLI:16:0</v>
          </cell>
          <cell r="AK102" t="str">
            <v>SCE:ER:(2) 48in (1) Premium Instant Start Ballast - Reduced Light Output T8 Linear Flourescent Replacing (2) 48in T12 Linear Fluorescent:RSD:14.4879543008527:4.82931810028424</v>
          </cell>
        </row>
        <row r="103">
          <cell r="C103" t="str">
            <v>SCE:REA:&lt; 25 HP Submersible Well Pump System Overhaul Maintenance:OFS:0:0</v>
          </cell>
          <cell r="Q103" t="str">
            <v>SDGE:RET:Fl, (4) 46in, T5ho Lamp, (2) Programmed Start Ballast, (Bf: 1.00), Lumens=19000, W/Fixt=234 (Replace):WRF:16:0</v>
          </cell>
          <cell r="AK103" t="str">
            <v>SCE:ER:(2) 48in (1) Premium Instant Start Ballast - Reduced Light Output T8 Linear Flourescent Replacing (2) 48in T12 Linear Fluorescent:RSD:14.4921535340152:4.83071784467172</v>
          </cell>
        </row>
        <row r="104">
          <cell r="C104" t="str">
            <v>SCE:REA:&lt; 25 HP Submersible Well Pump System Overhaul Maintenance:S_AGR:6.5:0</v>
          </cell>
          <cell r="Q104" t="str">
            <v>SDGE:RET:Fl, (4) 46in, T5ho Lamp, (2) Programmed Start Ballast, (Bf: 1.00), Lumens=19000, W/Fixt=234 (Replace):RT3:16:0</v>
          </cell>
          <cell r="AK104" t="str">
            <v>SCE:ER:(2) 48in (1) Premium Instant Start Ballast - Reduced Light Output T8 Linear Flourescent Replacing (2) 48in T12 Linear Fluorescent:RSD:14.4927536231884:4.83091787439614</v>
          </cell>
        </row>
        <row r="105">
          <cell r="C105" t="str">
            <v>SCE:REA:&lt; 25 HP Turbine Booster Pump System Overhaul Maintenance:S_AGR:9.30000019073486:0</v>
          </cell>
          <cell r="Q105" t="str">
            <v>SDGE:RET:Fl, (4) 46in, T5ho Lamp, (2) Programmed Start Ballast, (Bf: 1.00), Lumens=19000, W/Fixt=234 (Replace):RFF:16:0</v>
          </cell>
          <cell r="AK105" t="str">
            <v>SCE:ER:(2) 48in (1) Premium Instant Start Ballast - Reduced Light Output T8 Linear Flourescent Replacing (2) 48in T12 Linear Fluorescent:RSD:14.5:4.8333333333333</v>
          </cell>
        </row>
        <row r="106">
          <cell r="C106" t="str">
            <v>SCE:REA:&lt; 25 HP Turbine Well Pump System Overhaul Maintenance:S_AGR:6.80000019073486:0</v>
          </cell>
          <cell r="Q106" t="str">
            <v>SDGE:RET:Fl, (4) 46in, T5ho Lamp, (2) Programmed Start Ballast, (Bf: 1.00), Lumens=19000, W/Fixt=234 (Replace):OFL:16:0</v>
          </cell>
          <cell r="AK106" t="str">
            <v>SCE:ER:(2) 48in (1) Premium Instant Start Ballast - Reduced Light Output T8 Linear Flourescent Replacing (2) 48in T12 Linear Fluorescent:RTS:15:5</v>
          </cell>
        </row>
        <row r="107">
          <cell r="C107" t="str">
            <v>SCE:REA:&lt; 54 kBTU/Hr Package System Economizer Replacing System With No Economizer:RFF:5:0</v>
          </cell>
          <cell r="Q107" t="str">
            <v>SDGE:RET:Fl, (4) 46in, T5ho Lamp, (2) Programmed Start Ballast, (Bf: 1.00), Lumens=19000, W/Fixt=234 (Replace):SUN:16:0</v>
          </cell>
          <cell r="AK107" t="str">
            <v>SCE:ER:(2) 48in (1) Premium Instant Start Ballast - Reduced Light Output T8 Linear Flourescent Replacing (2) 48in T12 Linear Fluorescent:S_MIC:15:5</v>
          </cell>
        </row>
        <row r="108">
          <cell r="C108" t="str">
            <v>SCE:REA:&lt; 54 kBTU/Hr Package System Economizer Replacing System With No Economizer:RTS:5:0</v>
          </cell>
          <cell r="Q108" t="str">
            <v>SDGE:RET:Fl, (6) 46in, T5ho Lamp, (3) Programmed Start Ballast, (Bf: 1.00), Lumens=28500, W/Fixt=351 (Replace, Code Reference):OFL:16:0</v>
          </cell>
          <cell r="AK108" t="str">
            <v>SCE:ER:(2) 48in (2) Premium Instant Start Ballast - Reduced Light Output W/ Reflector T8 Linear Flourescent Replacing (4) 48in T8 Linear Fluorescent:GRO:14.4329896907216:4.81099656357388</v>
          </cell>
        </row>
        <row r="109">
          <cell r="C109" t="str">
            <v>SCE:REA:&lt;10 HP Variable Speed Drive On Garage Exhaust Fan Control:HTL:10:0</v>
          </cell>
          <cell r="Q109" t="str">
            <v>SDGE:RET:Fl, (6) 46in, T5ho Lamp, (3) Programmed Start Ballast, (Bf: 1.00), Lumens=28500, W/Fixt=351 (Replace, Code Reference):RTL:16:0</v>
          </cell>
          <cell r="AK109" t="str">
            <v>SCE:ER:(2) 48in (2) Premium Instant Start Ballast - Reduced Light Output W/ Reflector T8 Linear Flourescent Replacing (4) 48in T8 Linear Fluorescent:HTL:15:5</v>
          </cell>
        </row>
        <row r="110">
          <cell r="C110" t="str">
            <v>SCE:REA:= 20 Ton To Code Savings Portion Package/Split System Air Conditioner Condenser:CNC:15:0</v>
          </cell>
          <cell r="Q110" t="str">
            <v>SDGE:RET:Fl, (6) 46in, T5ho Lamp, (3) Programmed Start Ballast, (Bf: 1.00), Lumens=28500, W/Fixt=351 (Replace, Code Reference):RTS:16:0</v>
          </cell>
          <cell r="AK110" t="str">
            <v>SCE:ER:(2) 48in (2) Premium Instant Start Ballast - Reduced Light Output W/ Reflector T8 Linear Flourescent Replacing (4) 48in T8 Linear Fluorescent:MTL:15:5</v>
          </cell>
        </row>
        <row r="111">
          <cell r="C111" t="str">
            <v>SCE:REA:= 20 Ton To Code Savings Portion Package/Split System Air Conditioner Condenser:S_MIC:15:0</v>
          </cell>
          <cell r="Q111" t="str">
            <v>SDGE:RET:Fl, (6) 46in, T5ho Lamp, (3) Programmed Start Ballast, (Bf: 1.00), Lumens=28500, W/Fixt=351 (Replace, Code Reference):ASM:16:0</v>
          </cell>
          <cell r="AK111" t="str">
            <v>SCE:ER:(2) 48in (2) Premium Instant Start Ballast - Reduced Light Output W/ Reflector T8 Linear Flourescent Replacing (4) 48in T8 Linear Fluorescent:OFS:15:5</v>
          </cell>
        </row>
        <row r="112">
          <cell r="C112" t="str">
            <v>SCE:REA:= 75 HP Variable Speed Drive On Process Fan Control:MLI:13:0</v>
          </cell>
          <cell r="Q112" t="str">
            <v>SDGE:RET:Fl, (6) 46in, T5ho Lamp, (3) Programmed Start Ballast, (Bf: 1.00), Lumens=28500, W/Fixt=351 (Replace, Code Reference):OFS:16:0</v>
          </cell>
          <cell r="AK112" t="str">
            <v>SCE:ER:(2) 48in (2) Premium Instant Start Ballast - Reduced Light Output W/ Reflector T8 Linear Flourescent Replacing (4) 48in T8 Linear Fluorescent:RFF:14.5:4.80000019073486</v>
          </cell>
        </row>
        <row r="113">
          <cell r="C113" t="str">
            <v>SCE:REA:= 75 HP Variable Speed Drive On Process Fan Control:S_IND:13:0</v>
          </cell>
          <cell r="Q113" t="str">
            <v>SDGE:RET:Fl, (6) 46in, T5ho Lamp, (3) Programmed Start Ballast, (Bf: 1.00), Lumens=28500, W/Fixt=351 (Replace, Code Reference):MLI:16:0</v>
          </cell>
          <cell r="AK113" t="str">
            <v>SCE:ER:(2) 48in (2) Premium Instant Start Ballast - Reduced Light Output W/ Reflector T8 Linear Flourescent Replacing (4) 48in T8 Linear Fluorescent:RFF:14.4520604509043:4.81735348363476</v>
          </cell>
        </row>
        <row r="114">
          <cell r="C114" t="str">
            <v>SCE:REA:=760 kBTU/Hr To Code Savings Portion Air Source Unitary Air Conditioner DX Equipment:MLI:15:5</v>
          </cell>
          <cell r="Q114" t="str">
            <v>SDGE:RET:Fl, (6) 46in, T5ho Lamp, (3) Programmed Start Ballast, (Bf: 1.00), Lumens=28500, W/Fixt=351 (Replace, Code Reference):MBT:16:0</v>
          </cell>
          <cell r="AK114" t="str">
            <v>SCE:ER:(2) 48in (2) Premium Instant Start Ballast - Reduced Light Output W/ Reflector T8 Linear Flourescent Replacing (4) 48in T8 Linear Fluorescent:RFF:14.5:4.8333333333333</v>
          </cell>
        </row>
        <row r="115">
          <cell r="C115" t="str">
            <v>SCE:REA:=760 kBTU/Hr To Code Savings Portion Air Source Unitary Air Conditioner DX Equipment:OFS:15:5</v>
          </cell>
          <cell r="Q115" t="str">
            <v>SDGE:RET:Fl, (6) 46in, T5ho Lamp, (3) Programmed Start Ballast, (Bf: 1.00), Lumens=28500, W/Fixt=351 (Replace, Code Reference):RSD:16:0</v>
          </cell>
          <cell r="AK115" t="str">
            <v>SCE:ER:(2) 48in (2) Premium Instant Start Ballast - Reduced Light Output W/ Reflector T8 Linear Flourescent Replacing (4) 48in T8 Linear Fluorescent:RSD:14.5:4.80000019073486</v>
          </cell>
        </row>
        <row r="116">
          <cell r="C116" t="str">
            <v>SCE:REA:=760 kBTU/Hr To Code Savings Portion Air Source Unitary Air Conditioner DX Equipment:OFS:15:0</v>
          </cell>
          <cell r="Q116" t="str">
            <v>SDGE:RET:Fl, (6) 46in, T5ho Lamp, (3) Programmed Start Ballast, (Bf: 1.00), Lumens=28500, W/Fixt=351 (Replace, Code Reference):SCN:16:0</v>
          </cell>
          <cell r="AK116" t="str">
            <v>SCE:ER:(2) 48in (2) Premium Instant Start Ballast - Reduced Light Output W/ Reflector T8 Linear Flourescent Replacing (4) 48in T8 Linear Fluorescent:RSD:14.4879543008527:4.82931810028424</v>
          </cell>
        </row>
        <row r="117">
          <cell r="C117" t="str">
            <v>SCE:REA:=760 kBTU/Hr To Code Savings Portion Air Source Unitary Air Conditioner DX Equipment:S_MIC:15:5</v>
          </cell>
          <cell r="Q117" t="str">
            <v>SDGE:RET:Fl, (6) 46in, T5ho Lamp, (3) Programmed Start Ballast, (Bf: 1.00), Lumens=28500, W/Fixt=351 (Replace, Code Reference):WRF:16:0</v>
          </cell>
          <cell r="AK117" t="str">
            <v>SCE:ER:(2) 48in (2) Premium Instant Start Ballast - Reduced Light Output W/ Reflector T8 Linear Flourescent Replacing (4) 48in T8 Linear Fluorescent:RSD:14.4921535340152:4.83071784467172</v>
          </cell>
        </row>
        <row r="118">
          <cell r="C118" t="str">
            <v>SCE:REA:=760 kBTU/Hr To Code Savings Portion Air Source Unitary Air Conditioner DX Equipment:S_TCU:15:5</v>
          </cell>
          <cell r="Q118" t="str">
            <v>SDGE:RET:Grocery, Floating Head Pressure, Variable Setpoint (Air-Cooled):GRO:15:0</v>
          </cell>
          <cell r="AK118" t="str">
            <v>SCE:ER:(2) 48in (2) Premium Instant Start Ballast - Reduced Light Output W/ Reflector T8 Linear Flourescent Replacing (4) 48in T8 Linear Fluorescent:RSD:14.4927536231884:4.83091787439614</v>
          </cell>
        </row>
        <row r="119">
          <cell r="C119" t="str">
            <v>SCE:REA:0.39 Shgc Window Film Replacing 0.82 Shgc Window:CNC:10:0</v>
          </cell>
          <cell r="Q119" t="str">
            <v>SDGE:RET:Grocery, Floating Head Pressure, Variable Setpoint (Evap-Cooled):GRO:15:0</v>
          </cell>
          <cell r="AK119" t="str">
            <v>SCE:ER:(2) 48in (2) Premium Instant Start Ballast - Reduced Light Output W/ Reflector T8 Linear Flourescent Replacing (4) 48in T8 Linear Fluorescent:RSD:14.5:4.8333333333333</v>
          </cell>
        </row>
        <row r="120">
          <cell r="C120" t="str">
            <v>SCE:REA:0.39 Shgc Window Film Replacing 0.82 Shgc Window:ECC:10:0</v>
          </cell>
          <cell r="Q120" t="str">
            <v>SDGE:RET:Grocery, Floating Suction Pressure:GRO:15:0</v>
          </cell>
          <cell r="AK120" t="str">
            <v>SCE:ER:(2) 48in (2) Premium Instant Start Ballast - Reduced Light Output W/ Reflector T8 Linear Flourescent Replacing (4) 48in T8 Linear Fluorescent:RTS:15:5</v>
          </cell>
        </row>
        <row r="121">
          <cell r="C121" t="str">
            <v>SCE:REA:0.39 Shgc Window Film Replacing 0.82 Shgc Window:EPR:10:0</v>
          </cell>
          <cell r="Q121" t="str">
            <v>SDGE:RET:Heating - Greenhouse Heat Curtain:APF:5:0</v>
          </cell>
          <cell r="AK121" t="str">
            <v>SCE:ER:(2) 48in (2) Premium Instant Start Ballast - Reduced Light Output W/ Reflector T8 Linear Flourescent Replacing (4) 48in T8 Linear Fluorescent:S_MIC:15:5</v>
          </cell>
        </row>
        <row r="122">
          <cell r="C122" t="str">
            <v>SCE:REA:0.39 Shgc Window Film Replacing 0.82 Shgc Window:GRO:10:0</v>
          </cell>
          <cell r="Q122" t="str">
            <v>SDGE:RET:Heating - Greenhouse Heat Curtain:ASM:5:0</v>
          </cell>
          <cell r="AK122" t="str">
            <v>SCE:ER:(2) 48in Reduced 28 Watt (1) Instant Start Ballast - High Light Output T8 Linear Fluorescent Replacing (3) 48in T8 Linear Fluorescent:CNC:15:5</v>
          </cell>
        </row>
        <row r="123">
          <cell r="C123" t="str">
            <v>SCE:REA:0.39 Shgc Window Film Replacing 0.82 Shgc Window:HTL:10:0</v>
          </cell>
          <cell r="Q123" t="str">
            <v>SDGE:RET:Heating - Greenhouse Heat Curtain:GHS:5:0</v>
          </cell>
          <cell r="AK123" t="str">
            <v>SCE:ER:(2) 48in Reduced 28 Watt (1) Instant Start Ballast - High Light Output T8 Linear Fluorescent Replacing (3) 48in T8 Linear Fluorescent:OFS:15:5</v>
          </cell>
        </row>
        <row r="124">
          <cell r="C124" t="str">
            <v>SCE:REA:0.39 Shgc Window Film Replacing 0.82 Shgc Window:MLI:10:0</v>
          </cell>
          <cell r="Q124" t="str">
            <v>SDGE:RET:Heating - Infrared Film For Greenhouse:ASM:5:0</v>
          </cell>
          <cell r="AK124" t="str">
            <v>SCE:ER:(2) 48in Reduced 28 Watt (1) Instant Start Ballast - High Light Output T8 Linear Fluorescent Replacing (3) 48in T8 Linear Fluorescent:RFF:14.5:4.80000019073486</v>
          </cell>
        </row>
        <row r="125">
          <cell r="C125" t="str">
            <v>SCE:REA:0.39 Shgc Window Film Replacing 0.82 Shgc Window:MTL:10:0</v>
          </cell>
          <cell r="Q125" t="str">
            <v>SDGE:RET:Heating - Infrared Film For Greenhouse:SUN:5:0</v>
          </cell>
          <cell r="AK125" t="str">
            <v>SCE:ER:(2) 48in Reduced 28 Watt (1) Instant Start Ballast - High Light Output T8 Linear Fluorescent Replacing (3) 48in T8 Linear Fluorescent:RTS:15:5</v>
          </cell>
        </row>
        <row r="126">
          <cell r="C126" t="str">
            <v>SCE:REA:0.39 Shgc Window Film Replacing 0.82 Shgc Window:OFL:10:0</v>
          </cell>
          <cell r="Q126" t="str">
            <v>SDGE:RET:Heating - Infrared Film For Greenhouse:APF:5:0</v>
          </cell>
          <cell r="AK126" t="str">
            <v>SCE:ER:(2) 48in Reduced 28 Watt (1) Instant Start Ballast - High Light Output T8 Linear Fluorescent Replacing (3) 48in T8 Linear Fluorescent:S_MIC:15:5</v>
          </cell>
        </row>
        <row r="127">
          <cell r="C127" t="str">
            <v>SCE:REA:0.39 Shgc Window Film Replacing 0.82 Shgc Window:OFS:10:0</v>
          </cell>
          <cell r="Q127" t="str">
            <v>SDGE:RET:Heating - Infrared Film For Greenhouse:GHS:5:0</v>
          </cell>
          <cell r="AK127" t="str">
            <v>SCE:ER:(2) 48in Reduced 28 Watt (1) Instant Start Ballast - High Light Output T8 Linear Fluorescent Replacing (4) 48in T8 Linear Fluorescent:CNC:15:5</v>
          </cell>
        </row>
        <row r="128">
          <cell r="C128" t="str">
            <v>SCE:REA:0.39 Shgc Window Film Replacing 0.82 Shgc Window:RFF:10:0</v>
          </cell>
          <cell r="Q128" t="str">
            <v>SDGE:RET:Hot Water Reset:ASM:10:0</v>
          </cell>
          <cell r="AK128" t="str">
            <v>SCE:ER:(2) 48in Reduced 28 Watt (1) Instant Start Ballast - High Light Output T8 Linear Fluorescent Replacing (4) 48in T8 Linear Fluorescent:OFS:15:5</v>
          </cell>
        </row>
        <row r="129">
          <cell r="C129" t="str">
            <v>SCE:REA:0.39 Shgc Window Film Replacing 0.82 Shgc Window:RSD:10:0</v>
          </cell>
          <cell r="Q129" t="str">
            <v>SDGE:RET:Hot Water Reset:HSP:10:0</v>
          </cell>
          <cell r="AK129" t="str">
            <v>SCE:ER:(2) 48in Reduced 28 Watt (1) Instant Start Ballast - High Light Output T8 Linear Fluorescent Replacing (4) 48in T8 Linear Fluorescent:RFF:14.5:4.80000019073486</v>
          </cell>
        </row>
        <row r="130">
          <cell r="C130" t="str">
            <v>SCE:REA:0.39 Shgc Window Film Replacing 0.82 Shgc Window:RTS:10:0</v>
          </cell>
          <cell r="Q130" t="str">
            <v>SDGE:RET:Increased Duct Insulation In Older Vintages (1978-1992):ASM:20:0</v>
          </cell>
          <cell r="AK130" t="str">
            <v>SCE:ER:(2) 48in Reduced 28 Watt (1) Instant Start Ballast - High Light Output T8 Linear Fluorescent Replacing (4) 48in T8 Linear Fluorescent:RFF:14.5:4.8333333333333</v>
          </cell>
        </row>
        <row r="131">
          <cell r="C131" t="str">
            <v>SCE:REA:0.39 Shgc Window Film Replacing 0.82 Shgc Window:S_MIC:10:0</v>
          </cell>
          <cell r="Q131" t="str">
            <v>SDGE:RET:LED Open Sign Replacing Neon Open Sign:RSD:16:0</v>
          </cell>
          <cell r="AK131" t="str">
            <v>SCE:ER:(2) 48in Reduced 28 Watt (1) Instant Start Ballast - High Light Output T8 Linear Fluorescent Replacing (4) 48in T8 Linear Fluorescent:RSD:14.4876544487447:4.82921814958158</v>
          </cell>
        </row>
        <row r="132">
          <cell r="C132" t="str">
            <v>SCE:REA:0.39 Shgc Window Film Replacing 0.82 Shgc Window:S_TCU:10:0</v>
          </cell>
          <cell r="Q132" t="str">
            <v>SDGE:RET:LED Open Sign Replacing Neon Open Sign:RTS:16:0</v>
          </cell>
          <cell r="AK132" t="str">
            <v>SCE:ER:(2) 48in Reduced 28 Watt (1) Instant Start Ballast - High Light Output T8 Linear Fluorescent Replacing (4) 48in T8 Linear Fluorescent:RSD:14.5:4.8333333333333</v>
          </cell>
        </row>
        <row r="133">
          <cell r="C133" t="str">
            <v>SCE:REA:11 HP - 40 HP Variable Speed Drive On Garage Exhaust Fan Control:EUN:10:0</v>
          </cell>
          <cell r="Q133" t="str">
            <v>SDGE:RET:LED Open Sign Replacing Neon Open Sign:RFF:16:0</v>
          </cell>
          <cell r="AK133" t="str">
            <v>SCE:ER:(2) 48in Reduced 28 Watt (1) Instant Start Ballast - High Light Output T8 Linear Fluorescent Replacing (4) 48in T8 Linear Fluorescent:RTS:15:5</v>
          </cell>
        </row>
        <row r="134">
          <cell r="C134" t="str">
            <v>SCE:REA:11 HP - 40 HP Variable Speed Drive On Garage Exhaust Fan Control:HTL:10:0</v>
          </cell>
          <cell r="Q134" t="str">
            <v>SDGE:RET:LED Open Sign Replacing Neon Open Sign:GRO:16:0</v>
          </cell>
          <cell r="AK134" t="str">
            <v>SCE:ER:(2) 48in Reduced 28 Watt (1) Instant Start Ballast - High Light Output T8 Linear Fluorescent Replacing (4) 48in T8 Linear Fluorescent:S_MIC:15:5</v>
          </cell>
        </row>
        <row r="135">
          <cell r="C135" t="str">
            <v>SCE:REA:135-240 kBTU/Hr To Code Savings Portion Air Source Unitary Air Conditioner DX Equipment:ECC:15:5</v>
          </cell>
          <cell r="Q135" t="str">
            <v>SDGE:RET:LED Open Sign Replacing Neon Open Sign:OFS:16:0</v>
          </cell>
          <cell r="AK135" t="str">
            <v>SCE:ER:(2) 48in Reduced 28 Watt (1) Instant Start Ballast - High Light Output W/ Reflectors T8 Linear Fluorescent Replacing (3) 48in T8 Linear Fluorescent:CNC:15:5</v>
          </cell>
        </row>
        <row r="136">
          <cell r="C136" t="str">
            <v>SCE:REA:135-240 kBTU/Hr To Code Savings Portion Air Source Unitary Air Conditioner DX Equipment:EPR:15:5</v>
          </cell>
          <cell r="Q136" t="str">
            <v>SDGE:RET:LED Open Sign Replacing Neon Open Sign:HSP:16:0</v>
          </cell>
          <cell r="AK136" t="str">
            <v>SCE:ER:(2) 48in Reduced 28 Watt (1) Instant Start Ballast - High Light Output W/ Reflectors T8 Linear Fluorescent Replacing (3) 48in T8 Linear Fluorescent:OFS:15:5</v>
          </cell>
        </row>
        <row r="137">
          <cell r="C137" t="str">
            <v>SCE:REA:135-240 kBTU/Hr To Code Savings Portion Air Source Unitary Air Conditioner DX Equipment:ESE:15:5</v>
          </cell>
          <cell r="Q137" t="str">
            <v>SDGE:RET:LED Open Sign Replacing Neon Open Sign:RTL:16:0</v>
          </cell>
          <cell r="AK137" t="str">
            <v>SCE:ER:(2) 48in Reduced 28 Watt (1) Instant Start Ballast - High Light Output W/ Reflectors T8 Linear Fluorescent Replacing (3) 48in T8 Linear Fluorescent:RFF:14.5:4.80000019073486</v>
          </cell>
        </row>
        <row r="138">
          <cell r="C138" t="str">
            <v>SCE:REA:135-240 kBTU/Hr To Code Savings Portion Air Source Unitary Air Conditioner DX Equipment:MLI:15:5</v>
          </cell>
          <cell r="Q138" t="str">
            <v>SDGE:RET:LED Open Sign Replacing Neon Open Sign:ASM:16:0</v>
          </cell>
          <cell r="AK138" t="str">
            <v>SCE:ER:(2) 48in Reduced 28 Watt (1) Instant Start Ballast - High Light Output W/ Reflectors T8 Linear Fluorescent Replacing (3) 48in T8 Linear Fluorescent:RFF:14.4520604509043:4.81735348363476</v>
          </cell>
        </row>
        <row r="139">
          <cell r="C139" t="str">
            <v>SCE:REA:135-240 kBTU/Hr To Code Savings Portion Air Source Unitary Air Conditioner DX Equipment:MTL:15:5</v>
          </cell>
          <cell r="Q139" t="str">
            <v>SDGE:RET:Lighting - 2 Ft 4th Gen. T-8 With Elec. Ballast (1 Lamp):RTS:15:0</v>
          </cell>
          <cell r="AK139" t="str">
            <v>SCE:ER:(2) 48in Reduced 28 Watt (1) Instant Start Ballast - High Light Output W/ Reflectors T8 Linear Fluorescent Replacing (3) 48in T8 Linear Fluorescent:RFF:14.5:4.8333333333333</v>
          </cell>
        </row>
        <row r="140">
          <cell r="C140" t="str">
            <v>SCE:REA:135-240 kBTU/Hr To Code Savings Portion Air Source Unitary Air Conditioner DX Equipment:OFL:15:5</v>
          </cell>
          <cell r="Q140" t="str">
            <v>SDGE:RET:Lighting - 2 Ft 4th Gen. T-8 With Elec. Ballast (1 Lamp):ASM:15:0</v>
          </cell>
          <cell r="AK140" t="str">
            <v>SCE:ER:(2) 48in Reduced 28 Watt (1) Instant Start Ballast - High Light Output W/ Reflectors T8 Linear Fluorescent Replacing (3) 48in T8 Linear Fluorescent:RSD:14.5:4.80000019073486</v>
          </cell>
        </row>
        <row r="141">
          <cell r="C141" t="str">
            <v>SCE:REA:135-240 kBTU/Hr To Code Savings Portion Air Source Unitary Air Conditioner DX Equipment:OFS:15:0</v>
          </cell>
          <cell r="Q141" t="str">
            <v>SDGE:RET:Lighting - 2 Ft 4th Gen. T-8 With Elec. Ballast (1 Lamp):GRO:14.2600002288818:0</v>
          </cell>
          <cell r="AK141" t="str">
            <v>SCE:ER:(2) 48in Reduced 28 Watt (1) Instant Start Ballast - High Light Output W/ Reflectors T8 Linear Fluorescent Replacing (3) 48in T8 Linear Fluorescent:RSD:14.4879543008527:4.82931810028424</v>
          </cell>
        </row>
        <row r="142">
          <cell r="C142" t="str">
            <v>SCE:REA:135-240 kBTU/Hr To Code Savings Portion Air Source Unitary Air Conditioner DX Equipment:OFS:15:5</v>
          </cell>
          <cell r="Q142" t="str">
            <v>SDGE:RET:Lighting - 2 Ft 4th Gen. T-8 With Elec. Ballast (1 Lamp):HSP:13.3100004196166:0</v>
          </cell>
          <cell r="AK142" t="str">
            <v>SCE:ER:(2) 48in Reduced 28 Watt (1) Instant Start Ballast - High Light Output W/ Reflectors T8 Linear Fluorescent Replacing (3) 48in T8 Linear Fluorescent:RSD:14.4921535340152:4.83071784467172</v>
          </cell>
        </row>
        <row r="143">
          <cell r="C143" t="str">
            <v>SCE:REA:135-240 kBTU/Hr To Code Savings Portion Air Source Unitary Air Conditioner DX Equipment:RSD:15:5</v>
          </cell>
          <cell r="Q143" t="str">
            <v>SDGE:RET:Lighting - 2 Ft 4th Gen. T-8 With Elec. Ballast (1 Lamp):MBT:15:0</v>
          </cell>
          <cell r="AK143" t="str">
            <v>SCE:ER:(2) 48in Reduced 28 Watt (1) Instant Start Ballast - High Light Output W/ Reflectors T8 Linear Fluorescent Replacing (3) 48in T8 Linear Fluorescent:RSD:14.5:4.8333333333333</v>
          </cell>
        </row>
        <row r="144">
          <cell r="C144" t="str">
            <v>SCE:REA:135-240 kBTU/Hr To Code Savings Portion Air Source Unitary Air Conditioner DX Equipment:RTL:15:5</v>
          </cell>
          <cell r="Q144" t="str">
            <v>SDGE:RET:Lighting - 2 Ft 4th Gen. T-8 With Elec. Ballast (1 Lamp):NRS:15:0</v>
          </cell>
          <cell r="AK144" t="str">
            <v>SCE:ER:(2) 48in Reduced 28 Watt (1) Instant Start Ballast - High Light Output W/ Reflectors T8 Linear Fluorescent Replacing (3) 48in T8 Linear Fluorescent:RTS:15:5</v>
          </cell>
        </row>
        <row r="145">
          <cell r="C145" t="str">
            <v>SCE:REA:135-240 kBTU/Hr To Code Savings Portion Air Source Unitary Air Conditioner DX Equipment:S_IND:15:5</v>
          </cell>
          <cell r="Q145" t="str">
            <v>SDGE:RET:Lighting - 2 Ft 4th Gen. T-8 With Elec. Ballast (1 Lamp):RFF:14.460000038147:0</v>
          </cell>
          <cell r="AK145" t="str">
            <v>SCE:ER:(2) 48in Reduced 28 Watt (1) Instant Start Ballast - High Light Output W/ Reflectors T8 Linear Fluorescent Replacing (3) 48in T8 Linear Fluorescent:S_MIC:15:5</v>
          </cell>
        </row>
        <row r="146">
          <cell r="C146" t="str">
            <v>SCE:REA:135-240 kBTU/Hr To Code Savings Portion Air Source Unitary Air Conditioner DX Equipment:S_MIC:15:5</v>
          </cell>
          <cell r="Q146" t="str">
            <v>SDGE:RET:Lighting - 2 Ft 4th Gen. T-8 With Elec. Ballast (1 Lamp):OFS:15:0</v>
          </cell>
          <cell r="AK146" t="str">
            <v>SCE:ER:(2) 48in Reduced 28 Watt (1) Instant Start Ballast - High Light Output W/ Reflectors T8 Linear Fluorescent Replacing (4) 48in T8 Linear Fluorescent:CNC:15:5</v>
          </cell>
        </row>
        <row r="147">
          <cell r="C147" t="str">
            <v>SCE:REA:135-240 kBTU/Hr To Code Savings Portion Air Source Unitary Air Conditioner DX Equipment:S_MIC:15:0</v>
          </cell>
          <cell r="Q147" t="str">
            <v>SDGE:RET:Lighting - 2 Ft 4th Gen. T-8 With Elec. Ballast (1 Lamp):MTL:15:0</v>
          </cell>
          <cell r="AK147" t="str">
            <v>SCE:ER:(2) 48in Reduced 28 Watt (1) Instant Start Ballast - High Light Output W/ Reflectors T8 Linear Fluorescent Replacing (4) 48in T8 Linear Fluorescent:GRO:14.4329896907216:4.81099656357388</v>
          </cell>
        </row>
        <row r="148">
          <cell r="C148" t="str">
            <v>SCE:REA:135-240 kBTU/Hr To Code Savings Portion Air Source Unitary Air Conditioner DX Equipment:S_TCU:15:5</v>
          </cell>
          <cell r="Q148" t="str">
            <v>SDGE:RET:Lighting - 2 Ft 4th Gen. T-8 With Elec. Ballast (1 Lamp):RSD:14.4899997711182:0</v>
          </cell>
          <cell r="AK148" t="str">
            <v>SCE:ER:(2) 48in Reduced 28 Watt (1) Instant Start Ballast - High Light Output W/ Reflectors T8 Linear Fluorescent Replacing (4) 48in T8 Linear Fluorescent:HTL:15:5</v>
          </cell>
        </row>
        <row r="149">
          <cell r="C149" t="str">
            <v>SCE:REA:240-760 kBTU/Hr To Code Savings Portion Air Source Unitary Air Conditioner DX Equipment:ASM:15:5</v>
          </cell>
          <cell r="Q149" t="str">
            <v>SDGE:RET:Lighting - 2 Ft 4th Gen. T-8 With Elec. Ballast (1 Lamp):RT3:15:0</v>
          </cell>
          <cell r="AK149" t="str">
            <v>SCE:ER:(2) 48in Reduced 28 Watt (1) Instant Start Ballast - High Light Output W/ Reflectors T8 Linear Fluorescent Replacing (4) 48in T8 Linear Fluorescent:MTL:15:5</v>
          </cell>
        </row>
        <row r="150">
          <cell r="C150" t="str">
            <v>SCE:REA:240-760 kBTU/Hr To Code Savings Portion Air Source Unitary Air Conditioner DX Equipment:CNC:15:5</v>
          </cell>
          <cell r="Q150" t="str">
            <v>SDGE:RET:Lighting - 2 Ft 4th Gen. T-8 With Elec. Ballast (1 Lamp):WRF:14.6800003051758:0</v>
          </cell>
          <cell r="AK150" t="str">
            <v>SCE:ER:(2) 48in Reduced 28 Watt (1) Instant Start Ballast - High Light Output W/ Reflectors T8 Linear Fluorescent Replacing (4) 48in T8 Linear Fluorescent:NRS:15:5</v>
          </cell>
        </row>
        <row r="151">
          <cell r="C151" t="str">
            <v>SCE:REA:240-760 kBTU/Hr To Code Savings Portion Air Source Unitary Air Conditioner DX Equipment:EPR:15:5</v>
          </cell>
          <cell r="Q151" t="str">
            <v>SDGE:RET:Lighting - 2 Ft 4th Gen. T-8 With Elec. Ballast (1 Lamp):EPR:15:0</v>
          </cell>
          <cell r="AK151" t="str">
            <v>SCE:ER:(2) 48in Reduced 28 Watt (1) Instant Start Ballast - High Light Output W/ Reflectors T8 Linear Fluorescent Replacing (4) 48in T8 Linear Fluorescent:OFS:15:5</v>
          </cell>
        </row>
        <row r="152">
          <cell r="C152" t="str">
            <v>SCE:REA:240-760 kBTU/Hr To Code Savings Portion Air Source Unitary Air Conditioner DX Equipment:ESE:15:5</v>
          </cell>
          <cell r="Q152" t="str">
            <v>SDGE:RET:Lighting - 2 Ft 4th Gen. T-8 With Elec. Ballast (1 Lamp):MLI:15:0</v>
          </cell>
          <cell r="AK152" t="str">
            <v>SCE:ER:(2) 48in Reduced 28 Watt (1) Instant Start Ballast - High Light Output W/ Reflectors T8 Linear Fluorescent Replacing (4) 48in T8 Linear Fluorescent:RFF:14.5:4.80000019073486</v>
          </cell>
        </row>
        <row r="153">
          <cell r="C153" t="str">
            <v>SCE:REA:240-760 kBTU/Hr To Code Savings Portion Air Source Unitary Air Conditioner DX Equipment:MLI:15:5</v>
          </cell>
          <cell r="Q153" t="str">
            <v>SDGE:RET:Lighting - 2 Ft 4th Gen. T-8 With Elec. Ballast (1 Lamp):RTL:15:0</v>
          </cell>
          <cell r="AK153" t="str">
            <v>SCE:ER:(2) 48in Reduced 28 Watt (1) Instant Start Ballast - High Light Output W/ Reflectors T8 Linear Fluorescent Replacing (4) 48in T8 Linear Fluorescent:RFF:14.4520604509043:4.81735348363476</v>
          </cell>
        </row>
        <row r="154">
          <cell r="C154" t="str">
            <v>SCE:REA:240-760 kBTU/Hr To Code Savings Portion Air Source Unitary Air Conditioner DX Equipment:MTL:15:5</v>
          </cell>
          <cell r="Q154" t="str">
            <v>SDGE:RET:Lighting - 2 Ft 4th Gen. T-8 With Elec. Ballast (1 Lamp):SCN:15:0</v>
          </cell>
          <cell r="AK154" t="str">
            <v>SCE:ER:(2) 48in Reduced 28 Watt (1) Instant Start Ballast - High Light Output W/ Reflectors T8 Linear Fluorescent Replacing (4) 48in T8 Linear Fluorescent:RFF:14.5:4.8333333333333</v>
          </cell>
        </row>
        <row r="155">
          <cell r="C155" t="str">
            <v>SCE:REA:240-760 kBTU/Hr To Code Savings Portion Air Source Unitary Air Conditioner DX Equipment:OFL:15:5</v>
          </cell>
          <cell r="Q155" t="str">
            <v>SDGE:RET:Lighting - 2 Ft 4th Gen. T-8 With Elec. Ballast (1 Lamp):SUN:15:0</v>
          </cell>
          <cell r="AK155" t="str">
            <v>SCE:ER:(2) 48in Reduced 28 Watt (1) Instant Start Ballast - High Light Output W/ Reflectors T8 Linear Fluorescent Replacing (4) 48in T8 Linear Fluorescent:RSD:14.5:4.80000019073486</v>
          </cell>
        </row>
        <row r="156">
          <cell r="C156" t="str">
            <v>SCE:REA:240-760 kBTU/Hr To Code Savings Portion Air Source Unitary Air Conditioner DX Equipment:OFS:15:5</v>
          </cell>
          <cell r="Q156" t="str">
            <v>SDGE:RET:Lighting - 2 Ft 4th Gen. T-8 With Elec. Ballast (1 Lamp):OFL:15:0</v>
          </cell>
          <cell r="AK156" t="str">
            <v>SCE:ER:(2) 48in Reduced 28 Watt (1) Instant Start Ballast - High Light Output W/ Reflectors T8 Linear Fluorescent Replacing (4) 48in T8 Linear Fluorescent:RSD:14.4864551644213:4.82881838814042</v>
          </cell>
        </row>
        <row r="157">
          <cell r="C157" t="str">
            <v>SCE:REA:240-760 kBTU/Hr To Code Savings Portion Air Source Unitary Air Conditioner DX Equipment:OFS:15:0</v>
          </cell>
          <cell r="Q157" t="str">
            <v>SDGE:RET:Lighting - 2 Ft 4th Gen. T-8 With Elec. Ballast (1 Lamp):HTL:15:0</v>
          </cell>
          <cell r="AK157" t="str">
            <v>SCE:ER:(2) 48in Reduced 28 Watt (1) Instant Start Ballast - High Light Output W/ Reflectors T8 Linear Fluorescent Replacing (4) 48in T8 Linear Fluorescent:RSD:14.4876544487447:4.82921814958158</v>
          </cell>
        </row>
        <row r="158">
          <cell r="C158" t="str">
            <v>SCE:REA:240-760 kBTU/Hr To Code Savings Portion Air Source Unitary Air Conditioner DX Equipment:RT3:15:5</v>
          </cell>
          <cell r="Q158" t="str">
            <v>SDGE:RET:Lighting - 3 Ft 4th Gen. T-8 With Elec. Ballast (1 Lamp):RTS:15:0</v>
          </cell>
          <cell r="AK158" t="str">
            <v>SCE:ER:(2) 48in Reduced 28 Watt (1) Instant Start Ballast - High Light Output W/ Reflectors T8 Linear Fluorescent Replacing (4) 48in T8 Linear Fluorescent:RSD:14.4879543008527:4.82931810028424</v>
          </cell>
        </row>
        <row r="159">
          <cell r="C159" t="str">
            <v>SCE:REA:240-760 kBTU/Hr To Code Savings Portion Air Source Unitary Air Conditioner DX Equipment:RTL:15:0</v>
          </cell>
          <cell r="Q159" t="str">
            <v>SDGE:RET:Lighting - 3 Ft 4th Gen. T-8 With Elec. Ballast (1 Lamp):RFF:14.460000038147:0</v>
          </cell>
          <cell r="AK159" t="str">
            <v>SCE:ER:(2) 48in Reduced 28 Watt (1) Instant Start Ballast - High Light Output W/ Reflectors T8 Linear Fluorescent Replacing (4) 48in T8 Linear Fluorescent:RSD:14.4921535340152:4.83071784467172</v>
          </cell>
        </row>
        <row r="160">
          <cell r="C160" t="str">
            <v>SCE:REA:240-760 kBTU/Hr To Code Savings Portion Air Source Unitary Air Conditioner DX Equipment:RTL:15:5</v>
          </cell>
          <cell r="Q160" t="str">
            <v>SDGE:RET:Lighting - 3 Ft 4th Gen. T-8 With Elec. Ballast (1 Lamp):OFL:15:0</v>
          </cell>
          <cell r="AK160" t="str">
            <v>SCE:ER:(2) 48in Reduced 28 Watt (1) Instant Start Ballast - High Light Output W/ Reflectors T8 Linear Fluorescent Replacing (4) 48in T8 Linear Fluorescent:RSD:14.5:4.8333333333333</v>
          </cell>
        </row>
        <row r="161">
          <cell r="C161" t="str">
            <v>SCE:REA:240-760 kBTU/Hr To Code Savings Portion Air Source Unitary Air Conditioner DX Equipment:S_AGR:15:5</v>
          </cell>
          <cell r="Q161" t="str">
            <v>SDGE:RET:Lighting - 3 Ft 4th Gen. T-8 With Elec. Ballast (1 Lamp):MTL:15:0</v>
          </cell>
          <cell r="AK161" t="str">
            <v>SCE:ER:(2) 48in Reduced 28 Watt (1) Instant Start Ballast - High Light Output W/ Reflectors T8 Linear Fluorescent Replacing (4) 48in T8 Linear Fluorescent:RTS:15:5</v>
          </cell>
        </row>
        <row r="162">
          <cell r="C162" t="str">
            <v>SCE:REA:240-760 kBTU/Hr To Code Savings Portion Air Source Unitary Air Conditioner DX Equipment:S_MIC:15:5</v>
          </cell>
          <cell r="Q162" t="str">
            <v>SDGE:RET:Lighting - 3 Ft 4th Gen. T-8 With Elec. Ballast (1 Lamp):ASM:15:0</v>
          </cell>
          <cell r="AK162" t="str">
            <v>SCE:ER:(2) 48in Reduced 28 Watt (1) Instant Start Ballast - High Light Output W/ Reflectors T8 Linear Fluorescent Replacing (4) 48in T8 Linear Fluorescent:S_MIC:15:5</v>
          </cell>
        </row>
        <row r="163">
          <cell r="C163" t="str">
            <v>SCE:REA:240-760 kBTU/Hr To Code Savings Portion Air Source Unitary Air Conditioner DX Equipment:S_TCU:15:5</v>
          </cell>
          <cell r="Q163" t="str">
            <v>SDGE:RET:Lighting - 3 Ft 4th Gen. T-8 With Elec. Ballast (1 Lamp):OFS:15:0</v>
          </cell>
          <cell r="AK163" t="str">
            <v>SCE:ER:(2) 48in Reduced 28 Watt (1) Instant Start Ballast - Normal Light Output T8 Linear Fluorescent Replacing (3) 48in T8 Linear Fluorescent:CNC:15:5</v>
          </cell>
        </row>
        <row r="164">
          <cell r="C164" t="str">
            <v>SCE:REA:25-50 HP Submersible Well Pump System Overhaul Maintenance:S_AGR:6.5:0</v>
          </cell>
          <cell r="Q164" t="str">
            <v>SDGE:RET:Lighting - 3 Ft 4th Gen. T-8 With Elec. Ballast (1 Lamp):RSD:14.4899997711182:0</v>
          </cell>
          <cell r="AK164" t="str">
            <v>SCE:ER:(2) 48in Reduced 28 Watt (1) Instant Start Ballast - Normal Light Output T8 Linear Fluorescent Replacing (3) 48in T8 Linear Fluorescent:OFS:15:5</v>
          </cell>
        </row>
        <row r="165">
          <cell r="C165" t="str">
            <v>SCE:REA:25-50 HP Turbine Booster Pump System Overhaul Maintenance:S_AGR:9.30000019073486:0</v>
          </cell>
          <cell r="Q165" t="str">
            <v>SDGE:RET:Lighting - 3 Ft 4th Gen. T-8 With Elec. Ballast (1 Lamp):RTL:15:0</v>
          </cell>
          <cell r="AK165" t="str">
            <v>SCE:ER:(2) 48in Reduced 28 Watt (1) Instant Start Ballast - Normal Light Output T8 Linear Fluorescent Replacing (3) 48in T8 Linear Fluorescent:RFF:14.5:4.80000019073486</v>
          </cell>
        </row>
        <row r="166">
          <cell r="C166" t="str">
            <v>SCE:REA:25-50 HP Turbine Well Pump System Overhaul Maintenance:S_AGR:6.80000019073486:0</v>
          </cell>
          <cell r="Q166" t="str">
            <v>SDGE:RET:Lighting - 3 Ft 4th Gen. T-8 With Elec. Ballast (1 Lamp):GRO:14.2600002288818:0</v>
          </cell>
          <cell r="AK166" t="str">
            <v>SCE:ER:(2) 48in Reduced 28 Watt (1) Instant Start Ballast - Normal Light Output T8 Linear Fluorescent Replacing (3) 48in T8 Linear Fluorescent:RFF:14.4520604509043:4.81735348363476</v>
          </cell>
        </row>
        <row r="167">
          <cell r="C167" t="str">
            <v>SCE:REA:41 HP - 100 HP Variable Speed Drive On Garage Exhaust Fan Control:OFL:10:0</v>
          </cell>
          <cell r="Q167" t="str">
            <v>SDGE:RET:Lighting - 3 Ft 4th Gen. T-8 With Elec. Ballast (1 Lamp):RT3:15:0</v>
          </cell>
          <cell r="AK167" t="str">
            <v>SCE:ER:(2) 48in Reduced 28 Watt (1) Instant Start Ballast - Normal Light Output T8 Linear Fluorescent Replacing (3) 48in T8 Linear Fluorescent:RSD:14.5:4.80000019073486</v>
          </cell>
        </row>
        <row r="168">
          <cell r="C168" t="str">
            <v>SCE:REA:5 Ft LED Low Temp Reach-In Display Case Traffic Sensor Controls Replacing LED Fixture With No Occupancy Sensor:GRO:8:0</v>
          </cell>
          <cell r="Q168" t="str">
            <v>SDGE:RET:Lighting - 3 Ft 4th Gen. T-8 With Elec. Ballast (1 Lamp):EPR:15:0</v>
          </cell>
          <cell r="AK168" t="str">
            <v>SCE:ER:(2) 48in Reduced 28 Watt (1) Instant Start Ballast - Normal Light Output T8 Linear Fluorescent Replacing (3) 48in T8 Linear Fluorescent:RSD:14.4876544487447:4.82921814958158</v>
          </cell>
        </row>
        <row r="169">
          <cell r="C169" t="str">
            <v>SCE:REA:5 Ft LED Low Temp Reach-In Display Case Traffic Sensor Controls Replacing LED Fixture With No Occupancy Sensor:S_FST:8:0</v>
          </cell>
          <cell r="Q169" t="str">
            <v>SDGE:RET:Lighting - 3 Ft 4th Gen. T-8 With Elec. Ballast (1 Lamp):NRS:15:0</v>
          </cell>
          <cell r="AK169" t="str">
            <v>SCE:ER:(2) 48in Reduced 28 Watt (1) Instant Start Ballast - Normal Light Output T8 Linear Fluorescent Replacing (3) 48in T8 Linear Fluorescent:S_MIC:15:5</v>
          </cell>
        </row>
        <row r="170">
          <cell r="C170" t="str">
            <v>SCE:REA:65-135 kBTU/Hr To Code Savings Portion Air Source Unitary Air Conditioner DX Equipment:ASM:15:5</v>
          </cell>
          <cell r="Q170" t="str">
            <v>SDGE:RET:Lighting - 3 Ft 4th Gen. T-8 With Elec. Ballast (1 Lamp):MLI:15:0</v>
          </cell>
          <cell r="AK170" t="str">
            <v>SCE:ER:(2) 48in Reduced 28 Watt (1) Instant Start Ballast - Normal Light Output W/ Reflectors T8 Linear Fluorescent Replacing (4) 48in T8 Linear Fluorescent:OFS:15:5</v>
          </cell>
        </row>
        <row r="171">
          <cell r="C171" t="str">
            <v>SCE:REA:65-135 kBTU/Hr To Code Savings Portion Air Source Unitary Air Conditioner DX Equipment:CNC:15:5</v>
          </cell>
          <cell r="Q171" t="str">
            <v>SDGE:RET:Lighting - 8 Ft T-8 With Elec. Ballast:SUN:15:0</v>
          </cell>
          <cell r="AK171" t="str">
            <v>SCE:ER:(2) 48in Reduced 28 Watt (1) Instant Start Ballast - Normal Light Output W/ Reflectors T8 Linear Fluorescent Replacing (4) 48in T8 Linear Fluorescent:RFF:14.5:4.80000019073486</v>
          </cell>
        </row>
        <row r="172">
          <cell r="C172" t="str">
            <v>SCE:REA:65-135 kBTU/Hr To Code Savings Portion Air Source Unitary Air Conditioner DX Equipment:CNC:15:0</v>
          </cell>
          <cell r="Q172" t="str">
            <v>SDGE:RET:Lighting - Exterior Induction Fixture &lt;=100 Watts:ASM:4.88000011444092:0</v>
          </cell>
          <cell r="AK172" t="str">
            <v>SCE:ER:(2) 48in Reduced 28 Watt (1) Instant Start Ballast - Normal Light Output W/ Reflectors T8 Linear Fluorescent Replacing (4) 48in T8 Linear Fluorescent:RFF:14.4520604509043:4.81735348363476</v>
          </cell>
        </row>
        <row r="173">
          <cell r="C173" t="str">
            <v>SCE:REA:65-135 kBTU/Hr To Code Savings Portion Air Source Unitary Air Conditioner DX Equipment:ECC:15:5</v>
          </cell>
          <cell r="Q173" t="str">
            <v>SDGE:RET:Lighting - Exterior Induction Fixture &lt;=180 Watts:ASM:15:0</v>
          </cell>
          <cell r="AK173" t="str">
            <v>SCE:ER:(2) 48in Reduced 28 Watt (1) Instant Start Ballast - Normal Light Output W/ Reflectors T8 Linear Fluorescent Replacing (4) 48in T8 Linear Fluorescent:RFF:14.5:4.8333333333333</v>
          </cell>
        </row>
        <row r="174">
          <cell r="C174" t="str">
            <v>SCE:REA:65-135 kBTU/Hr To Code Savings Portion Air Source Unitary Air Conditioner DX Equipment:EPR:15:5</v>
          </cell>
          <cell r="Q174" t="str">
            <v>SDGE:RET:Lighting - Exterior Induction Fixture &lt;=70 Watts:ASM:15:0</v>
          </cell>
          <cell r="AK174" t="str">
            <v>SCE:ER:(2) 48in Reduced 28 Watt (1) Instant Start Ballast - Normal Light Output W/ Reflectors T8 Linear Fluorescent Replacing (4) 48in T8 Linear Fluorescent:RTS:15:5</v>
          </cell>
        </row>
        <row r="175">
          <cell r="C175" t="str">
            <v>SCE:REA:65-135 kBTU/Hr To Code Savings Portion Air Source Unitary Air Conditioner DX Equipment:ESE:15:5</v>
          </cell>
          <cell r="Q175" t="str">
            <v>SDGE:RET:Lighting - Interior Linear Fluorescent Fixture &lt;=244 Watts Replacing 400 Watts (Tier 1):OFL:16:0</v>
          </cell>
          <cell r="AK175" t="str">
            <v>SCE:ER:(2) 48in Reduced 28 Watt (1) Instant Start Ballast - Normal Light Output W/ Reflectors T8 Linear Fluorescent Replacing (4) 48in T8 Linear Fluorescent:S_MIC:15:5</v>
          </cell>
        </row>
        <row r="176">
          <cell r="C176" t="str">
            <v>SCE:REA:65-135 kBTU/Hr To Code Savings Portion Air Source Unitary Air Conditioner DX Equipment:EUN:15:5</v>
          </cell>
          <cell r="Q176" t="str">
            <v>SDGE:RET:Lighting - Interior Linear Fluorescent Fixture &lt;=244 Watts Replacing 400 Watts (Tier 1):RTS:16:0</v>
          </cell>
          <cell r="AK176" t="str">
            <v>SCE:ER:(2) 48in Reduced 28 Watt (1) Instant Start Ballast - Reduced Light Output T8 Linear Fluorescent Replacing (2) 48in T8 Linear Fluorescent:ASM:15:5</v>
          </cell>
        </row>
        <row r="177">
          <cell r="C177" t="str">
            <v>SCE:REA:65-135 kBTU/Hr To Code Savings Portion Air Source Unitary Air Conditioner DX Equipment:HTL:15:5</v>
          </cell>
          <cell r="Q177" t="str">
            <v>SDGE:RET:Lighting - Linear LED Systems (T12 Basecase):RTS:12:0</v>
          </cell>
          <cell r="AK177" t="str">
            <v>SCE:ER:(2) 48in Reduced 28 Watt (1) Instant Start Ballast - Reduced Light Output T8 Linear Fluorescent Replacing (2) 48in T8 Linear Fluorescent:CNC:15:5</v>
          </cell>
        </row>
        <row r="178">
          <cell r="C178" t="str">
            <v>SCE:REA:65-135 kBTU/Hr To Code Savings Portion Air Source Unitary Air Conditioner DX Equipment:MLI:15:5</v>
          </cell>
          <cell r="Q178" t="str">
            <v>SDGE:RET:Lighting - Linear LED Systems (T8 Basecase):ASM:12:0</v>
          </cell>
          <cell r="AK178" t="str">
            <v>SCE:ER:(2) 48in Reduced 28 Watt (1) Instant Start Ballast - Reduced Light Output T8 Linear Fluorescent Replacing (2) 48in T8 Linear Fluorescent:GRO:14.3999996185303:4.80000019073486</v>
          </cell>
        </row>
        <row r="179">
          <cell r="C179" t="str">
            <v>SCE:REA:65-135 kBTU/Hr To Code Savings Portion Air Source Unitary Air Conditioner DX Equipment:MLI:15:0</v>
          </cell>
          <cell r="Q179" t="str">
            <v>SDGE:RET:Lighting - Linear LED Systems (T8 Basecase):GRO:12:0</v>
          </cell>
          <cell r="AK179" t="str">
            <v>SCE:ER:(2) 48in Reduced 28 Watt (1) Instant Start Ballast - Reduced Light Output T8 Linear Fluorescent Replacing (2) 48in T8 Linear Fluorescent:GRO:14.4329896907216:4.81099656357388</v>
          </cell>
        </row>
        <row r="180">
          <cell r="C180" t="str">
            <v>SCE:REA:65-135 kBTU/Hr To Code Savings Portion Air Source Unitary Air Conditioner DX Equipment:MTL:15:5</v>
          </cell>
          <cell r="Q180" t="str">
            <v>SDGE:RET:Lighting - Linear LED Systems (T8 Basecase):RTS:12:0</v>
          </cell>
          <cell r="AK180" t="str">
            <v>SCE:ER:(2) 48in Reduced 28 Watt (1) Instant Start Ballast - Reduced Light Output T8 Linear Fluorescent Replacing (2) 48in T8 Linear Fluorescent:GST:15:5</v>
          </cell>
        </row>
        <row r="181">
          <cell r="C181" t="str">
            <v>SCE:REA:65-135 kBTU/Hr To Code Savings Portion Air Source Unitary Air Conditioner DX Equipment:NRS:15:5</v>
          </cell>
          <cell r="Q181" t="str">
            <v>SDGE:RET:Lighting - Premium Tier 5' Case Door:GRO:16:0</v>
          </cell>
          <cell r="AK181" t="str">
            <v>SCE:ER:(2) 48in Reduced 28 Watt (1) Instant Start Ballast - Reduced Light Output T8 Linear Fluorescent Replacing (2) 48in T8 Linear Fluorescent:HTL:15:5</v>
          </cell>
        </row>
        <row r="182">
          <cell r="C182" t="str">
            <v>SCE:REA:65-135 kBTU/Hr To Code Savings Portion Air Source Unitary Air Conditioner DX Equipment:OFL:15:5</v>
          </cell>
          <cell r="Q182" t="str">
            <v>SDGE:RET:Lighting - Premium Tier 5' Case Door:RTL:16:0</v>
          </cell>
          <cell r="AK182" t="str">
            <v>SCE:ER:(2) 48in Reduced 28 Watt (1) Instant Start Ballast - Reduced Light Output T8 Linear Fluorescent Replacing (2) 48in T8 Linear Fluorescent:OFS:15:5</v>
          </cell>
        </row>
        <row r="183">
          <cell r="C183" t="str">
            <v>SCE:REA:65-135 kBTU/Hr To Code Savings Portion Air Source Unitary Air Conditioner DX Equipment:OFL:15:0</v>
          </cell>
          <cell r="Q183" t="str">
            <v>SDGE:RET:Lighting - Premium Tier 5' Case Door:RTS:16:0</v>
          </cell>
          <cell r="AK183" t="str">
            <v>SCE:ER:(2) 48in Reduced 28 Watt (1) Instant Start Ballast - Reduced Light Output T8 Linear Fluorescent Replacing (2) 48in T8 Linear Fluorescent:RFF:14.5:4.80000019073486</v>
          </cell>
        </row>
        <row r="184">
          <cell r="C184" t="str">
            <v>SCE:REA:65-135 kBTU/Hr To Code Savings Portion Air Source Unitary Air Conditioner DX Equipment:OFS:15:5</v>
          </cell>
          <cell r="Q184" t="str">
            <v>SDGE:RET:Lighting - Premium Tier 5' Case Door:OFL:16:0</v>
          </cell>
          <cell r="AK184" t="str">
            <v>SCE:ER:(2) 48in Reduced 28 Watt (1) Instant Start Ballast - Reduced Light Output T8 Linear Fluorescent Replacing (2) 48in T8 Linear Fluorescent:RFF:14.4520604509043:4.81735348363476</v>
          </cell>
        </row>
        <row r="185">
          <cell r="C185" t="str">
            <v>SCE:REA:65-135 kBTU/Hr To Code Savings Portion Air Source Unitary Air Conditioner DX Equipment:OFS:15:0</v>
          </cell>
          <cell r="Q185" t="str">
            <v>SDGE:RET:Lighting - Premium Tier 6' Case Door:GRO:16:0</v>
          </cell>
          <cell r="AK185" t="str">
            <v>SCE:ER:(2) 48in Reduced 28 Watt (1) Instant Start Ballast - Reduced Light Output T8 Linear Fluorescent Replacing (2) 48in T8 Linear Fluorescent:RFF:14.5:4.8333333333333</v>
          </cell>
        </row>
        <row r="186">
          <cell r="C186" t="str">
            <v>SCE:REA:65-135 kBTU/Hr To Code Savings Portion Air Source Unitary Air Conditioner DX Equipment:RSD:15:5</v>
          </cell>
          <cell r="Q186" t="str">
            <v>SDGE:RET:Lighting - Premium Tier 6' Case Door:RTS:16:0</v>
          </cell>
          <cell r="AK186" t="str">
            <v>SCE:ER:(2) 48in Reduced 28 Watt (1) Instant Start Ballast - Reduced Light Output T8 Linear Fluorescent Replacing (2) 48in T8 Linear Fluorescent:RSD:14.5:4.80000019073486</v>
          </cell>
        </row>
        <row r="187">
          <cell r="C187" t="str">
            <v>SCE:REA:65-135 kBTU/Hr To Code Savings Portion Air Source Unitary Air Conditioner DX Equipment:RTL:15:5</v>
          </cell>
          <cell r="Q187" t="str">
            <v>SDGE:RET:Lighting - Premium Tier 6' Case Door:ASM:16:0</v>
          </cell>
          <cell r="AK187" t="str">
            <v>SCE:ER:(2) 48in Reduced 28 Watt (1) Instant Start Ballast - Reduced Light Output T8 Linear Fluorescent Replacing (2) 48in T8 Linear Fluorescent:RSD:14.4876544487447:4.82921814958158</v>
          </cell>
        </row>
        <row r="188">
          <cell r="C188" t="str">
            <v>SCE:REA:65-135 kBTU/Hr To Code Savings Portion Air Source Unitary Air Conditioner DX Equipment:RTL:15:0</v>
          </cell>
          <cell r="Q188" t="str">
            <v>SDGE:RET:Lighting - Standard Tier 5' Case Door:GRO:16:0</v>
          </cell>
          <cell r="AK188" t="str">
            <v>SCE:ER:(2) 48in Reduced 28 Watt (1) Instant Start Ballast - Reduced Light Output T8 Linear Fluorescent Replacing (2) 48in T8 Linear Fluorescent:RSD:14.4921535340152:4.83071784467172</v>
          </cell>
        </row>
        <row r="189">
          <cell r="C189" t="str">
            <v>SCE:REA:65-135 kBTU/Hr To Code Savings Portion Air Source Unitary Air Conditioner DX Equipment:S_AGR:15:5</v>
          </cell>
          <cell r="Q189" t="str">
            <v>SDGE:RET:Lighting - Standard Tier 5' Case Door:RTS:16:0</v>
          </cell>
          <cell r="AK189" t="str">
            <v>SCE:ER:(2) 48in Reduced 28 Watt (1) Instant Start Ballast - Reduced Light Output T8 Linear Fluorescent Replacing (2) 48in T8 Linear Fluorescent:RSD:14.5:4.8333333333333</v>
          </cell>
        </row>
        <row r="190">
          <cell r="C190" t="str">
            <v>SCE:REA:65-135 kBTU/Hr To Code Savings Portion Air Source Unitary Air Conditioner DX Equipment:S_MIC:15:5</v>
          </cell>
          <cell r="Q190" t="str">
            <v>SDGE:RET:Lighting - Standard Tier 5' Case Door:RFF:16:0</v>
          </cell>
          <cell r="AK190" t="str">
            <v>SCE:ER:(2) 48in Reduced 28 Watt (1) Instant Start Ballast - Reduced Light Output T8 Linear Fluorescent Replacing (2) 48in T8 Linear Fluorescent:RTS:15:5</v>
          </cell>
        </row>
        <row r="191">
          <cell r="C191" t="str">
            <v>SCE:REA:65-135 kBTU/Hr To Code Savings Portion Air Source Unitary Air Conditioner DX Equipment:S_MIC:15:0</v>
          </cell>
          <cell r="Q191" t="str">
            <v>SDGE:RET:Lighting - Standard Tier 5' Case Door:RSD:16:0</v>
          </cell>
          <cell r="AK191" t="str">
            <v>SCE:ER:(2) 48in Reduced 28 Watt (1) Instant Start Ballast - Reduced Light Output T8 Linear Fluorescent Replacing (2) 48in T8 Linear Fluorescent:S_MIC:15:5</v>
          </cell>
        </row>
        <row r="192">
          <cell r="C192" t="str">
            <v>SCE:REA:Add Door To Medium Temperature Open Vertical Display Case:GRO:4:0</v>
          </cell>
          <cell r="Q192" t="str">
            <v>SDGE:RET:Lighting - Standard Tier 6' Case Door:GRO:16:0</v>
          </cell>
          <cell r="AK192" t="str">
            <v>SCE:ER:(2) 48in Reduced 28 Watt (1) Instant Start Ballast T8 Linear Fluorescent Replacing (2) 48in T12 Linear Fluorescent:CNC:15:5</v>
          </cell>
        </row>
        <row r="193">
          <cell r="C193" t="str">
            <v>SCE:REA:Air Conditioner - Efficient Fan Control:DMO:5:0</v>
          </cell>
          <cell r="Q193" t="str">
            <v>SDGE:RET:Lighting - Standard Tier 6' Case Door:OFS:16:0</v>
          </cell>
          <cell r="AK193" t="str">
            <v>SCE:ER:(2) 48in Reduced 28 Watt (1) Instant Start Ballast T8 Linear Fluorescent Replacing (2) 48in T12 Linear Fluorescent:GRO:14.3999996185303:4.80000019073486</v>
          </cell>
        </row>
        <row r="194">
          <cell r="C194" t="str">
            <v>SCE:REA:Attic Insulation &gt;=r-19:MFM:20:0</v>
          </cell>
          <cell r="Q194" t="str">
            <v>SDGE:RET:Lighting - Standard Tier 6' Case Door:MBT:16:0</v>
          </cell>
          <cell r="AK194" t="str">
            <v>SCE:ER:(2) 48in Reduced 28 Watt (1) Instant Start Ballast T8 Linear Fluorescent Replacing (2) 48in T12 Linear Fluorescent:GST:15:5</v>
          </cell>
        </row>
        <row r="195">
          <cell r="C195" t="str">
            <v>SCE:REA:Attic Insulation &gt;=r-19:SFM:20:0</v>
          </cell>
          <cell r="Q195" t="str">
            <v>SDGE:RET:Lighting - Standard Tier 6' Case Door:RTS:16:0</v>
          </cell>
          <cell r="AK195" t="str">
            <v>SCE:ER:(2) 48in Reduced 28 Watt (1) Instant Start Ballast T8 Linear Fluorescent Replacing (2) 48in T12 Linear Fluorescent:NRS:15:5</v>
          </cell>
        </row>
        <row r="196">
          <cell r="C196" t="str">
            <v>SCE:REA:Attic Insulation R-19:MFM:0:0</v>
          </cell>
          <cell r="Q196" t="str">
            <v>SDGE:RET:Lighting - Standard Tier 6' Case Door:RSD:16:0</v>
          </cell>
          <cell r="AK196" t="str">
            <v>SCE:ER:(2) 48in Reduced 28 Watt (1) Instant Start Ballast T8 Linear Fluorescent Replacing (2) 48in T12 Linear Fluorescent:OFS:15:5</v>
          </cell>
        </row>
        <row r="197">
          <cell r="C197" t="str">
            <v>SCE:REA:Attic Insulation R-19:MFM:20:0</v>
          </cell>
          <cell r="Q197" t="str">
            <v>SDGE:RET:Lighting - T8 To 4ft 25 Watt Lamp &amp; Ballast (2 Lamp):OFS:15:0</v>
          </cell>
          <cell r="AK197" t="str">
            <v>SCE:ER:(2) 48in Reduced 28 Watt (1) Instant Start Ballast T8 Linear Fluorescent Replacing (2) 48in T12 Linear Fluorescent:RFF:14.5:4.80000019073486</v>
          </cell>
        </row>
        <row r="198">
          <cell r="C198" t="str">
            <v>SCE:REA:Attic Insulation R-19:SFM:20:0</v>
          </cell>
          <cell r="Q198" t="str">
            <v>SDGE:RET:Lighting - T8 To 4ft 25 Watt Lamp &amp; Ballast (2 Lamp):WRF:14.6800003051758:0</v>
          </cell>
          <cell r="AK198" t="str">
            <v>SCE:ER:(2) 48in Reduced 28 Watt (1) Instant Start Ballast T8 Linear Fluorescent Replacing (2) 48in T12 Linear Fluorescent:RFF:14.5:4.8333333333333</v>
          </cell>
        </row>
        <row r="199">
          <cell r="C199" t="str">
            <v>SCE:REA:Attic Insulation R-19:SFM:0:0</v>
          </cell>
          <cell r="Q199" t="str">
            <v>SDGE:RET:Lighting - T8 To 4ft 25 Watt Lamp &amp; Ballast (2 Lamp):GRO:14.2600002288818:0</v>
          </cell>
          <cell r="AK199" t="str">
            <v>SCE:ER:(2) 48in Reduced 28 Watt (1) Instant Start Ballast T8 Linear Fluorescent Replacing (2) 48in T12 Linear Fluorescent:RSD:14.5:4.80000019073486</v>
          </cell>
        </row>
        <row r="200">
          <cell r="C200" t="str">
            <v>SCE:REA:Average Size (Non Res) Recycling Freezer:S_MIC:4:0</v>
          </cell>
          <cell r="Q200" t="str">
            <v>SDGE:RET:Lighting - T8 To 4ft 25 Watt Lamp &amp; Ballast (2 Lamp):HTL:15:0</v>
          </cell>
          <cell r="AK200" t="str">
            <v>SCE:ER:(2) 48in Reduced 28 Watt (1) Instant Start Ballast T8 Linear Fluorescent Replacing (2) 48in T12 Linear Fluorescent:RSD:14.4921535340152:4.83071784467172</v>
          </cell>
        </row>
        <row r="201">
          <cell r="C201" t="str">
            <v>SCE:REA:Average Size (Non Res) Recycling Refrigerator:S_MIC:5:0</v>
          </cell>
          <cell r="Q201" t="str">
            <v>SDGE:RET:Lighting - T8 To 4ft 25 Watt Lamp &amp; Ballast (2 Lamp):RFF:14.460000038147:0</v>
          </cell>
          <cell r="AK201" t="str">
            <v>SCE:ER:(2) 48in Reduced 28 Watt (1) Instant Start Ballast T8 Linear Fluorescent Replacing (2) 48in T12 Linear Fluorescent:RSD:14.5:4.8333333333333</v>
          </cell>
        </row>
        <row r="202">
          <cell r="C202" t="str">
            <v>SCE:REA:Average Size (Res) Recycling Freezer:SFM:4:0</v>
          </cell>
          <cell r="Q202" t="str">
            <v>SDGE:RET:Lighting - T8 To 4ft 25 Watt Lamp &amp; Ballast (2 Lamp):RSD:14.4899997711182:0</v>
          </cell>
          <cell r="AK202" t="str">
            <v>SCE:ER:(2) 48in Reduced 28 Watt (1) Instant Start Ballast T8 Linear Fluorescent Replacing (2) 48in T12 Linear Fluorescent:RTS:15:5</v>
          </cell>
        </row>
        <row r="203">
          <cell r="C203" t="str">
            <v>SCE:REA:Average Size (Res) Recycling Refrigerator:SFM:5:0</v>
          </cell>
          <cell r="Q203" t="str">
            <v>SDGE:RET:Lighting - T8 To 4ft 25 Watt Lamp &amp; Ballast (2 Lamp):RT3:15:0</v>
          </cell>
          <cell r="AK203" t="str">
            <v>SCE:ER:(2) 48in Reduced 28 Watt (1) Instant Start Ballast T8 Linear Fluorescent Replacing (2) 48in T12 Linear Fluorescent:S_MIC:15:5</v>
          </cell>
        </row>
        <row r="204">
          <cell r="C204" t="str">
            <v>SCE:REA:Cold Vending Machine Control:ASM:5:0</v>
          </cell>
          <cell r="Q204" t="str">
            <v>SDGE:RET:Lighting - T8 To 4ft 25 Watt Lamp &amp; Ballast (2 Lamp):RTS:15:0</v>
          </cell>
          <cell r="AK204" t="str">
            <v>SCE:ER:(2) 48in Reduced 28 Watt (1) Instant Start Ballast W/ Reflectors T8 Linear Fluorescent Replacing (2) 48in T12 Linear Fluorescent:S_MIC:15:5</v>
          </cell>
        </row>
        <row r="205">
          <cell r="C205" t="str">
            <v>SCE:REA:Cold Vending Machine Control:GRO:5:0</v>
          </cell>
          <cell r="Q205" t="str">
            <v>SDGE:RET:Lighting - T8 To 4ft 25 Watt Lamp &amp; Ballast (2 Lamp):ASM:15:0</v>
          </cell>
          <cell r="AK205" t="str">
            <v>SCE:ER:(2) 96in (1) Instant Start Ballast - Reduced Light Output T8 Linear Fluorescent Replacing (2) 96in T12 Linear Fluorescent:CNC:15:5</v>
          </cell>
        </row>
        <row r="206">
          <cell r="C206" t="str">
            <v>SCE:REA:Cold Vending Machine Control:MFM:5:0</v>
          </cell>
          <cell r="Q206" t="str">
            <v>SDGE:RET:Lighting - T8 To 4ft 25 Watt Lamp &amp; Ballast (2 Lamp):MLI:15:0</v>
          </cell>
          <cell r="AK206" t="str">
            <v>SCE:ER:(2) 96in (1) Instant Start Ballast - Reduced Light Output T8 Linear Fluorescent Replacing (2) 96in T12 Linear Fluorescent:GRO:14.3999996185303:4.7999998728434</v>
          </cell>
        </row>
        <row r="207">
          <cell r="C207" t="str">
            <v>SCE:REA:Cold Vending Machine Control:RTL:5:0</v>
          </cell>
          <cell r="Q207" t="str">
            <v>SDGE:RET:Lighting - T8 To 4ft 25 Watt Lamp &amp; Ballast (2 Lamp):SUN:15:0</v>
          </cell>
          <cell r="AK207" t="str">
            <v>SCE:ER:(2) 96in (1) Instant Start Ballast - Reduced Light Output T8 Linear Fluorescent Replacing (2) 96in T12 Linear Fluorescent:GRO:14.3999996185303:4.80000019073486</v>
          </cell>
        </row>
        <row r="208">
          <cell r="C208" t="str">
            <v>SCE:REA:Commercial Air-Cooled Multiplex Floating Head Pressure Control:GRO:15:0</v>
          </cell>
          <cell r="Q208" t="str">
            <v>SDGE:RET:Lighting - T8 To 4ft 25 Watt Lamp &amp; Ballast (2 Lamp):RTL:15:0</v>
          </cell>
          <cell r="AK208" t="str">
            <v>SCE:ER:(2) 96in (1) Instant Start Ballast - Reduced Light Output T8 Linear Fluorescent Replacing (2) 96in T12 Linear Fluorescent:GRO:14.4329896907216:4.81099656357388</v>
          </cell>
        </row>
        <row r="209">
          <cell r="C209" t="str">
            <v>SCE:REA:Commercial Air-Cooled Multiplex Floating Head Pressure Control:RTS:15:0</v>
          </cell>
          <cell r="Q209" t="str">
            <v>SDGE:RET:Lighting - T8 To 4ft 25 Watt Lamp &amp; Ballast (2 Lamp):EPR:15:0</v>
          </cell>
          <cell r="AK209" t="str">
            <v>SCE:ER:(2) 96in (1) Instant Start Ballast - Reduced Light Output T8 Linear Fluorescent Replacing (2) 96in T12 Linear Fluorescent:MTL:15:5</v>
          </cell>
        </row>
        <row r="210">
          <cell r="C210" t="str">
            <v>SCE:REA:Commercial Evap-Cooled Multiplex Floating Head Pressure Control:GRO:15:0</v>
          </cell>
          <cell r="Q210" t="str">
            <v>SDGE:RET:Lighting - T8 To 4ft 25 Watt Lamp &amp; Ballast (2 Lamp):ESE:15:0</v>
          </cell>
          <cell r="AK210" t="str">
            <v>SCE:ER:(2) 96in (1) Instant Start Ballast - Reduced Light Output T8 Linear Fluorescent Replacing (2) 96in T12 Linear Fluorescent:OFS:15:5</v>
          </cell>
        </row>
        <row r="211">
          <cell r="C211" t="str">
            <v>SCE:REA:Commercial Multiplex Floating Suction Pressure Control:GRO:15:0</v>
          </cell>
          <cell r="Q211" t="str">
            <v>SDGE:RET:Lighting - T8 To 4ft 25 Watt Lamp &amp; Ballast (2 Lamp):HSP:13.3100004196166:0</v>
          </cell>
          <cell r="AK211" t="str">
            <v>SCE:ER:(2) 96in (1) Instant Start Ballast - Reduced Light Output T8 Linear Fluorescent Replacing (2) 96in T12 Linear Fluorescent:RFF:14.5:4.80000019073486</v>
          </cell>
        </row>
        <row r="212">
          <cell r="C212" t="str">
            <v>SCE:REA:Cooler Anti-Sweat Heater (ASH) Control:GRO:12:0</v>
          </cell>
          <cell r="Q212" t="str">
            <v>SDGE:RET:Lighting - T8 To 4ft 25 Watt Lamp &amp; Ballast (2 Lamp):MBT:15:0</v>
          </cell>
          <cell r="AK212" t="str">
            <v>SCE:ER:(2) 96in (1) Instant Start Ballast - Reduced Light Output T8 Linear Fluorescent Replacing (2) 96in T12 Linear Fluorescent:RFF:14.5:4.8333333333333</v>
          </cell>
        </row>
        <row r="213">
          <cell r="C213" t="str">
            <v>SCE:REA:Cooler Anti-Sweat Heater (ASH) Control:RTL:12:0</v>
          </cell>
          <cell r="Q213" t="str">
            <v>SDGE:RET:Lighting - T8 To 4ft 25 Watt Lamp &amp; Ballast (2 Lamp):NRS:15:0</v>
          </cell>
          <cell r="AK213" t="str">
            <v>SCE:ER:(2) 96in (1) Instant Start Ballast - Reduced Light Output T8 Linear Fluorescent Replacing (2) 96in T12 Linear Fluorescent:RSD:14.5:4.80000019073486</v>
          </cell>
        </row>
        <row r="214">
          <cell r="C214" t="str">
            <v>SCE:REA:Cooler Anti-Sweat Heater (ASH) Control:RTS:12:0</v>
          </cell>
          <cell r="Q214" t="str">
            <v>SDGE:RET:Lighting - T8 To 4ft 25 Watt Lamp &amp; Ballast (2 Lamp):MTL:15:0</v>
          </cell>
          <cell r="AK214" t="str">
            <v>SCE:ER:(2) 96in (1) Instant Start Ballast - Reduced Light Output T8 Linear Fluorescent Replacing (2) 96in T12 Linear Fluorescent:RSD:14.4864551644213:4.82881838814042</v>
          </cell>
        </row>
        <row r="215">
          <cell r="C215" t="str">
            <v>SCE:REA:Cooler Anti-Sweat Heater (ASH) Control:S_FST:12:0</v>
          </cell>
          <cell r="Q215" t="str">
            <v>SDGE:RET:Lighting - T8 To 4ft 25 Watt Lamp &amp; Ballast (2 Lamp):OFL:15:0</v>
          </cell>
          <cell r="AK215" t="str">
            <v>SCE:ER:(2) 96in (1) Instant Start Ballast - Reduced Light Output T8 Linear Fluorescent Replacing (2) 96in T12 Linear Fluorescent:RSD:14.4879543008527:4.82931810028424</v>
          </cell>
        </row>
        <row r="216">
          <cell r="C216" t="str">
            <v>SCE:REA:Demand Control Ventilation Hood Control:RSD:15:0</v>
          </cell>
          <cell r="Q216" t="str">
            <v>SDGE:RET:Lighting - T8 To 4ft 25 Watt Lamp &amp; Ballast (2 Lamp):SCN:15:0</v>
          </cell>
          <cell r="AK216" t="str">
            <v>SCE:ER:(2) 96in (1) Instant Start Ballast - Reduced Light Output T8 Linear Fluorescent Replacing (2) 96in T12 Linear Fluorescent:RSD:14.4921535340152:4.83071784467172</v>
          </cell>
        </row>
        <row r="217">
          <cell r="C217" t="str">
            <v>SCE:REA:Display Case Cooler Evaporator Fan ECM Motor Replacing Shaded Pole Motor:GRO:15:0</v>
          </cell>
          <cell r="Q217" t="str">
            <v>SDGE:RET:Lighting - T8 To 4ft 25 Watt Lamp &amp; Ballast (4 Lamp):OFS:15:0</v>
          </cell>
          <cell r="AK217" t="str">
            <v>SCE:ER:(2) 96in (1) Instant Start Ballast - Reduced Light Output T8 Linear Fluorescent Replacing (2) 96in T12 Linear Fluorescent:RSD:14.5:4.8333333333333</v>
          </cell>
        </row>
        <row r="218">
          <cell r="C218" t="str">
            <v>SCE:REA:Faucet Aerator Replacing No Faucet Aerator:DMO:10:0</v>
          </cell>
          <cell r="Q218" t="str">
            <v>SDGE:RET:Lighting - T8 To 4ft 25 Watt Lamp &amp; Ballast (4 Lamp):RFF:14.460000038147:0</v>
          </cell>
          <cell r="AK218" t="str">
            <v>SCE:ER:(2) 96in (1) Instant Start Ballast - Reduced Light Output T8 Linear Fluorescent Replacing (2) 96in T12 Linear Fluorescent:RTS:15:5</v>
          </cell>
        </row>
        <row r="219">
          <cell r="C219" t="str">
            <v>SCE:REA:Faucet Aerator Replacing No Faucet Aerator:MFM:10:0</v>
          </cell>
          <cell r="Q219" t="str">
            <v>SDGE:RET:Lighting - T8 To 4ft 25 Watt Lamp &amp; Ballast (4 Lamp):WRF:14.6800003051758:0</v>
          </cell>
          <cell r="AK219" t="str">
            <v>SCE:ER:(2) 96in (1) Instant Start Ballast - Reduced Light Output T8 Linear Fluorescent Replacing (2) 96in T12 Linear Fluorescent:S_MIC:15:5</v>
          </cell>
        </row>
        <row r="220">
          <cell r="C220" t="str">
            <v>SCE:REA:Faucet Aerator Replacing No Faucet Aerator:SFM:10:0</v>
          </cell>
          <cell r="Q220" t="str">
            <v>SDGE:RET:Lighting - T8 To 4ft 25 Watt Lamp &amp; Ballast (4 Lamp):MLI:15:0</v>
          </cell>
          <cell r="AK220" t="str">
            <v>SCE:ER:(2) U-Tube (1) Instant Start Ballast - Reduced Light Output T8 Linear Flourescent Replacing (2) T12 U-Tube Fluorescent:OFS:15:5</v>
          </cell>
        </row>
        <row r="221">
          <cell r="C221" t="str">
            <v>SCE:REA:Home Entertainment Center Smart Power Strip:SFM:8:0</v>
          </cell>
          <cell r="Q221" t="str">
            <v>SDGE:RET:Lighting - T8 To 4ft 25 Watt Lamp &amp; Ballast (4 Lamp):RTS:15:0</v>
          </cell>
          <cell r="AK221" t="str">
            <v>SCE:ER:(2) U-Tube (1) Instant Start Ballast - Reduced Light Output T8 Linear Flourescent Replacing (2) T12 U-Tube Fluorescent:RFF:14.5:4.80000019073486</v>
          </cell>
        </row>
        <row r="222">
          <cell r="C222" t="str">
            <v>SCE:REA:Home Office Occupancy Sensor Power Strip:SFM:8:0</v>
          </cell>
          <cell r="Q222" t="str">
            <v>SDGE:RET:Lighting - T8 To 4ft 25 Watt Lamp &amp; Ballast (4 Lamp):EPR:15:0</v>
          </cell>
          <cell r="AK222" t="str">
            <v>SCE:ER:(2) U-Tube (1) Instant Start Ballast - Reduced Light Output T8 Linear Flourescent Replacing (2) T12 U-Tube Fluorescent:RFF:14.5:4.8333333333333</v>
          </cell>
        </row>
        <row r="223">
          <cell r="C223" t="str">
            <v>SCE:REA:Home Office Smart Power Strip:SFM:8:0</v>
          </cell>
          <cell r="Q223" t="str">
            <v>SDGE:RET:Lighting - T8 To 4ft 25 Watt Lamp &amp; Ballast (4 Lamp):OFL:15:0</v>
          </cell>
          <cell r="AK223" t="str">
            <v>SCE:ER:(2) U-Tube (1) Instant Start Ballast - Reduced Light Output T8 Linear Flourescent Replacing (2) T12 U-Tube Fluorescent:RSD:14.5:4.80000019073486</v>
          </cell>
        </row>
        <row r="224">
          <cell r="C224" t="str">
            <v>SCE:REA:In Home Survey:SFM:3:0</v>
          </cell>
          <cell r="Q224" t="str">
            <v>SDGE:RET:Lighting - T8 To 4ft 25 Watt Lamp &amp; Ballast (4 Lamp):RSD:14.4899997711182:0</v>
          </cell>
          <cell r="AK224" t="str">
            <v>SCE:ER:(2) U-Tube (1) Instant Start Ballast - Reduced Light Output T8 Linear Flourescent Replacing (2) T12 U-Tube Fluorescent:RSD:14.5:4.8333333333333</v>
          </cell>
        </row>
        <row r="225">
          <cell r="C225" t="str">
            <v>SCE:REA:Industrial Blower Replacing Air Compressor:MLI:15:0</v>
          </cell>
          <cell r="Q225" t="str">
            <v>SDGE:RET:Lighting - T8 To 4ft 25 Watt Lamp &amp; Ballast (4 Lamp):RTL:15:0</v>
          </cell>
          <cell r="AK225" t="str">
            <v>SCE:ER:(2) U-Tube (1) Instant Start Ballast - Reduced Light Output T8 Linear Flourescent Replacing (2) T12 U-Tube Fluorescent:RTS:15:5</v>
          </cell>
        </row>
        <row r="226">
          <cell r="C226" t="str">
            <v>SCE:REA:Low Flow Showerhead Replacing No Faucet Aerator:MFM:10:0</v>
          </cell>
          <cell r="Q226" t="str">
            <v>SDGE:RET:Lighting - T8 To 4ft 25 Watt Lamp &amp; Ballast (4 Lamp):SCN:15:0</v>
          </cell>
          <cell r="AK226" t="str">
            <v>SCE:ER:(2) U-Tube (1) Instant Start Ballast - Reduced Light Output T8 Linear Flourescent Replacing (2) T12 U-Tube Fluorescent:S_MIC:15:5</v>
          </cell>
        </row>
        <row r="227">
          <cell r="C227" t="str">
            <v>SCE:REA:Low Flow Showerhead Replacing Standard Showerhead:MFM:10:0</v>
          </cell>
          <cell r="Q227" t="str">
            <v>SDGE:RET:Lighting - T8 To 4ft 25 Watt Lamp &amp; Ballast (4 Lamp):ASM:15:0</v>
          </cell>
          <cell r="AK227" t="str">
            <v>SCE:ER:(3) 48in (1) Instant Start Ballast - Normal Light Output T8 Linear Fluorescent Replacing (3) 48in T12 Linear Fluorescent:RTS:15:5</v>
          </cell>
        </row>
        <row r="228">
          <cell r="C228" t="str">
            <v>SCE:REA:Low Flow Showerhead Replacing Standard Showerhead:SFM:10:0</v>
          </cell>
          <cell r="Q228" t="str">
            <v>SDGE:RET:Lighting - T8 To 4ft 25 Watt Lamp &amp; Ballast (4 Lamp):MTL:15:0</v>
          </cell>
          <cell r="AK228" t="str">
            <v>SCE:ER:(3) 48in (1) Instant Start Ballast - Normal Light Output T8 Linear Fluorescent Replacing (3) 48in T12 Linear Fluorescent:S_MIC:15:5</v>
          </cell>
        </row>
        <row r="229">
          <cell r="C229" t="str">
            <v>SCE:REA:Low Temperature Open Vertical Night Cover:GRO:5:0</v>
          </cell>
          <cell r="Q229" t="str">
            <v>SDGE:RET:Lighting - T8 To 4ft 25 Watt Lamp &amp; Ballast (4 Lamp):GRO:14.2600002288818:0</v>
          </cell>
          <cell r="AK229" t="str">
            <v>SCE:ER:(3) 48in (2) Instant Start Ballast - Reduced Light Output T8 Linear Fluorescent Replacing (3) 48in T12 Linear Fluorescent:CNC:15:5</v>
          </cell>
        </row>
        <row r="230">
          <cell r="C230" t="str">
            <v>SCE:REA:Main Cooler Door Auto Closer:GRO:8:0</v>
          </cell>
          <cell r="Q230" t="str">
            <v>SDGE:RET:Lighting - T8 To 4ft 25 Watt Lamp &amp; Ballast (4 Lamp):MBT:15:0</v>
          </cell>
          <cell r="AK230" t="str">
            <v>SCE:ER:(3) 48in (2) Instant Start Ballast - Reduced Light Output T8 Linear Fluorescent Replacing (3) 48in T12 Linear Fluorescent:OFS:15:5</v>
          </cell>
        </row>
        <row r="231">
          <cell r="C231" t="str">
            <v>SCE:REA:Main Cooler Door Auto Closer:RFF:8:0</v>
          </cell>
          <cell r="Q231" t="str">
            <v>SDGE:RET:Lighting - T8 To 4ft 25 Watt Lamp &amp; Ballast (4 Lamp):HSP:13.3100004196166:0</v>
          </cell>
          <cell r="AK231" t="str">
            <v>SCE:ER:(3) 48in (2) Instant Start Ballast - Reduced Light Output T8 Linear Fluorescent Replacing (3) 48in T12 Linear Fluorescent:RSD:14.4921535340152:4.83071784467172</v>
          </cell>
        </row>
        <row r="232">
          <cell r="C232" t="str">
            <v>SCE:REA:Main Cooler Door Auto Closer:RSD:8:0</v>
          </cell>
          <cell r="Q232" t="str">
            <v>SDGE:RET:Lighting - T8 To 4ft 25 Watt Lamp &amp; Ballast (4 Lamp):SUN:15:0</v>
          </cell>
          <cell r="AK232" t="str">
            <v>SCE:ER:(3) 48in (2) Instant Start Ballast - Reduced Light Output T8 Linear Fluorescent Replacing (3) 48in T12 Linear Fluorescent:RTS:15:5</v>
          </cell>
        </row>
        <row r="233">
          <cell r="C233" t="str">
            <v>SCE:REA:Main Cooler Door Auto Closer:RTS:8:0</v>
          </cell>
          <cell r="Q233" t="str">
            <v>SDGE:RET:Lighting - T8 To 4ft 25 Watt Lamp &amp; Ballast (4 Lamp):ESE:15:0</v>
          </cell>
          <cell r="AK233" t="str">
            <v>SCE:ER:(3) 48in (2) Instant Start Ballast - Reduced Light Output T8 Linear Fluorescent Replacing (3) 48in T12 Linear Fluorescent:S_MIC:15:5</v>
          </cell>
        </row>
        <row r="234">
          <cell r="C234" t="str">
            <v>SCE:REA:Main Cooler Door Auto Closer:S_FST:8:0</v>
          </cell>
          <cell r="Q234" t="str">
            <v>SDGE:RET:Lighting - T8 To 4ft 25 Watt Lamp &amp; Ballast (4 Lamp):RT3:15:0</v>
          </cell>
          <cell r="AK234" t="str">
            <v>SCE:ER:(3) 48in Reduced 28 Watt (1) Instant Start Ballast - Reduced Light Output T8 Linear Fluorescent Replacing (3) 48in T8 Linear Fluorescent:CNC:15:5</v>
          </cell>
        </row>
        <row r="235">
          <cell r="C235" t="str">
            <v>SCE:REA:Main Cooler Door Auto Closer:S_MIC:8:0</v>
          </cell>
          <cell r="Q235" t="str">
            <v>SDGE:RET:Lighting - T8 To 4ft 25 Watt Lamp &amp; Ballast (4 Lamp):HTL:15:0</v>
          </cell>
          <cell r="AK235" t="str">
            <v>SCE:ER:(3) 48in Reduced 28 Watt (1) Instant Start Ballast - Reduced Light Output T8 Linear Fluorescent Replacing (3) 48in T8 Linear Fluorescent:GRO:14.4329896907216:4.81099656357388</v>
          </cell>
        </row>
        <row r="236">
          <cell r="C236" t="str">
            <v>SCE:REA:Main Freezer Door Auto Closer:GRO:8:0</v>
          </cell>
          <cell r="Q236" t="str">
            <v>SDGE:RET:Lighting - T8 To 4ft 25 Watt Lamp &amp; Ballast (4 Lamp):NRS:15:0</v>
          </cell>
          <cell r="AK236" t="str">
            <v>SCE:ER:(3) 48in Reduced 28 Watt (1) Instant Start Ballast - Reduced Light Output T8 Linear Fluorescent Replacing (3) 48in T8 Linear Fluorescent:OFS:15:5</v>
          </cell>
        </row>
        <row r="237">
          <cell r="C237" t="str">
            <v>SCE:REA:Main Freezer Door Auto Closer:RSD:8:0</v>
          </cell>
          <cell r="Q237" t="str">
            <v>SDGE:RET:Lighting - T8 To 4ft 28 Watt Lamp &amp; Ballast (1 Lamp):MLI:15:0</v>
          </cell>
          <cell r="AK237" t="str">
            <v>SCE:ER:(3) 48in Reduced 28 Watt (1) Instant Start Ballast - Reduced Light Output T8 Linear Fluorescent Replacing (3) 48in T8 Linear Fluorescent:RFF:14.5:4.80000019073486</v>
          </cell>
        </row>
        <row r="238">
          <cell r="C238" t="str">
            <v>SCE:REA:Main Freezer Door Auto Closer:RTS:8:0</v>
          </cell>
          <cell r="Q238" t="str">
            <v>SDGE:RET:Lighting - T8 To 4ft 28 Watt Lamp &amp; Ballast (1 Lamp):MTL:15:0</v>
          </cell>
          <cell r="AK238" t="str">
            <v>SCE:ER:(3) 48in Reduced 28 Watt (1) Instant Start Ballast - Reduced Light Output T8 Linear Fluorescent Replacing (3) 48in T8 Linear Fluorescent:RFF:14.4520604509043:4.81735348363476</v>
          </cell>
        </row>
        <row r="239">
          <cell r="C239" t="str">
            <v>SCE:REA:Main Freezer Door Auto Closer:S_FST:8:0</v>
          </cell>
          <cell r="Q239" t="str">
            <v>SDGE:RET:Lighting - T8 To 4ft 28 Watt Lamp &amp; Ballast (1 Lamp):OFL:15:0</v>
          </cell>
          <cell r="AK239" t="str">
            <v>SCE:ER:(3) 48in Reduced 28 Watt (1) Instant Start Ballast - Reduced Light Output T8 Linear Fluorescent Replacing (3) 48in T8 Linear Fluorescent:RFF:14.5:4.8333333333333</v>
          </cell>
        </row>
        <row r="240">
          <cell r="C240" t="str">
            <v>SCE:REA:Main Freezer Door Auto Closer:S_MIC:8:0</v>
          </cell>
          <cell r="Q240" t="str">
            <v>SDGE:RET:Lighting - T8 To 4ft 28 Watt Lamp &amp; Ballast (1 Lamp):OFS:15:0</v>
          </cell>
          <cell r="AK240" t="str">
            <v>SCE:ER:(3) 48in Reduced 28 Watt (1) Instant Start Ballast - Reduced Light Output T8 Linear Fluorescent Replacing (3) 48in T8 Linear Fluorescent:RSD:14.5:4.80000019073486</v>
          </cell>
        </row>
        <row r="241">
          <cell r="C241" t="str">
            <v>SCE:REA:Medium Temperature Open Vertical Night Cover:GRO:5:0</v>
          </cell>
          <cell r="Q241" t="str">
            <v>SDGE:RET:Lighting - T8 To 4ft 28 Watt Lamp &amp; Ballast (1 Lamp):RSD:14.4899997711182:0</v>
          </cell>
          <cell r="AK241" t="str">
            <v>SCE:ER:(3) 48in Reduced 28 Watt (1) Instant Start Ballast - Reduced Light Output T8 Linear Fluorescent Replacing (3) 48in T8 Linear Fluorescent:RSD:14.4921535340152:4.83071784467172</v>
          </cell>
        </row>
        <row r="242">
          <cell r="C242" t="str">
            <v>SCE:REA:Plug Load Occupancy Sensor Control:GRO:8:0</v>
          </cell>
          <cell r="Q242" t="str">
            <v>SDGE:RET:Lighting - T8 To 4ft 28 Watt Lamp &amp; Ballast (1 Lamp):RTS:15:0</v>
          </cell>
          <cell r="AK242" t="str">
            <v>SCE:ER:(3) 48in Reduced 28 Watt (1) Instant Start Ballast - Reduced Light Output T8 Linear Fluorescent Replacing (3) 48in T8 Linear Fluorescent:RTS:15:5</v>
          </cell>
        </row>
        <row r="243">
          <cell r="C243" t="str">
            <v>SCE:REA:Plug Load Occupancy Sensor Control:OFL:8:0</v>
          </cell>
          <cell r="Q243" t="str">
            <v>SDGE:RET:Lighting - T8 To 4ft 28 Watt Lamp &amp; Ballast (1 Lamp):WRF:14.6800003051758:0</v>
          </cell>
          <cell r="AK243" t="str">
            <v>SCE:ER:(3) 48in Reduced 28 Watt (1) Instant Start Ballast - Reduced Light Output T8 Linear Fluorescent Replacing (3) 48in T8 Linear Fluorescent:S_MIC:15:5</v>
          </cell>
        </row>
        <row r="244">
          <cell r="C244" t="str">
            <v>SCE:REA:Plug Load Occupancy Sensor Control:OFS:8:0</v>
          </cell>
          <cell r="Q244" t="str">
            <v>SDGE:RET:Lighting - T8 To 4ft 28 Watt Lamp &amp; Ballast (1 Lamp):SUN:15:0</v>
          </cell>
          <cell r="AK244" t="str">
            <v>SCE:ER:(4) 48in (1) Instant Start Ballast - Reduced Light Output T8 Linear Fluorescent Replacing (2) 96in T12 Linear Fluorescent:CNC:15:5</v>
          </cell>
        </row>
        <row r="245">
          <cell r="C245" t="str">
            <v>SCE:REA:Plug Load Occupancy Sensor Control:RSD:8:0</v>
          </cell>
          <cell r="Q245" t="str">
            <v>SDGE:RET:Lighting - T8 To 4ft 28 Watt Lamp &amp; Ballast (1 Lamp):GRO:14.2600002288818:0</v>
          </cell>
          <cell r="AK245" t="str">
            <v>SCE:ER:(4) 48in (1) Instant Start Ballast - Reduced Light Output T8 Linear Fluorescent Replacing (2) 96in T12 Linear Fluorescent:OFS:15:5</v>
          </cell>
        </row>
        <row r="246">
          <cell r="C246" t="str">
            <v>SCE:REA:Plug Load Occupancy Sensor Control:RTS:8:0</v>
          </cell>
          <cell r="Q246" t="str">
            <v>SDGE:RET:Lighting - T8 To 4ft 28 Watt Lamp &amp; Ballast (1 Lamp):RFF:14.460000038147:0</v>
          </cell>
          <cell r="AK246" t="str">
            <v>SCE:ER:(4) 48in (1) Instant Start Ballast - Reduced Light Output T8 Linear Fluorescent Replacing (2) 96in T12 Linear Fluorescent:RFF:14.5:4.8333333333333</v>
          </cell>
        </row>
        <row r="247">
          <cell r="C247" t="str">
            <v>SCE:REA:Plug Load Occupancy Sensor Control:S_MIC:8:0</v>
          </cell>
          <cell r="Q247" t="str">
            <v>SDGE:RET:Lighting - T8 To 4ft 28 Watt Lamp &amp; Ballast (1 Lamp):ASM:15:0</v>
          </cell>
          <cell r="AK247" t="str">
            <v>SCE:ER:(4) 48in (1) Instant Start Ballast - Reduced Light Output T8 Linear Fluorescent Replacing (2) 96in T12 Linear Fluorescent:RSD:14.5:4.80000019073486</v>
          </cell>
        </row>
        <row r="248">
          <cell r="C248" t="str">
            <v>SCE:REA:Process Multiplex Floating Suction Pressure Control:GRO:15:0</v>
          </cell>
          <cell r="Q248" t="str">
            <v>SDGE:RET:Lighting - T8 To 4ft 28 Watt Lamp &amp; Ballast (1 Lamp):HSP:13.3100004196166:0</v>
          </cell>
          <cell r="AK248" t="str">
            <v>SCE:ER:(4) 48in (1) Instant Start Ballast - Reduced Light Output T8 Linear Fluorescent Replacing (2) 96in T12 Linear Fluorescent:RSD:14.5:4.8333333333333</v>
          </cell>
        </row>
        <row r="249">
          <cell r="C249" t="str">
            <v>SCE:REA:Variable Speed Drive On Chilled Water Pump Control:ASM:15:0</v>
          </cell>
          <cell r="Q249" t="str">
            <v>SDGE:RET:Lighting - T8 To 4ft 28 Watt Lamp &amp; Ballast (1 Lamp):EPR:15:0</v>
          </cell>
          <cell r="AK249" t="str">
            <v>SCE:ER:(4) 48in (1) Instant Start Ballast - Reduced Light Output T8 Linear Fluorescent Replacing (2) 96in T12 Linear Fluorescent:RTS:15:5</v>
          </cell>
        </row>
        <row r="250">
          <cell r="C250" t="str">
            <v>SCE:REA:Variable Speed Drive On Chilled Water Pump Control:EUN:15:0</v>
          </cell>
          <cell r="Q250" t="str">
            <v>SDGE:RET:Lighting - T8 To 4ft 28 Watt Lamp &amp; Ballast (1 Lamp):HTL:15:0</v>
          </cell>
          <cell r="AK250" t="str">
            <v>SCE:ER:(4) 48in (1) Instant Start Ballast - Reduced Light Output T8 Linear Fluorescent Replacing (2) 96in T12 Linear Fluorescent:S_MIC:15:5</v>
          </cell>
        </row>
        <row r="251">
          <cell r="C251" t="str">
            <v>SCE:REA:Variable Speed Drive On Chilled Water Pump Control:HSP:15:0</v>
          </cell>
          <cell r="Q251" t="str">
            <v>SDGE:RET:Lighting - T8 To 4ft 28 Watt Lamp &amp; Ballast (1 Lamp):MBT:15:0</v>
          </cell>
          <cell r="AK251" t="str">
            <v>SCE:ER:(4) 48in (1) Instant Start Ballast - Reduced Light Output T8 Linear Fluorescent Replacing (4) 48in T12 Linear Fluorescent:ASM:15:5</v>
          </cell>
        </row>
        <row r="252">
          <cell r="C252" t="str">
            <v>SCE:REA:Variable Speed Drive On Chilled Water Pump Control:HTL:15:0</v>
          </cell>
          <cell r="Q252" t="str">
            <v>SDGE:RET:Lighting - T8 To 4ft 28 Watt Lamp &amp; Ballast (2 Lamp):OFS:15:0</v>
          </cell>
          <cell r="AK252" t="str">
            <v>SCE:ER:(4) 48in (1) Instant Start Ballast - Reduced Light Output T8 Linear Fluorescent Replacing (4) 48in T12 Linear Fluorescent:CNC:15:5</v>
          </cell>
        </row>
        <row r="253">
          <cell r="C253" t="str">
            <v>SCE:REA:Variable Speed Drive On Chilled Water Pump Control:MLI:15:0</v>
          </cell>
          <cell r="Q253" t="str">
            <v>SDGE:RET:Lighting - T8 To 4ft 28 Watt Lamp &amp; Ballast (2 Lamp):WRF:14.6800003051758:0</v>
          </cell>
          <cell r="AK253" t="str">
            <v>SCE:ER:(4) 48in (1) Instant Start Ballast - Reduced Light Output T8 Linear Fluorescent Replacing (4) 48in T12 Linear Fluorescent:GRO:14.3999996185303:4.7999998728434</v>
          </cell>
        </row>
        <row r="254">
          <cell r="C254" t="str">
            <v>SCE:REA:Variable Speed Drive On Chilled Water Pump Control:OFL:15:0</v>
          </cell>
          <cell r="Q254" t="str">
            <v>SDGE:RET:Lighting - T8 To 4ft 28 Watt Lamp &amp; Ballast (2 Lamp):MTL:15:0</v>
          </cell>
          <cell r="AK254" t="str">
            <v>SCE:ER:(4) 48in (1) Instant Start Ballast - Reduced Light Output T8 Linear Fluorescent Replacing (4) 48in T12 Linear Fluorescent:OFS:15:5</v>
          </cell>
        </row>
        <row r="255">
          <cell r="C255" t="str">
            <v>SCE:REA:Variable Speed Drive On Chilled Water Pump Control:S_MIC:15:0</v>
          </cell>
          <cell r="Q255" t="str">
            <v>SDGE:RET:Lighting - T8 To 4ft 28 Watt Lamp &amp; Ballast (2 Lamp):RTL:15:0</v>
          </cell>
          <cell r="AK255" t="str">
            <v>SCE:ER:(4) 48in (1) Instant Start Ballast - Reduced Light Output T8 Linear Fluorescent Replacing (4) 48in T12 Linear Fluorescent:RFF:14.5:4.80000019073486</v>
          </cell>
        </row>
        <row r="256">
          <cell r="C256" t="str">
            <v>SCE:REA:Variable Speed Drive On Condenser Water Pump Control:ASM:15:0</v>
          </cell>
          <cell r="Q256" t="str">
            <v>SDGE:RET:Lighting - T8 To 4ft 28 Watt Lamp &amp; Ballast (2 Lamp):RTS:15:0</v>
          </cell>
          <cell r="AK256" t="str">
            <v>SCE:ER:(4) 48in (1) Instant Start Ballast - Reduced Light Output T8 Linear Fluorescent Replacing (4) 48in T12 Linear Fluorescent:RFF:14.5:4.8333333333333</v>
          </cell>
        </row>
        <row r="257">
          <cell r="C257" t="str">
            <v>SCE:REA:Variable Speed Drive On Condenser Water Pump Control:EUN:15:0</v>
          </cell>
          <cell r="Q257" t="str">
            <v>SDGE:RET:Lighting - T8 To 4ft 28 Watt Lamp &amp; Ballast (2 Lamp):EPR:15:0</v>
          </cell>
          <cell r="AK257" t="str">
            <v>SCE:ER:(4) 48in (1) Instant Start Ballast - Reduced Light Output T8 Linear Fluorescent Replacing (4) 48in T12 Linear Fluorescent:RSD:14.5:4.80000019073486</v>
          </cell>
        </row>
        <row r="258">
          <cell r="C258" t="str">
            <v>SCE:REA:Variable Speed Drive On Condenser Water Pump Control:HSP:15:0</v>
          </cell>
          <cell r="Q258" t="str">
            <v>SDGE:RET:Lighting - T8 To 4ft 28 Watt Lamp &amp; Ballast (2 Lamp):MLI:15:0</v>
          </cell>
          <cell r="AK258" t="str">
            <v>SCE:ER:(4) 48in (1) Instant Start Ballast - Reduced Light Output T8 Linear Fluorescent Replacing (4) 48in T12 Linear Fluorescent:RSD:14.4921535340152:4.83071784467172</v>
          </cell>
        </row>
        <row r="259">
          <cell r="C259" t="str">
            <v>SCE:REA:Variable Speed Drive On Condenser Water Pump Control:HTL:15:0</v>
          </cell>
          <cell r="Q259" t="str">
            <v>SDGE:RET:Lighting - T8 To 4ft 28 Watt Lamp &amp; Ballast (2 Lamp):SUN:15:0</v>
          </cell>
          <cell r="AK259" t="str">
            <v>SCE:ER:(4) 48in (1) Instant Start Ballast - Reduced Light Output T8 Linear Fluorescent Replacing (4) 48in T12 Linear Fluorescent:RSD:14.5:4.8333333333333</v>
          </cell>
        </row>
        <row r="260">
          <cell r="C260" t="str">
            <v>SCE:REA:Variable Speed Drive On Condenser Water Pump Control:MLI:15:0</v>
          </cell>
          <cell r="Q260" t="str">
            <v>SDGE:RET:Lighting - T8 To 4ft 28 Watt Lamp &amp; Ballast (2 Lamp):OFL:15:0</v>
          </cell>
          <cell r="AK260" t="str">
            <v>SCE:ER:(4) 48in (1) Instant Start Ballast - Reduced Light Output T8 Linear Fluorescent Replacing (4) 48in T12 Linear Fluorescent:RTS:15:5</v>
          </cell>
        </row>
        <row r="261">
          <cell r="C261" t="str">
            <v>SCE:REA:Variable Speed Drive On Condenser Water Pump Control:OFL:15:0</v>
          </cell>
          <cell r="Q261" t="str">
            <v>SDGE:RET:Lighting - T8 To 4ft 28 Watt Lamp &amp; Ballast (2 Lamp):RSD:14.4899997711182:0</v>
          </cell>
          <cell r="AK261" t="str">
            <v>SCE:ER:(4) 48in (1) Instant Start Ballast - Reduced Light Output T8 Linear Fluorescent Replacing (4) 48in T12 Linear Fluorescent:S_MIC:15:5</v>
          </cell>
        </row>
        <row r="262">
          <cell r="C262" t="str">
            <v>SCE:REA:Variable Speed Drive On Condenser Water Pump Control:S_MIC:15:0</v>
          </cell>
          <cell r="Q262" t="str">
            <v>SDGE:RET:Lighting - T8 To 4ft 28 Watt Lamp &amp; Ballast (2 Lamp):ASM:15:0</v>
          </cell>
          <cell r="AK262" t="str">
            <v>SCE:ER:(4) 48in (1) Premium Instant Start Ballast - Reduced Light Output T8 Linear Flourescent Replacing (2) 96in T12 Linear Fluorescent:CNC:15:5</v>
          </cell>
        </row>
        <row r="263">
          <cell r="C263" t="str">
            <v>SCE:REA:Variable Speed Drive On Cooling Tower Fan Control:MLI:15:0</v>
          </cell>
          <cell r="Q263" t="str">
            <v>SDGE:RET:Lighting - T8 To 4ft 28 Watt Lamp &amp; Ballast (2 Lamp):ESE:15:0</v>
          </cell>
          <cell r="AK263" t="str">
            <v>SCE:ER:(4) 48in (1) Premium Instant Start Ballast - Reduced Light Output T8 Linear Flourescent Replacing (2) 96in T12 Linear Fluorescent:GRO:14.3999996185303:4.7999998728434</v>
          </cell>
        </row>
        <row r="264">
          <cell r="C264" t="str">
            <v>SCE:REA:Variable Speed Drive On Cooling Tower Fan Control:OFL:15:0</v>
          </cell>
          <cell r="Q264" t="str">
            <v>SDGE:RET:Lighting - T8 To 4ft 28 Watt Lamp &amp; Ballast (2 Lamp):HTL:15:0</v>
          </cell>
          <cell r="AK264" t="str">
            <v>SCE:ER:(4) 48in (1) Premium Instant Start Ballast - Reduced Light Output T8 Linear Flourescent Replacing (2) 96in T12 Linear Fluorescent:NRS:15:5</v>
          </cell>
        </row>
        <row r="265">
          <cell r="C265" t="str">
            <v>SCE:REA:Variable Speed Drive On Cooling Tower Fan Control:RT3:15:0</v>
          </cell>
          <cell r="Q265" t="str">
            <v>SDGE:RET:Lighting - T8 To 4ft 28 Watt Lamp &amp; Ballast (2 Lamp):MBT:15:0</v>
          </cell>
          <cell r="AK265" t="str">
            <v>SCE:ER:(4) 48in (1) Premium Instant Start Ballast - Reduced Light Output T8 Linear Flourescent Replacing (2) 96in T12 Linear Fluorescent:RFF:14.5:4.80000019073486</v>
          </cell>
        </row>
        <row r="266">
          <cell r="C266" t="str">
            <v>SCE:REA:Variable Speed Drive On Cooling Tower Fan Control:S_MIC:15:0</v>
          </cell>
          <cell r="Q266" t="str">
            <v>SDGE:RET:Lighting - T8 To 4ft 28 Watt Lamp &amp; Ballast (2 Lamp):RFF:14.460000038147:0</v>
          </cell>
          <cell r="AK266" t="str">
            <v>SCE:ER:(4) 48in (1) Premium Instant Start Ballast - Reduced Light Output T8 Linear Flourescent Replacing (2) 96in T12 Linear Fluorescent:RSD:14.5:4.80000019073486</v>
          </cell>
        </row>
        <row r="267">
          <cell r="C267" t="str">
            <v>SCE:REA:Variable Speed Drive On HVAC Fan Control:EUN:15:0</v>
          </cell>
          <cell r="Q267" t="str">
            <v>SDGE:RET:Lighting - T8 To 4ft 28 Watt Lamp &amp; Ballast (2 Lamp):GRO:14.2600002288818:0</v>
          </cell>
          <cell r="AK267" t="str">
            <v>SCE:ER:(4) 48in (1) Premium Instant Start Ballast - Reduced Light Output T8 Linear Flourescent Replacing (2) 96in T12 Linear Fluorescent:RTS:15:5</v>
          </cell>
        </row>
        <row r="268">
          <cell r="C268" t="str">
            <v>SCE:REA:Variable Speed Drive On HVAC Fan Control:HTL:15:0</v>
          </cell>
          <cell r="Q268" t="str">
            <v>SDGE:RET:Lighting - T8 To 4ft 28 Watt Lamp &amp; Ballast (2 Lamp):HSP:13.3100004196166:0</v>
          </cell>
          <cell r="AK268" t="str">
            <v>SCE:ER:(4) 48in (1) Premium Instant Start Ballast - Reduced Light Output T8 Linear Flourescent Replacing (2) 96in T12 Linear Fluorescent:S_MIC:15:5</v>
          </cell>
        </row>
        <row r="269">
          <cell r="C269" t="str">
            <v>SCE:REA:Variable Speed Drive On HVAC Fan Control:OFL:15:0</v>
          </cell>
          <cell r="Q269" t="str">
            <v>SDGE:RET:Lighting - T8 To 4ft 28 Watt Lamp &amp; Ballast (2 Lamp):SCN:15:0</v>
          </cell>
          <cell r="AK269" t="str">
            <v>SCE:ER:(4) 48in (2) Instant Start Ballast - Reduced Light Output T8 Linear Fluorescent Replacing (4) 48in T12 Linear Fluorescent:CNC:15:5</v>
          </cell>
        </row>
        <row r="270">
          <cell r="C270" t="str">
            <v>SCE:REA:Variable Speed Drive On HVAC Fan Control:RT3:15:0</v>
          </cell>
          <cell r="Q270" t="str">
            <v>SDGE:RET:Lighting - T8 To 4ft 28 Watt Lamp &amp; Ballast (3 Lamp):ASM:15:0</v>
          </cell>
          <cell r="AK270" t="str">
            <v>SCE:ER:(4) 48in (2) Instant Start Ballast - Reduced Light Output T8 Linear Fluorescent Replacing (4) 48in T12 Linear Fluorescent:GST:15:5</v>
          </cell>
        </row>
        <row r="271">
          <cell r="C271" t="str">
            <v>SCE:REA:Variable Speed Drive On HVAC Fan Control:RTL:0:0</v>
          </cell>
          <cell r="Q271" t="str">
            <v>SDGE:RET:Lighting - T8 To 4ft 28 Watt Lamp &amp; Ballast (3 Lamp):OFS:15:0</v>
          </cell>
          <cell r="AK271" t="str">
            <v>SCE:ER:(4) 48in (2) Instant Start Ballast - Reduced Light Output T8 Linear Fluorescent Replacing (4) 48in T12 Linear Fluorescent:OFS:15:5</v>
          </cell>
        </row>
        <row r="272">
          <cell r="C272" t="str">
            <v>SCE:REA:Variable Speed Drive On HVAC Fan Control:RTS:0:0</v>
          </cell>
          <cell r="Q272" t="str">
            <v>SDGE:RET:Lighting - T8 To 4ft 28 Watt Lamp &amp; Ballast (3 Lamp):RSD:14.4899997711182:0</v>
          </cell>
          <cell r="AK272" t="str">
            <v>SCE:ER:(4) 48in (2) Instant Start Ballast - Reduced Light Output T8 Linear Fluorescent Replacing (4) 48in T12 Linear Fluorescent:RSD:14.5:4.80000019073486</v>
          </cell>
        </row>
        <row r="273">
          <cell r="C273" t="str">
            <v>SCE:REA:Variable Speed Drive On HVAC Fan Control:S_TCU:15:0</v>
          </cell>
          <cell r="Q273" t="str">
            <v>SDGE:RET:Lighting - T8 To 4ft 28 Watt Lamp &amp; Ballast (3 Lamp):RTS:15:0</v>
          </cell>
          <cell r="AK273" t="str">
            <v>SCE:ER:(4) 48in (2) Instant Start Ballast - Reduced Light Output T8 Linear Fluorescent Replacing (4) 48in T12 Linear Fluorescent:RSD:14.4921535340152:4.83071784467172</v>
          </cell>
        </row>
        <row r="274">
          <cell r="C274" t="str">
            <v>SCE:REA:Variable Speed Drive On Milk Transfer Pump Controls Replacing Single Speed Pump:S_AGR:15:0</v>
          </cell>
          <cell r="Q274" t="str">
            <v>SDGE:RET:Lighting - T8 To 4ft 28 Watt Lamp &amp; Ballast (3 Lamp):SUN:15:0</v>
          </cell>
          <cell r="AK274" t="str">
            <v>SCE:ER:(4) 48in (2) Instant Start Ballast - Reduced Light Output T8 Linear Fluorescent Replacing (4) 48in T12 Linear Fluorescent:RTS:15:5</v>
          </cell>
        </row>
        <row r="275">
          <cell r="C275" t="str">
            <v>SCE:REA:Walk-In Cooler Evaporator Fan Cycling Control:RSD:16:0</v>
          </cell>
          <cell r="Q275" t="str">
            <v>SDGE:RET:Lighting - T8 To 4ft 28 Watt Lamp &amp; Ballast (3 Lamp):EPR:15:0</v>
          </cell>
          <cell r="AK275" t="str">
            <v>SCE:ER:(4) 48in (2) Instant Start Ballast - Reduced Light Output T8 Linear Fluorescent Replacing (4) 48in T12 Linear Fluorescent:S_MIC:15:5</v>
          </cell>
        </row>
        <row r="276">
          <cell r="C276" t="str">
            <v>SCE:REA:Walk-In Cooler Evaporator Fan Cycling Control:S_FST:16:0</v>
          </cell>
          <cell r="Q276" t="str">
            <v>SDGE:RET:Lighting - T8 To 4ft 28 Watt Lamp &amp; Ballast (3 Lamp):MLI:15:0</v>
          </cell>
          <cell r="AK276" t="str">
            <v>SCE:ER:(4) 48in Reduced 28 Watt (1) Instant Start Ballast - Reduced Light Output T8 Linear Fluorescent Replacing (4) 48in T8 Linear Fluorescent:CNC:15:5</v>
          </cell>
        </row>
        <row r="277">
          <cell r="C277" t="str">
            <v>SCE:REA:Wall Blow-In R-0 To R-13 Insulation:MFM:20:0</v>
          </cell>
          <cell r="Q277" t="str">
            <v>SDGE:RET:Lighting - T8 To 4ft 28 Watt Lamp &amp; Ballast (3 Lamp):RFF:14.460000038147:0</v>
          </cell>
          <cell r="AK277" t="str">
            <v>SCE:ER:(4) 48in Reduced 28 Watt (1) Instant Start Ballast - Reduced Light Output T8 Linear Fluorescent Replacing (4) 48in T8 Linear Fluorescent:GRO:14.3999996185303:4.80000019073486</v>
          </cell>
        </row>
        <row r="278">
          <cell r="C278" t="str">
            <v>SCE:REA:Wall Blow-In R-0 To R-13 Insulation:MFM:0:0</v>
          </cell>
          <cell r="Q278" t="str">
            <v>SDGE:RET:Lighting - T8 To 4ft 28 Watt Lamp &amp; Ballast (3 Lamp):MTL:15:0</v>
          </cell>
          <cell r="AK278" t="str">
            <v>SCE:ER:(4) 48in Reduced 28 Watt (1) Instant Start Ballast - Reduced Light Output T8 Linear Fluorescent Replacing (4) 48in T8 Linear Fluorescent:GRO:14.4329896907216:4.81099656357388</v>
          </cell>
        </row>
        <row r="279">
          <cell r="C279" t="str">
            <v>SCE:REA:Wall Blow-In R-0 To R-13 Insulation:SFM:20:0</v>
          </cell>
          <cell r="Q279" t="str">
            <v>SDGE:RET:Lighting - T8 To 4ft 28 Watt Lamp &amp; Ballast (3 Lamp):OFL:15:0</v>
          </cell>
          <cell r="AK279" t="str">
            <v>SCE:ER:(4) 48in Reduced 28 Watt (1) Instant Start Ballast - Reduced Light Output T8 Linear Fluorescent Replacing (4) 48in T8 Linear Fluorescent:OFS:15:5</v>
          </cell>
        </row>
        <row r="280">
          <cell r="C280" t="str">
            <v>SCE:REA:Wall Blow-In R-0 To R-13 Insulation:SFM:0:0</v>
          </cell>
          <cell r="Q280" t="str">
            <v>SDGE:RET:Lighting - T8 To 4ft 28 Watt Lamp &amp; Ballast (3 Lamp):ESE:15:0</v>
          </cell>
          <cell r="AK280" t="str">
            <v>SCE:ER:(4) 48in Reduced 28 Watt (1) Instant Start Ballast - Reduced Light Output T8 Linear Fluorescent Replacing (4) 48in T8 Linear Fluorescent:RFF:14.5:4.80000019073486</v>
          </cell>
        </row>
        <row r="281">
          <cell r="C281" t="str">
            <v>SCE:REA:Whole House Fan:SFM:20:0</v>
          </cell>
          <cell r="Q281" t="str">
            <v>SDGE:RET:Lighting - T8 To 4ft 28 Watt Lamp &amp; Ballast (3 Lamp):GRO:14.2600002288818:0</v>
          </cell>
          <cell r="AK281" t="str">
            <v>SCE:ER:(4) 48in Reduced 28 Watt (1) Instant Start Ballast - Reduced Light Output T8 Linear Fluorescent Replacing (4) 48in T8 Linear Fluorescent:RFF:14.4520604509043:4.81735348363476</v>
          </cell>
        </row>
        <row r="282">
          <cell r="C282" t="str">
            <v>SCE:REA:Window EVAP Cooler:DMO:15:0</v>
          </cell>
          <cell r="Q282" t="str">
            <v>SDGE:RET:Lighting - T8 To 4ft 28 Watt Lamp &amp; Ballast (3 Lamp):MBT:15:0</v>
          </cell>
          <cell r="AK282" t="str">
            <v>SCE:ER:(4) 48in Reduced 28 Watt (1) Instant Start Ballast - Reduced Light Output T8 Linear Fluorescent Replacing (4) 48in T8 Linear Fluorescent:RFF:14.5:4.8333333333333</v>
          </cell>
        </row>
        <row r="283">
          <cell r="C283" t="str">
            <v>SCE:REA:Window EVAP Cooler:MFM:15:0</v>
          </cell>
          <cell r="Q283" t="str">
            <v>SDGE:RET:Lighting - T8 To 4ft 28 Watt Lamp &amp; Ballast (3 Lamp):HSP:13.3100004196166:0</v>
          </cell>
          <cell r="AK283" t="str">
            <v>SCE:ER:(4) 48in Reduced 28 Watt (1) Instant Start Ballast - Reduced Light Output T8 Linear Fluorescent Replacing (4) 48in T8 Linear Fluorescent:RSD:14.5:4.80000019073486</v>
          </cell>
        </row>
        <row r="284">
          <cell r="C284" t="str">
            <v>SCE:REA:Window EVAP Cooler:SFM:15:0</v>
          </cell>
          <cell r="Q284" t="str">
            <v>SDGE:RET:Lighting - T8 To 4ft 28 Watt Lamp &amp; Ballast (3 Lamp):WRF:14.6800003051758:0</v>
          </cell>
          <cell r="AK284" t="str">
            <v>SCE:ER:(4) 48in Reduced 28 Watt (1) Instant Start Ballast - Reduced Light Output T8 Linear Fluorescent Replacing (4) 48in T8 Linear Fluorescent:RSD:14.4921535340152:4.83071784467172</v>
          </cell>
        </row>
        <row r="285">
          <cell r="C285" t="str">
            <v>SCE:REA:With Damper Direct EVAP Cooler:SFM:15:0</v>
          </cell>
          <cell r="Q285" t="str">
            <v>SDGE:RET:Lighting - T8 To 4ft 28 Watt Lamp &amp; Ballast (3 Lamp):SCN:15:0</v>
          </cell>
          <cell r="AK285" t="str">
            <v>SCE:ER:(4) 48in Reduced 28 Watt (1) Instant Start Ballast - Reduced Light Output T8 Linear Fluorescent Replacing (4) 48in T8 Linear Fluorescent:RSD:14.5:4.8333333333333</v>
          </cell>
        </row>
        <row r="286">
          <cell r="C286" t="str">
            <v>SCG:REA:0.39 Shgc Window Film:OFS:10:0</v>
          </cell>
          <cell r="Q286" t="str">
            <v>SDGE:RET:Lighting - T8 To 4ft 28 Watt Lamp &amp; Ballast (4 Lamp):RTS:15:0</v>
          </cell>
          <cell r="AK286" t="str">
            <v>SCE:ER:(4) 48in Reduced 28 Watt (1) Instant Start Ballast - Reduced Light Output T8 Linear Fluorescent Replacing (4) 48in T8 Linear Fluorescent:RTS:15:5</v>
          </cell>
        </row>
        <row r="287">
          <cell r="C287" t="str">
            <v>SCG:REA:Attic Insulation &gt;=r-19:DMO:20:0</v>
          </cell>
          <cell r="Q287" t="str">
            <v>SDGE:RET:Lighting - T8 To 4ft 28 Watt Lamp &amp; Ballast (4 Lamp):EPR:15:0</v>
          </cell>
          <cell r="AK287" t="str">
            <v>SCE:ER:(4) 48in Reduced 28 Watt (1) Instant Start Ballast - Reduced Light Output T8 Linear Fluorescent Replacing (4) 48in T8 Linear Fluorescent:S_MIC:15:5</v>
          </cell>
        </row>
        <row r="288">
          <cell r="C288" t="str">
            <v>SCG:REA:Attic Insulation &gt;=r-19:MFM:20:0</v>
          </cell>
          <cell r="Q288" t="str">
            <v>SDGE:RET:Lighting - T8 To 4ft 28 Watt Lamp &amp; Ballast (4 Lamp):OFS:15:0</v>
          </cell>
          <cell r="AK288" t="str">
            <v>SCE:ER:(4) 96in (1) Instant Start Ballast - Normal Light Output T8 Linear Fluorescent Replacing (4) 96in T12 Linear Fluorescent:RSD:14.4921535340152:4.83071784467172</v>
          </cell>
        </row>
        <row r="289">
          <cell r="C289" t="str">
            <v>SCG:REA:Attic Insulation &gt;=r-19:SFM:20:0</v>
          </cell>
          <cell r="Q289" t="str">
            <v>SDGE:RET:Lighting - T8 To 4ft 28 Watt Lamp &amp; Ballast (4 Lamp):RSD:14.4899997711182:0</v>
          </cell>
          <cell r="AK289" t="str">
            <v>SCE:ER:(4) 96in (1) Instant Start Ballast - Normal Light Output T8 Linear Fluorescent Replacing (4) 96in T12 Linear Fluorescent:RTS:15:5</v>
          </cell>
        </row>
        <row r="290">
          <cell r="C290" t="str">
            <v>SCG:REA:Attic Insulation &gt;=r-30:MFM:20:0</v>
          </cell>
          <cell r="Q290" t="str">
            <v>SDGE:RET:Lighting - T8 To 4ft 28 Watt Lamp &amp; Ballast (4 Lamp):RTL:15:0</v>
          </cell>
          <cell r="AK290" t="str">
            <v>SCE:ER:(4) 96in (1) Instant Start Ballast - Normal Light Output T8 Linear Fluorescent Replacing (4) 96in T12 Linear Fluorescent:S_MIC:15:5</v>
          </cell>
        </row>
        <row r="291">
          <cell r="C291" t="str">
            <v>SCG:REA:Attic Insulation &gt;=r-30:SFM:20:0</v>
          </cell>
          <cell r="Q291" t="str">
            <v>SDGE:RET:Lighting - T8 To 4ft 28 Watt Lamp &amp; Ballast (4 Lamp):MTL:15:0</v>
          </cell>
          <cell r="AK291" t="str">
            <v>SCE:ER:&lt;45kbtu/Hr To Code Savings Portion Split System Air Conditioner DX Equipment:EPR:15:5</v>
          </cell>
        </row>
        <row r="292">
          <cell r="C292" t="str">
            <v>SCG:REA:Attic Insulation &gt;=r-38:SFM:20:0</v>
          </cell>
          <cell r="Q292" t="str">
            <v>SDGE:RET:Lighting - T8 To 4ft 28 Watt Lamp &amp; Ballast (4 Lamp):ASM:15:0</v>
          </cell>
          <cell r="AK292" t="str">
            <v>SCE:ER:&lt;45kbtu/Hr To Code Savings Portion Split System Air Conditioner DX Equipment:OFS:15:5</v>
          </cell>
        </row>
        <row r="293">
          <cell r="C293" t="str">
            <v>SCG:REA:Commercial Air-Cooled Multiplex Floating Head Pressure Control:GRO:15:0</v>
          </cell>
          <cell r="Q293" t="str">
            <v>SDGE:RET:Lighting - T8 To 4ft 28 Watt Lamp &amp; Ballast (4 Lamp):GRO:14.2600002288818:0</v>
          </cell>
          <cell r="AK293" t="str">
            <v>SCE:ER:&lt;45kbtu/Hr To Code Savings Portion Split System Air Conditioner DX Equipment:S_MIC:15:5</v>
          </cell>
        </row>
        <row r="294">
          <cell r="C294" t="str">
            <v>SCG:REA:Commercial Multiplex Floating Suction Pressure Control:GRO:15:0</v>
          </cell>
          <cell r="Q294" t="str">
            <v>SDGE:RET:Lighting - T8 To 4ft 28 Watt Lamp &amp; Ballast (4 Lamp):HTL:15:0</v>
          </cell>
          <cell r="AK294" t="str">
            <v>SCE:ER:&lt;55kbtu/Hr To Code Savings Portion Package System Air Conditioner DX Equipment:ASM:15:5</v>
          </cell>
        </row>
        <row r="295">
          <cell r="C295" t="str">
            <v>SCG:REA:Demand Control Recirculation Pump Gas Water Heater High Rise Building:MFM:15:0</v>
          </cell>
          <cell r="Q295" t="str">
            <v>SDGE:RET:Lighting - T8 To 4ft 28 Watt Lamp &amp; Ballast (4 Lamp):MBT:15:0</v>
          </cell>
          <cell r="AK295" t="str">
            <v>SCE:ER:&lt;55kbtu/Hr To Code Savings Portion Package System Air Conditioner DX Equipment:CNC:15:5</v>
          </cell>
        </row>
        <row r="296">
          <cell r="C296" t="str">
            <v>SCG:REA:Demand Control Recirculation Pump Gas Water Heater Low Rise Building:MFM:15:0</v>
          </cell>
          <cell r="Q296" t="str">
            <v>SDGE:RET:Lighting - T8 To 4ft 28 Watt Lamp &amp; Ballast (4 Lamp):RFF:14.460000038147:0</v>
          </cell>
          <cell r="AK296" t="str">
            <v>SCE:ER:&lt;55kbtu/Hr To Code Savings Portion Package System Air Conditioner DX Equipment:EPR:15:5</v>
          </cell>
        </row>
        <row r="297">
          <cell r="C297" t="str">
            <v>SCG:REA:Demand Control Ventilation Hood Control:COM:15:0</v>
          </cell>
          <cell r="Q297" t="str">
            <v>SDGE:RET:Lighting - T8 To 4ft 28 Watt Lamp &amp; Ballast (4 Lamp):SCN:15:0</v>
          </cell>
          <cell r="AK297" t="str">
            <v>SCE:ER:&lt;55kbtu/Hr To Code Savings Portion Package System Air Conditioner DX Equipment:ESE:15:5</v>
          </cell>
        </row>
        <row r="298">
          <cell r="C298" t="str">
            <v>SCG:REA:Greenhouse Heat Curtain:GHS:5:0</v>
          </cell>
          <cell r="Q298" t="str">
            <v>SDGE:RET:Lighting - T8 To 4ft 28 Watt Lamp &amp; Ballast (4 Lamp):ERC:15:0</v>
          </cell>
          <cell r="AK298" t="str">
            <v>SCE:ER:&lt;55kbtu/Hr To Code Savings Portion Package System Air Conditioner DX Equipment:EUN:15:5</v>
          </cell>
        </row>
        <row r="299">
          <cell r="C299" t="str">
            <v>SCG:REA:Infrared Film For Greenhouses:GHS:5:0</v>
          </cell>
          <cell r="Q299" t="str">
            <v>SDGE:RET:Lighting - T8 To 4ft 28 Watt Lamp &amp; Ballast (4 Lamp):MLI:15:0</v>
          </cell>
          <cell r="AK299" t="str">
            <v>SCE:ER:&lt;55kbtu/Hr To Code Savings Portion Package System Air Conditioner DX Equipment:MLI:15:5</v>
          </cell>
        </row>
        <row r="300">
          <cell r="C300" t="str">
            <v>SCG:REA:Low Temperature Open Vertical Night Cover:GRO:5:0</v>
          </cell>
          <cell r="Q300" t="str">
            <v>SDGE:RET:Lighting - T8 To 4ft 28 Watt Lamp &amp; Ballast (4 Lamp):ESE:15:0</v>
          </cell>
          <cell r="AK300" t="str">
            <v>SCE:ER:&lt;55kbtu/Hr To Code Savings Portion Package System Air Conditioner DX Equipment:NRS:15:5</v>
          </cell>
        </row>
        <row r="301">
          <cell r="C301" t="str">
            <v>SCG:REA:Low Temperature Reach-In Display Case:GRO:12:0</v>
          </cell>
          <cell r="Q301" t="str">
            <v>SDGE:RET:Lighting - T8 To 4ft 28 Watt Lamp &amp; Ballast (4 Lamp):WRF:14.6800003051758:0</v>
          </cell>
          <cell r="AK301" t="str">
            <v>SCE:ER:&lt;55kbtu/Hr To Code Savings Portion Package System Air Conditioner DX Equipment:OFL:15:5</v>
          </cell>
        </row>
        <row r="302">
          <cell r="C302" t="str">
            <v>SCG:REA:Medium Temperature Open Vertical Night Cover:GRO:5:0</v>
          </cell>
          <cell r="Q302" t="str">
            <v>SDGE:RET:Lighting-Energy Star Exterior Hardwired Fluorescent Fixtures 15 Watt:MFM:9.67000007629395:0</v>
          </cell>
          <cell r="AK302" t="str">
            <v>SCE:ER:&lt;55kbtu/Hr To Code Savings Portion Package System Air Conditioner DX Equipment:OFS:15:5</v>
          </cell>
        </row>
        <row r="303">
          <cell r="C303" t="str">
            <v>SCG:REA:Medium Temperature Reach-In Display Case:GRO:12:0</v>
          </cell>
          <cell r="Q303" t="str">
            <v>SDGE:RET:M01:led Night Light:SFM:16:0</v>
          </cell>
          <cell r="AK303" t="str">
            <v>SCE:ER:&lt;55kbtu/Hr To Code Savings Portion Package System Air Conditioner DX Equipment:RSD:15:5</v>
          </cell>
        </row>
        <row r="304">
          <cell r="C304" t="str">
            <v>SCG:REA:Tank Insulation - High Temperature Applic. (Lf) 1 In, Indoor:COM:11:0</v>
          </cell>
          <cell r="Q304" t="str">
            <v>SDGE:RET:M01:led Night Light:MFM:16:0</v>
          </cell>
          <cell r="AK304" t="str">
            <v>SCE:ER:&lt;55kbtu/Hr To Code Savings Portion Package System Air Conditioner DX Equipment:RTL:15:5</v>
          </cell>
        </row>
        <row r="305">
          <cell r="C305" t="str">
            <v>SCG:REA:Tank Insulation - High Temperature Applic. (Lf) 2 In, Indoor:COM:11:0</v>
          </cell>
          <cell r="Q305" t="str">
            <v>SDGE:RET:M07: Porch Light 18 Watt:MFM:9.67000007629395:0</v>
          </cell>
          <cell r="AK305" t="str">
            <v>SCE:ER:&lt;55kbtu/Hr To Code Savings Portion Package System Air Conditioner DX Equipment:RTS:15:5</v>
          </cell>
        </row>
        <row r="306">
          <cell r="C306" t="str">
            <v>SCG:REA:Tank Insulation - High Temperature Applic. (Lf) 2 In, Outdoor:COM:11:0</v>
          </cell>
          <cell r="Q306" t="str">
            <v>SDGE:RET:M07: Porch Light 18 Watt:SFM:9.67000007629395:0</v>
          </cell>
          <cell r="AK306" t="str">
            <v>SCE:ER:&lt;55kbtu/Hr To Code Savings Portion Package System Air Conditioner DX Equipment:S_MIC:15:5</v>
          </cell>
        </row>
        <row r="307">
          <cell r="C307" t="str">
            <v>SCG:REA:Tank Insulation - Low Temperature Applic. (Lf) 1 In, Indoor:COM:11:0</v>
          </cell>
          <cell r="Q307" t="str">
            <v>SDGE:RET:M08: Torchiere Lamp:MFM:9.67000007629395:0</v>
          </cell>
          <cell r="AK307" t="str">
            <v>SCE:ER:&lt;55kbtu/Hr To Code Savings Portion Package System Heat Pump:CNC:15:5</v>
          </cell>
        </row>
        <row r="308">
          <cell r="C308" t="str">
            <v>SCG:REA:Tank Insulation - Low Temperature Applic. (Lf) 2 In, Indoor:COM:11:0</v>
          </cell>
          <cell r="Q308" t="str">
            <v>SDGE:RET:M08: Torchiere Lamp:SFM:9.67000007629395:0</v>
          </cell>
          <cell r="AK308" t="str">
            <v>SCE:ER:&lt;55kbtu/Hr To Code Savings Portion Package System Heat Pump:ECC:15:5</v>
          </cell>
        </row>
        <row r="309">
          <cell r="C309" t="str">
            <v>SCG:REA:Tank Insulation - Low Temperature Applic. (Lf) 2 In, Outdoor:COM:11:0</v>
          </cell>
          <cell r="Q309" t="str">
            <v>SDGE:RET:M09: R19-R38 Attic Insulation:SFM:20:0</v>
          </cell>
          <cell r="AK309" t="str">
            <v>SCE:ER:&lt;55kbtu/Hr To Code Savings Portion Package System Heat Pump:EPR:15:5</v>
          </cell>
        </row>
        <row r="310">
          <cell r="C310" t="str">
            <v>SCG:REA:U-0.35 &amp; 0.32 Shgc Tint Window:MFM:20:0</v>
          </cell>
          <cell r="Q310" t="str">
            <v>SDGE:RET:M10: R11-R38 Attic Insulation:SFM:20:0</v>
          </cell>
          <cell r="AK310" t="str">
            <v>SCE:ER:&lt;55kbtu/Hr To Code Savings Portion Package System Heat Pump:ESE:15:5</v>
          </cell>
        </row>
        <row r="311">
          <cell r="C311" t="str">
            <v>SCG:REA:W/H-Boiler Controllers = &lt; 34 Units:MFM:10:0</v>
          </cell>
          <cell r="Q311" t="str">
            <v>SDGE:RET:M11: R0-R38 Attic Insulation:SFM:20:0</v>
          </cell>
          <cell r="AK311" t="str">
            <v>SCE:ER:&lt;55kbtu/Hr To Code Savings Portion Package System Heat Pump:HTL:15:5</v>
          </cell>
        </row>
        <row r="312">
          <cell r="C312" t="str">
            <v>SCG:REA:W/H-Boiler Controllers = &gt; 35 Units:MFM:10:0</v>
          </cell>
          <cell r="Q312" t="str">
            <v>SDGE:RET:M12: Knee Wall Insulation R19:SFM:20:0</v>
          </cell>
          <cell r="AK312" t="str">
            <v>SCE:ER:&lt;55kbtu/Hr To Code Savings Portion Package System Heat Pump:MLI:15:5</v>
          </cell>
        </row>
        <row r="313">
          <cell r="C313" t="str">
            <v>SCG:REA:Wall Blow-In R-0 To R-13 Insulation:MFM:20:0</v>
          </cell>
          <cell r="Q313" t="str">
            <v>SDGE:RET:M14a:air Sealing No/AC:SFM:11:0</v>
          </cell>
          <cell r="AK313" t="str">
            <v>SCE:ER:&lt;55kbtu/Hr To Code Savings Portion Package System Heat Pump:NRS:15:5</v>
          </cell>
        </row>
        <row r="314">
          <cell r="C314" t="str">
            <v>SCG:REA:Wall Blow-In R-0 To R-13 Insulation:SFM:20:0</v>
          </cell>
          <cell r="Q314" t="str">
            <v>SDGE:RET:M14a:air Sealing No/AC:MFM:11:0</v>
          </cell>
          <cell r="AK314" t="str">
            <v>SCE:ER:&lt;55kbtu/Hr To Code Savings Portion Package System Heat Pump:OFL:15:5</v>
          </cell>
        </row>
        <row r="315">
          <cell r="C315" t="str">
            <v>SDGE:REA:Air Compressor VSD (5 Up To 15 HP Variable Speed Drive On Air Compressor Control):MLI:15:0</v>
          </cell>
          <cell r="Q315" t="str">
            <v>SDGE:RET:M14b:air Sealing W/AC:SFM:11:0</v>
          </cell>
          <cell r="AK315" t="str">
            <v>SCE:ER:&lt;55kbtu/Hr To Code Savings Portion Package System Heat Pump:OFS:15:5</v>
          </cell>
        </row>
        <row r="316">
          <cell r="C316" t="str">
            <v>SDGE:REA:Tier 2 Advanced Power Strip:DMO:5:0</v>
          </cell>
          <cell r="Q316" t="str">
            <v>SDGE:RET:M14b:air Sealing W/AC:MFM:11:0</v>
          </cell>
          <cell r="AK316" t="str">
            <v>SCE:ER:&lt;55kbtu/Hr To Code Savings Portion Package System Heat Pump:RTL:15:5</v>
          </cell>
        </row>
        <row r="317">
          <cell r="Q317" t="str">
            <v>SDGE:RET:Motors - VFD - HVAC Fans (Per HP):RTL:15:0</v>
          </cell>
          <cell r="AK317" t="str">
            <v>SCE:ER:&lt;55kbtu/Hr To Code Savings Portion Package System Heat Pump:S_IND:15:5</v>
          </cell>
        </row>
        <row r="318">
          <cell r="Q318" t="str">
            <v>SDGE:RET:Motors - VFD - HVAC Fans (Per HP):HTL:15:0</v>
          </cell>
          <cell r="AK318" t="str">
            <v>SCE:ER:&lt;55kbtu/Hr To Code Savings Portion Package System Heat Pump:S_MIC:15:5</v>
          </cell>
        </row>
        <row r="319">
          <cell r="Q319" t="str">
            <v>SDGE:RET:Motors - VFD - HVAC Fans (Per HP):OFL:15:0</v>
          </cell>
          <cell r="AK319" t="str">
            <v>SCE:ER:&lt;55kbtu/Hr To Code Savings Portion Package System Heat Pump:S_TCU:15:5</v>
          </cell>
        </row>
        <row r="320">
          <cell r="Q320" t="str">
            <v>SDGE:RET:Motors - VFD - HVAC Fans (Per HP):HSP:15:0</v>
          </cell>
          <cell r="AK320" t="str">
            <v>SCE:ER:&lt;55kbtu/Hr To Code Savings Portion Split System Heat Pump:MLI:15:5</v>
          </cell>
        </row>
        <row r="321">
          <cell r="Q321" t="str">
            <v>SDGE:RET:Motors - VFD - HVAC Fans (Per HP):MBT:15:0</v>
          </cell>
          <cell r="AK321" t="str">
            <v>SCE:ER:&lt;55kbtu/Hr To Code Savings Portion Split System Heat Pump:OFL:15:5</v>
          </cell>
        </row>
        <row r="322">
          <cell r="Q322" t="str">
            <v>SDGE:RET:Motors - VFD - HVAC Fans (Per HP):ASM:15:0</v>
          </cell>
          <cell r="AK322" t="str">
            <v>SCE:ER:&lt;55kbtu/Hr To Code Savings Portion Split System Heat Pump:OFS:15:5</v>
          </cell>
        </row>
        <row r="323">
          <cell r="Q323" t="str">
            <v>SDGE:RET:Motors - VFD - HVAC Fans (Per HP):RTS:15:0</v>
          </cell>
          <cell r="AK323" t="str">
            <v>SCE:ER:&lt;55kbtu/Hr To Code Savings Portion Split System Heat Pump:RTL:15:5</v>
          </cell>
        </row>
        <row r="324">
          <cell r="Q324" t="str">
            <v>SDGE:RET:Network Power Management Software:HSP:5:0</v>
          </cell>
          <cell r="AK324" t="str">
            <v>SCE:ER:&lt;65kbtu/Hr To Code Savings Portion Water-Source Heat Pump:ASM:15:5</v>
          </cell>
        </row>
        <row r="325">
          <cell r="Q325" t="str">
            <v>SDGE:RET:Ozone Laundry System:HTL:11:0</v>
          </cell>
          <cell r="AK325" t="str">
            <v>SCE:ER:13 Watt Exterior Fixture (Common Area) CFL Replacing Incandescent Average Watts = 52.91:MFM:16:0</v>
          </cell>
        </row>
        <row r="326">
          <cell r="Q326" t="str">
            <v>SDGE:RET:Pipe Insulation - Hot Water Applic. &lt;1 In.:OFL:11:0</v>
          </cell>
          <cell r="AK326" t="str">
            <v>SCE:ER:135-240 kBTU/Hr To Code Savings Portion Water-Source Heat Pump:ASM:15:5</v>
          </cell>
        </row>
        <row r="327">
          <cell r="Q327" t="str">
            <v>SDGE:RET:Pipe Insulation - Hot Water Applic. &lt;1 In.:OFS:11:0</v>
          </cell>
          <cell r="AK327" t="str">
            <v>SCE:ER:18 Watt Exterior Fixture (Common Area) CFL Replacing Incandescent Average Watts = 73.26:MFM:16:0</v>
          </cell>
        </row>
        <row r="328">
          <cell r="Q328" t="str">
            <v>SDGE:RET:Pipe Insulation - Hot Water Applic. &lt;1 In.:RFF:11:0</v>
          </cell>
          <cell r="AK328" t="str">
            <v>SCE:ER:18 Watt Exterior Fixture (Dwelling Area) CFL Replacing Incandescent Average Watts = 73.26:DMO:16:0</v>
          </cell>
        </row>
        <row r="329">
          <cell r="Q329" t="str">
            <v>SDGE:RET:Pipe Insulation - Hot Water Applic. &lt;1 In.:RSD:11:0</v>
          </cell>
          <cell r="AK329" t="str">
            <v>SCE:ER:18 Watt Exterior Fixture (Dwelling Area) CFL Replacing Incandescent Average Watts = 73.26:MFM:16:0</v>
          </cell>
        </row>
        <row r="330">
          <cell r="Q330" t="str">
            <v>SDGE:RET:Pipe Insulation - Hot Water Applic. &gt;=1 In.:ASM:11:0</v>
          </cell>
          <cell r="AK330" t="str">
            <v>SCE:ER:22 Watt Interior Fixture (Common Area) CFL Replacing Incandescent Average Watts = 76.34:MFM:16:5.30000019073486</v>
          </cell>
        </row>
        <row r="331">
          <cell r="Q331" t="str">
            <v>SDGE:RET:Pipe Insulation - Hot Water Applic. &gt;=1 In.:RSD:11:0</v>
          </cell>
          <cell r="AK331" t="str">
            <v>SCE:ER:22 Watt Interior Fixture (Dwelling Area) CFL Replacing Incandescent Average Watts = 76.34:MFM:16:5.30000019073486</v>
          </cell>
        </row>
        <row r="332">
          <cell r="Q332" t="str">
            <v>SDGE:RET:Pipe Insulation - Hot Water Applic. &gt;=1 In.:HTL:11:0</v>
          </cell>
          <cell r="AK332" t="str">
            <v>SCE:ER:23 Watt Exterior Fixture (Common Area) CFL Replacing Incandescent Average Watts = 93.61:MFM:16:0</v>
          </cell>
        </row>
        <row r="333">
          <cell r="Q333" t="str">
            <v>SDGE:RET:Pipe Insulation - Hot Water Applic. &gt;=1 In.:RFF:11:0</v>
          </cell>
          <cell r="AK333" t="str">
            <v>SCE:ER:23 Watt Exterior Fixture (Dwelling Area) CFL Replacing Incandescent Average Watts = 93.61:MFM:16:0</v>
          </cell>
        </row>
        <row r="334">
          <cell r="Q334" t="str">
            <v>SDGE:RET:Pipe Insulation - Hot Water Applic. &gt;=1 In.:GRO:11:0</v>
          </cell>
          <cell r="AK334" t="str">
            <v>SCE:ER:23 Watt Interior Fixture (Common Area) CFL Replacing Incandescent Average Watts = 79.81:MFM:16:5.30000019073486</v>
          </cell>
        </row>
        <row r="335">
          <cell r="Q335" t="str">
            <v>SDGE:RET:Pipe Insulation - Medium Pressure Steam &gt;15 Psi &gt;= 1" Pipe:APF:11:0</v>
          </cell>
          <cell r="AK335" t="str">
            <v>SCE:ER:23 Watt Interior Fixture (Dwelling Area) CFL Replacing Incandescent Average Watts = 79.81:MFM:16:5.30000019073486</v>
          </cell>
        </row>
        <row r="336">
          <cell r="Q336" t="str">
            <v>SDGE:RET:Pre-Rinse Spray Head In Restaurants:RSD:10:0</v>
          </cell>
          <cell r="AK336" t="str">
            <v>SCE:ER:245 To 360 Watt (Tier 2) Interior Fixture T5 Linear Flourescent Replacing 400 Watt Lamp Base Case:OFS:15:5</v>
          </cell>
        </row>
        <row r="337">
          <cell r="Q337" t="str">
            <v>SDGE:RET:Pre-Rinse Spray Head In Restaurants:EPR:10:0</v>
          </cell>
          <cell r="AK337" t="str">
            <v>SCE:ER:245 To 360 Watt (Tier 2) Interior Fixture T5 Linear Flourescent Replacing 400 Watt Lamp Base Case:S_MIC:15:5</v>
          </cell>
        </row>
        <row r="338">
          <cell r="Q338" t="str">
            <v>SDGE:RET:Pre-Rinse Spray Head In Restaurants:GRO:10:0</v>
          </cell>
          <cell r="AK338" t="str">
            <v>SCE:ER:26 Watt Exterior Fixture (Common Area) CFL Replacing Incandescent Average Watts = 105.82:MFM:16:0</v>
          </cell>
        </row>
        <row r="339">
          <cell r="Q339" t="str">
            <v>SDGE:RET:Pre-Rinse Spray Head In Restaurants:RFF:10:0</v>
          </cell>
          <cell r="AK339" t="str">
            <v>SCE:ER:26 Watt Exterior Fixture (Dwelling Area) CFL Replacing Incandescent Average Watts = 105.82:MFM:16:0</v>
          </cell>
        </row>
        <row r="340">
          <cell r="Q340" t="str">
            <v>SDGE:RET:Pre-Rinse Spray Head In Restaurants:ASM:10:0</v>
          </cell>
          <cell r="AK340" t="str">
            <v>SCE:ER:26 Watt Interior Fixture (Common Area) CFL Replacing Incandescent Average Watts = 90.22:MFM:16:5.30000019073486</v>
          </cell>
        </row>
        <row r="341">
          <cell r="Q341" t="str">
            <v>SDGE:RET:Pre-Rinse Spray Head In Restaurants:MLI:10:0</v>
          </cell>
          <cell r="AK341" t="str">
            <v>SCE:ER:26 Watt Interior Fixture (Dwelling Area) CFL Replacing Incandescent Average Watts = 90.22:MFM:16:5.30000019073486</v>
          </cell>
        </row>
        <row r="342">
          <cell r="Q342" t="str">
            <v>SDGE:RET:Pre-Rinse Spray Head In Restaurants:WRF:10:0</v>
          </cell>
          <cell r="AK342" t="str">
            <v>SCE:ER:36 Watt Exterior Fixture (Common Area) CFL Replacing Incandescent Average Watts = 146.52:MFM:16:0</v>
          </cell>
        </row>
        <row r="343">
          <cell r="Q343" t="str">
            <v>SDGE:RET:Pre-Rinse Spray Head In Restaurants:OFL:10:0</v>
          </cell>
          <cell r="AK343" t="str">
            <v>SCE:ER:36 Watt Exterior Fixture (Dwelling Area) CFL Replacing Incandescent Average Watts = 146.52:MFM:16:0</v>
          </cell>
        </row>
        <row r="344">
          <cell r="Q344" t="str">
            <v>SDGE:RET:Pre-Rinse Spray Head In Restaurants:MTL:10:0</v>
          </cell>
          <cell r="AK344" t="str">
            <v>SCE:ER:36 Watt Interior Fixture (Common Area) CFL Replacing Incandescent Average Watts = 124.92:MFM:16:5.30000019073486</v>
          </cell>
        </row>
        <row r="345">
          <cell r="Q345" t="str">
            <v>SDGE:RET:Pre-Rinse Spray Head In Restaurants:HTL:10:0</v>
          </cell>
          <cell r="AK345" t="str">
            <v>SCE:ER:36 Watt Interior Fixture (Dwelling Area) CFL Replacing Incandescent Average Watts = 124.92:DMO:16:5.30000019073486</v>
          </cell>
        </row>
        <row r="346">
          <cell r="Q346" t="str">
            <v>SDGE:RET:Programmable Timeclock To Control Lighting:RFF:8:0</v>
          </cell>
          <cell r="AK346" t="str">
            <v>SCE:ER:36 Watt Interior Fixture (Dwelling Area) CFL Replacing Incandescent Average Watts = 124.92:MFM:16:5.30000019073486</v>
          </cell>
        </row>
        <row r="347">
          <cell r="Q347" t="str">
            <v>SDGE:RET:Programmable Timeclock To Control Lighting:GRO:8:0</v>
          </cell>
          <cell r="AK347" t="str">
            <v>SCE:ER:39 Watt Interior Fixture (Common Area) CFL Replacing Incandescent Average Watts = 135.33:MFM:16:5.30000019073486</v>
          </cell>
        </row>
        <row r="348">
          <cell r="Q348" t="str">
            <v>SDGE:RET:Programmable Timeclock To Control Lighting:RSD:8:0</v>
          </cell>
          <cell r="AK348" t="str">
            <v>SCE:ER:39 Watt Interior Fixture (Dwelling Area) CFL Replacing Incandescent Average Watts = 135.33:MFM:16:5.30000019073486</v>
          </cell>
        </row>
        <row r="349">
          <cell r="Q349" t="str">
            <v>SDGE:RET:Programmable Timeclock To Control Lighting:RTL:8:0</v>
          </cell>
          <cell r="AK349" t="str">
            <v>SCE:ER:41 To 80 Watt Wall Pack LED Replacing 176 To 250 Watt High Pressure Sodium:S_MIC:12:5</v>
          </cell>
        </row>
        <row r="350">
          <cell r="Q350" t="str">
            <v>SDGE:RET:PTAC/PTHP Controllers ACc-Di:HTL:11:0</v>
          </cell>
          <cell r="AK350" t="str">
            <v>SCE:ER:45to55kbtu/Hr To Code Savings Portion Split System Air Conditioner DX Equipment:ESE:15:5</v>
          </cell>
        </row>
        <row r="351">
          <cell r="Q351" t="str">
            <v>SDGE:RET:PTAC/PTHP Controllers EMS-Di:HTL:11:0</v>
          </cell>
          <cell r="AK351" t="str">
            <v>SCE:ER:45to55kbtu/Hr To Code Savings Portion Split System Air Conditioner DX Equipment:MLI:15:5</v>
          </cell>
        </row>
        <row r="352">
          <cell r="Q352" t="str">
            <v>SDGE:RET:Quality Installation - SEER 13:SFM:15:0</v>
          </cell>
          <cell r="AK352" t="str">
            <v>SCE:ER:45to55kbtu/Hr To Code Savings Portion Split System Air Conditioner DX Equipment:S_MIC:15:5</v>
          </cell>
        </row>
        <row r="353">
          <cell r="Q353" t="str">
            <v>SDGE:RET:Refrigeration - Anti-Sweat Heater Controls:GRO:12:0</v>
          </cell>
          <cell r="AK353" t="str">
            <v>SCE:ER:46 Watt Interior Fixture (Common Area) CFL Replacing Incandescent Average Watts = 159.62:MFM:16:5.30000019073486</v>
          </cell>
        </row>
        <row r="354">
          <cell r="Q354" t="str">
            <v>SDGE:RET:Refrigeration - Anti-Sweat Heater Controls:RTS:12:0</v>
          </cell>
          <cell r="AK354" t="str">
            <v>SCE:ER:46 Watt Interior Fixture (Dwelling Area) CFL Replacing Incandescent Average Watts = 159.62:MFM:16:5.30000019073486</v>
          </cell>
        </row>
        <row r="355">
          <cell r="Q355" t="str">
            <v>SDGE:RET:Refrigeration - Anti-Sweat Heater Controls:RTL:12:0</v>
          </cell>
          <cell r="AK355" t="str">
            <v>SCE:ER:52 Watt Interior Fixture (Common Area) CFL Replacing Incandescent Average Watts = 180.44:MFM:16:5.30000019073486</v>
          </cell>
        </row>
        <row r="356">
          <cell r="Q356" t="str">
            <v>SDGE:RET:Refrigeration - Anti-Sweat Heater Controls:RFF:12:0</v>
          </cell>
          <cell r="AK356" t="str">
            <v>SCE:ER:52 Watt Interior Fixture (Dwelling Area) CFL Replacing Incandescent Average Watts = 180.44:MFM:16:5.30000019073486</v>
          </cell>
        </row>
        <row r="357">
          <cell r="Q357" t="str">
            <v>SDGE:RET:Refrigeration - Anti-Sweat Heater Controls:RSD:12:0</v>
          </cell>
          <cell r="AK357" t="str">
            <v>SCE:ER:54 Watt Interior Fixture (Dwelling Area) CFL Replacing Incandescent Average Watts = 187.38:MFM:16:5.30000019073486</v>
          </cell>
        </row>
        <row r="358">
          <cell r="Q358" t="str">
            <v>SDGE:RET:Refrigeration - Food Service -Auto Closer For Main Cooler Doors:RTS:8:0</v>
          </cell>
          <cell r="AK358" t="str">
            <v>SCE:ER:55to65kbtu/Hr To Code Savings Portion Package System Air Conditioner DX Equipment:CNC:15:5</v>
          </cell>
        </row>
        <row r="359">
          <cell r="Q359" t="str">
            <v>SDGE:RET:Refrigeration - Food Service -Auto Closer For Main Cooler Doors:GRO:8:0</v>
          </cell>
          <cell r="AK359" t="str">
            <v>SCE:ER:55to65kbtu/Hr To Code Savings Portion Package System Air Conditioner DX Equipment:ECC:15:5</v>
          </cell>
        </row>
        <row r="360">
          <cell r="Q360" t="str">
            <v>SDGE:RET:Refrigeration - Food Service -Auto Closer For Main Cooler Doors:RFF:8:0</v>
          </cell>
          <cell r="AK360" t="str">
            <v>SCE:ER:55to65kbtu/Hr To Code Savings Portion Package System Air Conditioner DX Equipment:EPR:15:5</v>
          </cell>
        </row>
        <row r="361">
          <cell r="Q361" t="str">
            <v>SDGE:RET:Refrigeration - Food Service -Auto Closer For Main Cooler Doors:RSD:8:0</v>
          </cell>
          <cell r="AK361" t="str">
            <v>SCE:ER:55to65kbtu/Hr To Code Savings Portion Package System Air Conditioner DX Equipment:ESE:15:5</v>
          </cell>
        </row>
        <row r="362">
          <cell r="Q362" t="str">
            <v>SDGE:RET:Refrigeration - Food Service -Auto Closer For Main Cooler Doors:EPR:8:0</v>
          </cell>
          <cell r="AK362" t="str">
            <v>SCE:ER:55to65kbtu/Hr To Code Savings Portion Package System Air Conditioner DX Equipment:EUN:15:5</v>
          </cell>
        </row>
        <row r="363">
          <cell r="Q363" t="str">
            <v>SDGE:RET:Refrigeration - Food Service -Auto Closer For Main Freezer Doors:RSD:8:0</v>
          </cell>
          <cell r="AK363" t="str">
            <v>SCE:ER:55to65kbtu/Hr To Code Savings Portion Package System Air Conditioner DX Equipment:MLI:15:5</v>
          </cell>
        </row>
        <row r="364">
          <cell r="Q364" t="str">
            <v>SDGE:RET:Refrigeration - Food Service -Auto Closer For Main Freezer Doors:RFF:8:0</v>
          </cell>
          <cell r="AK364" t="str">
            <v>SCE:ER:55to65kbtu/Hr To Code Savings Portion Package System Air Conditioner DX Equipment:OFL:15:5</v>
          </cell>
        </row>
        <row r="365">
          <cell r="Q365" t="str">
            <v>SDGE:RET:Refrigeration - Food Service -Auto Closer For Main Freezer Doors:GRO:8:0</v>
          </cell>
          <cell r="AK365" t="str">
            <v>SCE:ER:55to65kbtu/Hr To Code Savings Portion Package System Air Conditioner DX Equipment:OFS:15:5</v>
          </cell>
        </row>
        <row r="366">
          <cell r="Q366" t="str">
            <v>SDGE:RET:Refrigeration - Insulate Bare Suction Pipes:GRO:13:0</v>
          </cell>
          <cell r="AK366" t="str">
            <v>SCE:ER:55to65kbtu/Hr To Code Savings Portion Package System Air Conditioner DX Equipment:RSD:15:5</v>
          </cell>
        </row>
        <row r="367">
          <cell r="Q367" t="str">
            <v>SDGE:RET:Refrigeration - Insulate Bare Suction Pipes:RTS:13:0</v>
          </cell>
          <cell r="AK367" t="str">
            <v>SCE:ER:55to65kbtu/Hr To Code Savings Portion Package System Air Conditioner DX Equipment:RTL:15:5</v>
          </cell>
        </row>
        <row r="368">
          <cell r="Q368" t="str">
            <v>SDGE:RET:Refrigeration - Night Covers For Display Cases Low Temp:GRO:4:0</v>
          </cell>
          <cell r="AK368" t="str">
            <v>SCE:ER:55to65kbtu/Hr To Code Savings Portion Package System Air Conditioner DX Equipment:S_IND:15:5</v>
          </cell>
        </row>
        <row r="369">
          <cell r="Q369" t="str">
            <v>SDGE:RET:Refrigeration - Night Covers For Display Cases Med Temp:GRO:4:0</v>
          </cell>
          <cell r="AK369" t="str">
            <v>SCE:ER:55to65kbtu/Hr To Code Savings Portion Package System Air Conditioner DX Equipment:S_MIC:15:5</v>
          </cell>
        </row>
        <row r="370">
          <cell r="Q370" t="str">
            <v>SDGE:RET:Refrigeration - Night Covers For Display Cases Med Temp:RFF:4:0</v>
          </cell>
          <cell r="AK370" t="str">
            <v>SCE:ER:55to65kbtu/Hr To Code Savings Portion Package System Air Conditioner DX Equipment:S_TCU:15:5</v>
          </cell>
        </row>
        <row r="371">
          <cell r="Q371" t="str">
            <v>SDGE:RET:Refrigeration - Vending Machine Controller:MBT:5:0</v>
          </cell>
          <cell r="AK371" t="str">
            <v>SCE:ER:55to65kbtu/Hr To Code Savings Portion Package System Heat Pump:ASM:15:5</v>
          </cell>
        </row>
        <row r="372">
          <cell r="Q372" t="str">
            <v>SDGE:RET:Refrigeration - Vending Machine Controller:RSD:5:0</v>
          </cell>
          <cell r="AK372" t="str">
            <v>SCE:ER:55to65kbtu/Hr To Code Savings Portion Package System Heat Pump:CNC:15:5</v>
          </cell>
        </row>
        <row r="373">
          <cell r="Q373" t="str">
            <v>SDGE:RET:Refrigeration - Vending Machine Controller:RFF:5:0</v>
          </cell>
          <cell r="AK373" t="str">
            <v>SCE:ER:55to65kbtu/Hr To Code Savings Portion Package System Heat Pump:EPR:15:5</v>
          </cell>
        </row>
        <row r="374">
          <cell r="Q374" t="str">
            <v>SDGE:RET:Refrigeration - Vending Machine Controller:RTS:5:0</v>
          </cell>
          <cell r="AK374" t="str">
            <v>SCE:ER:55to65kbtu/Hr To Code Savings Portion Package System Heat Pump:EUN:15:5</v>
          </cell>
        </row>
        <row r="375">
          <cell r="Q375" t="str">
            <v>SDGE:RET:Refrigeration - Vending Machine Controller:GRO:5:0</v>
          </cell>
          <cell r="AK375" t="str">
            <v>SCE:ER:55to65kbtu/Hr To Code Savings Portion Package System Heat Pump:MLI:15:5</v>
          </cell>
        </row>
        <row r="376">
          <cell r="Q376" t="str">
            <v>SDGE:RET:Refrigerator - Early Replacement:MTL:5:0</v>
          </cell>
          <cell r="AK376" t="str">
            <v>SCE:ER:55to65kbtu/Hr To Code Savings Portion Package System Heat Pump:NRS:15:5</v>
          </cell>
        </row>
        <row r="377">
          <cell r="Q377" t="str">
            <v>SDGE:RET:Remove And Recycle Freezer - Residence:SFM:5:0</v>
          </cell>
          <cell r="AK377" t="str">
            <v>SCE:ER:55to65kbtu/Hr To Code Savings Portion Package System Heat Pump:OFL:15:5</v>
          </cell>
        </row>
        <row r="378">
          <cell r="Q378" t="str">
            <v>SDGE:RET:Remove And Recycle Freezer - Residence:MFM:5:0</v>
          </cell>
          <cell r="AK378" t="str">
            <v>SCE:ER:55to65kbtu/Hr To Code Savings Portion Package System Heat Pump:OFS:15:5</v>
          </cell>
        </row>
        <row r="379">
          <cell r="Q379" t="str">
            <v>SDGE:RET:Remove And Recycle Freezer Retail Pick-Up:SFM:5:0</v>
          </cell>
          <cell r="AK379" t="str">
            <v>SCE:ER:55to65kbtu/Hr To Code Savings Portion Package System Heat Pump:RFF:15:5</v>
          </cell>
        </row>
        <row r="380">
          <cell r="Q380" t="str">
            <v>SDGE:RET:Remove And Recycle Freezer Retail Pick-Up:MFM:5:0</v>
          </cell>
          <cell r="AK380" t="str">
            <v>SCE:ER:55to65kbtu/Hr To Code Savings Portion Package System Heat Pump:RTL:15:5</v>
          </cell>
        </row>
        <row r="381">
          <cell r="Q381" t="str">
            <v>SDGE:RET:Remove And Recycle Refrigerator - Multi-Family Pick-Up:MFM:5:0</v>
          </cell>
          <cell r="AK381" t="str">
            <v>SCE:ER:55to65kbtu/Hr To Code Savings Portion Package System Heat Pump:S_MIC:15:5</v>
          </cell>
        </row>
        <row r="382">
          <cell r="Q382" t="str">
            <v>SDGE:RET:Remove And Recycle Refrigerator - Residence:SFM:5:0</v>
          </cell>
          <cell r="AK382" t="str">
            <v>SCE:ER:55to65kbtu/Hr To Code Savings Portion Package System Heat Pump:S_TCU:15:5</v>
          </cell>
        </row>
        <row r="383">
          <cell r="Q383" t="str">
            <v>SDGE:RET:Remove And Recycle Refrigerator - Residence:MFM:5:0</v>
          </cell>
          <cell r="AK383" t="str">
            <v>SCE:ER:55to65kbtu/Hr To Code Savings Portion Split System Air Conditioner DX Equipment:EPR:15:5</v>
          </cell>
        </row>
        <row r="384">
          <cell r="Q384" t="str">
            <v>SDGE:RET:Remove And Recycle Refrigerator Retail Pick-Up:SFM:5:0</v>
          </cell>
          <cell r="AK384" t="str">
            <v>SCE:ER:55to65kbtu/Hr To Code Savings Portion Split System Air Conditioner DX Equipment:ESE:15:5</v>
          </cell>
        </row>
        <row r="385">
          <cell r="Q385" t="str">
            <v>SDGE:RET:Remove And Recycle Refrigerator Retail Pick-Up:MFM:5:0</v>
          </cell>
          <cell r="AK385" t="str">
            <v>SCE:ER:55to65kbtu/Hr To Code Savings Portion Split System Air Conditioner DX Equipment:OFS:15:5</v>
          </cell>
        </row>
        <row r="386">
          <cell r="Q386" t="str">
            <v>SDGE:RET:Replaced Hot Water Line Insulation (Electric):OFS:13:0</v>
          </cell>
          <cell r="AK386" t="str">
            <v>SCE:ER:65-135 kBTU/Hr To Code Savings Portion Water-Source Heat Pump:ASM:15:5</v>
          </cell>
        </row>
        <row r="387">
          <cell r="Q387" t="str">
            <v>SDGE:RET:Replaced Hot Water Line Insulation (Electric):RSD:13:0</v>
          </cell>
          <cell r="AK387" t="str">
            <v>SCE:ER:72 Watt Interior Fixture (Common Area) CFL Replacing Incandescent Average Watts = 249.84:MFM:16:5.30000019073486</v>
          </cell>
        </row>
        <row r="388">
          <cell r="Q388" t="str">
            <v>SDGE:RET:Replaced Hot Water Line Insulation (Electric):RTS:13:0</v>
          </cell>
          <cell r="AK388" t="str">
            <v>SCE:ER:72 Watt Interior Fixture (Dwelling Area) CFL Replacing Incandescent Average Watts = 249.84:MFM:16:5.30000019073486</v>
          </cell>
        </row>
        <row r="389">
          <cell r="Q389" t="str">
            <v>SDGE:RET:Replaced Hot Water Line Insulation (Electric):EPR:13:0</v>
          </cell>
          <cell r="AK389" t="str">
            <v>SCE:ER:Commissioned Variable Speed Drive On Pool Pump Controls Replacing Two Speed Pool Pump:SFM:10:3.29999995231628</v>
          </cell>
        </row>
        <row r="390">
          <cell r="Q390" t="str">
            <v>SDGE:RET:Replaced Hot Water Line Insulation (Electric):GRO:13:0</v>
          </cell>
          <cell r="AK390" t="str">
            <v>SCE:ER:Gas/Elec Demand Controlled Ventilation Incentive:EPR:0:0</v>
          </cell>
        </row>
        <row r="391">
          <cell r="Q391" t="str">
            <v>SDGE:RET:Replaced Hot Water Line Insulation (Electric):RFF:13:0</v>
          </cell>
          <cell r="AK391" t="str">
            <v>SCE:ER:Gas/Elec Demand Controlled Ventilation Incentive:ESE:0:0</v>
          </cell>
        </row>
        <row r="392">
          <cell r="Q392" t="str">
            <v>SDGE:RET:Replaced Hot Water Line Insulation (Electric):ASM:13:0</v>
          </cell>
          <cell r="AK392" t="str">
            <v>SCE:ER:Gas/Elec Demand Controlled Ventilation Incentive:OFL:0:0</v>
          </cell>
        </row>
        <row r="393">
          <cell r="Q393" t="str">
            <v>SDGE:RET:Replaced Hot Water Line Insulation (Electric):MBT:13:0</v>
          </cell>
          <cell r="AK393" t="str">
            <v>SCE:ER:Gas/Elec Demand Controlled Ventilation Incentive:OFS:0:0</v>
          </cell>
        </row>
        <row r="394">
          <cell r="Q394" t="str">
            <v>SDGE:RET:Replaced Hot Water Line Insulation (Electric):MTL:13:0</v>
          </cell>
          <cell r="AK394" t="str">
            <v>SCE:ER:Gas/Elec Demand Controlled Ventilation Incentive:RSD:0:0</v>
          </cell>
        </row>
        <row r="395">
          <cell r="Q395" t="str">
            <v>SDGE:RET:Replaced Hot Water Line Insulation (Gas):RTS:11:0</v>
          </cell>
          <cell r="AK395" t="str">
            <v>SCE:ER:Gas/Elec Demand Controlled Ventilation Incentive:RTL:0:0</v>
          </cell>
        </row>
        <row r="396">
          <cell r="Q396" t="str">
            <v>SDGE:RET:Replaced Hot Water Line Insulation (Gas):EPR:11:0</v>
          </cell>
          <cell r="AK396" t="str">
            <v>SCE:ER:Gas/Elec Demand Controlled Ventilation Incentive:S_MIC:0:0</v>
          </cell>
        </row>
        <row r="397">
          <cell r="Q397" t="str">
            <v>SDGE:RET:Replaced Hot Water Line Insulation (Gas):GRO:11:0</v>
          </cell>
          <cell r="AK397" t="str">
            <v>SCE:ER:Heat Pump Demand Controlled Ventilation Incentive:OFL:0:0</v>
          </cell>
        </row>
        <row r="398">
          <cell r="Q398" t="str">
            <v>SDGE:RET:Replaced Hot Water Line Insulation (Gas):OFS:11:0</v>
          </cell>
          <cell r="AK398" t="str">
            <v>SCE:ER:Heat Pump Demand Controlled Ventilation Incentive:OFS:0:0</v>
          </cell>
        </row>
        <row r="399">
          <cell r="Q399" t="str">
            <v>SDGE:RET:Replaced Hot Water Line Insulation (Gas):RTL:11:0</v>
          </cell>
          <cell r="AK399" t="str">
            <v>SCE:ER:Heat Pump Demand Controlled Ventilation Incentive:RSD:0:0</v>
          </cell>
        </row>
        <row r="400">
          <cell r="Q400" t="str">
            <v>SDGE:RET:Replaced Hot Water Line Insulation (Gas):RSD:11:0</v>
          </cell>
          <cell r="AK400" t="str">
            <v>SCE:ER:Heat Pump Demand Controlled Ventilation Incentive:S_MIC:0:0</v>
          </cell>
        </row>
        <row r="401">
          <cell r="Q401" t="str">
            <v>SDGE:RET:Replaced Hot Water Line Insulation (Gas):ASM:11:0</v>
          </cell>
          <cell r="AK401" t="str">
            <v>SCE:ER:Programmable Variable Speed Drive On Pool Pump Control Replacing Single Speed Pool Pump:DMO:10:3.3</v>
          </cell>
        </row>
        <row r="402">
          <cell r="Q402" t="str">
            <v>SDGE:RET:Replaced Hot Water Line Insulation (Gas):RFF:11:0</v>
          </cell>
          <cell r="AK402" t="str">
            <v>SCE:ER:Programmable Variable Speed Drive On Pool Pump Control Replacing Single Speed Pool Pump:MFM:10:3.29999995231628</v>
          </cell>
        </row>
        <row r="403">
          <cell r="Q403" t="str">
            <v>SDGE:RET:Replaced Hot Water Line Insulation (Gas):MBT:11:0</v>
          </cell>
          <cell r="AK403" t="str">
            <v>SCE:ER:U-0.35 And 0.32 Shgc Tint Window Replacing U-0.67 And 0.79 Shgc Clear Window:MFM:20:6.67</v>
          </cell>
        </row>
        <row r="404">
          <cell r="Q404" t="str">
            <v>SDGE:RET:Variable Flow Chilled Water Loop:HTL:10:0</v>
          </cell>
          <cell r="AK404" t="str">
            <v>SCE:ER:U-0.35 And 0.32 Shgc Tint Window Replacing U-0.67 And 0.79 Shgc Clear Window:MFM:20:6.69999980926514</v>
          </cell>
        </row>
        <row r="405">
          <cell r="Q405" t="str">
            <v>SDGE:RET:Variable Flow Chilled Water Loop:HSP:10:0</v>
          </cell>
          <cell r="AK405" t="str">
            <v>SCE:ER:Up To 128 Watt Interior Fixture T5 Linear Flourescent Replacing 101 - 175 Watt Lamp Base Case:ESE:15:5</v>
          </cell>
        </row>
        <row r="406">
          <cell r="Q406" t="str">
            <v>SDGE:RET:Variable Flow Hot Water Loop:HSP:15:0</v>
          </cell>
          <cell r="AK406" t="str">
            <v>SCE:ER:Up To 192 Watt Interior Fixture T5 Linear Flourescent Replacing 176 - 399 Watt Lamp Base Case:ESE:15:5</v>
          </cell>
        </row>
        <row r="407">
          <cell r="Q407" t="str">
            <v>SDGE:RET:VSD Chilled Water Loop Pump:HSP:10:0</v>
          </cell>
          <cell r="AK407" t="str">
            <v>SCE:ER:Up To 192 Watt Interior Fixture T5 Linear Flourescent Replacing 176 - 399 Watt Lamp Base Case:S_MIC:15:5</v>
          </cell>
        </row>
        <row r="408">
          <cell r="Q408" t="str">
            <v>SDGE:RET:VSD Chilled Water Loop Pump:ASM:10:0</v>
          </cell>
          <cell r="AK408" t="str">
            <v>SCE:ER:Up To 244 Watt (Tier 1) Interior Fixture T5 Linear Flourescent Replacing 400 Watt Lamp Base Case:ESE:15:5</v>
          </cell>
        </row>
        <row r="409">
          <cell r="Q409" t="str">
            <v>SDGE:RET:VSD Chilled Water Loop Pump:HTL:10:0</v>
          </cell>
          <cell r="AK409" t="str">
            <v>SCE:ER:Up To 244 Watt (Tier 1) Interior Fixture T5 Linear Flourescent Replacing 400 Watt Lamp Base Case:GRO:14.3999996185303:4.80000019073486</v>
          </cell>
        </row>
        <row r="410">
          <cell r="Q410" t="str">
            <v>SDGE:RET:VSD Cooling Tower Fans (Two Speed Tower Fan To VFD Fan Control):ASM:15:0</v>
          </cell>
          <cell r="AK410" t="str">
            <v>SCE:ER:Up To 244 Watt (Tier 1) Interior Fixture T5 Linear Flourescent Replacing 400 Watt Lamp Base Case:OFS:15:5</v>
          </cell>
        </row>
        <row r="411">
          <cell r="Q411" t="str">
            <v>SDGE:RET:VSD Hot Water Loop Pump:ASM:10:0</v>
          </cell>
          <cell r="AK411" t="str">
            <v>SCE:ER:Up To 244 Watt (Tier 1) Interior Fixture T5 Linear Flourescent Replacing 400 Watt Lamp Base Case:RFF:14.5:4.8333333333333</v>
          </cell>
        </row>
        <row r="412">
          <cell r="Q412" t="str">
            <v>SDGE:RET:VSD Hot Water Loop Pump:HSP:10:0</v>
          </cell>
          <cell r="AK412" t="str">
            <v>SCE:ER:Up To 244 Watt (Tier 1) Interior Fixture T5 Linear Flourescent Replacing 400 Watt Lamp Base Case:RTS:15:5</v>
          </cell>
        </row>
        <row r="413">
          <cell r="Q413" t="str">
            <v>SDGE:RET:W/H-Boiler Controllers = &lt; 34 Units:MFM:15:0</v>
          </cell>
          <cell r="AK413" t="str">
            <v>SCE:ER:Up To 244 Watt (Tier 1) Interior Fixture T5 Linear Flourescent Replacing 400 Watt Lamp Base Case:S_MIC:15:5</v>
          </cell>
        </row>
        <row r="414">
          <cell r="Q414" t="str">
            <v>SDGE:RET:Wall R-0 To R-13 Insulation:SFM:20:0</v>
          </cell>
          <cell r="AK414" t="str">
            <v>SCE:ER:Up To 600 Watt Interior Fixture T5 Linear Flourescent Replacing Greater Than 400 Watt Lamp Base Case:ESE:15:5</v>
          </cell>
        </row>
        <row r="415">
          <cell r="Q415" t="str">
            <v>SDGE:RET:Wall R-0 To R-13 Insulation:MFM:20:0</v>
          </cell>
          <cell r="AK415" t="str">
            <v>SCE:ER:Up To 64 Watt Interior Fixture T5 Linear Flourescent Replacing Less Than 100 Watt Lamp Base Case:ESE:15:5</v>
          </cell>
        </row>
        <row r="416">
          <cell r="AK416" t="str">
            <v>SDGE:ER:4-Foot (4-Lamp) - (2) 48in (2) Premium Instant Start Ballast - Reduced Light Ouput W/Reflector T8 Lf:ASM:15:5</v>
          </cell>
        </row>
        <row r="417">
          <cell r="AK417" t="str">
            <v>SDGE:ER:4-Foot (4-Lamp) - (2) 48in (2) Premium Instant Start Ballast - Reduced Light Ouput W/Reflector T8 Lf:EPR:15:5</v>
          </cell>
        </row>
        <row r="418">
          <cell r="AK418" t="str">
            <v>SDGE:ER:4-Foot (4-Lamp) - (2) 48in (2) Premium Instant Start Ballast - Reduced Light Ouput W/Reflector T8 Lf:ESE:15:5</v>
          </cell>
        </row>
        <row r="419">
          <cell r="AK419" t="str">
            <v>SDGE:ER:4-Foot (4-Lamp) - (2) 48in (2) Premium Instant Start Ballast - Reduced Light Ouput W/Reflector T8 Lf:GRO:14.2600002288818:4.80000019073486</v>
          </cell>
        </row>
        <row r="420">
          <cell r="AK420" t="str">
            <v>SDGE:ER:4-Foot (4-Lamp) - (2) 48in (2) Premium Instant Start Ballast - Reduced Light Ouput W/Reflector T8 Lf:HSP:13.3100004196166:4.40000009536743</v>
          </cell>
        </row>
        <row r="421">
          <cell r="AK421" t="str">
            <v>SDGE:ER:4-Foot (4-Lamp) - (2) 48in (2) Premium Instant Start Ballast - Reduced Light Ouput W/Reflector T8 Lf:MBT:15:5</v>
          </cell>
        </row>
        <row r="422">
          <cell r="AK422" t="str">
            <v>SDGE:ER:4-Foot (4-Lamp) - (2) 48in (2) Premium Instant Start Ballast - Reduced Light Ouput W/Reflector T8 Lf:MLI:15:5</v>
          </cell>
        </row>
        <row r="423">
          <cell r="AK423" t="str">
            <v>SDGE:ER:4-Foot (4-Lamp) - (2) 48in (2) Premium Instant Start Ballast - Reduced Light Ouput W/Reflector T8 Lf:OFL:15:5</v>
          </cell>
        </row>
        <row r="424">
          <cell r="AK424" t="str">
            <v>SDGE:ER:4-Foot (4-Lamp) - (2) 48in (2) Premium Instant Start Ballast - Reduced Light Ouput W/Reflector T8 Lf:OFS:15:5</v>
          </cell>
        </row>
        <row r="425">
          <cell r="AK425" t="str">
            <v>SDGE:ER:4-Foot (4-Lamp) - (2) 48in (2) Premium Instant Start Ballast - Reduced Light Ouput W/Reflector T8 Lf:RFF:14.460000038147:4.80000019073486</v>
          </cell>
        </row>
        <row r="426">
          <cell r="AK426" t="str">
            <v>SDGE:ER:4-Foot (4-Lamp) - (2) 48in (2) Premium Instant Start Ballast - Reduced Light Ouput W/Reflector T8 Lf:RSD:14.4899997711182:4.80000019073486</v>
          </cell>
        </row>
        <row r="427">
          <cell r="AK427" t="str">
            <v>SDGE:ER:4-Foot (4-Lamp) - (2) 48in (2) Premium Instant Start Ballast - Reduced Light Ouput W/Reflector T8 Lf:RTL:15:5</v>
          </cell>
        </row>
        <row r="428">
          <cell r="AK428" t="str">
            <v>SDGE:ER:4-Foot (4-Lamp) - (2) 48in (2) Premium Instant Start Ballast - Reduced Light Ouput W/Reflector T8 Lf:RTS:15:5</v>
          </cell>
        </row>
        <row r="429">
          <cell r="AK429" t="str">
            <v>SDGE:ER:4-Foot (4-Lamp) - (2) 48in (2) Premium Instant Start Ballast - Reduced Light Ouput W/Reflector T8 Lf:SUN:15:5</v>
          </cell>
        </row>
        <row r="430">
          <cell r="AK430" t="str">
            <v>SDGE:ER:4-Foot (4-Lamp) - (2) 48in (2) Premium Instant Start Ballast - Reduced Light Ouput W/Reflector T8 Lf:WRF:14.6800003051758:4.90000009536743</v>
          </cell>
        </row>
        <row r="431">
          <cell r="AK431" t="str">
            <v>SDGE:ER:Grocery, Floating Head Pressure, Variable Setpt &amp; Speed (Air-Cooled) -Ambient Following Sct Setpoint, 70°f Minimum, Variable-Spd Condenser Fan:GRO:15:5</v>
          </cell>
        </row>
        <row r="432">
          <cell r="AK432" t="str">
            <v>SDGE:ER:Grocery, Floating Head Pressure, Variable Setpt &amp; Speed (Evap-Cooled):GRO:15:5</v>
          </cell>
        </row>
        <row r="433">
          <cell r="AK433" t="str">
            <v>SDGE:ER:Lighting - 4 Ft 4th Gen. T-8 With Elec. Ballast (1 Lamp):ASM:15:5</v>
          </cell>
        </row>
        <row r="434">
          <cell r="AK434" t="str">
            <v>SDGE:ER:Lighting - 4 Ft 4th Gen. T-8 With Elec. Ballast (1 Lamp):EPR:15:5</v>
          </cell>
        </row>
        <row r="435">
          <cell r="AK435" t="str">
            <v>SDGE:ER:Lighting - 4 Ft 4th Gen. T-8 With Elec. Ballast (1 Lamp):ESE:15:5</v>
          </cell>
        </row>
        <row r="436">
          <cell r="AK436" t="str">
            <v>SDGE:ER:Lighting - 4 Ft 4th Gen. T-8 With Elec. Ballast (1 Lamp):GRO:14.2600002288818:4.80000019073486</v>
          </cell>
        </row>
        <row r="437">
          <cell r="AK437" t="str">
            <v>SDGE:ER:Lighting - 4 Ft 4th Gen. T-8 With Elec. Ballast (1 Lamp):HSP:13.3100004196166:4.40000009536743</v>
          </cell>
        </row>
        <row r="438">
          <cell r="AK438" t="str">
            <v>SDGE:ER:Lighting - 4 Ft 4th Gen. T-8 With Elec. Ballast (1 Lamp):HTL:15:5</v>
          </cell>
        </row>
        <row r="439">
          <cell r="AK439" t="str">
            <v>SDGE:ER:Lighting - 4 Ft 4th Gen. T-8 With Elec. Ballast (1 Lamp):MBT:15:5</v>
          </cell>
        </row>
        <row r="440">
          <cell r="AK440" t="str">
            <v>SDGE:ER:Lighting - 4 Ft 4th Gen. T-8 With Elec. Ballast (1 Lamp):MLI:15:5</v>
          </cell>
        </row>
        <row r="441">
          <cell r="AK441" t="str">
            <v>SDGE:ER:Lighting - 4 Ft 4th Gen. T-8 With Elec. Ballast (1 Lamp):MTL:15:5</v>
          </cell>
        </row>
        <row r="442">
          <cell r="AK442" t="str">
            <v>SDGE:ER:Lighting - 4 Ft 4th Gen. T-8 With Elec. Ballast (1 Lamp):NRS:15:5</v>
          </cell>
        </row>
        <row r="443">
          <cell r="AK443" t="str">
            <v>SDGE:ER:Lighting - 4 Ft 4th Gen. T-8 With Elec. Ballast (1 Lamp):OFL:15:5</v>
          </cell>
        </row>
        <row r="444">
          <cell r="AK444" t="str">
            <v>SDGE:ER:Lighting - 4 Ft 4th Gen. T-8 With Elec. Ballast (1 Lamp):OFS:15:5</v>
          </cell>
        </row>
        <row r="445">
          <cell r="AK445" t="str">
            <v>SDGE:ER:Lighting - 4 Ft 4th Gen. T-8 With Elec. Ballast (1 Lamp):RFF:14.460000038147:4.80000019073486</v>
          </cell>
        </row>
        <row r="446">
          <cell r="AK446" t="str">
            <v>SDGE:ER:Lighting - 4 Ft 4th Gen. T-8 With Elec. Ballast (1 Lamp):RSD:14.4899997711182:4.80000019073486</v>
          </cell>
        </row>
        <row r="447">
          <cell r="AK447" t="str">
            <v>SDGE:ER:Lighting - 4 Ft 4th Gen. T-8 With Elec. Ballast (1 Lamp):RT3:15:5</v>
          </cell>
        </row>
        <row r="448">
          <cell r="AK448" t="str">
            <v>SDGE:ER:Lighting - 4 Ft 4th Gen. T-8 With Elec. Ballast (1 Lamp):RTL:15:5</v>
          </cell>
        </row>
        <row r="449">
          <cell r="AK449" t="str">
            <v>SDGE:ER:Lighting - 4 Ft 4th Gen. T-8 With Elec. Ballast (1 Lamp):RTS:15:5</v>
          </cell>
        </row>
        <row r="450">
          <cell r="AK450" t="str">
            <v>SDGE:ER:Lighting - 4 Ft 4th Gen. T-8 With Elec. Ballast (1 Lamp):SCN:15:5</v>
          </cell>
        </row>
        <row r="451">
          <cell r="AK451" t="str">
            <v>SDGE:ER:Lighting - 4 Ft 4th Gen. T-8 With Elec. Ballast (1 Lamp):WRF:14.6800003051758:4.90000009536743</v>
          </cell>
        </row>
        <row r="452">
          <cell r="AK452" t="str">
            <v>SDGE:ER:Lighting - 4 Ft 4th Gen. T-8 With Elec. Ballast (2-Lamp):ASM:15:5</v>
          </cell>
        </row>
        <row r="453">
          <cell r="AK453" t="str">
            <v>SDGE:ER:Lighting - 4 Ft 4th Gen. T-8 With Elec. Ballast (2-Lamp):EPR:15:5</v>
          </cell>
        </row>
        <row r="454">
          <cell r="AK454" t="str">
            <v>SDGE:ER:Lighting - 4 Ft 4th Gen. T-8 With Elec. Ballast (2-Lamp):ESE:15:5</v>
          </cell>
        </row>
        <row r="455">
          <cell r="AK455" t="str">
            <v>SDGE:ER:Lighting - 4 Ft 4th Gen. T-8 With Elec. Ballast (2-Lamp):GRO:14.2600002288818:4.80000019073486</v>
          </cell>
        </row>
        <row r="456">
          <cell r="AK456" t="str">
            <v>SDGE:ER:Lighting - 4 Ft 4th Gen. T-8 With Elec. Ballast (2-Lamp):HSP:13.3100004196166:4.40000009536743</v>
          </cell>
        </row>
        <row r="457">
          <cell r="AK457" t="str">
            <v>SDGE:ER:Lighting - 4 Ft 4th Gen. T-8 With Elec. Ballast (2-Lamp):HTL:15:5</v>
          </cell>
        </row>
        <row r="458">
          <cell r="AK458" t="str">
            <v>SDGE:ER:Lighting - 4 Ft 4th Gen. T-8 With Elec. Ballast (2-Lamp):MBT:15:5</v>
          </cell>
        </row>
        <row r="459">
          <cell r="AK459" t="str">
            <v>SDGE:ER:Lighting - 4 Ft 4th Gen. T-8 With Elec. Ballast (2-Lamp):MLI:15:5</v>
          </cell>
        </row>
        <row r="460">
          <cell r="AK460" t="str">
            <v>SDGE:ER:Lighting - 4 Ft 4th Gen. T-8 With Elec. Ballast (2-Lamp):MTL:15:5</v>
          </cell>
        </row>
        <row r="461">
          <cell r="AK461" t="str">
            <v>SDGE:ER:Lighting - 4 Ft 4th Gen. T-8 With Elec. Ballast (2-Lamp):NRS:15:5</v>
          </cell>
        </row>
        <row r="462">
          <cell r="AK462" t="str">
            <v>SDGE:ER:Lighting - 4 Ft 4th Gen. T-8 With Elec. Ballast (2-Lamp):OFL:15:5</v>
          </cell>
        </row>
        <row r="463">
          <cell r="AK463" t="str">
            <v>SDGE:ER:Lighting - 4 Ft 4th Gen. T-8 With Elec. Ballast (2-Lamp):OFS:15:5</v>
          </cell>
        </row>
        <row r="464">
          <cell r="AK464" t="str">
            <v>SDGE:ER:Lighting - 4 Ft 4th Gen. T-8 With Elec. Ballast (2-Lamp):RFF:14.460000038147:4.80000019073486</v>
          </cell>
        </row>
        <row r="465">
          <cell r="AK465" t="str">
            <v>SDGE:ER:Lighting - 4 Ft 4th Gen. T-8 With Elec. Ballast (2-Lamp):RSD:14.4899997711182:4.80000019073486</v>
          </cell>
        </row>
        <row r="466">
          <cell r="AK466" t="str">
            <v>SDGE:ER:Lighting - 4 Ft 4th Gen. T-8 With Elec. Ballast (2-Lamp):RT3:15:5</v>
          </cell>
        </row>
        <row r="467">
          <cell r="AK467" t="str">
            <v>SDGE:ER:Lighting - 4 Ft 4th Gen. T-8 With Elec. Ballast (2-Lamp):RTL:15:5</v>
          </cell>
        </row>
        <row r="468">
          <cell r="AK468" t="str">
            <v>SDGE:ER:Lighting - 4 Ft 4th Gen. T-8 With Elec. Ballast (2-Lamp):RTS:15:5</v>
          </cell>
        </row>
        <row r="469">
          <cell r="AK469" t="str">
            <v>SDGE:ER:Lighting - 4 Ft 4th Gen. T-8 With Elec. Ballast (2-Lamp):SCN:15:5</v>
          </cell>
        </row>
        <row r="470">
          <cell r="AK470" t="str">
            <v>SDGE:ER:Lighting - 4 Ft 4th Gen. T-8 With Elec. Ballast (2-Lamp):SUN:15:5</v>
          </cell>
        </row>
        <row r="471">
          <cell r="AK471" t="str">
            <v>SDGE:ER:Lighting - 4 Ft 4th Gen. T-8 With Elec. Ballast (2-Lamp):WRF:14.6800003051758:4.90000009536743</v>
          </cell>
        </row>
        <row r="472">
          <cell r="AK472" t="str">
            <v>SDGE:ER:Lighting - 4 Ft 4th Gen. T-8 With Elec. Ballast (3-Lamp):ASM:16:5.30000019073486</v>
          </cell>
        </row>
        <row r="473">
          <cell r="AK473" t="str">
            <v>SDGE:ER:Lighting - 4 Ft 4th Gen. T-8 With Elec. Ballast (3-Lamp):EPR:16:5.30000019073486</v>
          </cell>
        </row>
        <row r="474">
          <cell r="AK474" t="str">
            <v>SDGE:ER:Lighting - 4 Ft 4th Gen. T-8 With Elec. Ballast (3-Lamp):ESE:16:5.30000019073486</v>
          </cell>
        </row>
        <row r="475">
          <cell r="AK475" t="str">
            <v>SDGE:ER:Lighting - 4 Ft 4th Gen. T-8 With Elec. Ballast (3-Lamp):GRO:16:5.30000019073486</v>
          </cell>
        </row>
        <row r="476">
          <cell r="AK476" t="str">
            <v>SDGE:ER:Lighting - 4 Ft 4th Gen. T-8 With Elec. Ballast (3-Lamp):HSP:16:5.30000019073486</v>
          </cell>
        </row>
        <row r="477">
          <cell r="AK477" t="str">
            <v>SDGE:ER:Lighting - 4 Ft 4th Gen. T-8 With Elec. Ballast (3-Lamp):HTL:16:5.30000019073486</v>
          </cell>
        </row>
        <row r="478">
          <cell r="AK478" t="str">
            <v>SDGE:ER:Lighting - 4 Ft 4th Gen. T-8 With Elec. Ballast (3-Lamp):MBT:16:5.30000019073486</v>
          </cell>
        </row>
        <row r="479">
          <cell r="AK479" t="str">
            <v>SDGE:ER:Lighting - 4 Ft 4th Gen. T-8 With Elec. Ballast (3-Lamp):MLI:16:5.30000019073486</v>
          </cell>
        </row>
        <row r="480">
          <cell r="AK480" t="str">
            <v>SDGE:ER:Lighting - 4 Ft 4th Gen. T-8 With Elec. Ballast (3-Lamp):NRS:16:5.30000019073486</v>
          </cell>
        </row>
        <row r="481">
          <cell r="AK481" t="str">
            <v>SDGE:ER:Lighting - 4 Ft 4th Gen. T-8 With Elec. Ballast (3-Lamp):OFL:16:5.30000019073486</v>
          </cell>
        </row>
        <row r="482">
          <cell r="AK482" t="str">
            <v>SDGE:ER:Lighting - 4 Ft 4th Gen. T-8 With Elec. Ballast (3-Lamp):OFS:16:5.30000019073486</v>
          </cell>
        </row>
        <row r="483">
          <cell r="AK483" t="str">
            <v>SDGE:ER:Lighting - 4 Ft 4th Gen. T-8 With Elec. Ballast (3-Lamp):RFF:16:5.30000019073486</v>
          </cell>
        </row>
        <row r="484">
          <cell r="AK484" t="str">
            <v>SDGE:ER:Lighting - 4 Ft 4th Gen. T-8 With Elec. Ballast (3-Lamp):RSD:16:5.30000019073486</v>
          </cell>
        </row>
        <row r="485">
          <cell r="AK485" t="str">
            <v>SDGE:ER:Lighting - 4 Ft 4th Gen. T-8 With Elec. Ballast (3-Lamp):RT3:16:5.30000019073486</v>
          </cell>
        </row>
        <row r="486">
          <cell r="AK486" t="str">
            <v>SDGE:ER:Lighting - 4 Ft 4th Gen. T-8 With Elec. Ballast (3-Lamp):RTL:16:5.30000019073486</v>
          </cell>
        </row>
        <row r="487">
          <cell r="AK487" t="str">
            <v>SDGE:ER:Lighting - 4 Ft 4th Gen. T-8 With Elec. Ballast (3-Lamp):RTS:16:5.30000019073486</v>
          </cell>
        </row>
        <row r="488">
          <cell r="AK488" t="str">
            <v>SDGE:ER:Lighting - 4 Ft 4th Gen. T-8 With Elec. Ballast (3-Lamp):SCN:16:5.30000019073486</v>
          </cell>
        </row>
        <row r="489">
          <cell r="AK489" t="str">
            <v>SDGE:ER:Lighting - 4 Ft 4th Gen. T-8 With Elec. Ballast (3-Lamp):WRF:16:5.30000019073486</v>
          </cell>
        </row>
        <row r="490">
          <cell r="AK490" t="str">
            <v>SDGE:ER:Lighting - 4 Ft 4th Gen. T-8 With Elec. Ballast (4-Lamp):ASM:16:5.30000019073486</v>
          </cell>
        </row>
        <row r="491">
          <cell r="AK491" t="str">
            <v>SDGE:ER:Lighting - 4 Ft 4th Gen. T-8 With Elec. Ballast (4-Lamp):EPR:16:5.30000019073486</v>
          </cell>
        </row>
        <row r="492">
          <cell r="AK492" t="str">
            <v>SDGE:ER:Lighting - 4 Ft 4th Gen. T-8 With Elec. Ballast (4-Lamp):GRO:16:5.30000019073486</v>
          </cell>
        </row>
        <row r="493">
          <cell r="AK493" t="str">
            <v>SDGE:ER:Lighting - 4 Ft 4th Gen. T-8 With Elec. Ballast (4-Lamp):HSP:16:5.30000019073486</v>
          </cell>
        </row>
        <row r="494">
          <cell r="AK494" t="str">
            <v>SDGE:ER:Lighting - 4 Ft 4th Gen. T-8 With Elec. Ballast (4-Lamp):MBT:16:5.30000019073486</v>
          </cell>
        </row>
        <row r="495">
          <cell r="AK495" t="str">
            <v>SDGE:ER:Lighting - 4 Ft 4th Gen. T-8 With Elec. Ballast (4-Lamp):MLI:16:5.30000019073486</v>
          </cell>
        </row>
        <row r="496">
          <cell r="AK496" t="str">
            <v>SDGE:ER:Lighting - 4 Ft 4th Gen. T-8 With Elec. Ballast (4-Lamp):MTL:16:5.30000019073486</v>
          </cell>
        </row>
        <row r="497">
          <cell r="AK497" t="str">
            <v>SDGE:ER:Lighting - 4 Ft 4th Gen. T-8 With Elec. Ballast (4-Lamp):NRS:16:5.30000019073486</v>
          </cell>
        </row>
        <row r="498">
          <cell r="AK498" t="str">
            <v>SDGE:ER:Lighting - 4 Ft 4th Gen. T-8 With Elec. Ballast (4-Lamp):OFL:16:5.30000019073486</v>
          </cell>
        </row>
        <row r="499">
          <cell r="AK499" t="str">
            <v>SDGE:ER:Lighting - 4 Ft 4th Gen. T-8 With Elec. Ballast (4-Lamp):OFS:16:5.30000019073486</v>
          </cell>
        </row>
        <row r="500">
          <cell r="AK500" t="str">
            <v>SDGE:ER:Lighting - 4 Ft 4th Gen. T-8 With Elec. Ballast (4-Lamp):RFF:16:5.30000019073486</v>
          </cell>
        </row>
        <row r="501">
          <cell r="AK501" t="str">
            <v>SDGE:ER:Lighting - 4 Ft 4th Gen. T-8 With Elec. Ballast (4-Lamp):RSD:16:5.30000019073486</v>
          </cell>
        </row>
        <row r="502">
          <cell r="AK502" t="str">
            <v>SDGE:ER:Lighting - 4 Ft 4th Gen. T-8 With Elec. Ballast (4-Lamp):RT3:16:5.30000019073486</v>
          </cell>
        </row>
        <row r="503">
          <cell r="AK503" t="str">
            <v>SDGE:ER:Lighting - 4 Ft 4th Gen. T-8 With Elec. Ballast (4-Lamp):RTL:16:5.30000019073486</v>
          </cell>
        </row>
        <row r="504">
          <cell r="AK504" t="str">
            <v>SDGE:ER:Lighting - 4 Ft 4th Gen. T-8 With Elec. Ballast (4-Lamp):RTS:16:5.30000019073486</v>
          </cell>
        </row>
        <row r="505">
          <cell r="AK505" t="str">
            <v>SDGE:ER:Lighting - 4 Ft 4th Gen. T-8 With Elec. Ballast (4-Lamp):SUN:16:5.30000019073486</v>
          </cell>
        </row>
        <row r="506">
          <cell r="AK506" t="str">
            <v>SDGE:ER:Lighting - 4 Ft 4th Gen. T-8 With Elec. Ballast (4-Lamp):WRF:16:5.30000019073486</v>
          </cell>
        </row>
        <row r="507">
          <cell r="AK507" t="str">
            <v>SDGE:ER:Packaged Terminal HP 7-15k Er-Rebate:HTL:15:5</v>
          </cell>
        </row>
        <row r="508">
          <cell r="AK508" t="str">
            <v>SDGE:ER:Pct Equipment:ASM:11:3.70000004768372</v>
          </cell>
        </row>
        <row r="509">
          <cell r="AK509" t="str">
            <v>SDGE:ER:Pct Equipment:ESE:11:3.70000004768372</v>
          </cell>
        </row>
        <row r="510">
          <cell r="AK510" t="str">
            <v>SDGE:ER:Pct Equipment:HTL:11:3.70000004768372</v>
          </cell>
        </row>
        <row r="511">
          <cell r="AK511" t="str">
            <v>SDGE:ER:Pct Equipment:NRS:11:3.70000004768372</v>
          </cell>
        </row>
        <row r="512">
          <cell r="AK512" t="str">
            <v>SDGE:ER:Pct Equipment:OFS:11:3.70000004768372</v>
          </cell>
        </row>
        <row r="513">
          <cell r="AK513" t="str">
            <v>SDGE:ER:Pct Equipment:RSD:11:3.70000004768372</v>
          </cell>
        </row>
        <row r="514">
          <cell r="AK514" t="str">
            <v>SDGE:ER:Pct Equipment:RTL:11:3.70000004768372</v>
          </cell>
        </row>
        <row r="515">
          <cell r="AK515" t="str">
            <v>SDGE:ER:Pct Equipment:RTS:11:3.70000004768372</v>
          </cell>
        </row>
      </sheetData>
      <sheetData sheetId="10">
        <row r="2">
          <cell r="AC2" t="str">
            <v>Key2</v>
          </cell>
          <cell r="AD2" t="str">
            <v>Key3 (NTG Lookup)</v>
          </cell>
          <cell r="AE2" t="str">
            <v>Alt NTG</v>
          </cell>
          <cell r="AF2" t="str">
            <v>Adjust-ment</v>
          </cell>
          <cell r="AG2" t="str">
            <v>Adjust?</v>
          </cell>
          <cell r="AH2" t="str">
            <v>Adjusted NTG</v>
          </cell>
        </row>
        <row r="3">
          <cell r="AC3" t="str">
            <v>PGE:Efficient Variable Speed Pool Pump And Motor - Customer:RES:RES:10:0</v>
          </cell>
          <cell r="AD3" t="str">
            <v>PGE:Efficient Variable Speed Pool Pump And Motor - Customer:RES</v>
          </cell>
          <cell r="AE3">
            <v>0.55000000000000004</v>
          </cell>
          <cell r="AF3">
            <v>0</v>
          </cell>
          <cell r="AG3" t="b">
            <v>1</v>
          </cell>
          <cell r="AH3">
            <v>0.55000000000000004</v>
          </cell>
        </row>
        <row r="4">
          <cell r="AC4" t="str">
            <v>PGE:Energy Star Most Efficient Cw - Mef &gt;= 3.2 Wf &lt;= 3.0:RES:SFM:11:0</v>
          </cell>
          <cell r="AD4" t="str">
            <v>PGE:Energy Star Most Efficient Cw - Mef &gt;= 3.2 Wf &lt;= 3.0:RES</v>
          </cell>
          <cell r="AE4">
            <v>0.55000000000000004</v>
          </cell>
          <cell r="AF4">
            <v>0</v>
          </cell>
          <cell r="AG4" t="b">
            <v>1</v>
          </cell>
          <cell r="AH4">
            <v>0.55000000000000004</v>
          </cell>
        </row>
        <row r="5">
          <cell r="AC5" t="str">
            <v>PGE:High Efficiency Small Gas Storage Water Heater:RES:RES:15:0</v>
          </cell>
          <cell r="AD5" t="str">
            <v>PGE:High Efficiency Small Gas Storage Water Heater:RES</v>
          </cell>
          <cell r="AE5">
            <v>0.23</v>
          </cell>
          <cell r="AF5">
            <v>0</v>
          </cell>
          <cell r="AG5" t="b">
            <v>1</v>
          </cell>
          <cell r="AH5">
            <v>0.22999999999999998</v>
          </cell>
        </row>
        <row r="6">
          <cell r="AC6" t="str">
            <v>PGE:Refrigerator: Side Freezer With Ice &gt;= 23 Cu. Ft.:RES:RES:14:0</v>
          </cell>
          <cell r="AD6" t="str">
            <v>PGE:Refrigerator: Side Freezer With Ice &gt;= 23 Cu. Ft.:RES</v>
          </cell>
          <cell r="AE6">
            <v>0.55000000000000004</v>
          </cell>
          <cell r="AF6">
            <v>0</v>
          </cell>
          <cell r="AG6" t="b">
            <v>1</v>
          </cell>
          <cell r="AH6">
            <v>0.55000000000000004</v>
          </cell>
        </row>
        <row r="7">
          <cell r="AC7" t="str">
            <v>PGE:Unit 1 Freezer Recycling:RES:RES:4:0</v>
          </cell>
          <cell r="AD7" t="str">
            <v>PGE:Unit 1 Freezer Recycling:RES</v>
          </cell>
          <cell r="AE7">
            <v>0.7</v>
          </cell>
          <cell r="AF7">
            <v>0</v>
          </cell>
          <cell r="AG7" t="b">
            <v>1</v>
          </cell>
          <cell r="AH7">
            <v>0.7</v>
          </cell>
        </row>
        <row r="8">
          <cell r="AC8" t="str">
            <v>PGE:Unit 1 Freezer Recycling:RES:COM:4:0</v>
          </cell>
          <cell r="AD8" t="str">
            <v>PGE:Unit 1 Freezer Recycling:RES</v>
          </cell>
          <cell r="AE8">
            <v>0.7</v>
          </cell>
          <cell r="AF8">
            <v>0</v>
          </cell>
          <cell r="AG8" t="b">
            <v>1</v>
          </cell>
          <cell r="AH8">
            <v>0.7</v>
          </cell>
        </row>
        <row r="9">
          <cell r="AC9" t="str">
            <v>PGE:Unit 1 Refrigerator Recycling:RES:RES:5:0</v>
          </cell>
          <cell r="AD9" t="str">
            <v>PGE:Unit 1 Refrigerator Recycling:RES</v>
          </cell>
          <cell r="AE9">
            <v>0.53</v>
          </cell>
          <cell r="AF9">
            <v>0</v>
          </cell>
          <cell r="AG9" t="b">
            <v>1</v>
          </cell>
          <cell r="AH9">
            <v>0.53</v>
          </cell>
        </row>
        <row r="10">
          <cell r="AC10" t="str">
            <v>PGE:Comprehensive Kicker:RES:RES:1:0</v>
          </cell>
          <cell r="AD10" t="str">
            <v>PGE:Comprehensive Kicker:RES</v>
          </cell>
          <cell r="AE10">
            <v>0.55000000000000004</v>
          </cell>
          <cell r="AF10">
            <v>0</v>
          </cell>
          <cell r="AG10" t="b">
            <v>0</v>
          </cell>
          <cell r="AH10">
            <v>0.85</v>
          </cell>
        </row>
        <row r="11">
          <cell r="AC11" t="str">
            <v>PGE:17 SEER And 12 EER Split System Air Conditioner:RES:RES:15:0</v>
          </cell>
          <cell r="AD11" t="str">
            <v>PGE:17 SEER And 12 EER Split System Air Conditioner:RES</v>
          </cell>
          <cell r="AE11">
            <v>0.85</v>
          </cell>
          <cell r="AF11">
            <v>0.18590575010808474</v>
          </cell>
          <cell r="AG11" t="b">
            <v>1</v>
          </cell>
          <cell r="AH11">
            <v>0.85</v>
          </cell>
        </row>
        <row r="12">
          <cell r="AC12" t="str">
            <v>PGE:Unit 2 Refrigerator Recycling:RES:RES:5:0</v>
          </cell>
          <cell r="AD12" t="str">
            <v>PGE:Unit 2 Refrigerator Recycling:RES</v>
          </cell>
          <cell r="AE12">
            <v>0.53</v>
          </cell>
          <cell r="AF12">
            <v>0</v>
          </cell>
          <cell r="AG12" t="b">
            <v>1</v>
          </cell>
          <cell r="AH12">
            <v>0.53</v>
          </cell>
        </row>
        <row r="13">
          <cell r="AC13" t="str">
            <v>PGE:Unit 2 Refrigerator Recycling:RES:COM:5:0</v>
          </cell>
          <cell r="AD13" t="str">
            <v>PGE:Unit 2 Refrigerator Recycling:RES</v>
          </cell>
          <cell r="AE13">
            <v>0.53</v>
          </cell>
          <cell r="AF13">
            <v>0</v>
          </cell>
          <cell r="AG13" t="b">
            <v>1</v>
          </cell>
          <cell r="AH13">
            <v>0.53</v>
          </cell>
        </row>
        <row r="14">
          <cell r="AC14" t="str">
            <v>PGE:Enhanced Time Delay Relay:RES:SFM:5:0</v>
          </cell>
          <cell r="AD14" t="str">
            <v>PGE:Enhanced Time Delay Relay:RES</v>
          </cell>
          <cell r="AE14">
            <v>0.55000000000000004</v>
          </cell>
          <cell r="AF14">
            <v>0.18590575010808474</v>
          </cell>
          <cell r="AG14" t="b">
            <v>0</v>
          </cell>
          <cell r="AH14">
            <v>0.85</v>
          </cell>
        </row>
        <row r="15">
          <cell r="AC15" t="str">
            <v>PGE:18 SEER And 13 EER Split System Air Conditioner:RES:RES:15:0</v>
          </cell>
          <cell r="AD15" t="str">
            <v>PGE:18 SEER And 13 EER Split System Air Conditioner:RES</v>
          </cell>
          <cell r="AE15">
            <v>0.85</v>
          </cell>
          <cell r="AF15">
            <v>0.18590575010808474</v>
          </cell>
          <cell r="AG15" t="b">
            <v>1</v>
          </cell>
          <cell r="AH15">
            <v>0.85</v>
          </cell>
        </row>
        <row r="16">
          <cell r="AC16" t="str">
            <v>PGE:15 SEER And 12 EER Package Air Conditioner:RES:RES:15:0</v>
          </cell>
          <cell r="AD16" t="str">
            <v>PGE:15 SEER And 12 EER Package Air Conditioner:RES</v>
          </cell>
          <cell r="AE16">
            <v>0.85</v>
          </cell>
          <cell r="AF16">
            <v>0.18590575010808474</v>
          </cell>
          <cell r="AG16" t="b">
            <v>1</v>
          </cell>
          <cell r="AH16">
            <v>0.85</v>
          </cell>
        </row>
        <row r="17">
          <cell r="AC17" t="str">
            <v>PGE:Enhanced Time Delay Relay:RES:MFM:5:0</v>
          </cell>
          <cell r="AD17" t="str">
            <v>PGE:Enhanced Time Delay Relay:RES</v>
          </cell>
          <cell r="AE17">
            <v>0.55000000000000004</v>
          </cell>
          <cell r="AF17">
            <v>0.18590575010808474</v>
          </cell>
          <cell r="AG17" t="b">
            <v>1</v>
          </cell>
          <cell r="AH17">
            <v>0.60577172503242549</v>
          </cell>
        </row>
        <row r="18">
          <cell r="AC18" t="str">
            <v>PGE:HP T8/T5, &gt;118 Watt Lamp Base Case, 65 To 118 Watt Replacement Fixture:COM:RTL:15:0</v>
          </cell>
          <cell r="AD18" t="str">
            <v>PGE:HP T8/T5, &gt;118 Watt Lamp Base Case, 65 To 118 Watt Replacement Fixture:COM</v>
          </cell>
          <cell r="AE18">
            <v>0.7</v>
          </cell>
          <cell r="AF18">
            <v>0</v>
          </cell>
          <cell r="AG18" t="b">
            <v>0</v>
          </cell>
          <cell r="AH18">
            <v>0.85</v>
          </cell>
        </row>
        <row r="19">
          <cell r="AC19" t="str">
            <v>PGE:Commercial Fryer (Gas):COM:COM:12:0</v>
          </cell>
          <cell r="AD19" t="str">
            <v>PGE:Commercial Fryer (Gas):COM</v>
          </cell>
          <cell r="AE19">
            <v>0.6</v>
          </cell>
          <cell r="AF19">
            <v>0</v>
          </cell>
          <cell r="AG19" t="b">
            <v>1</v>
          </cell>
          <cell r="AH19">
            <v>0.6</v>
          </cell>
        </row>
        <row r="20">
          <cell r="AC20" t="str">
            <v>PGE:Energy Star Glass Door Refrigerator 1-Door &lt;15:COM:COM:12:0</v>
          </cell>
          <cell r="AD20" t="str">
            <v>PGE:Energy Star Glass Door Refrigerator 1-Door &lt;15:COM</v>
          </cell>
          <cell r="AE20">
            <v>0.6</v>
          </cell>
          <cell r="AF20">
            <v>0</v>
          </cell>
          <cell r="AG20" t="b">
            <v>1</v>
          </cell>
          <cell r="AH20">
            <v>0.6</v>
          </cell>
        </row>
        <row r="21">
          <cell r="AC21" t="str">
            <v>PGE:Energy Star Solid Door Freezer 1-Door 15&lt;30:COM:COM:12:0</v>
          </cell>
          <cell r="AD21" t="str">
            <v>PGE:Energy Star Solid Door Freezer 1-Door 15&lt;30:COM</v>
          </cell>
          <cell r="AE21">
            <v>0.6</v>
          </cell>
          <cell r="AF21">
            <v>0</v>
          </cell>
          <cell r="AG21" t="b">
            <v>1</v>
          </cell>
          <cell r="AH21">
            <v>0.6</v>
          </cell>
        </row>
        <row r="22">
          <cell r="AC22" t="str">
            <v>PGE:Enhanced Time Delay Relay:RES:DMO:5:0</v>
          </cell>
          <cell r="AD22" t="str">
            <v>PGE:Enhanced Time Delay Relay:RES</v>
          </cell>
          <cell r="AE22">
            <v>0.55000000000000004</v>
          </cell>
          <cell r="AF22">
            <v>0.18590575010808474</v>
          </cell>
          <cell r="AG22" t="b">
            <v>1</v>
          </cell>
          <cell r="AH22">
            <v>0.60577172503242549</v>
          </cell>
        </row>
        <row r="23">
          <cell r="AC23" t="str">
            <v>PGE:Efficient Variable Speed Motor - Customer:RES:RES:10:0</v>
          </cell>
          <cell r="AD23" t="str">
            <v>PGE:Efficient Variable Speed Motor - Customer:RES</v>
          </cell>
          <cell r="AE23">
            <v>0.55000000000000004</v>
          </cell>
          <cell r="AF23">
            <v>0</v>
          </cell>
          <cell r="AG23" t="b">
            <v>1</v>
          </cell>
          <cell r="AH23">
            <v>0.55000000000000004</v>
          </cell>
        </row>
        <row r="24">
          <cell r="AC24" t="str">
            <v>PGE:HP T8/T5, &gt;118 Watt Lamp Base Case, 65 To 118 Watt Replacement Fixture:COM:COM:15:0</v>
          </cell>
          <cell r="AD24" t="str">
            <v>PGE:HP T8/T5, &gt;118 Watt Lamp Base Case, 65 To 118 Watt Replacement Fixture:COM</v>
          </cell>
          <cell r="AE24">
            <v>0.7</v>
          </cell>
          <cell r="AF24">
            <v>0</v>
          </cell>
          <cell r="AG24" t="b">
            <v>1</v>
          </cell>
          <cell r="AH24">
            <v>0.7</v>
          </cell>
        </row>
        <row r="25">
          <cell r="AC25" t="str">
            <v>PGE:HP T8/T5, &gt;64 Watt Lamp Base Case, 0 To 64 Watt Replacement Fixture:COM:COM:15:0</v>
          </cell>
          <cell r="AD25" t="str">
            <v>PGE:HP T8/T5, &gt;64 Watt Lamp Base Case, 0 To 64 Watt Replacement Fixture:COM</v>
          </cell>
          <cell r="AE25">
            <v>0.7</v>
          </cell>
          <cell r="AF25">
            <v>0</v>
          </cell>
          <cell r="AG25" t="b">
            <v>1</v>
          </cell>
          <cell r="AH25">
            <v>0.7</v>
          </cell>
        </row>
        <row r="26">
          <cell r="AC26" t="str">
            <v>PGE:30 - 49 Cubic Feet Glass-Door Reach-In Refrigerator:COM:COM:12:0</v>
          </cell>
          <cell r="AD26" t="str">
            <v>PGE:30 - 49 Cubic Feet Glass-Door Reach-In Refrigerator:COM</v>
          </cell>
          <cell r="AE26">
            <v>0.6</v>
          </cell>
          <cell r="AF26">
            <v>0</v>
          </cell>
          <cell r="AG26" t="b">
            <v>1</v>
          </cell>
          <cell r="AH26">
            <v>0.6</v>
          </cell>
        </row>
        <row r="27">
          <cell r="AC27" t="str">
            <v>PGE:Super Efficient Ice Machine, 301 - 500 lbs/Day:COM:COM:10:0</v>
          </cell>
          <cell r="AD27" t="str">
            <v>PGE:Super Efficient Ice Machine, 301 - 500 lbs/Day:COM</v>
          </cell>
          <cell r="AE27">
            <v>0.6</v>
          </cell>
          <cell r="AF27">
            <v>0</v>
          </cell>
          <cell r="AG27" t="b">
            <v>0</v>
          </cell>
          <cell r="AH27">
            <v>0.85</v>
          </cell>
        </row>
        <row r="28">
          <cell r="AC28" t="str">
            <v>PGE:Energy Star Glass Door Refrigerator 1-Door 15&lt;30:COM:COM:12:0</v>
          </cell>
          <cell r="AD28" t="str">
            <v>PGE:Energy Star Glass Door Refrigerator 1-Door 15&lt;30:COM</v>
          </cell>
          <cell r="AE28">
            <v>0.6</v>
          </cell>
          <cell r="AF28">
            <v>0</v>
          </cell>
          <cell r="AG28" t="b">
            <v>1</v>
          </cell>
          <cell r="AH28">
            <v>0.6</v>
          </cell>
        </row>
        <row r="29">
          <cell r="AC29" t="str">
            <v>PGE:Refrig: Auto Closer: Cooler:COM:COM:8:0</v>
          </cell>
          <cell r="AD29" t="str">
            <v>PGE:Refrig: Auto Closer: Cooler:COM</v>
          </cell>
          <cell r="AE29">
            <v>0.6</v>
          </cell>
          <cell r="AF29">
            <v>0</v>
          </cell>
          <cell r="AG29" t="b">
            <v>1</v>
          </cell>
          <cell r="AH29">
            <v>0.6</v>
          </cell>
        </row>
        <row r="30">
          <cell r="AC30" t="str">
            <v>PGE:Refrig: Auto Closer: Freezer:COM:COM:8:0</v>
          </cell>
          <cell r="AD30" t="str">
            <v>PGE:Refrig: Auto Closer: Freezer:COM</v>
          </cell>
          <cell r="AE30">
            <v>0.6</v>
          </cell>
          <cell r="AF30">
            <v>0</v>
          </cell>
          <cell r="AG30" t="b">
            <v>1</v>
          </cell>
          <cell r="AH30">
            <v>0.6</v>
          </cell>
        </row>
        <row r="31">
          <cell r="AC31" t="str">
            <v>PGE:Energy Star Solid Door Refrigerator 2-Door 30&lt;50:COM:COM:12:0</v>
          </cell>
          <cell r="AD31" t="str">
            <v>PGE:Energy Star Solid Door Refrigerator 2-Door 30&lt;50:COM</v>
          </cell>
          <cell r="AE31">
            <v>0.6</v>
          </cell>
          <cell r="AF31">
            <v>0</v>
          </cell>
          <cell r="AG31" t="b">
            <v>1</v>
          </cell>
          <cell r="AH31">
            <v>0.6</v>
          </cell>
        </row>
        <row r="32">
          <cell r="AC32" t="str">
            <v>PGE:15 SEER (12 EER) Pkg Or (12.5 EER) Split &lt;55 kBTUh 3 Phase Air Cooled AC:COM:COM:15:0</v>
          </cell>
          <cell r="AD32" t="str">
            <v>PGE:15 SEER (12 EER) Pkg Or (12.5 EER) Split &lt;55 kBTUh 3 Phase Air Cooled AC:COM</v>
          </cell>
          <cell r="AE32">
            <v>0.85</v>
          </cell>
          <cell r="AF32">
            <v>0.18590575010808474</v>
          </cell>
          <cell r="AG32" t="b">
            <v>1</v>
          </cell>
          <cell r="AH32">
            <v>0.85</v>
          </cell>
        </row>
        <row r="33">
          <cell r="AC33" t="str">
            <v>PGE:19 Ieer (13.5 EER) Pkg Or Split 65-135 kBTUh 3 Phase Air Cooled AC Or HP:COM:OFL:15:0</v>
          </cell>
          <cell r="AD33" t="str">
            <v>PGE:19 Ieer (13.5 EER) Pkg Or Split 65-135 kBTUh 3 Phase Air Cooled AC Or HP:COM</v>
          </cell>
          <cell r="AE33">
            <v>0.85</v>
          </cell>
          <cell r="AF33">
            <v>0.18590575010808474</v>
          </cell>
          <cell r="AG33" t="b">
            <v>1</v>
          </cell>
          <cell r="AH33">
            <v>0.85</v>
          </cell>
        </row>
        <row r="34">
          <cell r="AC34" t="str">
            <v>PGE:Packaged Air Conditioner 55to65kbtuh 16 SEER (12.4 EER):COM:COM:15:0</v>
          </cell>
          <cell r="AD34" t="str">
            <v>PGE:Packaged Air Conditioner 55to65kbtuh 16 SEER (12.4 EER):COM</v>
          </cell>
          <cell r="AE34">
            <v>0.85</v>
          </cell>
          <cell r="AF34">
            <v>0.18590575010808474</v>
          </cell>
          <cell r="AG34" t="b">
            <v>1</v>
          </cell>
          <cell r="AH34">
            <v>0.85</v>
          </cell>
        </row>
        <row r="35">
          <cell r="AC35" t="str">
            <v>PGE:Unit 1 Refrigerator Recycling:RES:COM:5:0</v>
          </cell>
          <cell r="AD35" t="str">
            <v>PGE:Unit 1 Refrigerator Recycling:RES</v>
          </cell>
          <cell r="AE35">
            <v>0.53</v>
          </cell>
          <cell r="AF35">
            <v>0</v>
          </cell>
          <cell r="AG35" t="b">
            <v>1</v>
          </cell>
          <cell r="AH35">
            <v>0.53</v>
          </cell>
        </row>
        <row r="36">
          <cell r="AC36" t="str">
            <v>PGE:Residential Heat Pump Storage Water Heater EF &gt; 2.0:RES:SFM:10:0</v>
          </cell>
          <cell r="AD36" t="str">
            <v>PGE:Residential Heat Pump Storage Water Heater EF &gt; 2.0:RES</v>
          </cell>
          <cell r="AE36">
            <v>0.55000000000000004</v>
          </cell>
          <cell r="AF36">
            <v>0</v>
          </cell>
          <cell r="AG36" t="b">
            <v>1</v>
          </cell>
          <cell r="AH36">
            <v>0.55000000000000004</v>
          </cell>
        </row>
        <row r="37">
          <cell r="AC37" t="str">
            <v>PGE:Unitary Air Cooled 65-134kbtu/H 11.5 EER Or 12.8 Ieer:COM:RFF:15:0</v>
          </cell>
          <cell r="AD37" t="str">
            <v>PGE:Unitary Air Cooled 65-134kbtu/H 11.5 EER Or 12.8 Ieer:COM</v>
          </cell>
          <cell r="AE37">
            <v>0.85</v>
          </cell>
          <cell r="AF37">
            <v>0.18590575010808474</v>
          </cell>
          <cell r="AG37" t="b">
            <v>1</v>
          </cell>
          <cell r="AH37">
            <v>0.85</v>
          </cell>
        </row>
        <row r="38">
          <cell r="AC38" t="str">
            <v>PGE:Super Efficient Ice Machine, 101 - 300 lbs/Day:COM:COM:10:0</v>
          </cell>
          <cell r="AD38" t="str">
            <v>PGE:Super Efficient Ice Machine, 101 - 300 lbs/Day:COM</v>
          </cell>
          <cell r="AE38">
            <v>0.6</v>
          </cell>
          <cell r="AF38">
            <v>0</v>
          </cell>
          <cell r="AG38" t="b">
            <v>1</v>
          </cell>
          <cell r="AH38">
            <v>0.6</v>
          </cell>
        </row>
        <row r="39">
          <cell r="AC39" t="str">
            <v>PGE:Unitary Air Cooled 65-134kbtu/H 12.5 EER Or 14.8 Ieer:COM:OFL:15:0</v>
          </cell>
          <cell r="AD39" t="str">
            <v>PGE:Unitary Air Cooled 65-134kbtu/H 12.5 EER Or 14.8 Ieer:COM</v>
          </cell>
          <cell r="AE39">
            <v>0.85</v>
          </cell>
          <cell r="AF39">
            <v>0.18590575010808474</v>
          </cell>
          <cell r="AG39" t="b">
            <v>1</v>
          </cell>
          <cell r="AH39">
            <v>0.85</v>
          </cell>
        </row>
        <row r="40">
          <cell r="AC40" t="str">
            <v>PGE:Unitary Air Cooled 65-134kbtu/H 13.0 EER Or 17.0 Ieer:COM:COM:15:0</v>
          </cell>
          <cell r="AD40" t="str">
            <v>PGE:Unitary Air Cooled 65-134kbtu/H 13.0 EER Or 17.0 Ieer:COM</v>
          </cell>
          <cell r="AE40">
            <v>0.85</v>
          </cell>
          <cell r="AF40">
            <v>0.18590575010808474</v>
          </cell>
          <cell r="AG40" t="b">
            <v>1</v>
          </cell>
          <cell r="AH40">
            <v>0.85</v>
          </cell>
        </row>
        <row r="41">
          <cell r="AC41" t="str">
            <v>PGE:Low Flow Showerhead (1.6 Gpm) For Natural Gas Water Heater Unit:RES:RES:10:0</v>
          </cell>
          <cell r="AD41" t="str">
            <v>PGE:Low Flow Showerhead (1.6 Gpm) For Natural Gas Water Heater Unit:RES</v>
          </cell>
          <cell r="AE41">
            <v>0.55000000000000004</v>
          </cell>
          <cell r="AF41">
            <v>0</v>
          </cell>
          <cell r="AG41" t="b">
            <v>1</v>
          </cell>
          <cell r="AH41">
            <v>0.55000000000000004</v>
          </cell>
        </row>
        <row r="42">
          <cell r="AC42" t="str">
            <v>PGE:Unit 1 Refrigerator Recycling:COM:COM:5:0</v>
          </cell>
          <cell r="AD42" t="str">
            <v>PGE:Unit 1 Refrigerator Recycling:COM</v>
          </cell>
          <cell r="AE42">
            <v>0.53</v>
          </cell>
          <cell r="AF42">
            <v>0</v>
          </cell>
          <cell r="AG42" t="b">
            <v>1</v>
          </cell>
          <cell r="AH42">
            <v>0.53</v>
          </cell>
        </row>
        <row r="43">
          <cell r="AC43" t="str">
            <v>PGE:28 Watt T8 Replacing 32 Watt T8:COM:RTL:15:0</v>
          </cell>
          <cell r="AD43" t="str">
            <v>PGE:28 Watt T8 Replacing 32 Watt T8:COM</v>
          </cell>
          <cell r="AE43">
            <v>0.7</v>
          </cell>
          <cell r="AF43">
            <v>0</v>
          </cell>
          <cell r="AG43" t="b">
            <v>0</v>
          </cell>
          <cell r="AH43">
            <v>0.85</v>
          </cell>
        </row>
        <row r="44">
          <cell r="AC44" t="str">
            <v>PGE:16 SEER (12.4 EER) Pkg Or (13 EER) Split &lt;55 kBTUh 3 Phase Air Cooled AC:COM:COM:15:0</v>
          </cell>
          <cell r="AD44" t="str">
            <v>PGE:16 SEER (12.4 EER) Pkg Or (13 EER) Split &lt;55 kBTUh 3 Phase Air Cooled AC:COM</v>
          </cell>
          <cell r="AE44">
            <v>0.85</v>
          </cell>
          <cell r="AF44">
            <v>0.18590575010808474</v>
          </cell>
          <cell r="AG44" t="b">
            <v>1</v>
          </cell>
          <cell r="AH44">
            <v>0.85</v>
          </cell>
        </row>
        <row r="45">
          <cell r="AC45" t="str">
            <v>PGE:ECM For Walk-In Evaporator Fan - 1/15hp + 1/20hp:COM:COM:15:0</v>
          </cell>
          <cell r="AD45" t="str">
            <v>PGE:ECM For Walk-In Evaporator Fan - 1/15hp + 1/20hp:COM</v>
          </cell>
          <cell r="AE45">
            <v>0.6</v>
          </cell>
          <cell r="AF45">
            <v>0</v>
          </cell>
          <cell r="AG45" t="b">
            <v>1</v>
          </cell>
          <cell r="AH45">
            <v>0.6</v>
          </cell>
        </row>
        <row r="46">
          <cell r="AC46" t="str">
            <v>PGE:Unit 2 Freezer Recycling:RES:RES:4:0</v>
          </cell>
          <cell r="AD46" t="str">
            <v>PGE:Unit 2 Freezer Recycling:RES</v>
          </cell>
          <cell r="AE46">
            <v>0.7</v>
          </cell>
          <cell r="AF46">
            <v>0</v>
          </cell>
          <cell r="AG46" t="b">
            <v>1</v>
          </cell>
          <cell r="AH46">
            <v>0.7</v>
          </cell>
        </row>
        <row r="47">
          <cell r="AC47" t="str">
            <v>PGE:HVAC_variable_refrig_flow_heat_pump_&lt;_80_tons:COM:COM:15:0</v>
          </cell>
          <cell r="AD47" t="str">
            <v>PGE:HVAC_variable_refrig_flow_heat_pump_&lt;_80_tons:COM</v>
          </cell>
          <cell r="AE47">
            <v>0.85</v>
          </cell>
          <cell r="AF47">
            <v>0.18590575010808474</v>
          </cell>
          <cell r="AG47" t="b">
            <v>1</v>
          </cell>
          <cell r="AH47">
            <v>0.85</v>
          </cell>
        </row>
        <row r="48">
          <cell r="AC48" t="str">
            <v>PGE:Energy Star Glass Door Refrigerator 2-Door 30&lt;50:COM:COM:12:0</v>
          </cell>
          <cell r="AD48" t="str">
            <v>PGE:Energy Star Glass Door Refrigerator 2-Door 30&lt;50:COM</v>
          </cell>
          <cell r="AE48">
            <v>0.6</v>
          </cell>
          <cell r="AF48">
            <v>0</v>
          </cell>
          <cell r="AG48" t="b">
            <v>1</v>
          </cell>
          <cell r="AH48">
            <v>0.6</v>
          </cell>
        </row>
        <row r="49">
          <cell r="AC49" t="str">
            <v>PGE:Res-Refrigcharge-Wtd:RES:SFM:10:0</v>
          </cell>
          <cell r="AD49" t="str">
            <v>PGE:Res-Refrigcharge-Wtd:RES</v>
          </cell>
          <cell r="AE49">
            <v>0.78</v>
          </cell>
          <cell r="AF49">
            <v>0</v>
          </cell>
          <cell r="AG49" t="b">
            <v>1</v>
          </cell>
          <cell r="AH49">
            <v>0.78</v>
          </cell>
        </row>
        <row r="50">
          <cell r="AC50" t="str">
            <v>PGE:Ventilation Fans Or Box Fans 50 In - 52 In - Retrofit:AG:AGOTH:10:0</v>
          </cell>
          <cell r="AD50" t="str">
            <v>PGE:Ventilation Fans Or Box Fans 50 In - 52 In - Retrofit:AG</v>
          </cell>
          <cell r="AE50">
            <v>0.6</v>
          </cell>
          <cell r="AF50">
            <v>0.18590575010808474</v>
          </cell>
          <cell r="AG50" t="b">
            <v>1</v>
          </cell>
          <cell r="AH50">
            <v>0.64647643752702111</v>
          </cell>
        </row>
        <row r="51">
          <cell r="AC51" t="str">
            <v>PGE:LED High/Low Bay: &gt;131 To 160 Watts, Replacing A 200w Ps-Mh:COM:MLI:10.9:0</v>
          </cell>
          <cell r="AD51" t="str">
            <v>PGE:LED High/Low Bay: &gt;131 To 160 Watts, Replacing A 200w Ps-Mh:COM</v>
          </cell>
          <cell r="AE51">
            <v>0.7</v>
          </cell>
          <cell r="AF51">
            <v>0</v>
          </cell>
          <cell r="AG51" t="b">
            <v>1</v>
          </cell>
          <cell r="AH51">
            <v>0.7</v>
          </cell>
        </row>
        <row r="52">
          <cell r="AC52" t="str">
            <v>PGE:Res-Refrigcharge-Wtd:RES:RES:10:0</v>
          </cell>
          <cell r="AD52" t="str">
            <v>PGE:Res-Refrigcharge-Wtd:RES</v>
          </cell>
          <cell r="AE52">
            <v>0.78</v>
          </cell>
          <cell r="AF52">
            <v>0</v>
          </cell>
          <cell r="AG52" t="b">
            <v>0</v>
          </cell>
          <cell r="AH52">
            <v>0.85</v>
          </cell>
        </row>
        <row r="53">
          <cell r="AC53" t="str">
            <v>PGE:Refrig Case Ltg-Tier 2 LED Lightbar &lt;= 5-Foot Unit No Occ Sensor Control:COM:GRO:16:0</v>
          </cell>
          <cell r="AD53" t="str">
            <v>PGE:Refrig Case Ltg-Tier 2 LED Lightbar &lt;= 5-Foot Unit No Occ Sensor Control:COM</v>
          </cell>
          <cell r="AE53">
            <v>0.7</v>
          </cell>
          <cell r="AF53">
            <v>0</v>
          </cell>
          <cell r="AG53" t="b">
            <v>1</v>
          </cell>
          <cell r="AH53">
            <v>0.7</v>
          </cell>
        </row>
        <row r="54">
          <cell r="AC54" t="str">
            <v>PGE:Vending Machine Controller:RES:RES:5:0</v>
          </cell>
          <cell r="AD54" t="str">
            <v>PGE:Vending Machine Controller:RES</v>
          </cell>
          <cell r="AE54">
            <v>0.6</v>
          </cell>
          <cell r="AF54">
            <v>0</v>
          </cell>
          <cell r="AG54" t="b">
            <v>1</v>
          </cell>
          <cell r="AH54">
            <v>0.6</v>
          </cell>
        </row>
        <row r="55">
          <cell r="AC55" t="str">
            <v>PGE:15 Watt Int Screw-In CFL:RES:SFM:9.7:0</v>
          </cell>
          <cell r="AD55" t="str">
            <v>PGE:15 Watt Int Screw-In CFL:RES</v>
          </cell>
          <cell r="AE55">
            <v>0.55000000000000004</v>
          </cell>
          <cell r="AF55">
            <v>0</v>
          </cell>
          <cell r="AG55" t="b">
            <v>1</v>
          </cell>
          <cell r="AH55">
            <v>0.55000000000000004</v>
          </cell>
        </row>
        <row r="56">
          <cell r="AC56" t="str">
            <v>PGE:CFL Hard Wired Fixtures: 27 - 65 Watt - Interior:RES:SFM:16:0</v>
          </cell>
          <cell r="AD56" t="str">
            <v>PGE:CFL Hard Wired Fixtures: 27 - 65 Watt - Interior:RES</v>
          </cell>
          <cell r="AE56">
            <v>0.55000000000000004</v>
          </cell>
          <cell r="AF56">
            <v>0</v>
          </cell>
          <cell r="AG56" t="b">
            <v>1</v>
          </cell>
          <cell r="AH56">
            <v>0.55000000000000004</v>
          </cell>
        </row>
        <row r="57">
          <cell r="AC57" t="str">
            <v>PGE:CFL Hard Wired Fixtures: 32 Watt - Interior:RES:SFM:16:0</v>
          </cell>
          <cell r="AD57" t="str">
            <v>PGE:CFL Hard Wired Fixtures: 32 Watt - Interior:RES</v>
          </cell>
          <cell r="AE57">
            <v>0.55000000000000004</v>
          </cell>
          <cell r="AF57">
            <v>0</v>
          </cell>
          <cell r="AG57" t="b">
            <v>1</v>
          </cell>
          <cell r="AH57">
            <v>0.55000000000000004</v>
          </cell>
        </row>
        <row r="58">
          <cell r="AC58" t="str">
            <v>PGE:ECM For Walk-In Evaporator Fan - 1/15hp + 1/20hp:RES:RES:15:0</v>
          </cell>
          <cell r="AD58" t="str">
            <v>PGE:ECM For Walk-In Evaporator Fan - 1/15hp + 1/20hp:RES</v>
          </cell>
          <cell r="AE58">
            <v>0.6</v>
          </cell>
          <cell r="AF58">
            <v>0</v>
          </cell>
          <cell r="AG58" t="b">
            <v>1</v>
          </cell>
          <cell r="AH58">
            <v>0.6</v>
          </cell>
        </row>
        <row r="59">
          <cell r="AC59" t="str">
            <v>PGE:Faucet Aerators - 1.5 Gpm Bathroom (Gas Wh):RES:SFM:10:0</v>
          </cell>
          <cell r="AD59" t="str">
            <v>PGE:Faucet Aerators - 1.5 Gpm Bathroom (Gas Wh):RES</v>
          </cell>
          <cell r="AE59">
            <v>0.59</v>
          </cell>
          <cell r="AF59">
            <v>0</v>
          </cell>
          <cell r="AG59" t="b">
            <v>1</v>
          </cell>
          <cell r="AH59">
            <v>0.59</v>
          </cell>
        </row>
        <row r="60">
          <cell r="AC60" t="str">
            <v>PGE:LED High/Low Bay: &gt;262 To 280 Watts, Replacing 400w Ps-Mh:RES:MLI:10.9:0</v>
          </cell>
          <cell r="AD60" t="str">
            <v>PGE:LED High/Low Bay: &gt;262 To 280 Watts, Replacing 400w Ps-Mh:RES</v>
          </cell>
          <cell r="AE60">
            <v>0.7</v>
          </cell>
          <cell r="AF60">
            <v>0</v>
          </cell>
          <cell r="AG60" t="b">
            <v>1</v>
          </cell>
          <cell r="AH60">
            <v>0.7</v>
          </cell>
        </row>
        <row r="61">
          <cell r="AC61" t="str">
            <v>PGE:LED Open Sign:RES:GRO:16:0</v>
          </cell>
          <cell r="AD61" t="str">
            <v>PGE:LED Open Sign:RES</v>
          </cell>
          <cell r="AE61">
            <v>0.7</v>
          </cell>
          <cell r="AF61">
            <v>0</v>
          </cell>
          <cell r="AG61" t="b">
            <v>1</v>
          </cell>
          <cell r="AH61">
            <v>0.7</v>
          </cell>
        </row>
        <row r="62">
          <cell r="AC62" t="str">
            <v>PGE:T8-25 Watt Lamp-Replacement Of T8-32 Watt Lamp - 4 Ft:COM:RFF:14.5:0</v>
          </cell>
          <cell r="AD62" t="str">
            <v>PGE:T8-25 Watt Lamp-Replacement Of T8-32 Watt Lamp - 4 Ft:COM</v>
          </cell>
          <cell r="AE62">
            <v>0.7</v>
          </cell>
          <cell r="AF62">
            <v>0</v>
          </cell>
          <cell r="AG62" t="b">
            <v>1</v>
          </cell>
          <cell r="AH62">
            <v>0.7</v>
          </cell>
        </row>
        <row r="63">
          <cell r="AC63" t="str">
            <v>PGE:HP T8/T5, &gt;64 Watt Lamp Base Case, 0 To 64 Watt Replacement Fixture:COM:RTL:15:0</v>
          </cell>
          <cell r="AD63" t="str">
            <v>PGE:HP T8/T5, &gt;64 Watt Lamp Base Case, 0 To 64 Watt Replacement Fixture:COM</v>
          </cell>
          <cell r="AE63">
            <v>0.7</v>
          </cell>
          <cell r="AF63">
            <v>0</v>
          </cell>
          <cell r="AG63" t="b">
            <v>0</v>
          </cell>
          <cell r="AH63">
            <v>0.85</v>
          </cell>
        </row>
        <row r="64">
          <cell r="AC64" t="str">
            <v>PGE:13 Watt Int Screw-In CFL:RES:SFM:9.7:0</v>
          </cell>
          <cell r="AD64" t="str">
            <v>PGE:13 Watt Int Screw-In CFL:RES</v>
          </cell>
          <cell r="AE64">
            <v>0.55000000000000004</v>
          </cell>
          <cell r="AF64">
            <v>0</v>
          </cell>
          <cell r="AG64" t="b">
            <v>1</v>
          </cell>
          <cell r="AH64">
            <v>0.55000000000000004</v>
          </cell>
        </row>
        <row r="65">
          <cell r="AC65" t="str">
            <v>PGE:15 Watt Int Screw-In CFL:RES:MFM:9.7:0</v>
          </cell>
          <cell r="AD65" t="str">
            <v>PGE:15 Watt Int Screw-In CFL:RES</v>
          </cell>
          <cell r="AE65">
            <v>0.55000000000000004</v>
          </cell>
          <cell r="AF65">
            <v>0</v>
          </cell>
          <cell r="AG65" t="b">
            <v>1</v>
          </cell>
          <cell r="AH65">
            <v>0.55000000000000004</v>
          </cell>
        </row>
        <row r="66">
          <cell r="AC66" t="str">
            <v>PGE:27 Watt Int Screw-In CFL:RES:MLI:3.9:0</v>
          </cell>
          <cell r="AD66" t="str">
            <v>PGE:27 Watt Int Screw-In CFL:RES</v>
          </cell>
          <cell r="AE66">
            <v>0.55000000000000004</v>
          </cell>
          <cell r="AF66">
            <v>0</v>
          </cell>
          <cell r="AG66" t="b">
            <v>1</v>
          </cell>
          <cell r="AH66">
            <v>0.55000000000000004</v>
          </cell>
        </row>
        <row r="67">
          <cell r="AC67" t="str">
            <v>PGE:Lin Ft T1 LED Ltbar &gt; 5ft Unit No Occ Sens Ctrl Replace Mult Lamp Profile:RES:GRO:16:0</v>
          </cell>
          <cell r="AD67" t="str">
            <v>PGE:Lin Ft T1 LED Ltbar &gt; 5ft Unit No Occ Sens Ctrl Replace Mult Lamp Profile:RES</v>
          </cell>
          <cell r="AE67">
            <v>0.7</v>
          </cell>
          <cell r="AF67">
            <v>0</v>
          </cell>
          <cell r="AG67" t="b">
            <v>1</v>
          </cell>
          <cell r="AH67">
            <v>0.7</v>
          </cell>
        </row>
        <row r="68">
          <cell r="AC68" t="str">
            <v>PGE:Refrig: Auto Closer: Freezer:RES:COM:8:0</v>
          </cell>
          <cell r="AD68" t="str">
            <v>PGE:Refrig: Auto Closer: Freezer:RES</v>
          </cell>
          <cell r="AE68">
            <v>0.6</v>
          </cell>
          <cell r="AF68">
            <v>0</v>
          </cell>
          <cell r="AG68" t="b">
            <v>0</v>
          </cell>
          <cell r="AH68">
            <v>0.85</v>
          </cell>
        </row>
        <row r="69">
          <cell r="AC69" t="str">
            <v>PGE:CFL Hard Wired Fixtures: 30 Watt - Interior:RES:SFM:16:0</v>
          </cell>
          <cell r="AD69" t="str">
            <v>PGE:CFL Hard Wired Fixtures: 30 Watt - Interior:RES</v>
          </cell>
          <cell r="AE69">
            <v>0.55000000000000004</v>
          </cell>
          <cell r="AF69">
            <v>0</v>
          </cell>
          <cell r="AG69" t="b">
            <v>1</v>
          </cell>
          <cell r="AH69">
            <v>0.55000000000000004</v>
          </cell>
        </row>
        <row r="70">
          <cell r="AC70" t="str">
            <v>PGE:Water Saving Showerheads - Gas Water Htr:RES:SFM:10:0</v>
          </cell>
          <cell r="AD70" t="str">
            <v>PGE:Water Saving Showerheads - Gas Water Htr:RES</v>
          </cell>
          <cell r="AE70">
            <v>0.7</v>
          </cell>
          <cell r="AF70">
            <v>0</v>
          </cell>
          <cell r="AG70" t="b">
            <v>0</v>
          </cell>
          <cell r="AH70">
            <v>0.85</v>
          </cell>
        </row>
        <row r="71">
          <cell r="AC71" t="str">
            <v>PGE:15 - 29 Cubic Feet Glass-Door Reach-In Refrigerator:COM:COM:12:0</v>
          </cell>
          <cell r="AD71" t="str">
            <v>PGE:15 - 29 Cubic Feet Glass-Door Reach-In Refrigerator:COM</v>
          </cell>
          <cell r="AE71">
            <v>0.6</v>
          </cell>
          <cell r="AF71">
            <v>0</v>
          </cell>
          <cell r="AG71" t="b">
            <v>1</v>
          </cell>
          <cell r="AH71">
            <v>0.6</v>
          </cell>
        </row>
        <row r="72">
          <cell r="AC72" t="str">
            <v>PGE:Ee Fryer- Gas:COM:COM:12:0</v>
          </cell>
          <cell r="AD72" t="str">
            <v>PGE:Ee Fryer- Gas:COM</v>
          </cell>
          <cell r="AE72">
            <v>0.6</v>
          </cell>
          <cell r="AF72">
            <v>0</v>
          </cell>
          <cell r="AG72" t="b">
            <v>1</v>
          </cell>
          <cell r="AH72">
            <v>0.6</v>
          </cell>
        </row>
        <row r="73">
          <cell r="AC73" t="str">
            <v>PGE:Energy Star Glass Door Freezer 1-Door 15&lt;30:COM:COM:12:0</v>
          </cell>
          <cell r="AD73" t="str">
            <v>PGE:Energy Star Glass Door Freezer 1-Door 15&lt;30:COM</v>
          </cell>
          <cell r="AE73">
            <v>0.6</v>
          </cell>
          <cell r="AF73">
            <v>0</v>
          </cell>
          <cell r="AG73" t="b">
            <v>1</v>
          </cell>
          <cell r="AH73">
            <v>0.6</v>
          </cell>
        </row>
        <row r="74">
          <cell r="AC74" t="str">
            <v>PGE:17 SEER (13 EER) Pkg Or (13.5 EER) Split 55-65 kBTU 3 Phase Air Cooled HP:COM:OFL:15:0</v>
          </cell>
          <cell r="AD74" t="str">
            <v>PGE:17 SEER (13 EER) Pkg Or (13.5 EER) Split 55-65 kBTU 3 Phase Air Cooled HP:COM</v>
          </cell>
          <cell r="AE74">
            <v>0.85</v>
          </cell>
          <cell r="AF74">
            <v>0.18590575010808474</v>
          </cell>
          <cell r="AG74" t="b">
            <v>1</v>
          </cell>
          <cell r="AH74">
            <v>0.85</v>
          </cell>
        </row>
        <row r="75">
          <cell r="AC75" t="str">
            <v>PGE:HP T8/T5, &gt;234 Watt Lamp Base Case, 145 To 234 Watt Replacement Fixture:COM:COM:15:0</v>
          </cell>
          <cell r="AD75" t="str">
            <v>PGE:HP T8/T5, &gt;234 Watt Lamp Base Case, 145 To 234 Watt Replacement Fixture:COM</v>
          </cell>
          <cell r="AE75">
            <v>0.7</v>
          </cell>
          <cell r="AF75">
            <v>0</v>
          </cell>
          <cell r="AG75" t="b">
            <v>1</v>
          </cell>
          <cell r="AH75">
            <v>0.7</v>
          </cell>
        </row>
        <row r="76">
          <cell r="AC76" t="str">
            <v>PGE:Energy Star Glass Door Freezer 1-Door &lt;15:COM:COM:12:0</v>
          </cell>
          <cell r="AD76" t="str">
            <v>PGE:Energy Star Glass Door Freezer 1-Door &lt;15:COM</v>
          </cell>
          <cell r="AE76">
            <v>0.6</v>
          </cell>
          <cell r="AF76">
            <v>0</v>
          </cell>
          <cell r="AG76" t="b">
            <v>1</v>
          </cell>
          <cell r="AH76">
            <v>0.6</v>
          </cell>
        </row>
        <row r="77">
          <cell r="AC77" t="str">
            <v>PGE:Lin Ft T1 LED Ltbar &lt;= 5ft Unit No Occ Sens Ctrl Replace Mult Lamp Profile:RES:GRO:16:0</v>
          </cell>
          <cell r="AD77" t="str">
            <v>PGE:Lin Ft T1 LED Ltbar &lt;= 5ft Unit No Occ Sens Ctrl Replace Mult Lamp Profile:RES</v>
          </cell>
          <cell r="AE77">
            <v>0.7</v>
          </cell>
          <cell r="AF77">
            <v>0</v>
          </cell>
          <cell r="AG77" t="b">
            <v>1</v>
          </cell>
          <cell r="AH77">
            <v>0.7</v>
          </cell>
        </row>
        <row r="78">
          <cell r="AC78" t="str">
            <v>PGE:23 Watt Int Screw-In CFL:RES:GRO:2.6:0</v>
          </cell>
          <cell r="AD78" t="str">
            <v>PGE:23 Watt Int Screw-In CFL:RES</v>
          </cell>
          <cell r="AE78">
            <v>0.55000000000000004</v>
          </cell>
          <cell r="AF78">
            <v>0</v>
          </cell>
          <cell r="AG78" t="b">
            <v>1</v>
          </cell>
          <cell r="AH78">
            <v>0.55000000000000004</v>
          </cell>
        </row>
        <row r="79">
          <cell r="AC79" t="str">
            <v>PGE:23 Watt Int Screw-In CFL:RES:MLI:3.9:0</v>
          </cell>
          <cell r="AD79" t="str">
            <v>PGE:23 Watt Int Screw-In CFL:RES</v>
          </cell>
          <cell r="AE79">
            <v>0.55000000000000004</v>
          </cell>
          <cell r="AF79">
            <v>0</v>
          </cell>
          <cell r="AG79" t="b">
            <v>1</v>
          </cell>
          <cell r="AH79">
            <v>0.55000000000000004</v>
          </cell>
        </row>
        <row r="80">
          <cell r="AC80" t="str">
            <v>PGE:18 Watt Ext Screw-In CFL Res:RES:SFM:8.8:0</v>
          </cell>
          <cell r="AD80" t="str">
            <v>PGE:18 Watt Ext Screw-In CFL Res:RES</v>
          </cell>
          <cell r="AE80">
            <v>0.55000000000000004</v>
          </cell>
          <cell r="AF80">
            <v>0</v>
          </cell>
          <cell r="AG80" t="b">
            <v>0</v>
          </cell>
          <cell r="AH80">
            <v>0.85</v>
          </cell>
        </row>
        <row r="81">
          <cell r="AC81" t="str">
            <v>PGE:Kicker Measure:COM:COM:1:0</v>
          </cell>
          <cell r="AD81" t="str">
            <v>PGE:Kicker Measure:COM</v>
          </cell>
          <cell r="AE81">
            <v>0.6</v>
          </cell>
          <cell r="AF81">
            <v>0</v>
          </cell>
          <cell r="AG81" t="b">
            <v>0</v>
          </cell>
          <cell r="AH81">
            <v>0.85</v>
          </cell>
        </row>
        <row r="82">
          <cell r="AC82" t="str">
            <v>PGE:9 Watt Int Screw-In CFL:RES:RSD:2.1:0</v>
          </cell>
          <cell r="AD82" t="str">
            <v>PGE:9 Watt Int Screw-In CFL:RES</v>
          </cell>
          <cell r="AE82">
            <v>0.55000000000000004</v>
          </cell>
          <cell r="AF82">
            <v>0</v>
          </cell>
          <cell r="AG82" t="b">
            <v>1</v>
          </cell>
          <cell r="AH82">
            <v>0.55000000000000004</v>
          </cell>
        </row>
        <row r="83">
          <cell r="AC83" t="str">
            <v>PGE:CFL Screw-In: 14 Watt - Interior:RES:SFM:9.7:0</v>
          </cell>
          <cell r="AD83" t="str">
            <v>PGE:CFL Screw-In: 14 Watt - Interior:RES</v>
          </cell>
          <cell r="AE83">
            <v>0.55000000000000004</v>
          </cell>
          <cell r="AF83">
            <v>0</v>
          </cell>
          <cell r="AG83" t="b">
            <v>1</v>
          </cell>
          <cell r="AH83">
            <v>0.55000000000000004</v>
          </cell>
        </row>
        <row r="84">
          <cell r="AC84" t="str">
            <v>PGE:ECM For Walk-In Evaporator Fan With Controller - 1/15hp Plus 1/20hp:RES:RES:15:0</v>
          </cell>
          <cell r="AD84" t="str">
            <v>PGE:ECM For Walk-In Evaporator Fan With Controller - 1/15hp Plus 1/20hp:RES</v>
          </cell>
          <cell r="AE84">
            <v>0.6</v>
          </cell>
          <cell r="AF84">
            <v>0</v>
          </cell>
          <cell r="AG84" t="b">
            <v>1</v>
          </cell>
          <cell r="AH84">
            <v>0.6</v>
          </cell>
        </row>
        <row r="85">
          <cell r="AC85" t="str">
            <v>PGE:Fluorescent 70 Watt Torchiere:RES:SFM:16:0</v>
          </cell>
          <cell r="AD85" t="str">
            <v>PGE:Fluorescent 70 Watt Torchiere:RES</v>
          </cell>
          <cell r="AE85">
            <v>0.55000000000000004</v>
          </cell>
          <cell r="AF85">
            <v>0</v>
          </cell>
          <cell r="AG85" t="b">
            <v>1</v>
          </cell>
          <cell r="AH85">
            <v>0.55000000000000004</v>
          </cell>
        </row>
        <row r="86">
          <cell r="AC86" t="str">
            <v>PGE:LED High/Low Bay: 40 To 131 Watts, Replacing T8 Fluor 2nd Gen 4l Vhlo:COM:RTL:8.2:0</v>
          </cell>
          <cell r="AD86" t="str">
            <v>PGE:LED High/Low Bay: 40 To 131 Watts, Replacing T8 Fluor 2nd Gen 4l Vhlo:COM</v>
          </cell>
          <cell r="AE86">
            <v>0.7</v>
          </cell>
          <cell r="AF86">
            <v>0</v>
          </cell>
          <cell r="AG86" t="b">
            <v>1</v>
          </cell>
          <cell r="AH86">
            <v>0.7</v>
          </cell>
        </row>
        <row r="87">
          <cell r="AC87" t="str">
            <v>PGE:Torchiere - 55 W Torchiere:RES:RES:16:0</v>
          </cell>
          <cell r="AD87" t="str">
            <v>PGE:Torchiere - 55 W Torchiere:RES</v>
          </cell>
          <cell r="AE87">
            <v>0.55000000000000004</v>
          </cell>
          <cell r="AF87">
            <v>0</v>
          </cell>
          <cell r="AG87" t="b">
            <v>1</v>
          </cell>
          <cell r="AH87">
            <v>0.55000000000000004</v>
          </cell>
        </row>
        <row r="88">
          <cell r="AC88" t="str">
            <v>PGE:VSDs For Milking Vacuum Pump:AG:AGOTH:15:0</v>
          </cell>
          <cell r="AD88" t="str">
            <v>PGE:VSDs For Milking Vacuum Pump:AG</v>
          </cell>
          <cell r="AE88">
            <v>0.6</v>
          </cell>
          <cell r="AF88">
            <v>0</v>
          </cell>
          <cell r="AG88" t="b">
            <v>1</v>
          </cell>
          <cell r="AH88">
            <v>0.6</v>
          </cell>
        </row>
        <row r="89">
          <cell r="AC89" t="str">
            <v>SCE:Long Online Survey:RES:SFM:3:0</v>
          </cell>
          <cell r="AD89" t="str">
            <v>SCE:Long Online Survey:RES</v>
          </cell>
          <cell r="AE89">
            <v>0.55000000000000004</v>
          </cell>
          <cell r="AF89">
            <v>0</v>
          </cell>
          <cell r="AG89" t="b">
            <v>0</v>
          </cell>
          <cell r="AH89">
            <v>0.85</v>
          </cell>
        </row>
        <row r="90">
          <cell r="AC90" t="str">
            <v>PGE:16 SEER (12.4 EER) Pkg Or (13 EER) Split 55-65 kBTU 3 Phase Air Cooled AC:COM:COM:15:0</v>
          </cell>
          <cell r="AD90" t="str">
            <v>PGE:16 SEER (12.4 EER) Pkg Or (13 EER) Split 55-65 kBTU 3 Phase Air Cooled AC:COM</v>
          </cell>
          <cell r="AE90">
            <v>0.85</v>
          </cell>
          <cell r="AF90">
            <v>0.18590575010808474</v>
          </cell>
          <cell r="AG90" t="b">
            <v>1</v>
          </cell>
          <cell r="AH90">
            <v>0.85</v>
          </cell>
        </row>
        <row r="91">
          <cell r="AC91" t="str">
            <v>SCE:Online Survey:RES:SFM:3:0</v>
          </cell>
          <cell r="AD91" t="str">
            <v>SCE:Online Survey:RES</v>
          </cell>
          <cell r="AE91">
            <v>0.55000000000000004</v>
          </cell>
          <cell r="AF91">
            <v>0</v>
          </cell>
          <cell r="AG91" t="b">
            <v>0</v>
          </cell>
          <cell r="AH91">
            <v>0.85</v>
          </cell>
        </row>
        <row r="92">
          <cell r="AC92" t="str">
            <v>SCE:Commissioned Variable Speed Drive On Pool Pump Controls Replacing Two Speed Pool Pump:RES:SFM:10:3.29999995231628</v>
          </cell>
          <cell r="AD92" t="str">
            <v>SCE:Commissioned Variable Speed Drive On Pool Pump Controls Replacing Two Speed Pool Pump:RES</v>
          </cell>
          <cell r="AE92">
            <v>0.55000000000000004</v>
          </cell>
          <cell r="AF92">
            <v>0</v>
          </cell>
          <cell r="AG92" t="b">
            <v>1</v>
          </cell>
          <cell r="AH92">
            <v>0.55000000000000004</v>
          </cell>
        </row>
        <row r="93">
          <cell r="AC93" t="str">
            <v>PGE:17 SEER (13.0 EER) Pkg Or (13.5 EER) Split &lt;55 kBTUh 3 Phase Air Cooled AC:COM:OFL:15:0</v>
          </cell>
          <cell r="AD93" t="str">
            <v>PGE:17 SEER (13.0 EER) Pkg Or (13.5 EER) Split &lt;55 kBTUh 3 Phase Air Cooled AC:COM</v>
          </cell>
          <cell r="AE93">
            <v>0.85</v>
          </cell>
          <cell r="AF93">
            <v>0.18590575010808474</v>
          </cell>
          <cell r="AG93" t="b">
            <v>1</v>
          </cell>
          <cell r="AH93">
            <v>0.85</v>
          </cell>
        </row>
        <row r="94">
          <cell r="AC94" t="str">
            <v>PGE:19 Ieer (13.5 EER) Pkg Or Split 65-135 kBTUh 3 Phase Air Cooled AC Or HP:COM:COM:15:0</v>
          </cell>
          <cell r="AD94" t="str">
            <v>PGE:19 Ieer (13.5 EER) Pkg Or Split 65-135 kBTUh 3 Phase Air Cooled AC Or HP:COM</v>
          </cell>
          <cell r="AE94">
            <v>0.85</v>
          </cell>
          <cell r="AF94">
            <v>0.18590575010808474</v>
          </cell>
          <cell r="AG94" t="b">
            <v>1</v>
          </cell>
          <cell r="AH94">
            <v>0.85</v>
          </cell>
        </row>
        <row r="95">
          <cell r="AC95" t="str">
            <v>SCE:Attic Insulation R-19:RES:SFM:20:0</v>
          </cell>
          <cell r="AD95" t="str">
            <v>SCE:Attic Insulation R-19:RES</v>
          </cell>
          <cell r="AE95">
            <v>0.28000000000000003</v>
          </cell>
          <cell r="AF95">
            <v>0</v>
          </cell>
          <cell r="AG95" t="b">
            <v>1</v>
          </cell>
          <cell r="AH95">
            <v>0.28000000000000003</v>
          </cell>
        </row>
        <row r="96">
          <cell r="AC96" t="str">
            <v>PGE:13 Watt Int Screw-In CFL:RES:RSD:2.1:0</v>
          </cell>
          <cell r="AD96" t="str">
            <v>PGE:13 Watt Int Screw-In CFL:RES</v>
          </cell>
          <cell r="AE96">
            <v>0.55000000000000004</v>
          </cell>
          <cell r="AF96">
            <v>0</v>
          </cell>
          <cell r="AG96" t="b">
            <v>1</v>
          </cell>
          <cell r="AH96">
            <v>0.55000000000000004</v>
          </cell>
        </row>
        <row r="97">
          <cell r="AC97" t="str">
            <v>SCE:Average Size (Res) Recycling Freezer:RES:SFM:4:0</v>
          </cell>
          <cell r="AD97" t="str">
            <v>SCE:Average Size (Res) Recycling Freezer:RES</v>
          </cell>
          <cell r="AE97">
            <v>0.71</v>
          </cell>
          <cell r="AF97">
            <v>0</v>
          </cell>
          <cell r="AG97" t="b">
            <v>0</v>
          </cell>
          <cell r="AH97">
            <v>0.85</v>
          </cell>
        </row>
        <row r="98">
          <cell r="AC98" t="str">
            <v>SCE:Average Size (Res) Recycling Refrigerator:RES:SFM:5:0</v>
          </cell>
          <cell r="AD98" t="str">
            <v>SCE:Average Size (Res) Recycling Refrigerator:RES</v>
          </cell>
          <cell r="AE98">
            <v>0.53</v>
          </cell>
          <cell r="AF98">
            <v>0</v>
          </cell>
          <cell r="AG98" t="b">
            <v>0</v>
          </cell>
          <cell r="AH98">
            <v>0.85</v>
          </cell>
        </row>
        <row r="99">
          <cell r="AC99" t="str">
            <v>PGE:13 Watt Int Screw-In CFL:RES:MFM:9.7:0</v>
          </cell>
          <cell r="AD99" t="str">
            <v>PGE:13 Watt Int Screw-In CFL:RES</v>
          </cell>
          <cell r="AE99">
            <v>0.55000000000000004</v>
          </cell>
          <cell r="AF99">
            <v>0</v>
          </cell>
          <cell r="AG99" t="b">
            <v>1</v>
          </cell>
          <cell r="AH99">
            <v>0.55000000000000004</v>
          </cell>
        </row>
        <row r="100">
          <cell r="AC100" t="str">
            <v>PGE:CFL Screw-In: 13 Watt - Interior:RES:SFM:9.7:0</v>
          </cell>
          <cell r="AD100" t="str">
            <v>PGE:CFL Screw-In: 13 Watt - Interior:RES</v>
          </cell>
          <cell r="AE100">
            <v>0.55000000000000004</v>
          </cell>
          <cell r="AF100">
            <v>0</v>
          </cell>
          <cell r="AG100" t="b">
            <v>1</v>
          </cell>
          <cell r="AH100">
            <v>0.55000000000000004</v>
          </cell>
        </row>
        <row r="101">
          <cell r="AC101" t="str">
            <v>SCE:Wall Blow-In R-0 To R-13 Insulation:RES:SFM:20:0</v>
          </cell>
          <cell r="AD101" t="str">
            <v>SCE:Wall Blow-In R-0 To R-13 Insulation:RES</v>
          </cell>
          <cell r="AE101">
            <v>0.28000000000000003</v>
          </cell>
          <cell r="AF101">
            <v>0</v>
          </cell>
          <cell r="AG101" t="b">
            <v>1</v>
          </cell>
          <cell r="AH101">
            <v>0.28000000000000003</v>
          </cell>
        </row>
        <row r="102">
          <cell r="AC102" t="str">
            <v>SCE:Energy Star - Compact (Less Than 7.75 Ft3) With No Freezer Refrigerator:RES:SFM:14:0</v>
          </cell>
          <cell r="AD102" t="str">
            <v>SCE:Energy Star - Compact (Less Than 7.75 Ft3) With No Freezer Refrigerator:RES</v>
          </cell>
          <cell r="AE102">
            <v>0.55000000000000004</v>
          </cell>
          <cell r="AF102">
            <v>0</v>
          </cell>
          <cell r="AG102" t="b">
            <v>1</v>
          </cell>
          <cell r="AH102">
            <v>0.55000000000000004</v>
          </cell>
        </row>
        <row r="103">
          <cell r="AC103" t="str">
            <v>SCE:Energy Star Bottom Mount Freezer, With Ice - Large (16.5 Ft3 Or Greater) Refrigerator:RES:SFM:14:0</v>
          </cell>
          <cell r="AD103" t="str">
            <v>SCE:Energy Star Bottom Mount Freezer, With Ice - Large (16.5 Ft3 Or Greater) Refrigerator:RES</v>
          </cell>
          <cell r="AE103">
            <v>0.55000000000000004</v>
          </cell>
          <cell r="AF103">
            <v>0</v>
          </cell>
          <cell r="AG103" t="b">
            <v>1</v>
          </cell>
          <cell r="AH103">
            <v>0.55000000000000004</v>
          </cell>
        </row>
        <row r="104">
          <cell r="AC104" t="str">
            <v>PGE:Faucet Aerators - 1.0 Gpm Bathroom (Gas Wh):RES:SFM:10:0</v>
          </cell>
          <cell r="AD104" t="str">
            <v>PGE:Faucet Aerators - 1.0 Gpm Bathroom (Gas Wh):RES</v>
          </cell>
          <cell r="AE104">
            <v>0.59</v>
          </cell>
          <cell r="AF104">
            <v>0</v>
          </cell>
          <cell r="AG104" t="b">
            <v>1</v>
          </cell>
          <cell r="AH104">
            <v>0.59</v>
          </cell>
        </row>
        <row r="105">
          <cell r="AC105" t="str">
            <v>SCE:Energy Star Bottom Mount Freezer, No Ice - Large (16.5 Ft3 Or Greater) Refrigerator:RES:SFM:14:0</v>
          </cell>
          <cell r="AD105" t="str">
            <v>SCE:Energy Star Bottom Mount Freezer, No Ice - Large (16.5 Ft3 Or Greater) Refrigerator:RES</v>
          </cell>
          <cell r="AE105">
            <v>0.55000000000000004</v>
          </cell>
          <cell r="AF105">
            <v>0</v>
          </cell>
          <cell r="AG105" t="b">
            <v>1</v>
          </cell>
          <cell r="AH105">
            <v>0.55000000000000004</v>
          </cell>
        </row>
        <row r="106">
          <cell r="AC106" t="str">
            <v>SCE:Energy Star Side Mount Freezer, No Ice - Medium (15-23 Ft3) Refrigerator:RES:SFM:14:0</v>
          </cell>
          <cell r="AD106" t="str">
            <v>SCE:Energy Star Side Mount Freezer, No Ice - Medium (15-23 Ft3) Refrigerator:RES</v>
          </cell>
          <cell r="AE106">
            <v>0.55000000000000004</v>
          </cell>
          <cell r="AF106">
            <v>0</v>
          </cell>
          <cell r="AG106" t="b">
            <v>1</v>
          </cell>
          <cell r="AH106">
            <v>0.55000000000000004</v>
          </cell>
        </row>
        <row r="107">
          <cell r="AC107" t="str">
            <v>SCE:Energy Star Side Mount Freezer, With Ice - Large (23 Ft3 Or Greater) Refrigerator:RES:SFM:14:0</v>
          </cell>
          <cell r="AD107" t="str">
            <v>SCE:Energy Star Side Mount Freezer, With Ice - Large (23 Ft3 Or Greater) Refrigerator:RES</v>
          </cell>
          <cell r="AE107">
            <v>0.55000000000000004</v>
          </cell>
          <cell r="AF107">
            <v>0</v>
          </cell>
          <cell r="AG107" t="b">
            <v>1</v>
          </cell>
          <cell r="AH107">
            <v>0.55000000000000004</v>
          </cell>
        </row>
        <row r="108">
          <cell r="AC108" t="str">
            <v>PGE:Motor: ECM Evaporator Display Case:COM:GRO:15:5</v>
          </cell>
          <cell r="AD108" t="str">
            <v>PGE:Motor: ECM Evaporator Display Case:COM</v>
          </cell>
          <cell r="AE108">
            <v>0.6</v>
          </cell>
          <cell r="AF108">
            <v>0</v>
          </cell>
          <cell r="AG108" t="b">
            <v>1</v>
          </cell>
          <cell r="AH108">
            <v>0.6</v>
          </cell>
        </row>
        <row r="109">
          <cell r="AC109" t="str">
            <v>SCE:Energy Star Side Mount Freezer, With Ice - Medium (15-23 Ft3) Refrigerator:RES:SFM:14:0</v>
          </cell>
          <cell r="AD109" t="str">
            <v>SCE:Energy Star Side Mount Freezer, With Ice - Medium (15-23 Ft3) Refrigerator:RES</v>
          </cell>
          <cell r="AE109">
            <v>0.55000000000000004</v>
          </cell>
          <cell r="AF109">
            <v>0</v>
          </cell>
          <cell r="AG109" t="b">
            <v>1</v>
          </cell>
          <cell r="AH109">
            <v>0.55000000000000004</v>
          </cell>
        </row>
        <row r="110">
          <cell r="AC110" t="str">
            <v>SCE:Energy Star Top Mount Freezer, No Ice - Large (20 Ft3 Or Greater) Refrigerator:RES:SFM:14:0</v>
          </cell>
          <cell r="AD110" t="str">
            <v>SCE:Energy Star Top Mount Freezer, No Ice - Large (20 Ft3 Or Greater) Refrigerator:RES</v>
          </cell>
          <cell r="AE110">
            <v>0.55000000000000004</v>
          </cell>
          <cell r="AF110">
            <v>0</v>
          </cell>
          <cell r="AG110" t="b">
            <v>1</v>
          </cell>
          <cell r="AH110">
            <v>0.55000000000000004</v>
          </cell>
        </row>
        <row r="111">
          <cell r="AC111" t="str">
            <v>SCE:Energy Star Bottom Mount Freezer, No Ice - Small (8-16.5 Ft3) Refrigerator:RES:SFM:14:0</v>
          </cell>
          <cell r="AD111" t="str">
            <v>SCE:Energy Star Bottom Mount Freezer, No Ice - Small (8-16.5 Ft3) Refrigerator:RES</v>
          </cell>
          <cell r="AE111">
            <v>0.55000000000000004</v>
          </cell>
          <cell r="AF111">
            <v>0</v>
          </cell>
          <cell r="AG111" t="b">
            <v>1</v>
          </cell>
          <cell r="AH111">
            <v>0.55000000000000004</v>
          </cell>
        </row>
        <row r="112">
          <cell r="AC112" t="str">
            <v>SCE:Energy Star Top Mount Freezer, No Ice - Medium (15-20 Ft3) Refrigerator:RES:SFM:14:0</v>
          </cell>
          <cell r="AD112" t="str">
            <v>SCE:Energy Star Top Mount Freezer, No Ice - Medium (15-20 Ft3) Refrigerator:RES</v>
          </cell>
          <cell r="AE112">
            <v>0.55000000000000004</v>
          </cell>
          <cell r="AF112">
            <v>0</v>
          </cell>
          <cell r="AG112" t="b">
            <v>1</v>
          </cell>
          <cell r="AH112">
            <v>0.55000000000000004</v>
          </cell>
        </row>
        <row r="113">
          <cell r="AC113" t="str">
            <v>SCE:ES Most Efficient Bottom Mount Freezer, No Ice - Large (18.1-22.5 Ft3) Refrigerator:RES:SFM:14:0</v>
          </cell>
          <cell r="AD113" t="str">
            <v>SCE:ES Most Efficient Bottom Mount Freezer, No Ice - Large (18.1-22.5 Ft3) Refrigerator:RES</v>
          </cell>
          <cell r="AE113">
            <v>0.55000000000000004</v>
          </cell>
          <cell r="AF113">
            <v>0</v>
          </cell>
          <cell r="AG113" t="b">
            <v>1</v>
          </cell>
          <cell r="AH113">
            <v>0.55000000000000004</v>
          </cell>
        </row>
        <row r="114">
          <cell r="AC114" t="str">
            <v>SCE:2013 Energy Star Clothes Washer, Mef&gt;=2.0, Wf&lt;=6.0:RES:SFM:11:0</v>
          </cell>
          <cell r="AD114" t="str">
            <v>SCE:2013 Energy Star Clothes Washer, Mef&gt;=2.0, Wf&lt;=6.0:RES</v>
          </cell>
          <cell r="AE114">
            <v>0.31</v>
          </cell>
          <cell r="AF114">
            <v>0</v>
          </cell>
          <cell r="AG114" t="b">
            <v>1</v>
          </cell>
          <cell r="AH114">
            <v>0.30999999999999994</v>
          </cell>
        </row>
        <row r="115">
          <cell r="AC115" t="str">
            <v>SCE:Energy Star Top Mount Freezer, No Ice - Small (10-15 Ft3) Refrigerator:RES:SFM:14:0</v>
          </cell>
          <cell r="AD115" t="str">
            <v>SCE:Energy Star Top Mount Freezer, No Ice - Small (10-15 Ft3) Refrigerator:RES</v>
          </cell>
          <cell r="AE115">
            <v>0.55000000000000004</v>
          </cell>
          <cell r="AF115">
            <v>0</v>
          </cell>
          <cell r="AG115" t="b">
            <v>1</v>
          </cell>
          <cell r="AH115">
            <v>0.55000000000000004</v>
          </cell>
        </row>
        <row r="116">
          <cell r="AC116" t="str">
            <v>SCE:ES Most Efficient Bottom Mount Freezer, No Ice - X-Large (Greater Than 22.5 Ft3) Refrigerator:RES:SFM:14:0</v>
          </cell>
          <cell r="AD116" t="str">
            <v>SCE:ES Most Efficient Bottom Mount Freezer, No Ice - X-Large (Greater Than 22.5 Ft3) Refrigerator:RES</v>
          </cell>
          <cell r="AE116">
            <v>0.55000000000000004</v>
          </cell>
          <cell r="AF116">
            <v>0</v>
          </cell>
          <cell r="AG116" t="b">
            <v>1</v>
          </cell>
          <cell r="AH116">
            <v>0.55000000000000004</v>
          </cell>
        </row>
        <row r="117">
          <cell r="AC117" t="str">
            <v>PGE:23 Watt Int Screw-In CFL:RES:MFM:9.7:0</v>
          </cell>
          <cell r="AD117" t="str">
            <v>PGE:23 Watt Int Screw-In CFL:RES</v>
          </cell>
          <cell r="AE117">
            <v>0.55000000000000004</v>
          </cell>
          <cell r="AF117">
            <v>0</v>
          </cell>
          <cell r="AG117" t="b">
            <v>0</v>
          </cell>
          <cell r="AH117">
            <v>0.85</v>
          </cell>
        </row>
        <row r="118">
          <cell r="AC118" t="str">
            <v>SCE:ES Most Efficient Bottom Mount Freezer, With Ice - X-Large (Greater Than 22.5 Ft3) Refrigerator:RES:SFM:14:0</v>
          </cell>
          <cell r="AD118" t="str">
            <v>SCE:ES Most Efficient Bottom Mount Freezer, With Ice - X-Large (Greater Than 22.5 Ft3) Refrigerator:RES</v>
          </cell>
          <cell r="AE118">
            <v>0.55000000000000004</v>
          </cell>
          <cell r="AF118">
            <v>0</v>
          </cell>
          <cell r="AG118" t="b">
            <v>1</v>
          </cell>
          <cell r="AH118">
            <v>0.55000000000000004</v>
          </cell>
        </row>
        <row r="119">
          <cell r="AC119" t="str">
            <v>PGE:CFL Hard Wired Fixtures: 26 Watt - Interior:RES:SFM:16:0</v>
          </cell>
          <cell r="AD119" t="str">
            <v>PGE:CFL Hard Wired Fixtures: 26 Watt - Interior:RES</v>
          </cell>
          <cell r="AE119">
            <v>0.55000000000000004</v>
          </cell>
          <cell r="AF119">
            <v>0</v>
          </cell>
          <cell r="AG119" t="b">
            <v>1</v>
          </cell>
          <cell r="AH119">
            <v>0.55000000000000004</v>
          </cell>
        </row>
        <row r="120">
          <cell r="AC120" t="str">
            <v>PGE:CFL Hard Wired Fixtures: 27- 68 Watt Wall Pack - Exterior:RES:SFM:8.8:0</v>
          </cell>
          <cell r="AD120" t="str">
            <v>PGE:CFL Hard Wired Fixtures: 27- 68 Watt Wall Pack - Exterior:RES</v>
          </cell>
          <cell r="AE120">
            <v>0.55000000000000004</v>
          </cell>
          <cell r="AF120">
            <v>0</v>
          </cell>
          <cell r="AG120" t="b">
            <v>1</v>
          </cell>
          <cell r="AH120">
            <v>0.55000000000000004</v>
          </cell>
        </row>
        <row r="121">
          <cell r="AC121" t="str">
            <v>PGE:CFL Reflector: 15 Watt - Interior:RES:SFM:9.7:0</v>
          </cell>
          <cell r="AD121" t="str">
            <v>PGE:CFL Reflector: 15 Watt - Interior:RES</v>
          </cell>
          <cell r="AE121">
            <v>0.55000000000000004</v>
          </cell>
          <cell r="AF121">
            <v>0</v>
          </cell>
          <cell r="AG121" t="b">
            <v>1</v>
          </cell>
          <cell r="AH121">
            <v>0.55000000000000004</v>
          </cell>
        </row>
        <row r="122">
          <cell r="AC122" t="str">
            <v>PGE:CFL Screw-In: 14 Watt - Exterior:RES:SFM:8.8:0</v>
          </cell>
          <cell r="AD122" t="str">
            <v>PGE:CFL Screw-In: 14 Watt - Exterior:RES</v>
          </cell>
          <cell r="AE122">
            <v>0.55000000000000004</v>
          </cell>
          <cell r="AF122">
            <v>0</v>
          </cell>
          <cell r="AG122" t="b">
            <v>1</v>
          </cell>
          <cell r="AH122">
            <v>0.55000000000000004</v>
          </cell>
        </row>
        <row r="123">
          <cell r="AC123" t="str">
            <v>SCE:ES Most Efficient Clothes Washer, Mef&gt;=3.2, Wf&lt;=3.0:RES:SFM:11:0</v>
          </cell>
          <cell r="AD123" t="str">
            <v>SCE:ES Most Efficient Clothes Washer, Mef&gt;=3.2, Wf&lt;=3.0:RES</v>
          </cell>
          <cell r="AE123">
            <v>0.31</v>
          </cell>
          <cell r="AF123">
            <v>0</v>
          </cell>
          <cell r="AG123" t="b">
            <v>1</v>
          </cell>
          <cell r="AH123">
            <v>0.30999999999999994</v>
          </cell>
        </row>
        <row r="124">
          <cell r="AC124" t="str">
            <v>SCE:Pool Contractor Incentive:RES:SFM:0:0</v>
          </cell>
          <cell r="AD124" t="str">
            <v>SCE:Pool Contractor Incentive:RES</v>
          </cell>
          <cell r="AE124">
            <v>0.55000000000000004</v>
          </cell>
          <cell r="AF124">
            <v>0</v>
          </cell>
          <cell r="AG124" t="b">
            <v>1</v>
          </cell>
          <cell r="AH124">
            <v>0.55000000000000004</v>
          </cell>
        </row>
        <row r="125">
          <cell r="AC125" t="str">
            <v>SCE:Higher-Efficiency Energy Star Clothes Washer, Mef&gt;=2.4, Wf&lt;=4.0:RES:SFM:11:0</v>
          </cell>
          <cell r="AD125" t="str">
            <v>SCE:Higher-Efficiency Energy Star Clothes Washer, Mef&gt;=2.4, Wf&lt;=4.0:RES</v>
          </cell>
          <cell r="AE125">
            <v>0.31</v>
          </cell>
          <cell r="AF125">
            <v>0</v>
          </cell>
          <cell r="AG125" t="b">
            <v>1</v>
          </cell>
          <cell r="AH125">
            <v>0.30999999999999994</v>
          </cell>
        </row>
        <row r="126">
          <cell r="AC126" t="str">
            <v>SCE:Mef = 2.0 And Wf = 6.0 Energy Star Clothes Washer:RES:SFM:11:0</v>
          </cell>
          <cell r="AD126" t="str">
            <v>SCE:Mef = 2.0 And Wf = 6.0 Energy Star Clothes Washer:RES</v>
          </cell>
          <cell r="AE126">
            <v>0.31</v>
          </cell>
          <cell r="AF126">
            <v>0</v>
          </cell>
          <cell r="AG126" t="b">
            <v>1</v>
          </cell>
          <cell r="AH126">
            <v>0.30999999999999994</v>
          </cell>
        </row>
        <row r="127">
          <cell r="AC127" t="str">
            <v>PGE:Well Pumps-Variable Frequency Drive-Retrofit Only:AG:AGOTH:10:0</v>
          </cell>
          <cell r="AD127" t="str">
            <v>PGE:Well Pumps-Variable Frequency Drive-Retrofit Only:AG</v>
          </cell>
          <cell r="AE127">
            <v>0.6</v>
          </cell>
          <cell r="AF127">
            <v>0.18590575010808474</v>
          </cell>
          <cell r="AG127" t="b">
            <v>0</v>
          </cell>
          <cell r="AH127">
            <v>0.85</v>
          </cell>
        </row>
        <row r="128">
          <cell r="AC128" t="str">
            <v>SCE:Variable Speed Drive On Pool Pump Controls Replacing Two Speed Pool Pump:RES:SFM:10:0</v>
          </cell>
          <cell r="AD128" t="str">
            <v>SCE:Variable Speed Drive On Pool Pump Controls Replacing Two Speed Pool Pump:RES</v>
          </cell>
          <cell r="AE128">
            <v>0.55000000000000004</v>
          </cell>
          <cell r="AF128">
            <v>0</v>
          </cell>
          <cell r="AG128" t="b">
            <v>0</v>
          </cell>
          <cell r="AH128">
            <v>0.85</v>
          </cell>
        </row>
        <row r="129">
          <cell r="AC129" t="str">
            <v>SCE:18 Watt Exterior Fixture (Common Area) CFL Replacing Incandescent Average Watts = 73.26:RES:MFM:16:0</v>
          </cell>
          <cell r="AD129" t="str">
            <v>SCE:18 Watt Exterior Fixture (Common Area) CFL Replacing Incandescent Average Watts = 73.26:RES</v>
          </cell>
          <cell r="AE129">
            <v>0.55000000000000004</v>
          </cell>
          <cell r="AF129">
            <v>0</v>
          </cell>
          <cell r="AG129" t="b">
            <v>1</v>
          </cell>
          <cell r="AH129">
            <v>0.55000000000000004</v>
          </cell>
        </row>
        <row r="130">
          <cell r="AC130" t="str">
            <v>SCE:18 Watt Exterior Fixture (Dwelling Area) CFL Replacing Incandescent Average Watts = 73.26:RES:MFM:16:0</v>
          </cell>
          <cell r="AD130" t="str">
            <v>SCE:18 Watt Exterior Fixture (Dwelling Area) CFL Replacing Incandescent Average Watts = 73.26:RES</v>
          </cell>
          <cell r="AE130">
            <v>0.55000000000000004</v>
          </cell>
          <cell r="AF130">
            <v>0</v>
          </cell>
          <cell r="AG130" t="b">
            <v>1</v>
          </cell>
          <cell r="AH130">
            <v>0.55000000000000004</v>
          </cell>
        </row>
        <row r="131">
          <cell r="AC131" t="str">
            <v>SCE:23 Watt Exterior Fixture (Common Area) CFL Replacing Incandescent Average Watts = 93.61:RES:MFM:16:0</v>
          </cell>
          <cell r="AD131" t="str">
            <v>SCE:23 Watt Exterior Fixture (Common Area) CFL Replacing Incandescent Average Watts = 93.61:RES</v>
          </cell>
          <cell r="AE131">
            <v>0.55000000000000004</v>
          </cell>
          <cell r="AF131">
            <v>0</v>
          </cell>
          <cell r="AG131" t="b">
            <v>1</v>
          </cell>
          <cell r="AH131">
            <v>0.55000000000000004</v>
          </cell>
        </row>
        <row r="132">
          <cell r="AC132" t="str">
            <v>PGE:Refrig Case Ltg-Tier 1 LED Lightbar &lt;= 5-Foot Unit No Occ Sensor Control:COM:GRO:16:0</v>
          </cell>
          <cell r="AD132" t="str">
            <v>PGE:Refrig Case Ltg-Tier 1 LED Lightbar &lt;= 5-Foot Unit No Occ Sensor Control:COM</v>
          </cell>
          <cell r="AE132">
            <v>0.7</v>
          </cell>
          <cell r="AF132">
            <v>0</v>
          </cell>
          <cell r="AG132" t="b">
            <v>1</v>
          </cell>
          <cell r="AH132">
            <v>0.7</v>
          </cell>
        </row>
        <row r="133">
          <cell r="AC133" t="str">
            <v>SCE:23 Watt Exterior Fixture (Dwelling Area) CFL Replacing Incandescent Average Watts = 93.61:RES:MFM:16:0</v>
          </cell>
          <cell r="AD133" t="str">
            <v>SCE:23 Watt Exterior Fixture (Dwelling Area) CFL Replacing Incandescent Average Watts = 93.61:RES</v>
          </cell>
          <cell r="AE133">
            <v>0.55000000000000004</v>
          </cell>
          <cell r="AF133">
            <v>0</v>
          </cell>
          <cell r="AG133" t="b">
            <v>1</v>
          </cell>
          <cell r="AH133">
            <v>0.55000000000000004</v>
          </cell>
        </row>
        <row r="134">
          <cell r="AC134" t="str">
            <v>SCE:23 Watt Interior Fixture (Common Area) CFL Replacing Incandescent Average Watts = 79.81:RES:MFM:16:5.30000019073486</v>
          </cell>
          <cell r="AD134" t="str">
            <v>SCE:23 Watt Interior Fixture (Common Area) CFL Replacing Incandescent Average Watts = 79.81:RES</v>
          </cell>
          <cell r="AE134">
            <v>0.55000000000000004</v>
          </cell>
          <cell r="AF134">
            <v>0</v>
          </cell>
          <cell r="AG134" t="b">
            <v>1</v>
          </cell>
          <cell r="AH134">
            <v>0.55000000000000004</v>
          </cell>
        </row>
        <row r="135">
          <cell r="AC135" t="str">
            <v>SCE:23 Watt Interior Fixture (Dwelling Area) CFL Replacing Incandescent Average Watts = 79.81:RES:MFM:16:5.30000019073486</v>
          </cell>
          <cell r="AD135" t="str">
            <v>SCE:23 Watt Interior Fixture (Dwelling Area) CFL Replacing Incandescent Average Watts = 79.81:RES</v>
          </cell>
          <cell r="AE135">
            <v>0.55000000000000004</v>
          </cell>
          <cell r="AF135">
            <v>0</v>
          </cell>
          <cell r="AG135" t="b">
            <v>1</v>
          </cell>
          <cell r="AH135">
            <v>0.55000000000000004</v>
          </cell>
        </row>
        <row r="136">
          <cell r="AC136" t="str">
            <v>SCE:26 Watt Exterior Fixture (Common Area) CFL Replacing Incandescent Average Watts = 105.82:RES:MFM:16:0</v>
          </cell>
          <cell r="AD136" t="str">
            <v>SCE:26 Watt Exterior Fixture (Common Area) CFL Replacing Incandescent Average Watts = 105.82:RES</v>
          </cell>
          <cell r="AE136">
            <v>0.55000000000000004</v>
          </cell>
          <cell r="AF136">
            <v>0</v>
          </cell>
          <cell r="AG136" t="b">
            <v>1</v>
          </cell>
          <cell r="AH136">
            <v>0.55000000000000004</v>
          </cell>
        </row>
        <row r="137">
          <cell r="AC137" t="str">
            <v>SCE:Vendor Payment - Pool Pump Surcharge:RES:SFM:0:0</v>
          </cell>
          <cell r="AD137" t="str">
            <v>SCE:Vendor Payment - Pool Pump Surcharge:RES</v>
          </cell>
          <cell r="AE137">
            <v>0.55000000000000004</v>
          </cell>
          <cell r="AF137">
            <v>0</v>
          </cell>
          <cell r="AG137" t="b">
            <v>1</v>
          </cell>
          <cell r="AH137">
            <v>0.55000000000000004</v>
          </cell>
        </row>
        <row r="138">
          <cell r="AC138" t="str">
            <v>PGE:LED Open Sign:RES:RSD:16:0</v>
          </cell>
          <cell r="AD138" t="str">
            <v>PGE:LED Open Sign:RES</v>
          </cell>
          <cell r="AE138">
            <v>0.7</v>
          </cell>
          <cell r="AF138">
            <v>0</v>
          </cell>
          <cell r="AG138" t="b">
            <v>1</v>
          </cell>
          <cell r="AH138">
            <v>0.7</v>
          </cell>
        </row>
        <row r="139">
          <cell r="AC139" t="str">
            <v>SCE:26 Watt Exterior Fixture (Dwelling Area) CFL Replacing Incandescent Average Watts = 105.82:RES:MFM:16:0</v>
          </cell>
          <cell r="AD139" t="str">
            <v>SCE:26 Watt Exterior Fixture (Dwelling Area) CFL Replacing Incandescent Average Watts = 105.82:RES</v>
          </cell>
          <cell r="AE139">
            <v>0.55000000000000004</v>
          </cell>
          <cell r="AF139">
            <v>0</v>
          </cell>
          <cell r="AG139" t="b">
            <v>1</v>
          </cell>
          <cell r="AH139">
            <v>0.55000000000000004</v>
          </cell>
        </row>
        <row r="140">
          <cell r="AC140" t="str">
            <v>SCE:26 Watt Interior Fixture (Dwelling Area) CFL Replacing Incandescent Average Watts = 90.22:RES:MFM:16:5.30000019073486</v>
          </cell>
          <cell r="AD140" t="str">
            <v>SCE:26 Watt Interior Fixture (Dwelling Area) CFL Replacing Incandescent Average Watts = 90.22:RES</v>
          </cell>
          <cell r="AE140">
            <v>0.55000000000000004</v>
          </cell>
          <cell r="AF140">
            <v>0</v>
          </cell>
          <cell r="AG140" t="b">
            <v>1</v>
          </cell>
          <cell r="AH140">
            <v>0.55000000000000004</v>
          </cell>
        </row>
        <row r="141">
          <cell r="AC141" t="str">
            <v>SCE:22 Watt Interior Fixture (Common Area) CFL Replacing Incandescent Average Watts = 76.34:RES:MFM:16:5.30000019073486</v>
          </cell>
          <cell r="AD141" t="str">
            <v>SCE:22 Watt Interior Fixture (Common Area) CFL Replacing Incandescent Average Watts = 76.34:RES</v>
          </cell>
          <cell r="AE141">
            <v>0.55000000000000004</v>
          </cell>
          <cell r="AF141">
            <v>0</v>
          </cell>
          <cell r="AG141" t="b">
            <v>1</v>
          </cell>
          <cell r="AH141">
            <v>0.55000000000000004</v>
          </cell>
        </row>
        <row r="142">
          <cell r="AC142" t="str">
            <v>SCE:36 Watt Exterior Fixture (Common Area) CFL Replacing Incandescent Average Watts = 146.52:RES:MFM:16:0</v>
          </cell>
          <cell r="AD142" t="str">
            <v>SCE:36 Watt Exterior Fixture (Common Area) CFL Replacing Incandescent Average Watts = 146.52:RES</v>
          </cell>
          <cell r="AE142">
            <v>0.55000000000000004</v>
          </cell>
          <cell r="AF142">
            <v>0</v>
          </cell>
          <cell r="AG142" t="b">
            <v>1</v>
          </cell>
          <cell r="AH142">
            <v>0.55000000000000004</v>
          </cell>
        </row>
        <row r="143">
          <cell r="AC143" t="str">
            <v>SCE:36 Watt Interior Fixture (Common Area) CFL Replacing Incandescent Average Watts = 124.92:RES:MFM:16:5.30000019073486</v>
          </cell>
          <cell r="AD143" t="str">
            <v>SCE:36 Watt Interior Fixture (Common Area) CFL Replacing Incandescent Average Watts = 124.92:RES</v>
          </cell>
          <cell r="AE143">
            <v>0.55000000000000004</v>
          </cell>
          <cell r="AF143">
            <v>0</v>
          </cell>
          <cell r="AG143" t="b">
            <v>1</v>
          </cell>
          <cell r="AH143">
            <v>0.55000000000000004</v>
          </cell>
        </row>
        <row r="144">
          <cell r="AC144" t="str">
            <v>SCE:36 Watt Interior Fixture (Dwelling Area) CFL Replacing Incandescent Average Watts = 124.92:RES:MFM:16:5.30000019073486</v>
          </cell>
          <cell r="AD144" t="str">
            <v>SCE:36 Watt Interior Fixture (Dwelling Area) CFL Replacing Incandescent Average Watts = 124.92:RES</v>
          </cell>
          <cell r="AE144">
            <v>0.55000000000000004</v>
          </cell>
          <cell r="AF144">
            <v>0</v>
          </cell>
          <cell r="AG144" t="b">
            <v>1</v>
          </cell>
          <cell r="AH144">
            <v>0.55000000000000004</v>
          </cell>
        </row>
        <row r="145">
          <cell r="AC145" t="str">
            <v>SCE:39 Watt Interior Fixture (Common Area) CFL Replacing Incandescent Average Watts = 135.33:RES:MFM:16:5.30000019073486</v>
          </cell>
          <cell r="AD145" t="str">
            <v>SCE:39 Watt Interior Fixture (Common Area) CFL Replacing Incandescent Average Watts = 135.33:RES</v>
          </cell>
          <cell r="AE145">
            <v>0.55000000000000004</v>
          </cell>
          <cell r="AF145">
            <v>0</v>
          </cell>
          <cell r="AG145" t="b">
            <v>1</v>
          </cell>
          <cell r="AH145">
            <v>0.55000000000000004</v>
          </cell>
        </row>
        <row r="146">
          <cell r="AC146" t="str">
            <v>SCE:39 Watt Interior Fixture (Dwelling Area) CFL Replacing Incandescent Average Watts = 135.33:RES:MFM:16:5.30000019073486</v>
          </cell>
          <cell r="AD146" t="str">
            <v>SCE:39 Watt Interior Fixture (Dwelling Area) CFL Replacing Incandescent Average Watts = 135.33:RES</v>
          </cell>
          <cell r="AE146">
            <v>0.55000000000000004</v>
          </cell>
          <cell r="AF146">
            <v>0</v>
          </cell>
          <cell r="AG146" t="b">
            <v>1</v>
          </cell>
          <cell r="AH146">
            <v>0.55000000000000004</v>
          </cell>
        </row>
        <row r="147">
          <cell r="AC147" t="str">
            <v>SCE:46 Watt Interior Fixture (Common Area) CFL Replacing Incandescent Average Watts = 159.62:RES:MFM:16:5.30000019073486</v>
          </cell>
          <cell r="AD147" t="str">
            <v>SCE:46 Watt Interior Fixture (Common Area) CFL Replacing Incandescent Average Watts = 159.62:RES</v>
          </cell>
          <cell r="AE147">
            <v>0.55000000000000004</v>
          </cell>
          <cell r="AF147">
            <v>0</v>
          </cell>
          <cell r="AG147" t="b">
            <v>1</v>
          </cell>
          <cell r="AH147">
            <v>0.55000000000000004</v>
          </cell>
        </row>
        <row r="148">
          <cell r="AC148" t="str">
            <v>PGE:Lin Ft T1 LED Ltbar &gt; 5ft Unit No Occ Sens Ctrl Replace Mult Lamp Profile:RES:RTS:16:0</v>
          </cell>
          <cell r="AD148" t="str">
            <v>PGE:Lin Ft T1 LED Ltbar &gt; 5ft Unit No Occ Sens Ctrl Replace Mult Lamp Profile:RES</v>
          </cell>
          <cell r="AE148">
            <v>0.7</v>
          </cell>
          <cell r="AF148">
            <v>0</v>
          </cell>
          <cell r="AG148" t="b">
            <v>1</v>
          </cell>
          <cell r="AH148">
            <v>0.7</v>
          </cell>
        </row>
        <row r="149">
          <cell r="AC149" t="str">
            <v>SCE:26 Watt Interior Fixture (Common Area) CFL Replacing Incandescent Average Watts = 90.22:RES:MFM:16:5.30000019073486</v>
          </cell>
          <cell r="AD149" t="str">
            <v>SCE:26 Watt Interior Fixture (Common Area) CFL Replacing Incandescent Average Watts = 90.22:RES</v>
          </cell>
          <cell r="AE149">
            <v>0.55000000000000004</v>
          </cell>
          <cell r="AF149">
            <v>0</v>
          </cell>
          <cell r="AG149" t="b">
            <v>1</v>
          </cell>
          <cell r="AH149">
            <v>0.55000000000000004</v>
          </cell>
        </row>
        <row r="150">
          <cell r="AC150" t="str">
            <v>SCE:36 Watt Exterior Fixture (Dwelling Area) CFL Replacing Incandescent Average Watts = 146.52:RES:MFM:16:0</v>
          </cell>
          <cell r="AD150" t="str">
            <v>SCE:36 Watt Exterior Fixture (Dwelling Area) CFL Replacing Incandescent Average Watts = 146.52:RES</v>
          </cell>
          <cell r="AE150">
            <v>0.55000000000000004</v>
          </cell>
          <cell r="AF150">
            <v>0</v>
          </cell>
          <cell r="AG150" t="b">
            <v>1</v>
          </cell>
          <cell r="AH150">
            <v>0.55000000000000004</v>
          </cell>
        </row>
        <row r="151">
          <cell r="AC151" t="str">
            <v>SCE:46 Watt Interior Fixture (Dwelling Area) CFL Replacing Incandescent Average Watts = 159.62:RES:MFM:16:5.30000019073486</v>
          </cell>
          <cell r="AD151" t="str">
            <v>SCE:46 Watt Interior Fixture (Dwelling Area) CFL Replacing Incandescent Average Watts = 159.62:RES</v>
          </cell>
          <cell r="AE151">
            <v>0.55000000000000004</v>
          </cell>
          <cell r="AF151">
            <v>0</v>
          </cell>
          <cell r="AG151" t="b">
            <v>1</v>
          </cell>
          <cell r="AH151">
            <v>0.55000000000000004</v>
          </cell>
        </row>
        <row r="152">
          <cell r="AC152" t="str">
            <v>SCE:52 Watt Interior Fixture (Dwelling Area) CFL Replacing Incandescent Average Watts = 180.44:RES:MFM:16:5.30000019073486</v>
          </cell>
          <cell r="AD152" t="str">
            <v>SCE:52 Watt Interior Fixture (Dwelling Area) CFL Replacing Incandescent Average Watts = 180.44:RES</v>
          </cell>
          <cell r="AE152">
            <v>0.55000000000000004</v>
          </cell>
          <cell r="AF152">
            <v>0</v>
          </cell>
          <cell r="AG152" t="b">
            <v>1</v>
          </cell>
          <cell r="AH152">
            <v>0.55000000000000004</v>
          </cell>
        </row>
        <row r="153">
          <cell r="AC153" t="str">
            <v>SCE:54 Watt Interior Fixture (Dwelling Area) CFL Replacing Incandescent Average Watts = 187.38:RES:MFM:16:5.30000019073486</v>
          </cell>
          <cell r="AD153" t="str">
            <v>SCE:54 Watt Interior Fixture (Dwelling Area) CFL Replacing Incandescent Average Watts = 187.38:RES</v>
          </cell>
          <cell r="AE153">
            <v>0.55000000000000004</v>
          </cell>
          <cell r="AF153">
            <v>0</v>
          </cell>
          <cell r="AG153" t="b">
            <v>1</v>
          </cell>
          <cell r="AH153">
            <v>0.55000000000000004</v>
          </cell>
        </row>
        <row r="154">
          <cell r="AC154" t="str">
            <v>SCE:Programmable Variable Speed Drive On Pool Pump Control Replacing Single Speed Pool Pump:RES:MFM:10:3.29999995231628</v>
          </cell>
          <cell r="AD154" t="str">
            <v>SCE:Programmable Variable Speed Drive On Pool Pump Control Replacing Single Speed Pool Pump:RES</v>
          </cell>
          <cell r="AE154">
            <v>0.55000000000000004</v>
          </cell>
          <cell r="AF154">
            <v>0</v>
          </cell>
          <cell r="AG154" t="b">
            <v>1</v>
          </cell>
          <cell r="AH154">
            <v>0.55000000000000004</v>
          </cell>
        </row>
        <row r="155">
          <cell r="AC155" t="str">
            <v>SCE:Low Flow Showerhead Replacing Standard Showerhead:RES:MFM:10:0</v>
          </cell>
          <cell r="AD155" t="str">
            <v>SCE:Low Flow Showerhead Replacing Standard Showerhead:RES</v>
          </cell>
          <cell r="AE155">
            <v>0.55000000000000004</v>
          </cell>
          <cell r="AF155">
            <v>0</v>
          </cell>
          <cell r="AG155" t="b">
            <v>1</v>
          </cell>
          <cell r="AH155">
            <v>0.55000000000000004</v>
          </cell>
        </row>
        <row r="156">
          <cell r="AC156" t="str">
            <v>SCE:Faucet Aerator Replacing No Faucet Aerator:RES:MFM:10:0</v>
          </cell>
          <cell r="AD156" t="str">
            <v>SCE:Faucet Aerator Replacing No Faucet Aerator:RES</v>
          </cell>
          <cell r="AE156">
            <v>0.55000000000000004</v>
          </cell>
          <cell r="AF156">
            <v>0</v>
          </cell>
          <cell r="AG156" t="b">
            <v>1</v>
          </cell>
          <cell r="AH156">
            <v>0.55000000000000004</v>
          </cell>
        </row>
        <row r="157">
          <cell r="AC157" t="str">
            <v>SCE:52 Watt Interior Fixture (Common Area) CFL Replacing Incandescent Average Watts = 180.44:RES:MFM:16:5.30000019073486</v>
          </cell>
          <cell r="AD157" t="str">
            <v>SCE:52 Watt Interior Fixture (Common Area) CFL Replacing Incandescent Average Watts = 180.44:RES</v>
          </cell>
          <cell r="AE157">
            <v>0.55000000000000004</v>
          </cell>
          <cell r="AF157">
            <v>0</v>
          </cell>
          <cell r="AG157" t="b">
            <v>1</v>
          </cell>
          <cell r="AH157">
            <v>0.55000000000000004</v>
          </cell>
        </row>
        <row r="158">
          <cell r="AC158" t="str">
            <v>PGE:Ventilation Fans Or Box Fans 36 In Retrofit:AG:AGOTH:10:0</v>
          </cell>
          <cell r="AD158" t="str">
            <v>PGE:Ventilation Fans Or Box Fans 36 In Retrofit:AG</v>
          </cell>
          <cell r="AE158">
            <v>0.6</v>
          </cell>
          <cell r="AF158">
            <v>0.18590575010808474</v>
          </cell>
          <cell r="AG158" t="b">
            <v>1</v>
          </cell>
          <cell r="AH158">
            <v>0.64647643752702111</v>
          </cell>
        </row>
        <row r="159">
          <cell r="AC159" t="str">
            <v>SCE:Energy Star Side Mount Freezer, No Ice - Large (23 Ft3 Or Greater) Refrigerator:RES:SFM:14:0</v>
          </cell>
          <cell r="AD159" t="str">
            <v>SCE:Energy Star Side Mount Freezer, No Ice - Large (23 Ft3 Or Greater) Refrigerator:RES</v>
          </cell>
          <cell r="AE159">
            <v>0.55000000000000004</v>
          </cell>
          <cell r="AF159">
            <v>0</v>
          </cell>
          <cell r="AG159" t="b">
            <v>1</v>
          </cell>
          <cell r="AH159">
            <v>0.55000000000000004</v>
          </cell>
        </row>
        <row r="160">
          <cell r="AC160" t="str">
            <v>SCE:15 Watt Integral Spiral With Reflector (Common Area) CFL Replacing Incandescent Average Watts = 61.35:RES:MFM:0.899999976158142:0</v>
          </cell>
          <cell r="AD160" t="str">
            <v>SCE:15 Watt Integral Spiral With Reflector (Common Area) CFL Replacing Incandescent Average Watts = 61.35:RES</v>
          </cell>
          <cell r="AE160">
            <v>0.55000000000000004</v>
          </cell>
          <cell r="AF160">
            <v>0</v>
          </cell>
          <cell r="AG160" t="b">
            <v>1</v>
          </cell>
          <cell r="AH160">
            <v>0.55000000000000004</v>
          </cell>
        </row>
        <row r="161">
          <cell r="AC161" t="str">
            <v>SCE:15 Watt Integral Spiral With Reflector (Dwelling Area) CFL Replacing Incandescent Average Watts = 61.35:RES:MFM:9.69999980926514:0</v>
          </cell>
          <cell r="AD161" t="str">
            <v>SCE:15 Watt Integral Spiral With Reflector (Dwelling Area) CFL Replacing Incandescent Average Watts = 61.35:RES</v>
          </cell>
          <cell r="AE161">
            <v>0.55000000000000004</v>
          </cell>
          <cell r="AF161">
            <v>0</v>
          </cell>
          <cell r="AG161" t="b">
            <v>1</v>
          </cell>
          <cell r="AH161">
            <v>0.55000000000000004</v>
          </cell>
        </row>
        <row r="162">
          <cell r="AC162" t="str">
            <v>PGE:18 Watt Int Screw-In CFL:RES:MFM:9.7:0</v>
          </cell>
          <cell r="AD162" t="str">
            <v>PGE:18 Watt Int Screw-In CFL:RES</v>
          </cell>
          <cell r="AE162">
            <v>0.55000000000000004</v>
          </cell>
          <cell r="AF162">
            <v>0</v>
          </cell>
          <cell r="AG162" t="b">
            <v>1</v>
          </cell>
          <cell r="AH162">
            <v>0.55000000000000004</v>
          </cell>
        </row>
        <row r="163">
          <cell r="AC163" t="str">
            <v>PGE:23 Watt Int Screw-In CFL:RES:RSD:2.1:0</v>
          </cell>
          <cell r="AD163" t="str">
            <v>PGE:23 Watt Int Screw-In CFL:RES</v>
          </cell>
          <cell r="AE163">
            <v>0.55000000000000004</v>
          </cell>
          <cell r="AF163">
            <v>0</v>
          </cell>
          <cell r="AG163" t="b">
            <v>1</v>
          </cell>
          <cell r="AH163">
            <v>0.55000000000000004</v>
          </cell>
        </row>
        <row r="164">
          <cell r="AC164" t="str">
            <v>SCE:16 SEER Split System Air Conditioner - Quality Installation DX Equipment Replacing 13 SEER AC:RES:SFM:15:0</v>
          </cell>
          <cell r="AD164" t="str">
            <v>SCE:16 SEER Split System Air Conditioner - Quality Installation DX Equipment Replacing 13 SEER AC:RES</v>
          </cell>
          <cell r="AE164">
            <v>0.85</v>
          </cell>
          <cell r="AF164">
            <v>0</v>
          </cell>
          <cell r="AG164" t="b">
            <v>1</v>
          </cell>
          <cell r="AH164">
            <v>0.85</v>
          </cell>
        </row>
        <row r="165">
          <cell r="AC165" t="str">
            <v>SCE:16 SEER Split System Heat Pump - Quality Installation DX Equipment Replacing 13 SEER AC:RES:SFM:15:0</v>
          </cell>
          <cell r="AD165" t="str">
            <v>SCE:16 SEER Split System Heat Pump - Quality Installation DX Equipment Replacing 13 SEER AC:RES</v>
          </cell>
          <cell r="AE165">
            <v>0.85</v>
          </cell>
          <cell r="AF165">
            <v>0</v>
          </cell>
          <cell r="AG165" t="b">
            <v>1</v>
          </cell>
          <cell r="AH165">
            <v>0.85</v>
          </cell>
        </row>
        <row r="166">
          <cell r="AC166" t="str">
            <v>PGE:CFL Screw-In: 23 Watt - Exterior:RES:SFM:8.8:0</v>
          </cell>
          <cell r="AD166" t="str">
            <v>PGE:CFL Screw-In: 23 Watt - Exterior:RES</v>
          </cell>
          <cell r="AE166">
            <v>0.55000000000000004</v>
          </cell>
          <cell r="AF166">
            <v>0</v>
          </cell>
          <cell r="AG166" t="b">
            <v>1</v>
          </cell>
          <cell r="AH166">
            <v>0.55000000000000004</v>
          </cell>
        </row>
        <row r="167">
          <cell r="AC167" t="str">
            <v>PGE:CFL Screw-In: 23 Watt - Interior:RES:SFM:9.7:0</v>
          </cell>
          <cell r="AD167" t="str">
            <v>PGE:CFL Screw-In: 23 Watt - Interior:RES</v>
          </cell>
          <cell r="AE167">
            <v>0.55000000000000004</v>
          </cell>
          <cell r="AF167">
            <v>0</v>
          </cell>
          <cell r="AG167" t="b">
            <v>1</v>
          </cell>
          <cell r="AH167">
            <v>0.55000000000000004</v>
          </cell>
        </row>
        <row r="168">
          <cell r="AC168" t="str">
            <v>SCE:ES Most Efficient Top Mount Freezer, No Ice - Large (18.1-22.5 Ft3) Refrigerator:RES:SFM:14:0</v>
          </cell>
          <cell r="AD168" t="str">
            <v>SCE:ES Most Efficient Top Mount Freezer, No Ice - Large (18.1-22.5 Ft3) Refrigerator:RES</v>
          </cell>
          <cell r="AE168">
            <v>0.55000000000000004</v>
          </cell>
          <cell r="AF168">
            <v>0</v>
          </cell>
          <cell r="AG168" t="b">
            <v>1</v>
          </cell>
          <cell r="AH168">
            <v>0.55000000000000004</v>
          </cell>
        </row>
        <row r="169">
          <cell r="AC169" t="str">
            <v>SCE:15 SEER Split System Air Conditioner - Quality Installation DX Equipment Replacing 13 SEER AC:RES:SFM:15:0</v>
          </cell>
          <cell r="AD169" t="str">
            <v>SCE:15 SEER Split System Air Conditioner - Quality Installation DX Equipment Replacing 13 SEER AC:RES</v>
          </cell>
          <cell r="AE169">
            <v>0.85</v>
          </cell>
          <cell r="AF169">
            <v>0</v>
          </cell>
          <cell r="AG169" t="b">
            <v>1</v>
          </cell>
          <cell r="AH169">
            <v>0.85</v>
          </cell>
        </row>
        <row r="170">
          <cell r="AC170" t="str">
            <v>SCE:Display Case Cooler Evaporator Fan ECM Motor Replacing Shaded Pole Motor:COM:GRO:15:0</v>
          </cell>
          <cell r="AD170" t="str">
            <v>SCE:Display Case Cooler Evaporator Fan ECM Motor Replacing Shaded Pole Motor:COM</v>
          </cell>
          <cell r="AE170">
            <v>0.6</v>
          </cell>
          <cell r="AF170">
            <v>0</v>
          </cell>
          <cell r="AG170" t="b">
            <v>0</v>
          </cell>
          <cell r="AH170">
            <v>0.85</v>
          </cell>
        </row>
        <row r="171">
          <cell r="AC171" t="str">
            <v>SCE:Medium Temperature Open Vertical Night Cover:COM:GRO:5:0</v>
          </cell>
          <cell r="AD171" t="str">
            <v>SCE:Medium Temperature Open Vertical Night Cover:COM</v>
          </cell>
          <cell r="AE171">
            <v>0.6</v>
          </cell>
          <cell r="AF171">
            <v>0</v>
          </cell>
          <cell r="AG171" t="b">
            <v>1</v>
          </cell>
          <cell r="AH171">
            <v>0.6</v>
          </cell>
        </row>
        <row r="172">
          <cell r="AC172" t="str">
            <v>SCE:25-50 HP Turbine Booster Pump System Overhaul Maintenance:COM:S_AGR:9.30000019073486:0</v>
          </cell>
          <cell r="AD172" t="str">
            <v>SCE:25-50 HP Turbine Booster Pump System Overhaul Maintenance:COM</v>
          </cell>
          <cell r="AE172">
            <v>0.6</v>
          </cell>
          <cell r="AF172">
            <v>0</v>
          </cell>
          <cell r="AG172" t="b">
            <v>1</v>
          </cell>
          <cell r="AH172">
            <v>0.6</v>
          </cell>
        </row>
        <row r="173">
          <cell r="AC173" t="str">
            <v>SCE:Variable Speed Drive On Chilled Water Pump Control:COM:S_MIC:15:0</v>
          </cell>
          <cell r="AD173" t="str">
            <v>SCE:Variable Speed Drive On Chilled Water Pump Control:COM</v>
          </cell>
          <cell r="AE173">
            <v>0.6</v>
          </cell>
          <cell r="AF173">
            <v>0</v>
          </cell>
          <cell r="AG173" t="b">
            <v>1</v>
          </cell>
          <cell r="AH173">
            <v>0.6</v>
          </cell>
        </row>
        <row r="174">
          <cell r="AC174" t="str">
            <v>SCE:Variable Speed Drive On Condenser Water Pump Control:COM:HTL:15:0</v>
          </cell>
          <cell r="AD174" t="str">
            <v>SCE:Variable Speed Drive On Condenser Water Pump Control:COM</v>
          </cell>
          <cell r="AE174">
            <v>0.6</v>
          </cell>
          <cell r="AF174">
            <v>0</v>
          </cell>
          <cell r="AG174" t="b">
            <v>1</v>
          </cell>
          <cell r="AH174">
            <v>0.6</v>
          </cell>
        </row>
        <row r="175">
          <cell r="AC175" t="str">
            <v>SCE:Variable Speed Drive On Condenser Water Pump Control:COM:S_MIC:15:0</v>
          </cell>
          <cell r="AD175" t="str">
            <v>SCE:Variable Speed Drive On Condenser Water Pump Control:COM</v>
          </cell>
          <cell r="AE175">
            <v>0.6</v>
          </cell>
          <cell r="AF175">
            <v>0</v>
          </cell>
          <cell r="AG175" t="b">
            <v>1</v>
          </cell>
          <cell r="AH175">
            <v>0.6</v>
          </cell>
        </row>
        <row r="176">
          <cell r="AC176" t="str">
            <v>PGE:15 Watt Ext Screw-In CFL Res:RES:SFM:8.8:0</v>
          </cell>
          <cell r="AD176" t="str">
            <v>PGE:15 Watt Ext Screw-In CFL Res:RES</v>
          </cell>
          <cell r="AE176">
            <v>0.55000000000000004</v>
          </cell>
          <cell r="AF176">
            <v>0</v>
          </cell>
          <cell r="AG176" t="b">
            <v>1</v>
          </cell>
          <cell r="AH176">
            <v>0.55000000000000004</v>
          </cell>
        </row>
        <row r="177">
          <cell r="AC177" t="str">
            <v>SCE:&lt; 15 Cubic Feet Glass-Door Reach-In Refrigerator:COM:RFF:12:0</v>
          </cell>
          <cell r="AD177" t="str">
            <v>SCE:&lt; 15 Cubic Feet Glass-Door Reach-In Refrigerator:COM</v>
          </cell>
          <cell r="AE177">
            <v>0.6</v>
          </cell>
          <cell r="AF177">
            <v>0</v>
          </cell>
          <cell r="AG177" t="b">
            <v>1</v>
          </cell>
          <cell r="AH177">
            <v>0.6</v>
          </cell>
        </row>
        <row r="178">
          <cell r="AC178" t="str">
            <v>PGE:18 Watt Int Screw-In CFL:RES:SFM:9.7:0</v>
          </cell>
          <cell r="AD178" t="str">
            <v>PGE:18 Watt Int Screw-In CFL:RES</v>
          </cell>
          <cell r="AE178">
            <v>0.55000000000000004</v>
          </cell>
          <cell r="AF178">
            <v>0</v>
          </cell>
          <cell r="AG178" t="b">
            <v>1</v>
          </cell>
          <cell r="AH178">
            <v>0.55000000000000004</v>
          </cell>
        </row>
        <row r="179">
          <cell r="AC179" t="str">
            <v>PGE:23 Watt Ext Screw-In CFL Res:RES:SFM:8.8:0</v>
          </cell>
          <cell r="AD179" t="str">
            <v>PGE:23 Watt Ext Screw-In CFL Res:RES</v>
          </cell>
          <cell r="AE179">
            <v>0.55000000000000004</v>
          </cell>
          <cell r="AF179">
            <v>0</v>
          </cell>
          <cell r="AG179" t="b">
            <v>0</v>
          </cell>
          <cell r="AH179">
            <v>0.85</v>
          </cell>
        </row>
        <row r="180">
          <cell r="AC180" t="str">
            <v>PGE:23 Watt Int Screw-In CFL:RES:SFM:9.7:0</v>
          </cell>
          <cell r="AD180" t="str">
            <v>PGE:23 Watt Int Screw-In CFL:RES</v>
          </cell>
          <cell r="AE180">
            <v>0.55000000000000004</v>
          </cell>
          <cell r="AF180">
            <v>0</v>
          </cell>
          <cell r="AG180" t="b">
            <v>1</v>
          </cell>
          <cell r="AH180">
            <v>0.55000000000000004</v>
          </cell>
        </row>
        <row r="181">
          <cell r="AC181" t="str">
            <v>PGE:Humidistat Control For Anti-Sweat Heaters:RES:GRO:12:0</v>
          </cell>
          <cell r="AD181" t="str">
            <v>PGE:Humidistat Control For Anti-Sweat Heaters:RES</v>
          </cell>
          <cell r="AE181">
            <v>0.6</v>
          </cell>
          <cell r="AF181">
            <v>0</v>
          </cell>
          <cell r="AG181" t="b">
            <v>1</v>
          </cell>
          <cell r="AH181">
            <v>0.6</v>
          </cell>
        </row>
        <row r="182">
          <cell r="AC182" t="str">
            <v>SCE:Attic Insulation &gt;=r-19:RES:SFM:20:0</v>
          </cell>
          <cell r="AD182" t="str">
            <v>SCE:Attic Insulation &gt;=r-19:RES</v>
          </cell>
          <cell r="AE182">
            <v>0.28000000000000003</v>
          </cell>
          <cell r="AF182">
            <v>0</v>
          </cell>
          <cell r="AG182" t="b">
            <v>1</v>
          </cell>
          <cell r="AH182">
            <v>0.28000000000000003</v>
          </cell>
        </row>
        <row r="183">
          <cell r="AC183" t="str">
            <v>SCE:Cooler Anti-Sweat Heater (ASH) Control:COM:GRO:12:0</v>
          </cell>
          <cell r="AD183" t="str">
            <v>SCE:Cooler Anti-Sweat Heater (ASH) Control:COM</v>
          </cell>
          <cell r="AE183">
            <v>0.6</v>
          </cell>
          <cell r="AF183">
            <v>0</v>
          </cell>
          <cell r="AG183" t="b">
            <v>1</v>
          </cell>
          <cell r="AH183">
            <v>0.6</v>
          </cell>
        </row>
        <row r="184">
          <cell r="AC184" t="str">
            <v>SCE:Variable Speed Drive On Chilled Water Pump Control:COM:OFL:15:0</v>
          </cell>
          <cell r="AD184" t="str">
            <v>SCE:Variable Speed Drive On Chilled Water Pump Control:COM</v>
          </cell>
          <cell r="AE184">
            <v>0.6</v>
          </cell>
          <cell r="AF184">
            <v>0</v>
          </cell>
          <cell r="AG184" t="b">
            <v>1</v>
          </cell>
          <cell r="AH184">
            <v>0.6</v>
          </cell>
        </row>
        <row r="185">
          <cell r="AC185" t="str">
            <v>SCE:Variable Speed Drive On Condenser Water Pump Control:COM:OFL:15:0</v>
          </cell>
          <cell r="AD185" t="str">
            <v>SCE:Variable Speed Drive On Condenser Water Pump Control:COM</v>
          </cell>
          <cell r="AE185">
            <v>0.6</v>
          </cell>
          <cell r="AF185">
            <v>0</v>
          </cell>
          <cell r="AG185" t="b">
            <v>1</v>
          </cell>
          <cell r="AH185">
            <v>0.6</v>
          </cell>
        </row>
        <row r="186">
          <cell r="AC186" t="str">
            <v>SCE:(1) 36in Medium Temp Reach-In Display Cases Shelf LED Replacing (1) 36in T8 Linear Fluorescent:COM:GRO:16:0</v>
          </cell>
          <cell r="AD186" t="str">
            <v>SCE:(1) 36in Medium Temp Reach-In Display Cases Shelf LED Replacing (1) 36in T8 Linear Fluorescent:COM</v>
          </cell>
          <cell r="AE186">
            <v>0.7</v>
          </cell>
          <cell r="AF186">
            <v>0</v>
          </cell>
          <cell r="AG186" t="b">
            <v>1</v>
          </cell>
          <cell r="AH186">
            <v>0.7</v>
          </cell>
        </row>
        <row r="187">
          <cell r="AC187" t="str">
            <v>PGE:Fluorescent 70 Watt Torchiere:RES:MFM:16:0</v>
          </cell>
          <cell r="AD187" t="str">
            <v>PGE:Fluorescent 70 Watt Torchiere:RES</v>
          </cell>
          <cell r="AE187">
            <v>0.55000000000000004</v>
          </cell>
          <cell r="AF187">
            <v>0</v>
          </cell>
          <cell r="AG187" t="b">
            <v>1</v>
          </cell>
          <cell r="AH187">
            <v>0.55000000000000004</v>
          </cell>
        </row>
        <row r="188">
          <cell r="AC188" t="str">
            <v>SCE:(1) 48in Reduced Wattage (25w) T8 Linear Fluorescent Replacing (1) 48in T8 Linear Fluorescent:COM:RFF:14.5:0</v>
          </cell>
          <cell r="AD188" t="str">
            <v>SCE:(1) 48in Reduced Wattage (25w) T8 Linear Fluorescent Replacing (1) 48in T8 Linear Fluorescent:COM</v>
          </cell>
          <cell r="AE188">
            <v>0.7</v>
          </cell>
          <cell r="AF188">
            <v>0</v>
          </cell>
          <cell r="AG188" t="b">
            <v>1</v>
          </cell>
          <cell r="AH188">
            <v>0.7</v>
          </cell>
        </row>
        <row r="189">
          <cell r="AC189" t="str">
            <v>SCE:(1) 60in Retrofits In Medium Temp Reach-In Display Cases LED Replacing (1) 60in T8 Linear Fluorescent:COM:GRO:16:0</v>
          </cell>
          <cell r="AD189" t="str">
            <v>SCE:(1) 60in Retrofits In Medium Temp Reach-In Display Cases LED Replacing (1) 60in T8 Linear Fluorescent:COM</v>
          </cell>
          <cell r="AE189">
            <v>0.7</v>
          </cell>
          <cell r="AF189">
            <v>0</v>
          </cell>
          <cell r="AG189" t="b">
            <v>1</v>
          </cell>
          <cell r="AH189">
            <v>0.7</v>
          </cell>
        </row>
        <row r="190">
          <cell r="AC190" t="str">
            <v>SCE:(1) 72in Retrofits In Medium Temp Reach-In Display Cases LED Replacing (1) 72in T12 Linear Fluorescent:COM:S_MIC:16:0</v>
          </cell>
          <cell r="AD190" t="str">
            <v>SCE:(1) 72in Retrofits In Medium Temp Reach-In Display Cases LED Replacing (1) 72in T12 Linear Fluorescent:COM</v>
          </cell>
          <cell r="AE190">
            <v>0.7</v>
          </cell>
          <cell r="AF190">
            <v>0</v>
          </cell>
          <cell r="AG190" t="b">
            <v>1</v>
          </cell>
          <cell r="AH190">
            <v>0.7</v>
          </cell>
        </row>
        <row r="191">
          <cell r="AC191" t="str">
            <v>SCE:&lt; 15 Cubic Feet Glass-Door Reach-In Refrigerator:COM:RSD:12:0</v>
          </cell>
          <cell r="AD191" t="str">
            <v>SCE:&lt; 15 Cubic Feet Glass-Door Reach-In Refrigerator:COM</v>
          </cell>
          <cell r="AE191">
            <v>0.6</v>
          </cell>
          <cell r="AF191">
            <v>0</v>
          </cell>
          <cell r="AG191" t="b">
            <v>1</v>
          </cell>
          <cell r="AH191">
            <v>0.6</v>
          </cell>
        </row>
        <row r="192">
          <cell r="AC192" t="str">
            <v>SCE:&lt;=24 kBTU/Hr High Efficiency Package Terminal Heat Pump DX Equipment:COM:HTL:15:0</v>
          </cell>
          <cell r="AD192" t="str">
            <v>SCE:&lt;=24 kBTU/Hr High Efficiency Package Terminal Heat Pump DX Equipment:COM</v>
          </cell>
          <cell r="AE192">
            <v>0.85</v>
          </cell>
          <cell r="AF192">
            <v>0</v>
          </cell>
          <cell r="AG192" t="b">
            <v>1</v>
          </cell>
          <cell r="AH192">
            <v>0.85</v>
          </cell>
        </row>
        <row r="193">
          <cell r="AC193" t="str">
            <v>SCE:Whole House Fan:RES:SFM:20:0</v>
          </cell>
          <cell r="AD193" t="str">
            <v>SCE:Whole House Fan:RES</v>
          </cell>
          <cell r="AE193">
            <v>0.55000000000000004</v>
          </cell>
          <cell r="AF193">
            <v>0</v>
          </cell>
          <cell r="AG193" t="b">
            <v>1</v>
          </cell>
          <cell r="AH193">
            <v>0.55000000000000004</v>
          </cell>
        </row>
        <row r="194">
          <cell r="AC194" t="str">
            <v>SCE:Energy Star With No Freezer (11 - 23 Ft3) Refrigerator:RES:SFM:14:0</v>
          </cell>
          <cell r="AD194" t="str">
            <v>SCE:Energy Star With No Freezer (11 - 23 Ft3) Refrigerator:RES</v>
          </cell>
          <cell r="AE194">
            <v>0.55000000000000004</v>
          </cell>
          <cell r="AF194">
            <v>0</v>
          </cell>
          <cell r="AG194" t="b">
            <v>1</v>
          </cell>
          <cell r="AH194">
            <v>0.55000000000000004</v>
          </cell>
        </row>
        <row r="195">
          <cell r="AC195" t="str">
            <v>PGE:Refrig: Auto Closer: Cooler:RES:COM:8:0</v>
          </cell>
          <cell r="AD195" t="str">
            <v>PGE:Refrig: Auto Closer: Cooler:RES</v>
          </cell>
          <cell r="AE195">
            <v>0.6</v>
          </cell>
          <cell r="AF195">
            <v>0</v>
          </cell>
          <cell r="AG195" t="b">
            <v>0</v>
          </cell>
          <cell r="AH195">
            <v>0.85</v>
          </cell>
        </row>
        <row r="196">
          <cell r="AC196" t="str">
            <v>PGE:ECM For Walk-In Evaporator Fan - 16w:RES:RES:15:0</v>
          </cell>
          <cell r="AD196" t="str">
            <v>PGE:ECM For Walk-In Evaporator Fan - 16w:RES</v>
          </cell>
          <cell r="AE196">
            <v>0.6</v>
          </cell>
          <cell r="AF196">
            <v>0</v>
          </cell>
          <cell r="AG196" t="b">
            <v>1</v>
          </cell>
          <cell r="AH196">
            <v>0.6</v>
          </cell>
        </row>
        <row r="197">
          <cell r="AC197" t="str">
            <v>SCE:High-Efficiency Clothes Washer, Mef&gt;=2.4, Wf&lt;=4.0:RES:SFM:11:0</v>
          </cell>
          <cell r="AD197" t="str">
            <v>SCE:High-Efficiency Clothes Washer, Mef&gt;=2.4, Wf&lt;=4.0:RES</v>
          </cell>
          <cell r="AE197">
            <v>0.31</v>
          </cell>
          <cell r="AF197">
            <v>0</v>
          </cell>
          <cell r="AG197" t="b">
            <v>1</v>
          </cell>
          <cell r="AH197">
            <v>0.30999999999999994</v>
          </cell>
        </row>
        <row r="198">
          <cell r="AC198" t="str">
            <v>SCE:Attic Insulation R-19:RES:MFM:20:0</v>
          </cell>
          <cell r="AD198" t="str">
            <v>SCE:Attic Insulation R-19:RES</v>
          </cell>
          <cell r="AE198">
            <v>0.28000000000000003</v>
          </cell>
          <cell r="AF198">
            <v>0</v>
          </cell>
          <cell r="AG198" t="b">
            <v>1</v>
          </cell>
          <cell r="AH198">
            <v>0.28000000000000003</v>
          </cell>
        </row>
        <row r="199">
          <cell r="AC199" t="str">
            <v>SCE:Mef = 2.0 And Wf = 6.0 Energy Star Clothes Washer:RES:MFM:11:0</v>
          </cell>
          <cell r="AD199" t="str">
            <v>SCE:Mef = 2.0 And Wf = 6.0 Energy Star Clothes Washer:RES</v>
          </cell>
          <cell r="AE199">
            <v>0.31</v>
          </cell>
          <cell r="AF199">
            <v>0</v>
          </cell>
          <cell r="AG199" t="b">
            <v>1</v>
          </cell>
          <cell r="AH199">
            <v>0.30999999999999994</v>
          </cell>
        </row>
        <row r="200">
          <cell r="AC200" t="str">
            <v>SCE:(1) 48in (1) Instant Start Ballast - Reduced Light Output T8 Linear Fluorescent Replacing (1) 48in T12 Linear Fluorescent:COM:S_MIC:15:5</v>
          </cell>
          <cell r="AD200" t="str">
            <v>SCE:(1) 48in (1) Instant Start Ballast - Reduced Light Output T8 Linear Fluorescent Replacing (1) 48in T12 Linear Fluorescent:COM</v>
          </cell>
          <cell r="AE200">
            <v>0.7</v>
          </cell>
          <cell r="AF200">
            <v>0</v>
          </cell>
          <cell r="AG200" t="b">
            <v>1</v>
          </cell>
          <cell r="AH200">
            <v>0.7</v>
          </cell>
        </row>
        <row r="201">
          <cell r="AC201" t="str">
            <v>SCE:(1) 96in (1) Instant Start Ballast - Reduced Light Output T8 Linear Fluorescent Replacing (1) 96in T12 Linear Fluorescent:COM:S_MIC:15:5</v>
          </cell>
          <cell r="AD201" t="str">
            <v>SCE:(1) 96in (1) Instant Start Ballast - Reduced Light Output T8 Linear Fluorescent Replacing (1) 96in T12 Linear Fluorescent:COM</v>
          </cell>
          <cell r="AE201">
            <v>0.7</v>
          </cell>
          <cell r="AF201">
            <v>0</v>
          </cell>
          <cell r="AG201" t="b">
            <v>1</v>
          </cell>
          <cell r="AH201">
            <v>0.7</v>
          </cell>
        </row>
        <row r="202">
          <cell r="AC202" t="str">
            <v>SCE:(2) 48in (1) Premium Instant Start Ballast - Reduced Light Output T8 Linear Flourescent Replacing (2) 48in T12 Linear Fluorescent:COM:S_MIC:15:5</v>
          </cell>
          <cell r="AD202" t="str">
            <v>SCE:(2) 48in (1) Premium Instant Start Ballast - Reduced Light Output T8 Linear Flourescent Replacing (2) 48in T12 Linear Fluorescent:COM</v>
          </cell>
          <cell r="AE202">
            <v>0.7</v>
          </cell>
          <cell r="AF202">
            <v>0</v>
          </cell>
          <cell r="AG202" t="b">
            <v>0</v>
          </cell>
          <cell r="AH202">
            <v>0.85</v>
          </cell>
        </row>
        <row r="203">
          <cell r="AC203" t="str">
            <v>SCE:(2) 48in (1) Premium Instant Start Ballast - Reduced Light Output T8 Linear Flourescent Replacing (2) 48in T12 Linear Fluorescent:COM:OFS:15:5</v>
          </cell>
          <cell r="AD203" t="str">
            <v>SCE:(2) 48in (1) Premium Instant Start Ballast - Reduced Light Output T8 Linear Flourescent Replacing (2) 48in T12 Linear Fluorescent:COM</v>
          </cell>
          <cell r="AE203">
            <v>0.7</v>
          </cell>
          <cell r="AF203">
            <v>0</v>
          </cell>
          <cell r="AG203" t="b">
            <v>1</v>
          </cell>
          <cell r="AH203">
            <v>0.7</v>
          </cell>
        </row>
        <row r="204">
          <cell r="AC204" t="str">
            <v>SCE:(2) 48in (1) Premium Instant Start Ballast - Reduced Light Output T8 Linear Flourescent Replacing (2) 48in T12 Linear Fluorescent:COM:RSD:14.5:4.8333333333333</v>
          </cell>
          <cell r="AD204" t="str">
            <v>SCE:(2) 48in (1) Premium Instant Start Ballast - Reduced Light Output T8 Linear Flourescent Replacing (2) 48in T12 Linear Fluorescent:COM</v>
          </cell>
          <cell r="AE204">
            <v>0.7</v>
          </cell>
          <cell r="AF204">
            <v>0</v>
          </cell>
          <cell r="AG204" t="b">
            <v>0</v>
          </cell>
          <cell r="AH204">
            <v>0.85</v>
          </cell>
        </row>
        <row r="205">
          <cell r="AC205" t="str">
            <v>SCE:(2) 48in (2) Premium Instant Start Ballast - Reduced Light Output W/ Reflector T8 Linear Flourescent Replacing (4) 48in T8 Linear Fluorescent:COM:RTS:15:5</v>
          </cell>
          <cell r="AD205" t="str">
            <v>SCE:(2) 48in (2) Premium Instant Start Ballast - Reduced Light Output W/ Reflector T8 Linear Flourescent Replacing (4) 48in T8 Linear Fluorescent:COM</v>
          </cell>
          <cell r="AE205">
            <v>0.7</v>
          </cell>
          <cell r="AF205">
            <v>0</v>
          </cell>
          <cell r="AG205" t="b">
            <v>1</v>
          </cell>
          <cell r="AH205">
            <v>0.7</v>
          </cell>
        </row>
        <row r="206">
          <cell r="AC206" t="str">
            <v>SCE:(2) 48in (2) Premium Instant Start Ballast - Reduced Light Output W/ Reflector T8 Linear Flourescent Replacing (4) 48in T8 Linear Fluorescent:COM:S_MIC:15:5</v>
          </cell>
          <cell r="AD206" t="str">
            <v>SCE:(2) 48in (2) Premium Instant Start Ballast - Reduced Light Output W/ Reflector T8 Linear Flourescent Replacing (4) 48in T8 Linear Fluorescent:COM</v>
          </cell>
          <cell r="AE206">
            <v>0.7</v>
          </cell>
          <cell r="AF206">
            <v>0</v>
          </cell>
          <cell r="AG206" t="b">
            <v>1</v>
          </cell>
          <cell r="AH206">
            <v>0.7</v>
          </cell>
        </row>
        <row r="207">
          <cell r="AC207" t="str">
            <v>SCE:72 Watt Interior Fixture (Dwelling Area) CFL Replacing Incandescent Average Watts = 249.84:RES:MFM:16:5.30000019073486</v>
          </cell>
          <cell r="AD207" t="str">
            <v>SCE:72 Watt Interior Fixture (Dwelling Area) CFL Replacing Incandescent Average Watts = 249.84:RES</v>
          </cell>
          <cell r="AE207">
            <v>0.55000000000000004</v>
          </cell>
          <cell r="AF207">
            <v>0</v>
          </cell>
          <cell r="AG207" t="b">
            <v>1</v>
          </cell>
          <cell r="AH207">
            <v>0.55000000000000004</v>
          </cell>
        </row>
        <row r="208">
          <cell r="AC208" t="str">
            <v>SCE:EF = 2.0 40 Gallon Heat Pump Water Heater Replacing 40 Gallon Electric Storage Water Heater, EF = 0.948:RES:SFM:10:0</v>
          </cell>
          <cell r="AD208" t="str">
            <v>SCE:EF = 2.0 40 Gallon Heat Pump Water Heater Replacing 40 Gallon Electric Storage Water Heater, EF = 0.948:RES</v>
          </cell>
          <cell r="AE208">
            <v>0.23</v>
          </cell>
          <cell r="AF208">
            <v>0</v>
          </cell>
          <cell r="AG208" t="b">
            <v>1</v>
          </cell>
          <cell r="AH208">
            <v>0.22999999999999998</v>
          </cell>
        </row>
        <row r="209">
          <cell r="AC209" t="str">
            <v>SCE:Energy Star Most Efficient Clothes Washer, Mef&gt;=3.2, Wf&lt;=3.0:RES:SFM:11:0</v>
          </cell>
          <cell r="AD209" t="str">
            <v>SCE:Energy Star Most Efficient Clothes Washer, Mef&gt;=3.2, Wf&lt;=3.0:RES</v>
          </cell>
          <cell r="AE209">
            <v>0.31</v>
          </cell>
          <cell r="AF209">
            <v>0</v>
          </cell>
          <cell r="AG209" t="b">
            <v>1</v>
          </cell>
          <cell r="AH209">
            <v>0.30999999999999994</v>
          </cell>
        </row>
        <row r="210">
          <cell r="AC210" t="str">
            <v>SCE:(2) 48in Reduced 28 Watt (1) Instant Start Ballast - High Light Output W/ Reflectors T8 Linear Fluorescent Replacing (4) 48in T8 Linear Fluorescent:COM:S_MIC:15:5</v>
          </cell>
          <cell r="AD210" t="str">
            <v>SCE:(2) 48in Reduced 28 Watt (1) Instant Start Ballast - High Light Output W/ Reflectors T8 Linear Fluorescent Replacing (4) 48in T8 Linear Fluorescent:COM</v>
          </cell>
          <cell r="AE210">
            <v>0.7</v>
          </cell>
          <cell r="AF210">
            <v>0</v>
          </cell>
          <cell r="AG210" t="b">
            <v>1</v>
          </cell>
          <cell r="AH210">
            <v>0.7</v>
          </cell>
        </row>
        <row r="211">
          <cell r="AC211" t="str">
            <v>SCE:Low Flow Showerhead Replacing No Faucet Aerator:RES:MFM:10:0</v>
          </cell>
          <cell r="AD211" t="str">
            <v>SCE:Low Flow Showerhead Replacing No Faucet Aerator:RES</v>
          </cell>
          <cell r="AE211">
            <v>0.55000000000000004</v>
          </cell>
          <cell r="AF211">
            <v>0</v>
          </cell>
          <cell r="AG211" t="b">
            <v>1</v>
          </cell>
          <cell r="AH211">
            <v>0.55000000000000004</v>
          </cell>
        </row>
        <row r="212">
          <cell r="AC212" t="str">
            <v>PGE:28 Watt T8 Replacing 32 Watt T8:RES:RSD:14.5:0</v>
          </cell>
          <cell r="AD212" t="str">
            <v>PGE:28 Watt T8 Replacing 32 Watt T8:RES</v>
          </cell>
          <cell r="AE212">
            <v>0.55000000000000004</v>
          </cell>
          <cell r="AF212">
            <v>0</v>
          </cell>
          <cell r="AG212" t="b">
            <v>1</v>
          </cell>
          <cell r="AH212">
            <v>0.55000000000000004</v>
          </cell>
        </row>
        <row r="213">
          <cell r="AC213" t="str">
            <v>SCE:(1) 48in (1) Instant Start Ballast - Reduced Light Output T8 Linear Fluorescent Replacing (1) 48in T12 Linear Fluorescent:COM:OFS:15:5</v>
          </cell>
          <cell r="AD213" t="str">
            <v>SCE:(1) 48in (1) Instant Start Ballast - Reduced Light Output T8 Linear Fluorescent Replacing (1) 48in T12 Linear Fluorescent:COM</v>
          </cell>
          <cell r="AE213">
            <v>0.7</v>
          </cell>
          <cell r="AF213">
            <v>0</v>
          </cell>
          <cell r="AG213" t="b">
            <v>1</v>
          </cell>
          <cell r="AH213">
            <v>0.7</v>
          </cell>
        </row>
        <row r="214">
          <cell r="AC214" t="str">
            <v>SCE:(2) 96in (1) Instant Start Ballast - Reduced Light Output T8 Linear Fluorescent Replacing (2) 96in T12 Linear Fluorescent:COM:OFS:15:5</v>
          </cell>
          <cell r="AD214" t="str">
            <v>SCE:(2) 96in (1) Instant Start Ballast - Reduced Light Output T8 Linear Fluorescent Replacing (2) 96in T12 Linear Fluorescent:COM</v>
          </cell>
          <cell r="AE214">
            <v>0.7</v>
          </cell>
          <cell r="AF214">
            <v>0</v>
          </cell>
          <cell r="AG214" t="b">
            <v>1</v>
          </cell>
          <cell r="AH214">
            <v>0.7</v>
          </cell>
        </row>
        <row r="215">
          <cell r="AC215" t="str">
            <v>SCE:13 Watt Exterior Fixture (Common Area) CFL Replacing Incandescent Average Watts = 52.91:RES:MFM:16:0</v>
          </cell>
          <cell r="AD215" t="str">
            <v>SCE:13 Watt Exterior Fixture (Common Area) CFL Replacing Incandescent Average Watts = 52.91:RES</v>
          </cell>
          <cell r="AE215">
            <v>0.55000000000000004</v>
          </cell>
          <cell r="AF215">
            <v>0</v>
          </cell>
          <cell r="AG215" t="b">
            <v>1</v>
          </cell>
          <cell r="AH215">
            <v>0.55000000000000004</v>
          </cell>
        </row>
        <row r="216">
          <cell r="AC216" t="str">
            <v>SCE:(2) 48in (1) Instant Start Ballast - Reduced Light Output T8 Linear Fluorescent Replacing (1) 96in T12 Linear Fluorescent:COM:OFS:15:5</v>
          </cell>
          <cell r="AD216" t="str">
            <v>SCE:(2) 48in (1) Instant Start Ballast - Reduced Light Output T8 Linear Fluorescent Replacing (1) 96in T12 Linear Fluorescent:COM</v>
          </cell>
          <cell r="AE216">
            <v>0.7</v>
          </cell>
          <cell r="AF216">
            <v>0</v>
          </cell>
          <cell r="AG216" t="b">
            <v>0</v>
          </cell>
          <cell r="AH216">
            <v>0.85</v>
          </cell>
        </row>
        <row r="217">
          <cell r="AC217" t="str">
            <v>SCE:41 HP - 100 HP Variable Speed Drive On Garage Exhaust Fan Control:COM:OFL:10:0</v>
          </cell>
          <cell r="AD217" t="str">
            <v>SCE:41 HP - 100 HP Variable Speed Drive On Garage Exhaust Fan Control:COM</v>
          </cell>
          <cell r="AE217">
            <v>0.6</v>
          </cell>
          <cell r="AF217">
            <v>0</v>
          </cell>
          <cell r="AG217" t="b">
            <v>1</v>
          </cell>
          <cell r="AH217">
            <v>0.6</v>
          </cell>
        </row>
        <row r="218">
          <cell r="AC218" t="str">
            <v>SCE:Process Multiplex Floating Suction Pressure Control:COM:GRO:15:0</v>
          </cell>
          <cell r="AD218" t="str">
            <v>SCE:Process Multiplex Floating Suction Pressure Control:COM</v>
          </cell>
          <cell r="AE218">
            <v>0.6</v>
          </cell>
          <cell r="AF218">
            <v>0</v>
          </cell>
          <cell r="AG218" t="b">
            <v>1</v>
          </cell>
          <cell r="AH218">
            <v>0.6</v>
          </cell>
        </row>
        <row r="219">
          <cell r="AC219" t="str">
            <v>SCE:22 Watt Interior Fixture (Dwelling Area) CFL Replacing Incandescent Average Watts = 76.34:RES:MFM:16:5.30000019073486</v>
          </cell>
          <cell r="AD219" t="str">
            <v>SCE:22 Watt Interior Fixture (Dwelling Area) CFL Replacing Incandescent Average Watts = 76.34:RES</v>
          </cell>
          <cell r="AE219">
            <v>0.55000000000000004</v>
          </cell>
          <cell r="AF219">
            <v>0</v>
          </cell>
          <cell r="AG219" t="b">
            <v>1</v>
          </cell>
          <cell r="AH219">
            <v>0.55000000000000004</v>
          </cell>
        </row>
        <row r="220">
          <cell r="AC220" t="str">
            <v>SCE:(4) 48in (1) Instant Start Ballast - Reduced Light Output T8 Linear Fluorescent Replacing (2) 96in T12 Linear Fluorescent:COM:OFS:15:5</v>
          </cell>
          <cell r="AD220" t="str">
            <v>SCE:(4) 48in (1) Instant Start Ballast - Reduced Light Output T8 Linear Fluorescent Replacing (2) 96in T12 Linear Fluorescent:COM</v>
          </cell>
          <cell r="AE220">
            <v>0.7</v>
          </cell>
          <cell r="AF220">
            <v>0</v>
          </cell>
          <cell r="AG220" t="b">
            <v>1</v>
          </cell>
          <cell r="AH220">
            <v>0.7</v>
          </cell>
        </row>
        <row r="221">
          <cell r="AC221" t="str">
            <v>SCE:(4) 48in (1) Instant Start Ballast - Reduced Light Output T8 Linear Fluorescent Replacing (4) 48in T12 Linear Fluorescent:COM:OFS:15:5</v>
          </cell>
          <cell r="AD221" t="str">
            <v>SCE:(4) 48in (1) Instant Start Ballast - Reduced Light Output T8 Linear Fluorescent Replacing (4) 48in T12 Linear Fluorescent:COM</v>
          </cell>
          <cell r="AE221">
            <v>0.7</v>
          </cell>
          <cell r="AF221">
            <v>0</v>
          </cell>
          <cell r="AG221" t="b">
            <v>1</v>
          </cell>
          <cell r="AH221">
            <v>0.7</v>
          </cell>
        </row>
        <row r="222">
          <cell r="AC222" t="str">
            <v>SCE:(4) 48in (1) Instant Start Ballast - Reduced Light Output T8 Linear Fluorescent Replacing (4) 48in T12 Linear Fluorescent:COM:S_MIC:15:5</v>
          </cell>
          <cell r="AD222" t="str">
            <v>SCE:(4) 48in (1) Instant Start Ballast - Reduced Light Output T8 Linear Fluorescent Replacing (4) 48in T12 Linear Fluorescent:COM</v>
          </cell>
          <cell r="AE222">
            <v>0.7</v>
          </cell>
          <cell r="AF222">
            <v>0</v>
          </cell>
          <cell r="AG222" t="b">
            <v>0</v>
          </cell>
          <cell r="AH222">
            <v>0.85</v>
          </cell>
        </row>
        <row r="223">
          <cell r="AC223" t="str">
            <v>SCE:(2) 48in (2) Premium Instant Start Ballast - Reduced Light Output W/ Reflector T8 Linear Flourescent Replacing (4) 48in T8 Linear Fluorescent:COM:OFS:15:5</v>
          </cell>
          <cell r="AD223" t="str">
            <v>SCE:(2) 48in (2) Premium Instant Start Ballast - Reduced Light Output W/ Reflector T8 Linear Flourescent Replacing (4) 48in T8 Linear Fluorescent:COM</v>
          </cell>
          <cell r="AE223">
            <v>0.7</v>
          </cell>
          <cell r="AF223">
            <v>0</v>
          </cell>
          <cell r="AG223" t="b">
            <v>1</v>
          </cell>
          <cell r="AH223">
            <v>0.7</v>
          </cell>
        </row>
        <row r="224">
          <cell r="AC224" t="str">
            <v>SCE:(2) 48in (2) Premium Instant Start Ballast - Reduced Light Output W/ Reflector T8 Linear Flourescent Replacing (4) 48in T8 Linear Fluorescent:COM:RSD:14.5:4.8333333333333</v>
          </cell>
          <cell r="AD224" t="str">
            <v>SCE:(2) 48in (2) Premium Instant Start Ballast - Reduced Light Output W/ Reflector T8 Linear Flourescent Replacing (4) 48in T8 Linear Fluorescent:COM</v>
          </cell>
          <cell r="AE224">
            <v>0.7</v>
          </cell>
          <cell r="AF224">
            <v>0</v>
          </cell>
          <cell r="AG224" t="b">
            <v>1</v>
          </cell>
          <cell r="AH224">
            <v>0.7</v>
          </cell>
        </row>
        <row r="225">
          <cell r="AC225" t="str">
            <v>SCE:(1) 48in Reduced Wattage (25w) T8 Linear Fluorescent Replacing (1) 48in T8 Linear Fluorescent:COM:S_TCU:15:0</v>
          </cell>
          <cell r="AD225" t="str">
            <v>SCE:(1) 48in Reduced Wattage (25w) T8 Linear Fluorescent Replacing (1) 48in T8 Linear Fluorescent:COM</v>
          </cell>
          <cell r="AE225">
            <v>0.7</v>
          </cell>
          <cell r="AF225">
            <v>0</v>
          </cell>
          <cell r="AG225" t="b">
            <v>1</v>
          </cell>
          <cell r="AH225">
            <v>0.7</v>
          </cell>
        </row>
        <row r="226">
          <cell r="AC226" t="str">
            <v>SCE:(1) 48in Reduced Wattage (28w) T8 Linear Fluorescent Replacing (1) 48in T8 Linear Fluorescent:COM:GRO:14.1999998092651:0</v>
          </cell>
          <cell r="AD226" t="str">
            <v>SCE:(1) 48in Reduced Wattage (28w) T8 Linear Fluorescent Replacing (1) 48in T8 Linear Fluorescent:COM</v>
          </cell>
          <cell r="AE226">
            <v>0.7</v>
          </cell>
          <cell r="AF226">
            <v>0</v>
          </cell>
          <cell r="AG226" t="b">
            <v>1</v>
          </cell>
          <cell r="AH226">
            <v>0.7</v>
          </cell>
        </row>
        <row r="227">
          <cell r="AC227" t="str">
            <v>SCE:(2) 48in Reduced 28 Watt (1) Instant Start Ballast - High Light Output T8 Linear Fluorescent Replacing (4) 48in T8 Linear Fluorescent:COM:OFS:15:5</v>
          </cell>
          <cell r="AD227" t="str">
            <v>SCE:(2) 48in Reduced 28 Watt (1) Instant Start Ballast - High Light Output T8 Linear Fluorescent Replacing (4) 48in T8 Linear Fluorescent:COM</v>
          </cell>
          <cell r="AE227">
            <v>0.7</v>
          </cell>
          <cell r="AF227">
            <v>0</v>
          </cell>
          <cell r="AG227" t="b">
            <v>1</v>
          </cell>
          <cell r="AH227">
            <v>0.7</v>
          </cell>
        </row>
        <row r="228">
          <cell r="AC228" t="str">
            <v>SCE:Up To 100 Watt Exterior Fixture Induction Replacing 101 - 175 Watt Lamp Base Case:COM:S_MIC:15:0</v>
          </cell>
          <cell r="AD228" t="str">
            <v>SCE:Up To 100 Watt Exterior Fixture Induction Replacing 101 - 175 Watt Lamp Base Case:COM</v>
          </cell>
          <cell r="AE228">
            <v>0.6</v>
          </cell>
          <cell r="AF228">
            <v>0</v>
          </cell>
          <cell r="AG228" t="b">
            <v>1</v>
          </cell>
          <cell r="AH228">
            <v>0.6</v>
          </cell>
        </row>
        <row r="229">
          <cell r="AC229" t="str">
            <v>SCE:Up To 100 Watt Exterior Fixture Induction Replacing 101 - 175 Watt Lamp Base Case:COM:S_TCU:15:0</v>
          </cell>
          <cell r="AD229" t="str">
            <v>SCE:Up To 100 Watt Exterior Fixture Induction Replacing 101 - 175 Watt Lamp Base Case:COM</v>
          </cell>
          <cell r="AE229">
            <v>0.6</v>
          </cell>
          <cell r="AF229">
            <v>0</v>
          </cell>
          <cell r="AG229" t="b">
            <v>0</v>
          </cell>
          <cell r="AH229">
            <v>0.85</v>
          </cell>
        </row>
        <row r="230">
          <cell r="AC230" t="str">
            <v>SCE:15 Watt Exterior With R30 Reflector (Common Area) CFL Replacing Incandescent Average Watts = 61.05:RES:MFM:2.90000009536743:0</v>
          </cell>
          <cell r="AD230" t="str">
            <v>SCE:15 Watt Exterior With R30 Reflector (Common Area) CFL Replacing Incandescent Average Watts = 61.05:RES</v>
          </cell>
          <cell r="AE230">
            <v>0.55000000000000004</v>
          </cell>
          <cell r="AF230">
            <v>0</v>
          </cell>
          <cell r="AG230" t="b">
            <v>1</v>
          </cell>
          <cell r="AH230">
            <v>0.55000000000000004</v>
          </cell>
        </row>
        <row r="231">
          <cell r="AC231" t="str">
            <v>SCE:Window EVAP Cooler:RES:SFM:15:0</v>
          </cell>
          <cell r="AD231" t="str">
            <v>SCE:Window EVAP Cooler:RES</v>
          </cell>
          <cell r="AE231">
            <v>0.55000000000000004</v>
          </cell>
          <cell r="AF231">
            <v>0</v>
          </cell>
          <cell r="AG231" t="b">
            <v>1</v>
          </cell>
          <cell r="AH231">
            <v>0.55000000000000004</v>
          </cell>
        </row>
        <row r="232">
          <cell r="AC232" t="str">
            <v>SCE:0.39 Shgc Window Film Replacing 0.82 Shgc Window:COM:RTS:10:0</v>
          </cell>
          <cell r="AD232" t="str">
            <v>SCE:0.39 Shgc Window Film Replacing 0.82 Shgc Window:COM</v>
          </cell>
          <cell r="AE232">
            <v>0.6</v>
          </cell>
          <cell r="AF232">
            <v>0</v>
          </cell>
          <cell r="AG232" t="b">
            <v>1</v>
          </cell>
          <cell r="AH232">
            <v>0.6</v>
          </cell>
        </row>
        <row r="233">
          <cell r="AC233" t="str">
            <v>SCE:(2) 96in (1) Instant Start Ballast - Reduced Light Output T8 Linear Fluorescent Replacing (2) 96in T12 Linear Fluorescent:COM:S_MIC:15:5</v>
          </cell>
          <cell r="AD233" t="str">
            <v>SCE:(2) 96in (1) Instant Start Ballast - Reduced Light Output T8 Linear Fluorescent Replacing (2) 96in T12 Linear Fluorescent:COM</v>
          </cell>
          <cell r="AE233">
            <v>0.7</v>
          </cell>
          <cell r="AF233">
            <v>0</v>
          </cell>
          <cell r="AG233" t="b">
            <v>1</v>
          </cell>
          <cell r="AH233">
            <v>0.7</v>
          </cell>
        </row>
        <row r="234">
          <cell r="AC234" t="str">
            <v>SCE:(2) 96in (1) Instant Start Ballast - Reduced Light Output T8 Linear Fluorescent Replacing (2) 96in T12 Linear Fluorescent:COM:RTS:15:5</v>
          </cell>
          <cell r="AD234" t="str">
            <v>SCE:(2) 96in (1) Instant Start Ballast - Reduced Light Output T8 Linear Fluorescent Replacing (2) 96in T12 Linear Fluorescent:COM</v>
          </cell>
          <cell r="AE234">
            <v>0.7</v>
          </cell>
          <cell r="AF234">
            <v>0</v>
          </cell>
          <cell r="AG234" t="b">
            <v>1</v>
          </cell>
          <cell r="AH234">
            <v>0.7</v>
          </cell>
        </row>
        <row r="235">
          <cell r="AC235" t="str">
            <v>SCE:0.39 Shgc Window Film Replacing 0.82 Shgc Window:COM:S_MIC:10:0</v>
          </cell>
          <cell r="AD235" t="str">
            <v>SCE:0.39 Shgc Window Film Replacing 0.82 Shgc Window:COM</v>
          </cell>
          <cell r="AE235">
            <v>0.6</v>
          </cell>
          <cell r="AF235">
            <v>0</v>
          </cell>
          <cell r="AG235" t="b">
            <v>1</v>
          </cell>
          <cell r="AH235">
            <v>0.6</v>
          </cell>
        </row>
        <row r="236">
          <cell r="AC236" t="str">
            <v>SCE:Main Cooler Door Auto Closer:COM:RSD:8:0</v>
          </cell>
          <cell r="AD236" t="str">
            <v>SCE:Main Cooler Door Auto Closer:COM</v>
          </cell>
          <cell r="AE236">
            <v>0.6</v>
          </cell>
          <cell r="AF236">
            <v>0</v>
          </cell>
          <cell r="AG236" t="b">
            <v>1</v>
          </cell>
          <cell r="AH236">
            <v>0.6</v>
          </cell>
        </row>
        <row r="237">
          <cell r="AC237" t="str">
            <v>SCE:(1) 72in Retrofits In Medium Temp Reach-In Display Cases LED Replacing (1) 72in T12 Linear Fluorescent:COM:GRO:16:0</v>
          </cell>
          <cell r="AD237" t="str">
            <v>SCE:(1) 72in Retrofits In Medium Temp Reach-In Display Cases LED Replacing (1) 72in T12 Linear Fluorescent:COM</v>
          </cell>
          <cell r="AE237">
            <v>0.7</v>
          </cell>
          <cell r="AF237">
            <v>0</v>
          </cell>
          <cell r="AG237" t="b">
            <v>0</v>
          </cell>
          <cell r="AH237">
            <v>0.85</v>
          </cell>
        </row>
        <row r="238">
          <cell r="AC238" t="str">
            <v>SCE:(2) U-Tube (1) Instant Start Ballast - Reduced Light Output T8 Linear Flourescent Replacing (2) T12 U-Tube Fluorescent:COM:OFS:15:5</v>
          </cell>
          <cell r="AD238" t="str">
            <v>SCE:(2) U-Tube (1) Instant Start Ballast - Reduced Light Output T8 Linear Flourescent Replacing (2) T12 U-Tube Fluorescent:COM</v>
          </cell>
          <cell r="AE238">
            <v>0.7</v>
          </cell>
          <cell r="AF238">
            <v>0</v>
          </cell>
          <cell r="AG238" t="b">
            <v>1</v>
          </cell>
          <cell r="AH238">
            <v>0.7</v>
          </cell>
        </row>
        <row r="239">
          <cell r="AC239" t="str">
            <v>SCE:(4) 48in (1) Instant Start Ballast - Reduced Light Output T8 Linear Fluorescent Replacing (2) 96in T12 Linear Fluorescent:COM:S_MIC:15:5</v>
          </cell>
          <cell r="AD239" t="str">
            <v>SCE:(4) 48in (1) Instant Start Ballast - Reduced Light Output T8 Linear Fluorescent Replacing (2) 96in T12 Linear Fluorescent:COM</v>
          </cell>
          <cell r="AE239">
            <v>0.7</v>
          </cell>
          <cell r="AF239">
            <v>0</v>
          </cell>
          <cell r="AG239" t="b">
            <v>1</v>
          </cell>
          <cell r="AH239">
            <v>0.7</v>
          </cell>
        </row>
        <row r="240">
          <cell r="AC240" t="str">
            <v>SCE:1/2 Size &lt;= 0.2 kW Insulated Holding Cabinet Replacing Energy Star Holding Cabinet:COM:RSD:12:0</v>
          </cell>
          <cell r="AD240" t="str">
            <v>SCE:1/2 Size &lt;= 0.2 kW Insulated Holding Cabinet Replacing Energy Star Holding Cabinet:COM</v>
          </cell>
          <cell r="AE240">
            <v>0.6</v>
          </cell>
          <cell r="AF240">
            <v>0</v>
          </cell>
          <cell r="AG240" t="b">
            <v>1</v>
          </cell>
          <cell r="AH240">
            <v>0.6</v>
          </cell>
        </row>
        <row r="241">
          <cell r="AC241" t="str">
            <v>SCE:ES Most Efficient Bottom Mount Freezer, No Ice - Medium (18.0 Ft3 Or Less) Refrigerator:RES:SFM:14:0</v>
          </cell>
          <cell r="AD241" t="str">
            <v>SCE:ES Most Efficient Bottom Mount Freezer, No Ice - Medium (18.0 Ft3 Or Less) Refrigerator:RES</v>
          </cell>
          <cell r="AE241">
            <v>0.55000000000000004</v>
          </cell>
          <cell r="AF241">
            <v>0</v>
          </cell>
          <cell r="AG241" t="b">
            <v>1</v>
          </cell>
          <cell r="AH241">
            <v>0.55000000000000004</v>
          </cell>
        </row>
        <row r="242">
          <cell r="AC242" t="str">
            <v>SCE:0.39 Shgc Window Film Replacing 0.82 Shgc Window:COM:OFS:10:0</v>
          </cell>
          <cell r="AD242" t="str">
            <v>SCE:0.39 Shgc Window Film Replacing 0.82 Shgc Window:COM</v>
          </cell>
          <cell r="AE242">
            <v>0.6</v>
          </cell>
          <cell r="AF242">
            <v>0</v>
          </cell>
          <cell r="AG242" t="b">
            <v>1</v>
          </cell>
          <cell r="AH242">
            <v>0.6</v>
          </cell>
        </row>
        <row r="243">
          <cell r="AC243" t="str">
            <v>SCE:(Res) Direct EVAP Cooler:RES:SFM:15:0</v>
          </cell>
          <cell r="AD243" t="str">
            <v>SCE:(Res) Direct EVAP Cooler:RES</v>
          </cell>
          <cell r="AE243">
            <v>0.6</v>
          </cell>
          <cell r="AF243">
            <v>0</v>
          </cell>
          <cell r="AG243" t="b">
            <v>1</v>
          </cell>
          <cell r="AH243">
            <v>0.6</v>
          </cell>
        </row>
        <row r="244">
          <cell r="AC244" t="str">
            <v>SCE:30 - 49 Cubic Feet Glass-Door Reach-In Freezer:COM:RTS:12:0</v>
          </cell>
          <cell r="AD244" t="str">
            <v>SCE:30 - 49 Cubic Feet Glass-Door Reach-In Freezer:COM</v>
          </cell>
          <cell r="AE244">
            <v>0.6</v>
          </cell>
          <cell r="AF244">
            <v>0</v>
          </cell>
          <cell r="AG244" t="b">
            <v>1</v>
          </cell>
          <cell r="AH244">
            <v>0.6</v>
          </cell>
        </row>
        <row r="245">
          <cell r="AC245" t="str">
            <v>SCE:&lt;55kbtu/Hr To Code Savings Portion Package System Heat Pump:COM:OFS:15:5</v>
          </cell>
          <cell r="AD245" t="str">
            <v>SCE:&lt;55kbtu/Hr To Code Savings Portion Package System Heat Pump:COM</v>
          </cell>
          <cell r="AE245">
            <v>0.6</v>
          </cell>
          <cell r="AF245">
            <v>0</v>
          </cell>
          <cell r="AG245" t="b">
            <v>1</v>
          </cell>
          <cell r="AH245">
            <v>0.6</v>
          </cell>
        </row>
        <row r="246">
          <cell r="AC246" t="str">
            <v>SCE:&lt;55kbtu/Hr To Code Savings Portion Split System Heat Pump:COM:OFS:15:5</v>
          </cell>
          <cell r="AD246" t="str">
            <v>SCE:&lt;55kbtu/Hr To Code Savings Portion Split System Heat Pump:COM</v>
          </cell>
          <cell r="AE246">
            <v>0.6</v>
          </cell>
          <cell r="AF246">
            <v>0</v>
          </cell>
          <cell r="AG246" t="b">
            <v>1</v>
          </cell>
          <cell r="AH246">
            <v>0.6</v>
          </cell>
        </row>
        <row r="247">
          <cell r="AC247" t="str">
            <v>SCE:EF = 2.0 40 Gallon Heat Pump Water Heater Replacing 40 Gallon Electric Storage Water Heater, EF = 0.92:RES:SFM:10:0</v>
          </cell>
          <cell r="AD247" t="str">
            <v>SCE:EF = 2.0 40 Gallon Heat Pump Water Heater Replacing 40 Gallon Electric Storage Water Heater, EF = 0.92:RES</v>
          </cell>
          <cell r="AE247">
            <v>0.23</v>
          </cell>
          <cell r="AF247">
            <v>0</v>
          </cell>
          <cell r="AG247" t="b">
            <v>1</v>
          </cell>
          <cell r="AH247">
            <v>0.22999999999999998</v>
          </cell>
        </row>
        <row r="248">
          <cell r="AC248" t="str">
            <v>SCE:55to65kbtu/Hr To Code Savings Portion Package System Air Conditioner DX Equipment:COM:OFL:15:5</v>
          </cell>
          <cell r="AD248" t="str">
            <v>SCE:55to65kbtu/Hr To Code Savings Portion Package System Air Conditioner DX Equipment:COM</v>
          </cell>
          <cell r="AE248">
            <v>0.6</v>
          </cell>
          <cell r="AF248">
            <v>0</v>
          </cell>
          <cell r="AG248" t="b">
            <v>1</v>
          </cell>
          <cell r="AH248">
            <v>0.6</v>
          </cell>
        </row>
        <row r="249">
          <cell r="AC249" t="str">
            <v>SCE:Up To 244 Watt (Tier 1) Interior Fixture T5 Linear Flourescent Replacing 400 Watt Lamp Base Case:COM:OFS:15:0</v>
          </cell>
          <cell r="AD249" t="str">
            <v>SCE:Up To 244 Watt (Tier 1) Interior Fixture T5 Linear Flourescent Replacing 400 Watt Lamp Base Case:COM</v>
          </cell>
          <cell r="AE249">
            <v>0.7</v>
          </cell>
          <cell r="AF249">
            <v>0</v>
          </cell>
          <cell r="AG249" t="b">
            <v>0</v>
          </cell>
          <cell r="AH249">
            <v>0.85</v>
          </cell>
        </row>
        <row r="250">
          <cell r="AC250" t="str">
            <v>SCE:Add Door To Medium Temperature Open Vertical Display Case:COM:GRO:4:0</v>
          </cell>
          <cell r="AD250" t="str">
            <v>SCE:Add Door To Medium Temperature Open Vertical Display Case:COM</v>
          </cell>
          <cell r="AE250">
            <v>0.6</v>
          </cell>
          <cell r="AF250">
            <v>0</v>
          </cell>
          <cell r="AG250" t="b">
            <v>1</v>
          </cell>
          <cell r="AH250">
            <v>0.6</v>
          </cell>
        </row>
        <row r="251">
          <cell r="AC251" t="str">
            <v>SCE:(1) 24in (1) Premium Instant Start Ballast - Reduced Light Output T8 Linear Flourescent Replacing (1) 24in T12 Linear Fluorescent:COM:S_MIC:15:5</v>
          </cell>
          <cell r="AD251" t="str">
            <v>SCE:(1) 24in (1) Premium Instant Start Ballast - Reduced Light Output T8 Linear Flourescent Replacing (1) 24in T12 Linear Fluorescent:COM</v>
          </cell>
          <cell r="AE251">
            <v>0.7</v>
          </cell>
          <cell r="AF251">
            <v>0</v>
          </cell>
          <cell r="AG251" t="b">
            <v>1</v>
          </cell>
          <cell r="AH251">
            <v>0.7</v>
          </cell>
        </row>
        <row r="252">
          <cell r="AC252" t="str">
            <v>SCE:5 Ft LED Low Temp Reach-In Display Case Traffic Sensor Controls Replacing LED Fixture With No Occupancy Sensor:COM:GRO:8:0</v>
          </cell>
          <cell r="AD252" t="str">
            <v>SCE:5 Ft LED Low Temp Reach-In Display Case Traffic Sensor Controls Replacing LED Fixture With No Occupancy Sensor:COM</v>
          </cell>
          <cell r="AE252">
            <v>0.7</v>
          </cell>
          <cell r="AF252">
            <v>0</v>
          </cell>
          <cell r="AG252" t="b">
            <v>1</v>
          </cell>
          <cell r="AH252">
            <v>0.7</v>
          </cell>
        </row>
        <row r="253">
          <cell r="AC253" t="str">
            <v>SCE:Commercial Multiplex Floating Suction Pressure Control:COM:GRO:15:0</v>
          </cell>
          <cell r="AD253" t="str">
            <v>SCE:Commercial Multiplex Floating Suction Pressure Control:COM</v>
          </cell>
          <cell r="AE253">
            <v>0.6</v>
          </cell>
          <cell r="AF253">
            <v>0</v>
          </cell>
          <cell r="AG253" t="b">
            <v>1</v>
          </cell>
          <cell r="AH253">
            <v>0.6</v>
          </cell>
        </row>
        <row r="254">
          <cell r="AC254" t="str">
            <v>SCE:(1) 96in (1) Instant Start Ballast - Reduced Light Output T8 Linear Fluorescent Replacing (1) 96in T12 Linear Fluorescent:COM:RTS:15:5</v>
          </cell>
          <cell r="AD254" t="str">
            <v>SCE:(1) 96in (1) Instant Start Ballast - Reduced Light Output T8 Linear Fluorescent Replacing (1) 96in T12 Linear Fluorescent:COM</v>
          </cell>
          <cell r="AE254">
            <v>0.7</v>
          </cell>
          <cell r="AF254">
            <v>0</v>
          </cell>
          <cell r="AG254" t="b">
            <v>1</v>
          </cell>
          <cell r="AH254">
            <v>0.7</v>
          </cell>
        </row>
        <row r="255">
          <cell r="AC255" t="str">
            <v>SCE:Variable Speed Drive On Cooling Tower Fan Control:COM:RT3:15:0</v>
          </cell>
          <cell r="AD255" t="str">
            <v>SCE:Variable Speed Drive On Cooling Tower Fan Control:COM</v>
          </cell>
          <cell r="AE255">
            <v>0.6</v>
          </cell>
          <cell r="AF255">
            <v>0</v>
          </cell>
          <cell r="AG255" t="b">
            <v>1</v>
          </cell>
          <cell r="AH255">
            <v>0.6</v>
          </cell>
        </row>
        <row r="256">
          <cell r="AC256" t="str">
            <v>SCE:(1) 46in Reduced 49 Watt (1) Instant Start Ballast - Normal Light Output T5 Linear Fluorescent Replacing (1) 46in T5 Linear Fluorescent (Per Lamp):COM:S_MIC:15:0</v>
          </cell>
          <cell r="AD256" t="str">
            <v>SCE:(1) 46in Reduced 49 Watt (1) Instant Start Ballast - Normal Light Output T5 Linear Fluorescent Replacing (1) 46in T5 Linear Fluorescent (Per Lamp):COM</v>
          </cell>
          <cell r="AE256">
            <v>0.7</v>
          </cell>
          <cell r="AF256">
            <v>0</v>
          </cell>
          <cell r="AG256" t="b">
            <v>1</v>
          </cell>
          <cell r="AH256">
            <v>0.7</v>
          </cell>
        </row>
        <row r="257">
          <cell r="AC257" t="str">
            <v>SCE:Heat Pump Demand Controlled Ventilation Incentive:COM:OFL:0:0</v>
          </cell>
          <cell r="AD257" t="str">
            <v>SCE:Heat Pump Demand Controlled Ventilation Incentive:COM</v>
          </cell>
          <cell r="AE257">
            <v>0.6</v>
          </cell>
          <cell r="AF257">
            <v>0</v>
          </cell>
          <cell r="AG257" t="b">
            <v>1</v>
          </cell>
          <cell r="AH257">
            <v>0.6</v>
          </cell>
        </row>
        <row r="258">
          <cell r="AC258" t="str">
            <v>SCE:5 Watt Open Sign LED Replacing Neon Open Sign:COM:S_MIC:16:0</v>
          </cell>
          <cell r="AD258" t="str">
            <v>SCE:5 Watt Open Sign LED Replacing Neon Open Sign:COM</v>
          </cell>
          <cell r="AE258">
            <v>0.7</v>
          </cell>
          <cell r="AF258">
            <v>0</v>
          </cell>
          <cell r="AG258" t="b">
            <v>1</v>
          </cell>
          <cell r="AH258">
            <v>0.7</v>
          </cell>
        </row>
        <row r="259">
          <cell r="AC259" t="str">
            <v>SCE:=760 kBTU/Hr To Code Savings Portion Air Source Unitary Air Conditioner DX Equipment:COM:MLI:15:5</v>
          </cell>
          <cell r="AD259" t="str">
            <v>SCE:=760 kBTU/Hr To Code Savings Portion Air Source Unitary Air Conditioner DX Equipment:COM</v>
          </cell>
          <cell r="AE259">
            <v>0.85</v>
          </cell>
          <cell r="AF259">
            <v>0</v>
          </cell>
          <cell r="AG259" t="b">
            <v>1</v>
          </cell>
          <cell r="AH259">
            <v>0.85</v>
          </cell>
        </row>
        <row r="260">
          <cell r="AC260" t="str">
            <v>SCE:=760 kBTU/Hr To Code Savings Portion Air Source Unitary Air Conditioner DX Equipment:COM:OFS:15:5</v>
          </cell>
          <cell r="AD260" t="str">
            <v>SCE:=760 kBTU/Hr To Code Savings Portion Air Source Unitary Air Conditioner DX Equipment:COM</v>
          </cell>
          <cell r="AE260">
            <v>0.85</v>
          </cell>
          <cell r="AF260">
            <v>0</v>
          </cell>
          <cell r="AG260" t="b">
            <v>1</v>
          </cell>
          <cell r="AH260">
            <v>0.85</v>
          </cell>
        </row>
        <row r="261">
          <cell r="AC261" t="str">
            <v>SCE:=760 kBTU/Hr To Code Savings Portion Air Source Unitary Air Conditioner DX Equipment:COM:S_MIC:15:5</v>
          </cell>
          <cell r="AD261" t="str">
            <v>SCE:=760 kBTU/Hr To Code Savings Portion Air Source Unitary Air Conditioner DX Equipment:COM</v>
          </cell>
          <cell r="AE261">
            <v>0.85</v>
          </cell>
          <cell r="AF261">
            <v>0</v>
          </cell>
          <cell r="AG261" t="b">
            <v>1</v>
          </cell>
          <cell r="AH261">
            <v>0.85</v>
          </cell>
        </row>
        <row r="262">
          <cell r="AC262" t="str">
            <v>SCE:135-240 kBTU/Hr To Code Savings Portion Air Source Unitary Air Conditioner DX Equipment:COM:S_MIC:15:5</v>
          </cell>
          <cell r="AD262" t="str">
            <v>SCE:135-240 kBTU/Hr To Code Savings Portion Air Source Unitary Air Conditioner DX Equipment:COM</v>
          </cell>
          <cell r="AE262">
            <v>0.6</v>
          </cell>
          <cell r="AF262">
            <v>0</v>
          </cell>
          <cell r="AG262" t="b">
            <v>1</v>
          </cell>
          <cell r="AH262">
            <v>0.6</v>
          </cell>
        </row>
        <row r="263">
          <cell r="AC263" t="str">
            <v>SCE:240-760 kBTU/Hr To Code Savings Portion Air Source Unitary Air Conditioner DX Equipment:COM:OFS:15:5</v>
          </cell>
          <cell r="AD263" t="str">
            <v>SCE:240-760 kBTU/Hr To Code Savings Portion Air Source Unitary Air Conditioner DX Equipment:COM</v>
          </cell>
          <cell r="AE263">
            <v>0.6</v>
          </cell>
          <cell r="AF263">
            <v>0</v>
          </cell>
          <cell r="AG263" t="b">
            <v>1</v>
          </cell>
          <cell r="AH263">
            <v>0.6</v>
          </cell>
        </row>
        <row r="264">
          <cell r="AC264" t="str">
            <v>SCE:&lt; 15 Cubic Feet Glass-Door Reach-In Refrigerator:COM:GRO:12:0</v>
          </cell>
          <cell r="AD264" t="str">
            <v>SCE:&lt; 15 Cubic Feet Glass-Door Reach-In Refrigerator:COM</v>
          </cell>
          <cell r="AE264">
            <v>0.6</v>
          </cell>
          <cell r="AF264">
            <v>0</v>
          </cell>
          <cell r="AG264" t="b">
            <v>1</v>
          </cell>
          <cell r="AH264">
            <v>0.6</v>
          </cell>
        </row>
        <row r="265">
          <cell r="AC265" t="str">
            <v>SCE:&lt; 15 Cubic Feet Glass-Door Reach-In Refrigerator:COM:RTL:12:0</v>
          </cell>
          <cell r="AD265" t="str">
            <v>SCE:&lt; 15 Cubic Feet Glass-Door Reach-In Refrigerator:COM</v>
          </cell>
          <cell r="AE265">
            <v>0.6</v>
          </cell>
          <cell r="AF265">
            <v>0</v>
          </cell>
          <cell r="AG265" t="b">
            <v>1</v>
          </cell>
          <cell r="AH265">
            <v>0.6</v>
          </cell>
        </row>
        <row r="266">
          <cell r="AC266" t="str">
            <v>SCE:Na:RES:SFM:15:0</v>
          </cell>
          <cell r="AD266" t="str">
            <v>SCE:Na:RES</v>
          </cell>
          <cell r="AE266">
            <v>0.55000000000000004</v>
          </cell>
          <cell r="AF266">
            <v>0</v>
          </cell>
          <cell r="AG266" t="b">
            <v>1</v>
          </cell>
          <cell r="AH266">
            <v>0.55000000000000004</v>
          </cell>
        </row>
        <row r="267">
          <cell r="AC267" t="str">
            <v>SCE:240-760 kBTU/Hr To Code Savings Portion Air Source Unitary Air Conditioner DX Equipment:COM:S_MIC:15:5</v>
          </cell>
          <cell r="AD267" t="str">
            <v>SCE:240-760 kBTU/Hr To Code Savings Portion Air Source Unitary Air Conditioner DX Equipment:COM</v>
          </cell>
          <cell r="AE267">
            <v>0.6</v>
          </cell>
          <cell r="AF267">
            <v>0</v>
          </cell>
          <cell r="AG267" t="b">
            <v>1</v>
          </cell>
          <cell r="AH267">
            <v>0.6</v>
          </cell>
        </row>
        <row r="268">
          <cell r="AC268" t="str">
            <v>SCE:65-135 kBTU/Hr To Code Savings Portion Air Source Unitary Air Conditioner DX Equipment:COM:S_MIC:15:5</v>
          </cell>
          <cell r="AD268" t="str">
            <v>SCE:65-135 kBTU/Hr To Code Savings Portion Air Source Unitary Air Conditioner DX Equipment:COM</v>
          </cell>
          <cell r="AE268">
            <v>0.6</v>
          </cell>
          <cell r="AF268">
            <v>0</v>
          </cell>
          <cell r="AG268" t="b">
            <v>1</v>
          </cell>
          <cell r="AH268">
            <v>0.6</v>
          </cell>
        </row>
        <row r="269">
          <cell r="AC269" t="str">
            <v>SCE:Up To 244 Watt (Tier 1) Interior Fixture T5 Linear Flourescent Replacing 400 Watt Lamp Base Case:COM:S_MIC:15:0</v>
          </cell>
          <cell r="AD269" t="str">
            <v>SCE:Up To 244 Watt (Tier 1) Interior Fixture T5 Linear Flourescent Replacing 400 Watt Lamp Base Case:COM</v>
          </cell>
          <cell r="AE269">
            <v>0.7</v>
          </cell>
          <cell r="AF269">
            <v>0</v>
          </cell>
          <cell r="AG269" t="b">
            <v>0</v>
          </cell>
          <cell r="AH269">
            <v>0.85</v>
          </cell>
        </row>
        <row r="270">
          <cell r="AC270" t="str">
            <v>SCE:&lt;55kbtu/Hr To Code Savings Portion Package System Air Conditioner DX Equipment:COM:OFL:15:5</v>
          </cell>
          <cell r="AD270" t="str">
            <v>SCE:&lt;55kbtu/Hr To Code Savings Portion Package System Air Conditioner DX Equipment:COM</v>
          </cell>
          <cell r="AE270">
            <v>0.6</v>
          </cell>
          <cell r="AF270">
            <v>0</v>
          </cell>
          <cell r="AG270" t="b">
            <v>1</v>
          </cell>
          <cell r="AH270">
            <v>0.6</v>
          </cell>
        </row>
        <row r="271">
          <cell r="AC271" t="str">
            <v>SCE:55to65kbtu/Hr To Code Savings Portion Package System Heat Pump:COM:EPR:15:5</v>
          </cell>
          <cell r="AD271" t="str">
            <v>SCE:55to65kbtu/Hr To Code Savings Portion Package System Heat Pump:COM</v>
          </cell>
          <cell r="AE271">
            <v>0.6</v>
          </cell>
          <cell r="AF271">
            <v>0</v>
          </cell>
          <cell r="AG271" t="b">
            <v>1</v>
          </cell>
          <cell r="AH271">
            <v>0.6</v>
          </cell>
        </row>
        <row r="272">
          <cell r="AC272" t="str">
            <v>SCE:= 50 Cubic Feet Solid-Door Reach-In Freezer:COM:OFS:12:0</v>
          </cell>
          <cell r="AD272" t="str">
            <v>SCE:= 50 Cubic Feet Solid-Door Reach-In Freezer:COM</v>
          </cell>
          <cell r="AE272">
            <v>0.6</v>
          </cell>
          <cell r="AF272">
            <v>0</v>
          </cell>
          <cell r="AG272" t="b">
            <v>1</v>
          </cell>
          <cell r="AH272">
            <v>0.6</v>
          </cell>
        </row>
        <row r="273">
          <cell r="AC273" t="str">
            <v>SCE:Commercial Evap-Cooled Multiplex Floating Head Pressure Control:COM:GRO:15:0</v>
          </cell>
          <cell r="AD273" t="str">
            <v>SCE:Commercial Evap-Cooled Multiplex Floating Head Pressure Control:COM</v>
          </cell>
          <cell r="AE273">
            <v>0.6</v>
          </cell>
          <cell r="AF273">
            <v>0</v>
          </cell>
          <cell r="AG273" t="b">
            <v>1</v>
          </cell>
          <cell r="AH273">
            <v>0.6</v>
          </cell>
        </row>
        <row r="274">
          <cell r="AC274" t="str">
            <v>SCE:&lt;55kbtu/Hr 16 SEER (12.4 EER) Package System Heat Pump:COM:S_MIC:15:0</v>
          </cell>
          <cell r="AD274" t="str">
            <v>SCE:&lt;55kbtu/Hr 16 SEER (12.4 EER) Package System Heat Pump:COM</v>
          </cell>
          <cell r="AE274">
            <v>0.85</v>
          </cell>
          <cell r="AF274">
            <v>0</v>
          </cell>
          <cell r="AG274" t="b">
            <v>1</v>
          </cell>
          <cell r="AH274">
            <v>0.85</v>
          </cell>
        </row>
        <row r="275">
          <cell r="AC275" t="str">
            <v>SCE:&lt;55kbtu/Hr 17 SEER (13 EER) Package System Air Conditioner DX Equipment:COM:S_MIC:15:0</v>
          </cell>
          <cell r="AD275" t="str">
            <v>SCE:&lt;55kbtu/Hr 17 SEER (13 EER) Package System Air Conditioner DX Equipment:COM</v>
          </cell>
          <cell r="AE275">
            <v>0.85</v>
          </cell>
          <cell r="AF275">
            <v>0</v>
          </cell>
          <cell r="AG275" t="b">
            <v>1</v>
          </cell>
          <cell r="AH275">
            <v>0.85</v>
          </cell>
        </row>
        <row r="276">
          <cell r="AC276" t="str">
            <v>SCE:135-240 kBTU/Hr 11.5 EER Or 12.3 Ieer Air Source Unitary Air Conditioner DX Equipment:COM:EUN:15:0</v>
          </cell>
          <cell r="AD276" t="str">
            <v>SCE:135-240 kBTU/Hr 11.5 EER Or 12.3 Ieer Air Source Unitary Air Conditioner DX Equipment:COM</v>
          </cell>
          <cell r="AE276">
            <v>0.85</v>
          </cell>
          <cell r="AF276">
            <v>0</v>
          </cell>
          <cell r="AG276" t="b">
            <v>1</v>
          </cell>
          <cell r="AH276">
            <v>0.85</v>
          </cell>
        </row>
        <row r="277">
          <cell r="AC277" t="str">
            <v>SCE:135-240 kBTU/Hr To Code Savings Portion Air Source Unitary Air Conditioner DX Equipment:COM:MLI:15:5</v>
          </cell>
          <cell r="AD277" t="str">
            <v>SCE:135-240 kBTU/Hr To Code Savings Portion Air Source Unitary Air Conditioner DX Equipment:COM</v>
          </cell>
          <cell r="AE277">
            <v>0.6</v>
          </cell>
          <cell r="AF277">
            <v>0</v>
          </cell>
          <cell r="AG277" t="b">
            <v>1</v>
          </cell>
          <cell r="AH277">
            <v>0.6</v>
          </cell>
        </row>
        <row r="278">
          <cell r="AC278" t="str">
            <v>SCE:135-240 kBTU/Hr 12 EER Or 13 Ieer Air Source Unitary Air Conditioner DX Equipment:COM:OFS:15:0</v>
          </cell>
          <cell r="AD278" t="str">
            <v>SCE:135-240 kBTU/Hr 12 EER Or 13 Ieer Air Source Unitary Air Conditioner DX Equipment:COM</v>
          </cell>
          <cell r="AE278">
            <v>0.85</v>
          </cell>
          <cell r="AF278">
            <v>0</v>
          </cell>
          <cell r="AG278" t="b">
            <v>1</v>
          </cell>
          <cell r="AH278">
            <v>0.85</v>
          </cell>
        </row>
        <row r="279">
          <cell r="AC279" t="str">
            <v>SCE:&lt; 15 Cubic Feet Glass-Door Reach-In Refrigerator:COM:RTS:12:0</v>
          </cell>
          <cell r="AD279" t="str">
            <v>SCE:&lt; 15 Cubic Feet Glass-Door Reach-In Refrigerator:COM</v>
          </cell>
          <cell r="AE279">
            <v>0.6</v>
          </cell>
          <cell r="AF279">
            <v>0</v>
          </cell>
          <cell r="AG279" t="b">
            <v>1</v>
          </cell>
          <cell r="AH279">
            <v>0.6</v>
          </cell>
        </row>
        <row r="280">
          <cell r="AC280" t="str">
            <v>SCE:135-240 kBTU/Hr 13 EER Or 19 Ieer Air Source Unitary Air Conditioner DX Equipment:COM:S_MIC:15:0</v>
          </cell>
          <cell r="AD280" t="str">
            <v>SCE:135-240 kBTU/Hr 13 EER Or 19 Ieer Air Source Unitary Air Conditioner DX Equipment:COM</v>
          </cell>
          <cell r="AE280">
            <v>0.85</v>
          </cell>
          <cell r="AF280">
            <v>0</v>
          </cell>
          <cell r="AG280" t="b">
            <v>1</v>
          </cell>
          <cell r="AH280">
            <v>0.85</v>
          </cell>
        </row>
        <row r="281">
          <cell r="AC281" t="str">
            <v>SCE:240-760 kBTU/Hr 10.8 EER Or 12 Ieer Air Source Unitary Air Conditioner DX Equipment:COM:OFS:15:0</v>
          </cell>
          <cell r="AD281" t="str">
            <v>SCE:240-760 kBTU/Hr 10.8 EER Or 12 Ieer Air Source Unitary Air Conditioner DX Equipment:COM</v>
          </cell>
          <cell r="AE281">
            <v>0.85</v>
          </cell>
          <cell r="AF281">
            <v>0</v>
          </cell>
          <cell r="AG281" t="b">
            <v>1</v>
          </cell>
          <cell r="AH281">
            <v>0.85</v>
          </cell>
        </row>
        <row r="282">
          <cell r="AC282" t="str">
            <v>SCE:240-760 kBTU/Hr 10.8 EER Or 12 Ieer Air Source Unitary Air Conditioner DX Equipment:COM:RTL:15:0</v>
          </cell>
          <cell r="AD282" t="str">
            <v>SCE:240-760 kBTU/Hr 10.8 EER Or 12 Ieer Air Source Unitary Air Conditioner DX Equipment:COM</v>
          </cell>
          <cell r="AE282">
            <v>0.85</v>
          </cell>
          <cell r="AF282">
            <v>0</v>
          </cell>
          <cell r="AG282" t="b">
            <v>1</v>
          </cell>
          <cell r="AH282">
            <v>0.85</v>
          </cell>
        </row>
        <row r="283">
          <cell r="AC283" t="str">
            <v>SCE:240-760 kBTU/Hr 10.8 EER Or 12 Ieer Air Source Unitary Air Conditioner DX Equipment:COM:S_MIC:15:0</v>
          </cell>
          <cell r="AD283" t="str">
            <v>SCE:240-760 kBTU/Hr 10.8 EER Or 12 Ieer Air Source Unitary Air Conditioner DX Equipment:COM</v>
          </cell>
          <cell r="AE283">
            <v>0.85</v>
          </cell>
          <cell r="AF283">
            <v>0</v>
          </cell>
          <cell r="AG283" t="b">
            <v>1</v>
          </cell>
          <cell r="AH283">
            <v>0.85</v>
          </cell>
        </row>
        <row r="284">
          <cell r="AC284" t="str">
            <v>SCE:55to65kbtu/Hr 16 SEER (12.4 EER) Package System Air Conditioner DX Equipment:COM:OFS:15:0</v>
          </cell>
          <cell r="AD284" t="str">
            <v>SCE:55to65kbtu/Hr 16 SEER (12.4 EER) Package System Air Conditioner DX Equipment:COM</v>
          </cell>
          <cell r="AE284">
            <v>0.85</v>
          </cell>
          <cell r="AF284">
            <v>0</v>
          </cell>
          <cell r="AG284" t="b">
            <v>1</v>
          </cell>
          <cell r="AH284">
            <v>0.85</v>
          </cell>
        </row>
        <row r="285">
          <cell r="AC285" t="str">
            <v>SCE:55to65kbtu/Hr 16 SEER (12.4 EER) Package System Air Conditioner DX Equipment:COM:S_MIC:15:0</v>
          </cell>
          <cell r="AD285" t="str">
            <v>SCE:55to65kbtu/Hr 16 SEER (12.4 EER) Package System Air Conditioner DX Equipment:COM</v>
          </cell>
          <cell r="AE285">
            <v>0.85</v>
          </cell>
          <cell r="AF285">
            <v>0</v>
          </cell>
          <cell r="AG285" t="b">
            <v>1</v>
          </cell>
          <cell r="AH285">
            <v>0.85</v>
          </cell>
        </row>
        <row r="286">
          <cell r="AC286" t="str">
            <v>SCE:55to65kbtu/Hr 16 SEER (12.4 EER) Package System Heat Pump:COM:OFS:15:0</v>
          </cell>
          <cell r="AD286" t="str">
            <v>SCE:55to65kbtu/Hr 16 SEER (12.4 EER) Package System Heat Pump:COM</v>
          </cell>
          <cell r="AE286">
            <v>0.85</v>
          </cell>
          <cell r="AF286">
            <v>0</v>
          </cell>
          <cell r="AG286" t="b">
            <v>1</v>
          </cell>
          <cell r="AH286">
            <v>0.85</v>
          </cell>
        </row>
        <row r="287">
          <cell r="AC287" t="str">
            <v>SCE:55to65kbtu/Hr 16 SEER (12.4 EER) Package System Heat Pump:COM:S_MIC:15:0</v>
          </cell>
          <cell r="AD287" t="str">
            <v>SCE:55to65kbtu/Hr 16 SEER (12.4 EER) Package System Heat Pump:COM</v>
          </cell>
          <cell r="AE287">
            <v>0.85</v>
          </cell>
          <cell r="AF287">
            <v>0</v>
          </cell>
          <cell r="AG287" t="b">
            <v>1</v>
          </cell>
          <cell r="AH287">
            <v>0.85</v>
          </cell>
        </row>
        <row r="288">
          <cell r="AC288" t="str">
            <v>SCE:&lt;24 kBTU/Hr 19 SEER Ductless AC DX Equipment Replacing 14 SEER AC:COM:OFS:15:0</v>
          </cell>
          <cell r="AD288" t="str">
            <v>SCE:&lt;24 kBTU/Hr 19 SEER Ductless AC DX Equipment Replacing 14 SEER AC:COM</v>
          </cell>
          <cell r="AE288">
            <v>0.85</v>
          </cell>
          <cell r="AF288">
            <v>0</v>
          </cell>
          <cell r="AG288" t="b">
            <v>1</v>
          </cell>
          <cell r="AH288">
            <v>0.85</v>
          </cell>
        </row>
        <row r="289">
          <cell r="AC289" t="str">
            <v>SCE:(2) U-Tube (1) Instant Start Ballast - Reduced Light Output T8 Linear Flourescent Replacing (2) T12 U-Tube Fluorescent:COM:RSD:14.5:4.8333333333333</v>
          </cell>
          <cell r="AD289" t="str">
            <v>SCE:(2) U-Tube (1) Instant Start Ballast - Reduced Light Output T8 Linear Flourescent Replacing (2) T12 U-Tube Fluorescent:COM</v>
          </cell>
          <cell r="AE289">
            <v>0.7</v>
          </cell>
          <cell r="AF289">
            <v>0</v>
          </cell>
          <cell r="AG289" t="b">
            <v>1</v>
          </cell>
          <cell r="AH289">
            <v>0.7</v>
          </cell>
        </row>
        <row r="290">
          <cell r="AC290" t="str">
            <v>SCE:(3) 48in (2) Instant Start Ballast - Reduced Light Output T8 Linear Fluorescent Replacing (3) 48in T12 Linear Fluorescent:COM:S_MIC:15:5</v>
          </cell>
          <cell r="AD290" t="str">
            <v>SCE:(3) 48in (2) Instant Start Ballast - Reduced Light Output T8 Linear Fluorescent Replacing (3) 48in T12 Linear Fluorescent:COM</v>
          </cell>
          <cell r="AE290">
            <v>0.7</v>
          </cell>
          <cell r="AF290">
            <v>0</v>
          </cell>
          <cell r="AG290" t="b">
            <v>1</v>
          </cell>
          <cell r="AH290">
            <v>0.7</v>
          </cell>
        </row>
        <row r="291">
          <cell r="AC291" t="str">
            <v>SCE:(3) 48in Reduced 28 Watt (1) Instant Start Ballast - Reduced Light Output T8 Linear Fluorescent Replacing (3) 48in T8 Linear Fluorescent:COM:S_MIC:15:5</v>
          </cell>
          <cell r="AD291" t="str">
            <v>SCE:(3) 48in Reduced 28 Watt (1) Instant Start Ballast - Reduced Light Output T8 Linear Fluorescent Replacing (3) 48in T8 Linear Fluorescent:COM</v>
          </cell>
          <cell r="AE291">
            <v>0.7</v>
          </cell>
          <cell r="AF291">
            <v>0</v>
          </cell>
          <cell r="AG291" t="b">
            <v>1</v>
          </cell>
          <cell r="AH291">
            <v>0.7</v>
          </cell>
        </row>
        <row r="292">
          <cell r="AC292" t="str">
            <v>SCE:65-135 kBTU/Hr 12 EER Or 13.8 Ieer Air Source Unitary Air Conditioner DX Equipment:COM:OFS:15:0</v>
          </cell>
          <cell r="AD292" t="str">
            <v>SCE:65-135 kBTU/Hr 12 EER Or 13.8 Ieer Air Source Unitary Air Conditioner DX Equipment:COM</v>
          </cell>
          <cell r="AE292">
            <v>0.85</v>
          </cell>
          <cell r="AF292">
            <v>0</v>
          </cell>
          <cell r="AG292" t="b">
            <v>1</v>
          </cell>
          <cell r="AH292">
            <v>0.85</v>
          </cell>
        </row>
        <row r="293">
          <cell r="AC293" t="str">
            <v>SCE:&lt;55kbtu/Hr 15 SEER (12 EER) Package System Heat Pump:COM:OFL:15:0</v>
          </cell>
          <cell r="AD293" t="str">
            <v>SCE:&lt;55kbtu/Hr 15 SEER (12 EER) Package System Heat Pump:COM</v>
          </cell>
          <cell r="AE293">
            <v>0.85</v>
          </cell>
          <cell r="AF293">
            <v>0</v>
          </cell>
          <cell r="AG293" t="b">
            <v>0</v>
          </cell>
          <cell r="AH293">
            <v>0.85</v>
          </cell>
        </row>
        <row r="294">
          <cell r="AC294" t="str">
            <v>SCE:&lt;55kbtu/Hr 15 SEER (12 EER) Package System Heat Pump:COM:OFS:15:0</v>
          </cell>
          <cell r="AD294" t="str">
            <v>SCE:&lt;55kbtu/Hr 15 SEER (12 EER) Package System Heat Pump:COM</v>
          </cell>
          <cell r="AE294">
            <v>0.85</v>
          </cell>
          <cell r="AF294">
            <v>0</v>
          </cell>
          <cell r="AG294" t="b">
            <v>1</v>
          </cell>
          <cell r="AH294">
            <v>0.85</v>
          </cell>
        </row>
        <row r="295">
          <cell r="AC295" t="str">
            <v>SCE:&lt;55kbtu/Hr 16 SEER (12.4 EER) Package System Air Conditioner DX Equipment:COM:OFL:15:0</v>
          </cell>
          <cell r="AD295" t="str">
            <v>SCE:&lt;55kbtu/Hr 16 SEER (12.4 EER) Package System Air Conditioner DX Equipment:COM</v>
          </cell>
          <cell r="AE295">
            <v>0.85</v>
          </cell>
          <cell r="AF295">
            <v>0</v>
          </cell>
          <cell r="AG295" t="b">
            <v>1</v>
          </cell>
          <cell r="AH295">
            <v>0.85</v>
          </cell>
        </row>
        <row r="296">
          <cell r="AC296" t="str">
            <v>SCE:Na:COM:OFS:15:0</v>
          </cell>
          <cell r="AD296" t="str">
            <v>SCE:Na:COM</v>
          </cell>
          <cell r="AE296">
            <v>0.6</v>
          </cell>
          <cell r="AF296">
            <v>0</v>
          </cell>
          <cell r="AG296" t="b">
            <v>1</v>
          </cell>
          <cell r="AH296">
            <v>0.6</v>
          </cell>
        </row>
        <row r="297">
          <cell r="AC297" t="str">
            <v>SCE:&lt;55kbtu/Hr 16 SEER (12.4 EER) Package System Heat Pump:COM:RTS:15:0</v>
          </cell>
          <cell r="AD297" t="str">
            <v>SCE:&lt;55kbtu/Hr 16 SEER (12.4 EER) Package System Heat Pump:COM</v>
          </cell>
          <cell r="AE297">
            <v>0.85</v>
          </cell>
          <cell r="AF297">
            <v>0</v>
          </cell>
          <cell r="AG297" t="b">
            <v>1</v>
          </cell>
          <cell r="AH297">
            <v>0.85</v>
          </cell>
        </row>
        <row r="298">
          <cell r="AC298" t="str">
            <v>SCE:Energy Star Top Mount Freezer, No Ice - Medium (15-20 Ft3) Refrigerator:RES:MFM:14:0</v>
          </cell>
          <cell r="AD298" t="str">
            <v>SCE:Energy Star Top Mount Freezer, No Ice - Medium (15-20 Ft3) Refrigerator:RES</v>
          </cell>
          <cell r="AE298">
            <v>0.55000000000000004</v>
          </cell>
          <cell r="AF298">
            <v>0</v>
          </cell>
          <cell r="AG298" t="b">
            <v>1</v>
          </cell>
          <cell r="AH298">
            <v>0.55000000000000004</v>
          </cell>
        </row>
        <row r="299">
          <cell r="AC299" t="str">
            <v>SCE:= 5 Pans Full-Size Convection Oven:COM:RFF:12:0</v>
          </cell>
          <cell r="AD299" t="str">
            <v>SCE:= 5 Pans Full-Size Convection Oven:COM</v>
          </cell>
          <cell r="AE299">
            <v>0.6</v>
          </cell>
          <cell r="AF299">
            <v>0</v>
          </cell>
          <cell r="AG299" t="b">
            <v>1</v>
          </cell>
          <cell r="AH299">
            <v>0.6</v>
          </cell>
        </row>
        <row r="300">
          <cell r="AC300" t="str">
            <v>SCE:&lt;55kbtu/Hr 17 SEER (13 EER) Package System Air Conditioner DX Equipment:COM:OFS:15:0</v>
          </cell>
          <cell r="AD300" t="str">
            <v>SCE:&lt;55kbtu/Hr 17 SEER (13 EER) Package System Air Conditioner DX Equipment:COM</v>
          </cell>
          <cell r="AE300">
            <v>0.85</v>
          </cell>
          <cell r="AF300">
            <v>0</v>
          </cell>
          <cell r="AG300" t="b">
            <v>1</v>
          </cell>
          <cell r="AH300">
            <v>0.85</v>
          </cell>
        </row>
        <row r="301">
          <cell r="AC301" t="str">
            <v>SCE:&gt;= 300 Tons Above T24 By At Least 22.7%iplv And 10.0%fl High Efficiency Water-Cooled Variable Speed Screw Or Scroll Compressor Chiller:COM:HTL:20:0</v>
          </cell>
          <cell r="AD301" t="str">
            <v>SCE:&gt;= 300 Tons Above T24 By At Least 22.7%iplv And 10.0%fl High Efficiency Water-Cooled Variable Speed Screw Or Scroll Compressor Chiller:COM</v>
          </cell>
          <cell r="AE301">
            <v>0.6</v>
          </cell>
          <cell r="AF301">
            <v>0</v>
          </cell>
          <cell r="AG301" t="b">
            <v>1</v>
          </cell>
          <cell r="AH301">
            <v>0.6</v>
          </cell>
        </row>
        <row r="302">
          <cell r="AC302" t="str">
            <v>SCE:&gt;= 600 Tons Above T24 By At Least 20%iplv And 0.0%fl High Efficiency Water-Cooled Constant Speed Centrifugal Compressor Chiller:COM:OFL:20:0</v>
          </cell>
          <cell r="AD302" t="str">
            <v>SCE:&gt;= 600 Tons Above T24 By At Least 20%iplv And 0.0%fl High Efficiency Water-Cooled Constant Speed Centrifugal Compressor Chiller:COM</v>
          </cell>
          <cell r="AE302">
            <v>0.6</v>
          </cell>
          <cell r="AF302">
            <v>0</v>
          </cell>
          <cell r="AG302" t="b">
            <v>0</v>
          </cell>
          <cell r="AH302">
            <v>0.85</v>
          </cell>
        </row>
        <row r="303">
          <cell r="AC303" t="str">
            <v>SCE:10.90 EER Or 15.00 Iplv &lt; 150 Ton Air Cooled Tier 2 Chiller:COM:MBT:20:0</v>
          </cell>
          <cell r="AD303" t="str">
            <v>SCE:10.90 EER Or 15.00 Iplv &lt; 150 Ton Air Cooled Tier 2 Chiller:COM</v>
          </cell>
          <cell r="AE303">
            <v>0.6</v>
          </cell>
          <cell r="AF303">
            <v>0</v>
          </cell>
          <cell r="AG303" t="b">
            <v>1</v>
          </cell>
          <cell r="AH303">
            <v>0.6</v>
          </cell>
        </row>
        <row r="304">
          <cell r="AC304" t="str">
            <v>SCE:135-240 kBTU/Hr 12 EER Or 13 Ieer Air Source Unitary Air Conditioner DX Equipment:COM:MLI:15:0</v>
          </cell>
          <cell r="AD304" t="str">
            <v>SCE:135-240 kBTU/Hr 12 EER Or 13 Ieer Air Source Unitary Air Conditioner DX Equipment:COM</v>
          </cell>
          <cell r="AE304">
            <v>0.85</v>
          </cell>
          <cell r="AF304">
            <v>0</v>
          </cell>
          <cell r="AG304" t="b">
            <v>1</v>
          </cell>
          <cell r="AH304">
            <v>0.85</v>
          </cell>
        </row>
        <row r="305">
          <cell r="AC305" t="str">
            <v>SCE:135-240 kBTU/Hr 12 EER Or 13 Ieer Air Source Unitary Air Conditioner DX Equipment:COM:S_MIC:15:0</v>
          </cell>
          <cell r="AD305" t="str">
            <v>SCE:135-240 kBTU/Hr 12 EER Or 13 Ieer Air Source Unitary Air Conditioner DX Equipment:COM</v>
          </cell>
          <cell r="AE305">
            <v>0.85</v>
          </cell>
          <cell r="AF305">
            <v>0</v>
          </cell>
          <cell r="AG305" t="b">
            <v>1</v>
          </cell>
          <cell r="AH305">
            <v>0.85</v>
          </cell>
        </row>
        <row r="306">
          <cell r="AC306" t="str">
            <v>SCE:240-760 kBTU/Hr 10.5 EER Or 11.1 Ieer Air Source Unitary Air Conditioner DX Equipment:COM:OFS:15:0</v>
          </cell>
          <cell r="AD306" t="str">
            <v>SCE:240-760 kBTU/Hr 10.5 EER Or 11.1 Ieer Air Source Unitary Air Conditioner DX Equipment:COM</v>
          </cell>
          <cell r="AE306">
            <v>0.85</v>
          </cell>
          <cell r="AF306">
            <v>0</v>
          </cell>
          <cell r="AG306" t="b">
            <v>1</v>
          </cell>
          <cell r="AH306">
            <v>0.85</v>
          </cell>
        </row>
        <row r="307">
          <cell r="AC307" t="str">
            <v>SCE:240-760 kBTU/Hr 11.1 EER Or 13.1 Ieer Air Source Unitary Air Conditioner DX Equipment:COM:OFS:15:0</v>
          </cell>
          <cell r="AD307" t="str">
            <v>SCE:240-760 kBTU/Hr 11.1 EER Or 13.1 Ieer Air Source Unitary Air Conditioner DX Equipment:COM</v>
          </cell>
          <cell r="AE307">
            <v>0.85</v>
          </cell>
          <cell r="AF307">
            <v>0</v>
          </cell>
          <cell r="AG307" t="b">
            <v>1</v>
          </cell>
          <cell r="AH307">
            <v>0.85</v>
          </cell>
        </row>
        <row r="308">
          <cell r="AC308" t="str">
            <v>SCE:55to65kbtu/Hr 15 SEER (12 EER) Package System Heat Pump:COM:RTL:15:0</v>
          </cell>
          <cell r="AD308" t="str">
            <v>SCE:55to65kbtu/Hr 15 SEER (12 EER) Package System Heat Pump:COM</v>
          </cell>
          <cell r="AE308">
            <v>0.85</v>
          </cell>
          <cell r="AF308">
            <v>0</v>
          </cell>
          <cell r="AG308" t="b">
            <v>1</v>
          </cell>
          <cell r="AH308">
            <v>0.85</v>
          </cell>
        </row>
        <row r="309">
          <cell r="AC309" t="str">
            <v>SCE:55to65kbtu/Hr 15 SEER (12 EER) Package System Heat Pump:COM:S_MIC:15:0</v>
          </cell>
          <cell r="AD309" t="str">
            <v>SCE:55to65kbtu/Hr 15 SEER (12 EER) Package System Heat Pump:COM</v>
          </cell>
          <cell r="AE309">
            <v>0.85</v>
          </cell>
          <cell r="AF309">
            <v>0</v>
          </cell>
          <cell r="AG309" t="b">
            <v>1</v>
          </cell>
          <cell r="AH309">
            <v>0.85</v>
          </cell>
        </row>
        <row r="310">
          <cell r="AC310" t="str">
            <v>SCE:65-135 kBTU/Hr 11.5 EER Or 12.8 Ieer Air Source Unitary Air Conditioner DX Equipment:COM:RSD:15:0</v>
          </cell>
          <cell r="AD310" t="str">
            <v>SCE:65-135 kBTU/Hr 11.5 EER Or 12.8 Ieer Air Source Unitary Air Conditioner DX Equipment:COM</v>
          </cell>
          <cell r="AE310">
            <v>0.85</v>
          </cell>
          <cell r="AF310">
            <v>0</v>
          </cell>
          <cell r="AG310" t="b">
            <v>1</v>
          </cell>
          <cell r="AH310">
            <v>0.85</v>
          </cell>
        </row>
        <row r="311">
          <cell r="AC311" t="str">
            <v>SCE:0.39 Shgc Window Film Replacing 0.82 Shgc Window:AG:S_TCU:10:0</v>
          </cell>
          <cell r="AD311" t="str">
            <v>SCE:0.39 Shgc Window Film Replacing 0.82 Shgc Window:AG</v>
          </cell>
          <cell r="AE311">
            <v>0.6</v>
          </cell>
          <cell r="AF311">
            <v>0</v>
          </cell>
          <cell r="AG311" t="b">
            <v>1</v>
          </cell>
          <cell r="AH311">
            <v>0.6</v>
          </cell>
        </row>
        <row r="312">
          <cell r="AC312" t="str">
            <v>SCE:Main Cooler Door Auto Closer:COM:S_MIC:8:0</v>
          </cell>
          <cell r="AD312" t="str">
            <v>SCE:Main Cooler Door Auto Closer:COM</v>
          </cell>
          <cell r="AE312">
            <v>0.6</v>
          </cell>
          <cell r="AF312">
            <v>0</v>
          </cell>
          <cell r="AG312" t="b">
            <v>1</v>
          </cell>
          <cell r="AH312">
            <v>0.6</v>
          </cell>
        </row>
        <row r="313">
          <cell r="AC313" t="str">
            <v>SCE:(1) 36in (1) Instant Start Ballast - Reduced Light Output T8 Linear Flourescent Replacing (1) 36in T12 Linear Fluorescent:COM:RTS:15:5</v>
          </cell>
          <cell r="AD313" t="str">
            <v>SCE:(1) 36in (1) Instant Start Ballast - Reduced Light Output T8 Linear Flourescent Replacing (1) 36in T12 Linear Fluorescent:COM</v>
          </cell>
          <cell r="AE313">
            <v>0.7</v>
          </cell>
          <cell r="AF313">
            <v>0</v>
          </cell>
          <cell r="AG313" t="b">
            <v>1</v>
          </cell>
          <cell r="AH313">
            <v>0.7</v>
          </cell>
        </row>
        <row r="314">
          <cell r="AC314" t="str">
            <v>SCE:15 Watt Integral Spiral CFL Replacing Incandescent Average Watts = 52.05:RES:SFM:9.69999980926514:0</v>
          </cell>
          <cell r="AD314" t="str">
            <v>SCE:15 Watt Integral Spiral CFL Replacing Incandescent Average Watts = 52.05:RES</v>
          </cell>
          <cell r="AE314">
            <v>0.55000000000000004</v>
          </cell>
          <cell r="AF314">
            <v>0</v>
          </cell>
          <cell r="AG314" t="b">
            <v>1</v>
          </cell>
          <cell r="AH314">
            <v>0.55000000000000004</v>
          </cell>
        </row>
        <row r="315">
          <cell r="AC315" t="str">
            <v>SCE:15 Watt Integral Spiral With Reflector CFL Replacing Incandescent Average Watts = 61.35:COM:S_MIC:3.29999995231628:0</v>
          </cell>
          <cell r="AD315" t="str">
            <v>SCE:15 Watt Integral Spiral With Reflector CFL Replacing Incandescent Average Watts = 61.35:COM</v>
          </cell>
          <cell r="AE315">
            <v>0.53</v>
          </cell>
          <cell r="AF315">
            <v>0</v>
          </cell>
          <cell r="AG315" t="b">
            <v>1</v>
          </cell>
          <cell r="AH315">
            <v>0.53</v>
          </cell>
        </row>
        <row r="316">
          <cell r="AC316" t="str">
            <v>SCE:Up To 244 Watt (Tier 1) Interior Fixture T5 Linear Flourescent Replacing 400 Watt Lamp Base Case:IND:MLI:15:0</v>
          </cell>
          <cell r="AD316" t="str">
            <v>SCE:Up To 244 Watt (Tier 1) Interior Fixture T5 Linear Flourescent Replacing 400 Watt Lamp Base Case:IND</v>
          </cell>
          <cell r="AE316">
            <v>0.7</v>
          </cell>
          <cell r="AF316">
            <v>0</v>
          </cell>
          <cell r="AG316" t="b">
            <v>1</v>
          </cell>
          <cell r="AH316">
            <v>0.7</v>
          </cell>
        </row>
        <row r="317">
          <cell r="AC317" t="str">
            <v>SCE:18 Watt Integral Spiral With Reflector CFL Replacing Incandescent Average Watts = 73.62:COM:S_MIC:3.29999995231628:0</v>
          </cell>
          <cell r="AD317" t="str">
            <v>SCE:18 Watt Integral Spiral With Reflector CFL Replacing Incandescent Average Watts = 73.62:COM</v>
          </cell>
          <cell r="AE317">
            <v>0.53</v>
          </cell>
          <cell r="AF317">
            <v>0</v>
          </cell>
          <cell r="AG317" t="b">
            <v>1</v>
          </cell>
          <cell r="AH317">
            <v>0.53</v>
          </cell>
        </row>
        <row r="318">
          <cell r="AC318" t="str">
            <v>SCE:18 Watt Integral Spiral With Reflector CFL Replacing Incandescent Average Watts = 73.62:RES:SFM:9.69999980926514:0</v>
          </cell>
          <cell r="AD318" t="str">
            <v>SCE:18 Watt Integral Spiral With Reflector CFL Replacing Incandescent Average Watts = 73.62:RES</v>
          </cell>
          <cell r="AE318">
            <v>0.55000000000000004</v>
          </cell>
          <cell r="AF318">
            <v>0</v>
          </cell>
          <cell r="AG318" t="b">
            <v>1</v>
          </cell>
          <cell r="AH318">
            <v>0.55000000000000004</v>
          </cell>
        </row>
        <row r="319">
          <cell r="AC319" t="str">
            <v>SCE:(1) 96in (1) Instant Start Ballast - Reduced Light Output T8 Linear Fluorescent Replacing (1) 96in T12 Linear Fluorescent:COM:OFS:15:5</v>
          </cell>
          <cell r="AD319" t="str">
            <v>SCE:(1) 96in (1) Instant Start Ballast - Reduced Light Output T8 Linear Fluorescent Replacing (1) 96in T12 Linear Fluorescent:COM</v>
          </cell>
          <cell r="AE319">
            <v>0.7</v>
          </cell>
          <cell r="AF319">
            <v>0</v>
          </cell>
          <cell r="AG319" t="b">
            <v>1</v>
          </cell>
          <cell r="AH319">
            <v>0.7</v>
          </cell>
        </row>
        <row r="320">
          <cell r="AC320" t="str">
            <v>SCE:&lt; 25 HP Submersible Booster Pump System Overhaul Maintenance:AG:S_AGR:8.30000019073486:0</v>
          </cell>
          <cell r="AD320" t="str">
            <v>SCE:&lt; 25 HP Submersible Booster Pump System Overhaul Maintenance:AG</v>
          </cell>
          <cell r="AE320">
            <v>0.6</v>
          </cell>
          <cell r="AF320">
            <v>0</v>
          </cell>
          <cell r="AG320" t="b">
            <v>1</v>
          </cell>
          <cell r="AH320">
            <v>0.6</v>
          </cell>
        </row>
        <row r="321">
          <cell r="AC321" t="str">
            <v>SCE:25 Watt Integral Spiral With Reflector CFL Replacing Incandescent Average Watts = 102.25:RES:SFM:9.69999980926514:0</v>
          </cell>
          <cell r="AD321" t="str">
            <v>SCE:25 Watt Integral Spiral With Reflector CFL Replacing Incandescent Average Watts = 102.25:RES</v>
          </cell>
          <cell r="AE321">
            <v>0.55000000000000004</v>
          </cell>
          <cell r="AF321">
            <v>0</v>
          </cell>
          <cell r="AG321" t="b">
            <v>1</v>
          </cell>
          <cell r="AH321">
            <v>0.55000000000000004</v>
          </cell>
        </row>
        <row r="322">
          <cell r="AC322" t="str">
            <v>SCE:26 Watt 3-Way CFL Replacing Incandescent Average Watts = 90.22:COM:S_MIC:3.40000009536743:0</v>
          </cell>
          <cell r="AD322" t="str">
            <v>SCE:26 Watt 3-Way CFL Replacing Incandescent Average Watts = 90.22:COM</v>
          </cell>
          <cell r="AE322">
            <v>0.53</v>
          </cell>
          <cell r="AF322">
            <v>0</v>
          </cell>
          <cell r="AG322" t="b">
            <v>1</v>
          </cell>
          <cell r="AH322">
            <v>0.53</v>
          </cell>
        </row>
        <row r="323">
          <cell r="AC323" t="str">
            <v>SCE:(2) 48in (2) Premium Instant Start Ballast - Reduced Light Output W/ Reflector T8 Linear Flourescent Replacing (4) 48in T8 Linear Fluorescent:COM:RFF:14.5:4.80000019073486</v>
          </cell>
          <cell r="AD323" t="str">
            <v>SCE:(2) 48in (2) Premium Instant Start Ballast - Reduced Light Output W/ Reflector T8 Linear Flourescent Replacing (4) 48in T8 Linear Fluorescent:COM</v>
          </cell>
          <cell r="AE323">
            <v>0.7</v>
          </cell>
          <cell r="AF323">
            <v>0</v>
          </cell>
          <cell r="AG323" t="b">
            <v>1</v>
          </cell>
          <cell r="AH323">
            <v>0.7</v>
          </cell>
        </row>
        <row r="324">
          <cell r="AC324" t="str">
            <v>SCE:&gt;160 To 187 Watt High/Low Bay LED Replacing 250 Watt Pulse Start Metal Halide:COM:RTS:12:0</v>
          </cell>
          <cell r="AD324" t="str">
            <v>SCE:&gt;160 To 187 Watt High/Low Bay LED Replacing 250 Watt Pulse Start Metal Halide:COM</v>
          </cell>
          <cell r="AE324">
            <v>0.7</v>
          </cell>
          <cell r="AF324">
            <v>0</v>
          </cell>
          <cell r="AG324" t="b">
            <v>1</v>
          </cell>
          <cell r="AH324">
            <v>0.7</v>
          </cell>
        </row>
        <row r="325">
          <cell r="AC325" t="str">
            <v>SCE:15 - 29 Cubic Feet Glass-Door Reach-In Refrigerator:COM:RTS:12:0</v>
          </cell>
          <cell r="AD325" t="str">
            <v>SCE:15 - 29 Cubic Feet Glass-Door Reach-In Refrigerator:COM</v>
          </cell>
          <cell r="AE325">
            <v>0.53</v>
          </cell>
          <cell r="AF325">
            <v>0</v>
          </cell>
          <cell r="AG325" t="b">
            <v>1</v>
          </cell>
          <cell r="AH325">
            <v>0.53</v>
          </cell>
        </row>
        <row r="326">
          <cell r="AC326" t="str">
            <v>SCE:15 - 29 Cubic Feet Solid-Door Reach-In Freezer:COM:RSD:12:0</v>
          </cell>
          <cell r="AD326" t="str">
            <v>SCE:15 - 29 Cubic Feet Solid-Door Reach-In Freezer:COM</v>
          </cell>
          <cell r="AE326">
            <v>0.53</v>
          </cell>
          <cell r="AF326">
            <v>0</v>
          </cell>
          <cell r="AG326" t="b">
            <v>1</v>
          </cell>
          <cell r="AH326">
            <v>0.53</v>
          </cell>
        </row>
        <row r="327">
          <cell r="AC327" t="str">
            <v>SCE:30 - 49 Cubic Feet Glass-Door Reach-In Refrigerator:COM:S_FST:12:0</v>
          </cell>
          <cell r="AD327" t="str">
            <v>SCE:30 - 49 Cubic Feet Glass-Door Reach-In Refrigerator:COM</v>
          </cell>
          <cell r="AE327">
            <v>0.6</v>
          </cell>
          <cell r="AF327">
            <v>0</v>
          </cell>
          <cell r="AG327" t="b">
            <v>1</v>
          </cell>
          <cell r="AH327">
            <v>0.6</v>
          </cell>
        </row>
        <row r="328">
          <cell r="AC328" t="str">
            <v>SCE:15 Watt Integral Spiral CFL Replacing Incandescent Average Watts = 52.05:COM:S_MIC:3.20000004768372:0</v>
          </cell>
          <cell r="AD328" t="str">
            <v>SCE:15 Watt Integral Spiral CFL Replacing Incandescent Average Watts = 52.05:COM</v>
          </cell>
          <cell r="AE328">
            <v>0.53</v>
          </cell>
          <cell r="AF328">
            <v>0</v>
          </cell>
          <cell r="AG328" t="b">
            <v>1</v>
          </cell>
          <cell r="AH328">
            <v>0.53</v>
          </cell>
        </row>
        <row r="329">
          <cell r="AC329" t="str">
            <v>SCE:15 Watt Integral Spiral CFL Replacing Incandescent Average Watts = 52.05:COM:S_MIC:3.29999995231628:0</v>
          </cell>
          <cell r="AD329" t="str">
            <v>SCE:15 Watt Integral Spiral CFL Replacing Incandescent Average Watts = 52.05:COM</v>
          </cell>
          <cell r="AE329">
            <v>0.53</v>
          </cell>
          <cell r="AF329">
            <v>0</v>
          </cell>
          <cell r="AG329" t="b">
            <v>1</v>
          </cell>
          <cell r="AH329">
            <v>0.53</v>
          </cell>
        </row>
        <row r="330">
          <cell r="AC330" t="str">
            <v>SCE:18 Watt Integral A CFL Replacing Incandescent Average Watts = 62.46:COM:S_MIC:3.20000004768372:0</v>
          </cell>
          <cell r="AD330" t="str">
            <v>SCE:18 Watt Integral A CFL Replacing Incandescent Average Watts = 62.46:COM</v>
          </cell>
          <cell r="AE330">
            <v>0.53</v>
          </cell>
          <cell r="AF330">
            <v>0</v>
          </cell>
          <cell r="AG330" t="b">
            <v>1</v>
          </cell>
          <cell r="AH330">
            <v>0.53</v>
          </cell>
        </row>
        <row r="331">
          <cell r="AC331" t="str">
            <v>SCE:18 Watt Integral A CFL Replacing Incandescent Average Watts = 62.46:COM:S_MIC:3.29999995231628:0</v>
          </cell>
          <cell r="AD331" t="str">
            <v>SCE:18 Watt Integral A CFL Replacing Incandescent Average Watts = 62.46:COM</v>
          </cell>
          <cell r="AE331">
            <v>0.53</v>
          </cell>
          <cell r="AF331">
            <v>0</v>
          </cell>
          <cell r="AG331" t="b">
            <v>1</v>
          </cell>
          <cell r="AH331">
            <v>0.53</v>
          </cell>
        </row>
        <row r="332">
          <cell r="AC332" t="str">
            <v>SCE:(2) 48in Reduced 28 Watt (1) Instant Start Ballast - High Light Output W/ Reflectors T8 Linear Fluorescent Replacing (4) 48in T8 Linear Fluorescent:COM:OFS:15:5</v>
          </cell>
          <cell r="AD332" t="str">
            <v>SCE:(2) 48in Reduced 28 Watt (1) Instant Start Ballast - High Light Output W/ Reflectors T8 Linear Fluorescent Replacing (4) 48in T8 Linear Fluorescent:COM</v>
          </cell>
          <cell r="AE332">
            <v>0.7</v>
          </cell>
          <cell r="AF332">
            <v>0</v>
          </cell>
          <cell r="AG332" t="b">
            <v>1</v>
          </cell>
          <cell r="AH332">
            <v>0.7</v>
          </cell>
        </row>
        <row r="333">
          <cell r="AC333" t="str">
            <v>SCE:18 Watt Integral A CFL Replacing Incandescent Average Watts = 62.46:RES:SFM:9.69999980926514:0</v>
          </cell>
          <cell r="AD333" t="str">
            <v>SCE:18 Watt Integral A CFL Replacing Incandescent Average Watts = 62.46:RES</v>
          </cell>
          <cell r="AE333">
            <v>0.55000000000000004</v>
          </cell>
          <cell r="AF333">
            <v>0</v>
          </cell>
          <cell r="AG333" t="b">
            <v>1</v>
          </cell>
          <cell r="AH333">
            <v>0.55000000000000004</v>
          </cell>
        </row>
        <row r="334">
          <cell r="AC334" t="str">
            <v>SCE:23 Watt Exterior With R40 Reflector (Common Area) CFL Replacing Incandescent Average Watts = 93.61:RES:MFM:2.90000009536743:0</v>
          </cell>
          <cell r="AD334" t="str">
            <v>SCE:23 Watt Exterior With R40 Reflector (Common Area) CFL Replacing Incandescent Average Watts = 93.61:RES</v>
          </cell>
          <cell r="AE334">
            <v>0.55000000000000004</v>
          </cell>
          <cell r="AF334">
            <v>0</v>
          </cell>
          <cell r="AG334" t="b">
            <v>1</v>
          </cell>
          <cell r="AH334">
            <v>0.55000000000000004</v>
          </cell>
        </row>
        <row r="335">
          <cell r="AC335" t="str">
            <v>SCE:23 Watt Integral Spiral With Reflector CFL Replacing Incandescent Average Watts = 94.07:COM:S_MIC:3.29999995231628:0</v>
          </cell>
          <cell r="AD335" t="str">
            <v>SCE:23 Watt Integral Spiral With Reflector CFL Replacing Incandescent Average Watts = 94.07:COM</v>
          </cell>
          <cell r="AE335">
            <v>0.53</v>
          </cell>
          <cell r="AF335">
            <v>0</v>
          </cell>
          <cell r="AG335" t="b">
            <v>1</v>
          </cell>
          <cell r="AH335">
            <v>0.53</v>
          </cell>
        </row>
        <row r="336">
          <cell r="AC336" t="str">
            <v>SCE:23 Watt Integral Spiral With Reflector CFL Replacing Incandescent Average Watts = 94.07:RES:SFM:9.69999980926514:0</v>
          </cell>
          <cell r="AD336" t="str">
            <v>SCE:23 Watt Integral Spiral With Reflector CFL Replacing Incandescent Average Watts = 94.07:RES</v>
          </cell>
          <cell r="AE336">
            <v>0.55000000000000004</v>
          </cell>
          <cell r="AF336">
            <v>0</v>
          </cell>
          <cell r="AG336" t="b">
            <v>1</v>
          </cell>
          <cell r="AH336">
            <v>0.55000000000000004</v>
          </cell>
        </row>
        <row r="337">
          <cell r="AC337" t="str">
            <v>SCE:18 SEER Split System Air Conditioner - Quality Installation DX Equipment Replacing 13 SEER AC:RES:SFM:15:0</v>
          </cell>
          <cell r="AD337" t="str">
            <v>SCE:18 SEER Split System Air Conditioner - Quality Installation DX Equipment Replacing 13 SEER AC:RES</v>
          </cell>
          <cell r="AE337">
            <v>0.85</v>
          </cell>
          <cell r="AF337">
            <v>0</v>
          </cell>
          <cell r="AG337" t="b">
            <v>1</v>
          </cell>
          <cell r="AH337">
            <v>0.85</v>
          </cell>
        </row>
        <row r="338">
          <cell r="AC338" t="str">
            <v>SCE:26 Watt 3-Way CFL Replacing Incandescent Average Watts = 90.22:COM:S_MIC:3.29999995231628:0</v>
          </cell>
          <cell r="AD338" t="str">
            <v>SCE:26 Watt 3-Way CFL Replacing Incandescent Average Watts = 90.22:COM</v>
          </cell>
          <cell r="AE338">
            <v>0.53</v>
          </cell>
          <cell r="AF338">
            <v>0</v>
          </cell>
          <cell r="AG338" t="b">
            <v>1</v>
          </cell>
          <cell r="AH338">
            <v>0.53</v>
          </cell>
        </row>
        <row r="339">
          <cell r="AC339" t="str">
            <v>SCE:15% Greater Than Title 24 Single Family House Home Shell Improvement:RES:SFM:18:0</v>
          </cell>
          <cell r="AD339" t="str">
            <v>SCE:15% Greater Than Title 24 Single Family House Home Shell Improvement:RES</v>
          </cell>
          <cell r="AE339">
            <v>0.55000000000000004</v>
          </cell>
          <cell r="AF339">
            <v>0</v>
          </cell>
          <cell r="AG339" t="b">
            <v>1</v>
          </cell>
          <cell r="AH339">
            <v>0.55000000000000004</v>
          </cell>
        </row>
        <row r="340">
          <cell r="AC340" t="str">
            <v>SCE:26 Watt 3-Way CFL Replacing Incandescent Average Watts = 90.22:RES:SFM:9.69999980926514:0</v>
          </cell>
          <cell r="AD340" t="str">
            <v>SCE:26 Watt 3-Way CFL Replacing Incandescent Average Watts = 90.22:RES</v>
          </cell>
          <cell r="AE340">
            <v>0.55000000000000004</v>
          </cell>
          <cell r="AF340">
            <v>0</v>
          </cell>
          <cell r="AG340" t="b">
            <v>1</v>
          </cell>
          <cell r="AH340">
            <v>0.55000000000000004</v>
          </cell>
        </row>
        <row r="341">
          <cell r="AC341" t="str">
            <v>SCE:29 Watt 3-Way CFL Replacing Incandescent Average Watts = 100.63:COM:S_MIC:3.40000009536743:0</v>
          </cell>
          <cell r="AD341" t="str">
            <v>SCE:29 Watt 3-Way CFL Replacing Incandescent Average Watts = 100.63:COM</v>
          </cell>
          <cell r="AE341">
            <v>0.53</v>
          </cell>
          <cell r="AF341">
            <v>0</v>
          </cell>
          <cell r="AG341" t="b">
            <v>1</v>
          </cell>
          <cell r="AH341">
            <v>0.53</v>
          </cell>
        </row>
        <row r="342">
          <cell r="AC342" t="str">
            <v>SCE:135-240 kBTU/Hr To Code Savings Portion Air Source Unitary Air Conditioner DX Equipment:COM:EPR:15:5</v>
          </cell>
          <cell r="AD342" t="str">
            <v>SCE:135-240 kBTU/Hr To Code Savings Portion Air Source Unitary Air Conditioner DX Equipment:COM</v>
          </cell>
          <cell r="AE342">
            <v>0.6</v>
          </cell>
          <cell r="AF342">
            <v>0</v>
          </cell>
          <cell r="AG342" t="b">
            <v>1</v>
          </cell>
          <cell r="AH342">
            <v>0.6</v>
          </cell>
        </row>
        <row r="343">
          <cell r="AC343" t="str">
            <v>SCE:240-760 kBTU/Hr To Code Savings Portion Air Source Unitary Air Conditioner DX Equipment:COM:OFL:15:5</v>
          </cell>
          <cell r="AD343" t="str">
            <v>SCE:240-760 kBTU/Hr To Code Savings Portion Air Source Unitary Air Conditioner DX Equipment:COM</v>
          </cell>
          <cell r="AE343">
            <v>0.6</v>
          </cell>
          <cell r="AF343">
            <v>0</v>
          </cell>
          <cell r="AG343" t="b">
            <v>1</v>
          </cell>
          <cell r="AH343">
            <v>0.6</v>
          </cell>
        </row>
        <row r="344">
          <cell r="AC344" t="str">
            <v>SCE:65-135 kBTU/Hr To Code Savings Portion Air Source Unitary Air Conditioner DX Equipment:COM:EPR:15:5</v>
          </cell>
          <cell r="AD344" t="str">
            <v>SCE:65-135 kBTU/Hr To Code Savings Portion Air Source Unitary Air Conditioner DX Equipment:COM</v>
          </cell>
          <cell r="AE344">
            <v>0.6</v>
          </cell>
          <cell r="AF344">
            <v>0</v>
          </cell>
          <cell r="AG344" t="b">
            <v>1</v>
          </cell>
          <cell r="AH344">
            <v>0.6</v>
          </cell>
        </row>
        <row r="345">
          <cell r="AC345" t="str">
            <v>SCE:(4) 48in (2) Instant Start Ballast - Reduced Light Output T8 Linear Fluorescent Replacing (4) 48in T12 Linear Fluorescent:COM:S_MIC:15:5</v>
          </cell>
          <cell r="AD345" t="str">
            <v>SCE:(4) 48in (2) Instant Start Ballast - Reduced Light Output T8 Linear Fluorescent Replacing (4) 48in T12 Linear Fluorescent:COM</v>
          </cell>
          <cell r="AE345">
            <v>0.7</v>
          </cell>
          <cell r="AF345">
            <v>0</v>
          </cell>
          <cell r="AG345" t="b">
            <v>1</v>
          </cell>
          <cell r="AH345">
            <v>0.7</v>
          </cell>
        </row>
        <row r="346">
          <cell r="AC346" t="str">
            <v>SCE:(4) 48in (2) Instant Start Ballast - Reduced Light Output T8 Linear Fluorescent Replacing (4) 48in T12 Linear Fluorescent:COM:OFS:15:5</v>
          </cell>
          <cell r="AD346" t="str">
            <v>SCE:(4) 48in (2) Instant Start Ballast - Reduced Light Output T8 Linear Fluorescent Replacing (4) 48in T12 Linear Fluorescent:COM</v>
          </cell>
          <cell r="AE346">
            <v>0.7</v>
          </cell>
          <cell r="AF346">
            <v>0</v>
          </cell>
          <cell r="AG346" t="b">
            <v>1</v>
          </cell>
          <cell r="AH346">
            <v>0.7</v>
          </cell>
        </row>
        <row r="347">
          <cell r="AC347" t="str">
            <v>SCE:Commercial Air-Cooled Multiplex Floating Head Pressure Control:COM:GRO:15:0</v>
          </cell>
          <cell r="AD347" t="str">
            <v>SCE:Commercial Air-Cooled Multiplex Floating Head Pressure Control:COM</v>
          </cell>
          <cell r="AE347">
            <v>0.6</v>
          </cell>
          <cell r="AF347">
            <v>0</v>
          </cell>
          <cell r="AG347" t="b">
            <v>1</v>
          </cell>
          <cell r="AH347">
            <v>0.6</v>
          </cell>
        </row>
        <row r="348">
          <cell r="AC348" t="str">
            <v>SCE:36 Watt Interior Fixture (Dwelling Area) CFL Replacing Incandescent Average Watts = 124.92:RES:DMO:16:0</v>
          </cell>
          <cell r="AD348" t="str">
            <v>SCE:36 Watt Interior Fixture (Dwelling Area) CFL Replacing Incandescent Average Watts = 124.92:RES</v>
          </cell>
          <cell r="AE348">
            <v>0.55000000000000004</v>
          </cell>
          <cell r="AF348">
            <v>0</v>
          </cell>
          <cell r="AG348" t="b">
            <v>1</v>
          </cell>
          <cell r="AH348">
            <v>0.55000000000000004</v>
          </cell>
        </row>
        <row r="349">
          <cell r="AC349" t="str">
            <v>SCE:&lt;24 kBTU/Hr 16 SEER Ductless AC DX Equipment Replacing 14 SEER AC:COM:OFS:15:0</v>
          </cell>
          <cell r="AD349" t="str">
            <v>SCE:&lt;24 kBTU/Hr 16 SEER Ductless AC DX Equipment Replacing 14 SEER AC:COM</v>
          </cell>
          <cell r="AE349">
            <v>0.85</v>
          </cell>
          <cell r="AF349">
            <v>0</v>
          </cell>
          <cell r="AG349" t="b">
            <v>1</v>
          </cell>
          <cell r="AH349">
            <v>0.85</v>
          </cell>
        </row>
        <row r="350">
          <cell r="AC350" t="str">
            <v>SCE:(1) 48in Medium Temp Reach-In Display Cases Shelf LED Replacing (1) 48in T8 Linear Fluorescent:COM:GRO:16:0</v>
          </cell>
          <cell r="AD350" t="str">
            <v>SCE:(1) 48in Medium Temp Reach-In Display Cases Shelf LED Replacing (1) 48in T8 Linear Fluorescent:COM</v>
          </cell>
          <cell r="AE350">
            <v>0.7</v>
          </cell>
          <cell r="AF350">
            <v>0</v>
          </cell>
          <cell r="AG350" t="b">
            <v>1</v>
          </cell>
          <cell r="AH350">
            <v>0.7</v>
          </cell>
        </row>
        <row r="351">
          <cell r="AC351" t="str">
            <v>SCE:0.39 Shgc Window Film Replacing 0.82 Shgc Window:COM:OFL:10:0</v>
          </cell>
          <cell r="AD351" t="str">
            <v>SCE:0.39 Shgc Window Film Replacing 0.82 Shgc Window:COM</v>
          </cell>
          <cell r="AE351">
            <v>0.6</v>
          </cell>
          <cell r="AF351">
            <v>0</v>
          </cell>
          <cell r="AG351" t="b">
            <v>1</v>
          </cell>
          <cell r="AH351">
            <v>0.6</v>
          </cell>
        </row>
        <row r="352">
          <cell r="AC352" t="str">
            <v>SCE:&lt;55kbtu/Hr 16 SEER (12.4 EER) Package System Heat Pump:COM:S_FST:15:0</v>
          </cell>
          <cell r="AD352" t="str">
            <v>SCE:&lt;55kbtu/Hr 16 SEER (12.4 EER) Package System Heat Pump:COM</v>
          </cell>
          <cell r="AE352">
            <v>0.85</v>
          </cell>
          <cell r="AF352">
            <v>0</v>
          </cell>
          <cell r="AG352" t="b">
            <v>1</v>
          </cell>
          <cell r="AH352">
            <v>0.85</v>
          </cell>
        </row>
        <row r="353">
          <cell r="AC353" t="str">
            <v>SCE:&lt;55kbtu/Hr 17 SEER (13 EER) Package System Air Conditioner DX Equipment:COM:RTL:15:0</v>
          </cell>
          <cell r="AD353" t="str">
            <v>SCE:&lt;55kbtu/Hr 17 SEER (13 EER) Package System Air Conditioner DX Equipment:COM</v>
          </cell>
          <cell r="AE353">
            <v>0.85</v>
          </cell>
          <cell r="AF353">
            <v>0</v>
          </cell>
          <cell r="AG353" t="b">
            <v>1</v>
          </cell>
          <cell r="AH353">
            <v>0.85</v>
          </cell>
        </row>
        <row r="354">
          <cell r="AC354" t="str">
            <v>SCE:&lt;55kbtu/Hr 17 SEER (13 EER) Package System Air Conditioner DX Equipment:COM:CNC:15:0</v>
          </cell>
          <cell r="AD354" t="str">
            <v>SCE:&lt;55kbtu/Hr 17 SEER (13 EER) Package System Air Conditioner DX Equipment:COM</v>
          </cell>
          <cell r="AE354">
            <v>0.85</v>
          </cell>
          <cell r="AF354">
            <v>0</v>
          </cell>
          <cell r="AG354" t="b">
            <v>1</v>
          </cell>
          <cell r="AH354">
            <v>0.85</v>
          </cell>
        </row>
        <row r="355">
          <cell r="AC355" t="str">
            <v>SCE:Faucet Aerator Replacing No Faucet Aerator:RES:SFM:10:0</v>
          </cell>
          <cell r="AD355" t="str">
            <v>SCE:Faucet Aerator Replacing No Faucet Aerator:RES</v>
          </cell>
          <cell r="AE355">
            <v>0.55000000000000004</v>
          </cell>
          <cell r="AF355">
            <v>0</v>
          </cell>
          <cell r="AG355" t="b">
            <v>1</v>
          </cell>
          <cell r="AH355">
            <v>0.55000000000000004</v>
          </cell>
        </row>
        <row r="356">
          <cell r="AC356" t="str">
            <v>SCE:=760 kBTU/Hr 10.2 EER Or 12.8 Ieer Air Source Unitary Air Conditioner DX Equipment:COM:OFS:15:0</v>
          </cell>
          <cell r="AD356" t="str">
            <v>SCE:=760 kBTU/Hr 10.2 EER Or 12.8 Ieer Air Source Unitary Air Conditioner DX Equipment:COM</v>
          </cell>
          <cell r="AE356">
            <v>0.85</v>
          </cell>
          <cell r="AF356">
            <v>0</v>
          </cell>
          <cell r="AG356" t="b">
            <v>1</v>
          </cell>
          <cell r="AH356">
            <v>0.85</v>
          </cell>
        </row>
        <row r="357">
          <cell r="AC357" t="str">
            <v>SCE:=760 kBTU/Hr 10.2 EER Or 12.8 Ieer Air Source Unitary Air Conditioner DX Equipment:COM:S_MIC:15:0</v>
          </cell>
          <cell r="AD357" t="str">
            <v>SCE:=760 kBTU/Hr 10.2 EER Or 12.8 Ieer Air Source Unitary Air Conditioner DX Equipment:COM</v>
          </cell>
          <cell r="AE357">
            <v>0.85</v>
          </cell>
          <cell r="AF357">
            <v>0</v>
          </cell>
          <cell r="AG357" t="b">
            <v>1</v>
          </cell>
          <cell r="AH357">
            <v>0.85</v>
          </cell>
        </row>
        <row r="358">
          <cell r="AC358" t="str">
            <v>SCE:=760 kBTU/Hr 10.7 EER Or 16 Ieer Air Source Unitary Air Conditioner DX Equipment:COM:S_MIC:15:0</v>
          </cell>
          <cell r="AD358" t="str">
            <v>SCE:=760 kBTU/Hr 10.7 EER Or 16 Ieer Air Source Unitary Air Conditioner DX Equipment:COM</v>
          </cell>
          <cell r="AE358">
            <v>0.85</v>
          </cell>
          <cell r="AF358">
            <v>0</v>
          </cell>
          <cell r="AG358" t="b">
            <v>1</v>
          </cell>
          <cell r="AH358">
            <v>0.85</v>
          </cell>
        </row>
        <row r="359">
          <cell r="AC359" t="str">
            <v>SCE:(1) 60in Retrofits In Medium Temp Reach-In Display Cases LED Replacing (1) 60in T8 Linear Fluorescent:COM:S_MIC:16:0</v>
          </cell>
          <cell r="AD359" t="str">
            <v>SCE:(1) 60in Retrofits In Medium Temp Reach-In Display Cases LED Replacing (1) 60in T8 Linear Fluorescent:COM</v>
          </cell>
          <cell r="AE359">
            <v>0.7</v>
          </cell>
          <cell r="AF359">
            <v>0</v>
          </cell>
          <cell r="AG359" t="b">
            <v>1</v>
          </cell>
          <cell r="AH359">
            <v>0.7</v>
          </cell>
        </row>
        <row r="360">
          <cell r="AC360" t="str">
            <v>SCE:(1) 48in Reduced Wattage (25w) T8 Linear Fluorescent Replacing (1) 48in T8 Linear Fluorescent:COM:GRO:14.1999998092651:0</v>
          </cell>
          <cell r="AD360" t="str">
            <v>SCE:(1) 48in Reduced Wattage (25w) T8 Linear Fluorescent Replacing (1) 48in T8 Linear Fluorescent:COM</v>
          </cell>
          <cell r="AE360">
            <v>0.7</v>
          </cell>
          <cell r="AF360">
            <v>0</v>
          </cell>
          <cell r="AG360" t="b">
            <v>1</v>
          </cell>
          <cell r="AH360">
            <v>0.7</v>
          </cell>
        </row>
        <row r="361">
          <cell r="AC361" t="str">
            <v>SCE:10.07 EER Or 14.29 Iplv &lt; 150 Ton Air Cooled Tier 1 Chiller:COM:MBT:20:0</v>
          </cell>
          <cell r="AD361" t="str">
            <v>SCE:10.07 EER Or 14.29 Iplv &lt; 150 Ton Air Cooled Tier 1 Chiller:COM</v>
          </cell>
          <cell r="AE361">
            <v>0.6</v>
          </cell>
          <cell r="AF361">
            <v>0</v>
          </cell>
          <cell r="AG361" t="b">
            <v>1</v>
          </cell>
          <cell r="AH361">
            <v>0.6</v>
          </cell>
        </row>
        <row r="362">
          <cell r="AC362" t="str">
            <v>SCE:(1) 48in Reduced Wattage (28w) T8 Linear Fluorescent Replacing (1) 48in T8 Linear Fluorescent:COM:RTL:15:0</v>
          </cell>
          <cell r="AD362" t="str">
            <v>SCE:(1) 48in Reduced Wattage (28w) T8 Linear Fluorescent Replacing (1) 48in T8 Linear Fluorescent:COM</v>
          </cell>
          <cell r="AE362">
            <v>0.7</v>
          </cell>
          <cell r="AF362">
            <v>0</v>
          </cell>
          <cell r="AG362" t="b">
            <v>1</v>
          </cell>
          <cell r="AH362">
            <v>0.7</v>
          </cell>
        </row>
        <row r="363">
          <cell r="AC363" t="str">
            <v>SCE:(1) 48in Reduced Wattage (28w) T8 Linear Fluorescent Replacing (1) 48in T8 Linear Fluorescent:COM:S_MIC:15:0</v>
          </cell>
          <cell r="AD363" t="str">
            <v>SCE:(1) 48in Reduced Wattage (28w) T8 Linear Fluorescent Replacing (1) 48in T8 Linear Fluorescent:COM</v>
          </cell>
          <cell r="AE363">
            <v>0.7</v>
          </cell>
          <cell r="AF363">
            <v>0</v>
          </cell>
          <cell r="AG363" t="b">
            <v>1</v>
          </cell>
          <cell r="AH363">
            <v>0.7</v>
          </cell>
        </row>
        <row r="364">
          <cell r="AC364" t="str">
            <v>SCE:135-240 kBTU/Hr 12 EER Or 13 Ieer Air Source Unitary Air Conditioner DX Equipment:COM:RSD:15:0</v>
          </cell>
          <cell r="AD364" t="str">
            <v>SCE:135-240 kBTU/Hr 12 EER Or 13 Ieer Air Source Unitary Air Conditioner DX Equipment:COM</v>
          </cell>
          <cell r="AE364">
            <v>0.85</v>
          </cell>
          <cell r="AF364">
            <v>0</v>
          </cell>
          <cell r="AG364" t="b">
            <v>1</v>
          </cell>
          <cell r="AH364">
            <v>0.85</v>
          </cell>
        </row>
        <row r="365">
          <cell r="AC365" t="str">
            <v>SCE:135-240 kBTU/Hr 12 EER Or 13 Ieer Air Source Unitary Air Conditioner DX Equipment:COM:RT3:15:0</v>
          </cell>
          <cell r="AD365" t="str">
            <v>SCE:135-240 kBTU/Hr 12 EER Or 13 Ieer Air Source Unitary Air Conditioner DX Equipment:COM</v>
          </cell>
          <cell r="AE365">
            <v>0.85</v>
          </cell>
          <cell r="AF365">
            <v>0</v>
          </cell>
          <cell r="AG365" t="b">
            <v>1</v>
          </cell>
          <cell r="AH365">
            <v>0.85</v>
          </cell>
        </row>
        <row r="366">
          <cell r="AC366" t="str">
            <v>SCE:135-240 kBTU/Hr 12 EER Or 13 Ieer Air Source Unitary Air Conditioner DX Equipment:COM:RTL:15:0</v>
          </cell>
          <cell r="AD366" t="str">
            <v>SCE:135-240 kBTU/Hr 12 EER Or 13 Ieer Air Source Unitary Air Conditioner DX Equipment:COM</v>
          </cell>
          <cell r="AE366">
            <v>0.85</v>
          </cell>
          <cell r="AF366">
            <v>0</v>
          </cell>
          <cell r="AG366" t="b">
            <v>1</v>
          </cell>
          <cell r="AH366">
            <v>0.85</v>
          </cell>
        </row>
        <row r="367">
          <cell r="AC367" t="str">
            <v>SCE:&lt; 15 Cubic Feet Solid-Door Reach-In Refrigerator:COM:RFF:12:0</v>
          </cell>
          <cell r="AD367" t="str">
            <v>SCE:&lt; 15 Cubic Feet Solid-Door Reach-In Refrigerator:COM</v>
          </cell>
          <cell r="AE367">
            <v>0.6</v>
          </cell>
          <cell r="AF367">
            <v>0</v>
          </cell>
          <cell r="AG367" t="b">
            <v>1</v>
          </cell>
          <cell r="AH367">
            <v>0.6</v>
          </cell>
        </row>
        <row r="368">
          <cell r="AC368" t="str">
            <v>SCE:(1) 60in Retrofits In Low Temp Reach-In Display Cases LED Replacing (1) 60in T8 Linear Fluorescent:COM:GRO:16:0</v>
          </cell>
          <cell r="AD368" t="str">
            <v>SCE:(1) 60in Retrofits In Low Temp Reach-In Display Cases LED Replacing (1) 60in T8 Linear Fluorescent:COM</v>
          </cell>
          <cell r="AE368">
            <v>0.7</v>
          </cell>
          <cell r="AF368">
            <v>0</v>
          </cell>
          <cell r="AG368" t="b">
            <v>1</v>
          </cell>
          <cell r="AH368">
            <v>0.7</v>
          </cell>
        </row>
        <row r="369">
          <cell r="AC369" t="str">
            <v>SCE:(2) 96in (1) Instant Start Ballast - Reduced Light Output T8 Linear Fluorescent Replacing (2) 96in T12 Linear Fluorescent:COM:RSD:14.5:4.8333333333333</v>
          </cell>
          <cell r="AD369" t="str">
            <v>SCE:(2) 96in (1) Instant Start Ballast - Reduced Light Output T8 Linear Fluorescent Replacing (2) 96in T12 Linear Fluorescent:COM</v>
          </cell>
          <cell r="AE369">
            <v>0.7</v>
          </cell>
          <cell r="AF369">
            <v>0</v>
          </cell>
          <cell r="AG369" t="b">
            <v>1</v>
          </cell>
          <cell r="AH369">
            <v>0.7</v>
          </cell>
        </row>
        <row r="370">
          <cell r="AC370" t="str">
            <v>SCE:(1) 72in Retrofits In Medium Temp Reach-In Display Cases LED Replacing (1) 72in T12 Linear Fluorescent:COM:RSD:16:0</v>
          </cell>
          <cell r="AD370" t="str">
            <v>SCE:(1) 72in Retrofits In Medium Temp Reach-In Display Cases LED Replacing (1) 72in T12 Linear Fluorescent:COM</v>
          </cell>
          <cell r="AE370">
            <v>0.7</v>
          </cell>
          <cell r="AF370">
            <v>0</v>
          </cell>
          <cell r="AG370" t="b">
            <v>1</v>
          </cell>
          <cell r="AH370">
            <v>0.7</v>
          </cell>
        </row>
        <row r="371">
          <cell r="AC371" t="str">
            <v>SCE:Air Conditioner - Efficient Fan Control:RES:DMO:5:0</v>
          </cell>
          <cell r="AD371" t="str">
            <v>SCE:Air Conditioner - Efficient Fan Control:RES</v>
          </cell>
          <cell r="AE371">
            <v>0.55000000000000004</v>
          </cell>
          <cell r="AF371">
            <v>0</v>
          </cell>
          <cell r="AG371" t="b">
            <v>1</v>
          </cell>
          <cell r="AH371">
            <v>0.55000000000000004</v>
          </cell>
        </row>
        <row r="372">
          <cell r="AC372" t="str">
            <v>SCE:(2) U-Tube (1) Instant Start Ballast - Reduced Light Output T8 Linear Flourescent Replacing (2) T12 U-Tube Fluorescent:COM:S_MIC:15:5</v>
          </cell>
          <cell r="AD372" t="str">
            <v>SCE:(2) U-Tube (1) Instant Start Ballast - Reduced Light Output T8 Linear Flourescent Replacing (2) T12 U-Tube Fluorescent:COM</v>
          </cell>
          <cell r="AE372">
            <v>0.7</v>
          </cell>
          <cell r="AF372">
            <v>0</v>
          </cell>
          <cell r="AG372" t="b">
            <v>1</v>
          </cell>
          <cell r="AH372">
            <v>0.7</v>
          </cell>
        </row>
        <row r="373">
          <cell r="AC373" t="str">
            <v>SCE:Demand Control Ventilation Hood Control:COM:RSD:15:0</v>
          </cell>
          <cell r="AD373" t="str">
            <v>SCE:Demand Control Ventilation Hood Control:COM</v>
          </cell>
          <cell r="AE373">
            <v>0.6</v>
          </cell>
          <cell r="AF373">
            <v>0</v>
          </cell>
          <cell r="AG373" t="b">
            <v>1</v>
          </cell>
          <cell r="AH373">
            <v>0.6</v>
          </cell>
        </row>
        <row r="374">
          <cell r="AC374" t="str">
            <v>SCE:300-599 Tons Above T24 By At Least 20%iplv And 0.0%fl High Efficiency Water-Cooled Constant Speed Centrifugal Compressor Chiller:COM:OFL:20:0</v>
          </cell>
          <cell r="AD374" t="str">
            <v>SCE:300-599 Tons Above T24 By At Least 20%iplv And 0.0%fl High Efficiency Water-Cooled Constant Speed Centrifugal Compressor Chiller:COM</v>
          </cell>
          <cell r="AE374">
            <v>0.6</v>
          </cell>
          <cell r="AF374">
            <v>0</v>
          </cell>
          <cell r="AG374" t="b">
            <v>1</v>
          </cell>
          <cell r="AH374">
            <v>0.6</v>
          </cell>
        </row>
        <row r="375">
          <cell r="AC375" t="str">
            <v>SCE:65-135 kBTU/Hr 11.5 EER Or 12.8 Ieer Air Source Unitary Air Conditioner DX Equipment:COM:S_MIC:15:0</v>
          </cell>
          <cell r="AD375" t="str">
            <v>SCE:65-135 kBTU/Hr 11.5 EER Or 12.8 Ieer Air Source Unitary Air Conditioner DX Equipment:COM</v>
          </cell>
          <cell r="AE375">
            <v>0.85</v>
          </cell>
          <cell r="AF375">
            <v>0</v>
          </cell>
          <cell r="AG375" t="b">
            <v>1</v>
          </cell>
          <cell r="AH375">
            <v>0.85</v>
          </cell>
        </row>
        <row r="376">
          <cell r="AC376" t="str">
            <v>SCE:(1) 60in Retrofits In Medium Temp Reach-In Display Cases LED Replacing (1) 60in T12 Linear Fluorescent:COM:S_MIC:16:0</v>
          </cell>
          <cell r="AD376" t="str">
            <v>SCE:(1) 60in Retrofits In Medium Temp Reach-In Display Cases LED Replacing (1) 60in T12 Linear Fluorescent:COM</v>
          </cell>
          <cell r="AE376">
            <v>0.7</v>
          </cell>
          <cell r="AF376">
            <v>0</v>
          </cell>
          <cell r="AG376" t="b">
            <v>1</v>
          </cell>
          <cell r="AH376">
            <v>0.7</v>
          </cell>
        </row>
        <row r="377">
          <cell r="AC377" t="str">
            <v>SCE:65-135 kBTU/Hr 12 EER Or 13.8 Ieer Air Source Unitary Air Conditioner DX Equipment:COM:MLI:15:0</v>
          </cell>
          <cell r="AD377" t="str">
            <v>SCE:65-135 kBTU/Hr 12 EER Or 13.8 Ieer Air Source Unitary Air Conditioner DX Equipment:COM</v>
          </cell>
          <cell r="AE377">
            <v>0.85</v>
          </cell>
          <cell r="AF377">
            <v>0</v>
          </cell>
          <cell r="AG377" t="b">
            <v>1</v>
          </cell>
          <cell r="AH377">
            <v>0.85</v>
          </cell>
        </row>
        <row r="378">
          <cell r="AC378" t="str">
            <v>SCE:(4) 48in (1) Instant Start Ballast - Reduced Light Output T8 Linear Fluorescent Replacing (4) 48in T12 Linear Fluorescent:COM:RTS:15:5</v>
          </cell>
          <cell r="AD378" t="str">
            <v>SCE:(4) 48in (1) Instant Start Ballast - Reduced Light Output T8 Linear Fluorescent Replacing (4) 48in T12 Linear Fluorescent:COM</v>
          </cell>
          <cell r="AE378">
            <v>0.7</v>
          </cell>
          <cell r="AF378">
            <v>0</v>
          </cell>
          <cell r="AG378" t="b">
            <v>1</v>
          </cell>
          <cell r="AH378">
            <v>0.7</v>
          </cell>
        </row>
        <row r="379">
          <cell r="AC379" t="str">
            <v>SCE:65-135 kBTU/Hr 12 EER Or 13.8 Ieer Air Source Unitary Air Conditioner DX Equipment:COM:S_MIC:15:0</v>
          </cell>
          <cell r="AD379" t="str">
            <v>SCE:65-135 kBTU/Hr 12 EER Or 13.8 Ieer Air Source Unitary Air Conditioner DX Equipment:COM</v>
          </cell>
          <cell r="AE379">
            <v>0.85</v>
          </cell>
          <cell r="AF379">
            <v>0</v>
          </cell>
          <cell r="AG379" t="b">
            <v>1</v>
          </cell>
          <cell r="AH379">
            <v>0.85</v>
          </cell>
        </row>
        <row r="380">
          <cell r="AC380" t="str">
            <v>SCE:75-149 Tons Above T24 By At Least 18.4%iplv And 11.4%fl High Efficiency Water-Cooled Variable Speed Screw Or Scroll Compressor Chiller:COM:OFS:20:0</v>
          </cell>
          <cell r="AD380" t="str">
            <v>SCE:75-149 Tons Above T24 By At Least 18.4%iplv And 11.4%fl High Efficiency Water-Cooled Variable Speed Screw Or Scroll Compressor Chiller:COM</v>
          </cell>
          <cell r="AE380">
            <v>0.6</v>
          </cell>
          <cell r="AF380">
            <v>0</v>
          </cell>
          <cell r="AG380" t="b">
            <v>1</v>
          </cell>
          <cell r="AH380">
            <v>0.6</v>
          </cell>
        </row>
        <row r="381">
          <cell r="AC381" t="str">
            <v>SCE:= 50 Cubic Feet Glass-Door Reach-In Refrigerator:COM:RTS:12:0</v>
          </cell>
          <cell r="AD381" t="str">
            <v>SCE:= 50 Cubic Feet Glass-Door Reach-In Refrigerator:COM</v>
          </cell>
          <cell r="AE381">
            <v>0.6</v>
          </cell>
          <cell r="AF381">
            <v>0</v>
          </cell>
          <cell r="AG381" t="b">
            <v>1</v>
          </cell>
          <cell r="AH381">
            <v>0.6</v>
          </cell>
        </row>
        <row r="382">
          <cell r="AC382" t="str">
            <v>SCE:Pending Measure Assignment:COM:GRO:0:0</v>
          </cell>
          <cell r="AD382" t="str">
            <v>SCE:Pending Measure Assignment:COM</v>
          </cell>
          <cell r="AE382">
            <v>0.6</v>
          </cell>
          <cell r="AF382">
            <v>0</v>
          </cell>
          <cell r="AG382" t="b">
            <v>1</v>
          </cell>
          <cell r="AH382">
            <v>0.6</v>
          </cell>
        </row>
        <row r="383">
          <cell r="AC383" t="str">
            <v>SCE:= 50 Cubic Feet Glass-Door Reach-In Freezer:COM:RTS:12:0</v>
          </cell>
          <cell r="AD383" t="str">
            <v>SCE:= 50 Cubic Feet Glass-Door Reach-In Freezer:COM</v>
          </cell>
          <cell r="AE383">
            <v>0.6</v>
          </cell>
          <cell r="AF383">
            <v>0</v>
          </cell>
          <cell r="AG383" t="b">
            <v>1</v>
          </cell>
          <cell r="AH383">
            <v>0.6</v>
          </cell>
        </row>
        <row r="384">
          <cell r="AC384" t="str">
            <v>SCE:0.39 Shgc Window Film Replacing 0.82 Shgc Window:COM:RSD:10:0</v>
          </cell>
          <cell r="AD384" t="str">
            <v>SCE:0.39 Shgc Window Film Replacing 0.82 Shgc Window:COM</v>
          </cell>
          <cell r="AE384">
            <v>0.6</v>
          </cell>
          <cell r="AF384">
            <v>0</v>
          </cell>
          <cell r="AG384" t="b">
            <v>1</v>
          </cell>
          <cell r="AH384">
            <v>0.6</v>
          </cell>
        </row>
        <row r="385">
          <cell r="AC385" t="str">
            <v>SCE:Main Cooler Door Auto Closer:COM:GRO:8:0</v>
          </cell>
          <cell r="AD385" t="str">
            <v>SCE:Main Cooler Door Auto Closer:COM</v>
          </cell>
          <cell r="AE385">
            <v>0.6</v>
          </cell>
          <cell r="AF385">
            <v>0</v>
          </cell>
          <cell r="AG385" t="b">
            <v>0</v>
          </cell>
          <cell r="AH385">
            <v>0.85</v>
          </cell>
        </row>
        <row r="386">
          <cell r="AC386" t="str">
            <v>SCE:&lt;55kbtu/Hr To Code Savings Portion Package System Air Conditioner DX Equipment:COM:CNC:15:5</v>
          </cell>
          <cell r="AD386" t="str">
            <v>SCE:&lt;55kbtu/Hr To Code Savings Portion Package System Air Conditioner DX Equipment:COM</v>
          </cell>
          <cell r="AE386">
            <v>0.6</v>
          </cell>
          <cell r="AF386">
            <v>0</v>
          </cell>
          <cell r="AG386" t="b">
            <v>1</v>
          </cell>
          <cell r="AH386">
            <v>0.6</v>
          </cell>
        </row>
        <row r="387">
          <cell r="AC387" t="str">
            <v>SCE:&lt;55kbtu/Hr To Code Savings Portion Package System Air Conditioner DX Equipment:COM:S_MIC:15:5</v>
          </cell>
          <cell r="AD387" t="str">
            <v>SCE:&lt;55kbtu/Hr To Code Savings Portion Package System Air Conditioner DX Equipment:COM</v>
          </cell>
          <cell r="AE387">
            <v>0.6</v>
          </cell>
          <cell r="AF387">
            <v>0</v>
          </cell>
          <cell r="AG387" t="b">
            <v>1</v>
          </cell>
          <cell r="AH387">
            <v>0.6</v>
          </cell>
        </row>
        <row r="388">
          <cell r="AC388" t="str">
            <v>SCE:&lt;55kbtu/Hr To Code Savings Portion Package System Heat Pump:COM:CNC:15:5</v>
          </cell>
          <cell r="AD388" t="str">
            <v>SCE:&lt;55kbtu/Hr To Code Savings Portion Package System Heat Pump:COM</v>
          </cell>
          <cell r="AE388">
            <v>0.6</v>
          </cell>
          <cell r="AF388">
            <v>0</v>
          </cell>
          <cell r="AG388" t="b">
            <v>1</v>
          </cell>
          <cell r="AH388">
            <v>0.6</v>
          </cell>
        </row>
        <row r="389">
          <cell r="AC389" t="str">
            <v>SCE:55to65kbtu/Hr To Code Savings Portion Package System Heat Pump:COM:S_MIC:15:5</v>
          </cell>
          <cell r="AD389" t="str">
            <v>SCE:55to65kbtu/Hr To Code Savings Portion Package System Heat Pump:COM</v>
          </cell>
          <cell r="AE389">
            <v>0.6</v>
          </cell>
          <cell r="AF389">
            <v>0</v>
          </cell>
          <cell r="AG389" t="b">
            <v>0</v>
          </cell>
          <cell r="AH389">
            <v>0.85</v>
          </cell>
        </row>
        <row r="390">
          <cell r="AC390" t="str">
            <v>SCE:15 - 29 Cubic Feet Glass-Door Reach-In Refrigerator:COM:RSD:12:0</v>
          </cell>
          <cell r="AD390" t="str">
            <v>SCE:15 - 29 Cubic Feet Glass-Door Reach-In Refrigerator:COM</v>
          </cell>
          <cell r="AE390">
            <v>0.53</v>
          </cell>
          <cell r="AF390">
            <v>0</v>
          </cell>
          <cell r="AG390" t="b">
            <v>1</v>
          </cell>
          <cell r="AH390">
            <v>0.53</v>
          </cell>
        </row>
        <row r="391">
          <cell r="AC391" t="str">
            <v>SCE:15 - 29 Cubic Feet Solid-Door Reach-In Refrigerator:COM:RFF:12:0</v>
          </cell>
          <cell r="AD391" t="str">
            <v>SCE:15 - 29 Cubic Feet Solid-Door Reach-In Refrigerator:COM</v>
          </cell>
          <cell r="AE391">
            <v>0.53</v>
          </cell>
          <cell r="AF391">
            <v>0</v>
          </cell>
          <cell r="AG391" t="b">
            <v>1</v>
          </cell>
          <cell r="AH391">
            <v>0.53</v>
          </cell>
        </row>
        <row r="392">
          <cell r="AC392" t="str">
            <v>SCE:14-26 Watts Integral Spiral CFL Replacing Incandescent Average Watts = 64.26:COM:RSD:2.09999990463257:0</v>
          </cell>
          <cell r="AD392" t="str">
            <v>SCE:14-26 Watts Integral Spiral CFL Replacing Incandescent Average Watts = 64.26:COM</v>
          </cell>
          <cell r="AE392">
            <v>0.53</v>
          </cell>
          <cell r="AF392">
            <v>0</v>
          </cell>
          <cell r="AG392" t="b">
            <v>1</v>
          </cell>
          <cell r="AH392">
            <v>0.53</v>
          </cell>
        </row>
        <row r="393">
          <cell r="AC393" t="str">
            <v>SCE:245 To 360 Watt (Tier 2) Interior Fixture T5 Linear Flourescent Replacing 400 Watt Lamp Base Case:COM:S_MIC:15:0</v>
          </cell>
          <cell r="AD393" t="str">
            <v>SCE:245 To 360 Watt (Tier 2) Interior Fixture T5 Linear Flourescent Replacing 400 Watt Lamp Base Case:COM</v>
          </cell>
          <cell r="AE393">
            <v>0.7</v>
          </cell>
          <cell r="AF393">
            <v>0</v>
          </cell>
          <cell r="AG393" t="b">
            <v>0</v>
          </cell>
          <cell r="AH393">
            <v>0.85</v>
          </cell>
        </row>
        <row r="394">
          <cell r="AC394" t="str">
            <v>SCE:501 - 1000 lbs Per Day Ice Machine:COM:RFF:10:0</v>
          </cell>
          <cell r="AD394" t="str">
            <v>SCE:501 - 1000 lbs Per Day Ice Machine:COM</v>
          </cell>
          <cell r="AE394">
            <v>0.6</v>
          </cell>
          <cell r="AF394">
            <v>0</v>
          </cell>
          <cell r="AG394" t="b">
            <v>1</v>
          </cell>
          <cell r="AH394">
            <v>0.6</v>
          </cell>
        </row>
        <row r="395">
          <cell r="AC395" t="str">
            <v>SCE:Cooking Efficiency =60% Commercial Electric Combination &lt;15 Pans Oven:COM:RT3:12:0</v>
          </cell>
          <cell r="AD395" t="str">
            <v>SCE:Cooking Efficiency =60% Commercial Electric Combination &lt;15 Pans Oven:COM</v>
          </cell>
          <cell r="AE395">
            <v>0.6</v>
          </cell>
          <cell r="AF395">
            <v>0</v>
          </cell>
          <cell r="AG395" t="b">
            <v>1</v>
          </cell>
          <cell r="AH395">
            <v>0.6</v>
          </cell>
        </row>
        <row r="396">
          <cell r="AC396" t="str">
            <v>SCE:Heat Pump Demand Controlled Ventilation Incentive:COM:OFS:0:0</v>
          </cell>
          <cell r="AD396" t="str">
            <v>SCE:Heat Pump Demand Controlled Ventilation Incentive:COM</v>
          </cell>
          <cell r="AE396">
            <v>0.6</v>
          </cell>
          <cell r="AF396">
            <v>0</v>
          </cell>
          <cell r="AG396" t="b">
            <v>1</v>
          </cell>
          <cell r="AH396">
            <v>0.6</v>
          </cell>
        </row>
        <row r="397">
          <cell r="AC397" t="str">
            <v>SCE:19 Watt Integral A CFL Replacing Incandescent Average Watts = 65.93:COM:S_MIC:3.29999995231628:0</v>
          </cell>
          <cell r="AD397" t="str">
            <v>SCE:19 Watt Integral A CFL Replacing Incandescent Average Watts = 65.93:COM</v>
          </cell>
          <cell r="AE397">
            <v>0.53</v>
          </cell>
          <cell r="AF397">
            <v>0</v>
          </cell>
          <cell r="AG397" t="b">
            <v>1</v>
          </cell>
          <cell r="AH397">
            <v>0.53</v>
          </cell>
        </row>
        <row r="398">
          <cell r="AC398" t="str">
            <v>SCE:19 Watt Integral Globe CFL Replacing Incandescent Average Watts = 65.93:RES:SFM:9.69999980926514:0</v>
          </cell>
          <cell r="AD398" t="str">
            <v>SCE:19 Watt Integral Globe CFL Replacing Incandescent Average Watts = 65.93:RES</v>
          </cell>
          <cell r="AE398">
            <v>0.55000000000000004</v>
          </cell>
          <cell r="AF398">
            <v>0</v>
          </cell>
          <cell r="AG398" t="b">
            <v>1</v>
          </cell>
          <cell r="AH398">
            <v>0.55000000000000004</v>
          </cell>
        </row>
        <row r="399">
          <cell r="AC399" t="str">
            <v>SCE:23 Watt Integral Spiral With Reflector CFL Replacing Incandescent Average Watts = 94.07:COM:S_MIC:3.20000004768372:0</v>
          </cell>
          <cell r="AD399" t="str">
            <v>SCE:23 Watt Integral Spiral With Reflector CFL Replacing Incandescent Average Watts = 94.07:COM</v>
          </cell>
          <cell r="AE399">
            <v>0.53</v>
          </cell>
          <cell r="AF399">
            <v>0</v>
          </cell>
          <cell r="AG399" t="b">
            <v>1</v>
          </cell>
          <cell r="AH399">
            <v>0.53</v>
          </cell>
        </row>
        <row r="400">
          <cell r="AC400" t="str">
            <v>SCE:240-760 kBTU/Hr To Code Savings Portion Air Source Unitary Air Conditioner DX Equipment:COM:ASM:15:5</v>
          </cell>
          <cell r="AD400" t="str">
            <v>SCE:240-760 kBTU/Hr To Code Savings Portion Air Source Unitary Air Conditioner DX Equipment:COM</v>
          </cell>
          <cell r="AE400">
            <v>0.6</v>
          </cell>
          <cell r="AF400">
            <v>0</v>
          </cell>
          <cell r="AG400" t="b">
            <v>0</v>
          </cell>
          <cell r="AH400">
            <v>0.85</v>
          </cell>
        </row>
        <row r="401">
          <cell r="AC401" t="str">
            <v>SCE:65-135 kBTU/Hr To Code Savings Portion Air Source Unitary Air Conditioner DX Equipment:COM:OFS:15:5</v>
          </cell>
          <cell r="AD401" t="str">
            <v>SCE:65-135 kBTU/Hr To Code Savings Portion Air Source Unitary Air Conditioner DX Equipment:COM</v>
          </cell>
          <cell r="AE401">
            <v>0.6</v>
          </cell>
          <cell r="AF401">
            <v>0</v>
          </cell>
          <cell r="AG401" t="b">
            <v>1</v>
          </cell>
          <cell r="AH401">
            <v>0.6</v>
          </cell>
        </row>
        <row r="402">
          <cell r="AC402" t="str">
            <v>SCE:&lt;55kbtu/Hr To Code Savings Portion Package System Heat Pump:COM:S_MIC:15:5</v>
          </cell>
          <cell r="AD402" t="str">
            <v>SCE:&lt;55kbtu/Hr To Code Savings Portion Package System Heat Pump:COM</v>
          </cell>
          <cell r="AE402">
            <v>0.6</v>
          </cell>
          <cell r="AF402">
            <v>0</v>
          </cell>
          <cell r="AG402" t="b">
            <v>0</v>
          </cell>
          <cell r="AH402">
            <v>0.85</v>
          </cell>
        </row>
        <row r="403">
          <cell r="AC403" t="str">
            <v>SCE:(1) 24in (1) Premium Instant Start Ballast - Reduced Light Output T8 Linear Flourescent Replacing (1) 24in T12 Linear Fluorescent:COM:OFS:15:5</v>
          </cell>
          <cell r="AD403" t="str">
            <v>SCE:(1) 24in (1) Premium Instant Start Ballast - Reduced Light Output T8 Linear Flourescent Replacing (1) 24in T12 Linear Fluorescent:COM</v>
          </cell>
          <cell r="AE403">
            <v>0.7</v>
          </cell>
          <cell r="AF403">
            <v>0</v>
          </cell>
          <cell r="AG403" t="b">
            <v>1</v>
          </cell>
          <cell r="AH403">
            <v>0.7</v>
          </cell>
        </row>
        <row r="404">
          <cell r="AC404" t="str">
            <v>SCE:55to65kbtu/Hr To Code Savings Portion Package System Air Conditioner DX Equipment:COM:OFS:15:5</v>
          </cell>
          <cell r="AD404" t="str">
            <v>SCE:55to65kbtu/Hr To Code Savings Portion Package System Air Conditioner DX Equipment:COM</v>
          </cell>
          <cell r="AE404">
            <v>0.6</v>
          </cell>
          <cell r="AF404">
            <v>0</v>
          </cell>
          <cell r="AG404" t="b">
            <v>1</v>
          </cell>
          <cell r="AH404">
            <v>0.6</v>
          </cell>
        </row>
        <row r="405">
          <cell r="AC405" t="str">
            <v>SCE:&lt;55kbtu/Hr 16 SEER (12.4 EER) Package System Air Conditioner DX Equipment:COM:S_MIC:15:0</v>
          </cell>
          <cell r="AD405" t="str">
            <v>SCE:&lt;55kbtu/Hr 16 SEER (12.4 EER) Package System Air Conditioner DX Equipment:COM</v>
          </cell>
          <cell r="AE405">
            <v>0.85</v>
          </cell>
          <cell r="AF405">
            <v>0</v>
          </cell>
          <cell r="AG405" t="b">
            <v>1</v>
          </cell>
          <cell r="AH405">
            <v>0.85</v>
          </cell>
        </row>
        <row r="406">
          <cell r="AC406" t="str">
            <v>SCE:(2) 48in (1) Instant Start Ballast - Reduced Light Output T8 Linear Fluorescent Replacing (1) 96in T12 Linear Fluorescent:COM:S_MIC:15:5</v>
          </cell>
          <cell r="AD406" t="str">
            <v>SCE:(2) 48in (1) Instant Start Ballast - Reduced Light Output T8 Linear Fluorescent Replacing (1) 96in T12 Linear Fluorescent:COM</v>
          </cell>
          <cell r="AE406">
            <v>0.7</v>
          </cell>
          <cell r="AF406">
            <v>0</v>
          </cell>
          <cell r="AG406" t="b">
            <v>1</v>
          </cell>
          <cell r="AH406">
            <v>0.7</v>
          </cell>
        </row>
        <row r="407">
          <cell r="AC407" t="str">
            <v>SCE:(2) 48in (1) Premium Instant Start Ballast - Reduced Light Output T8 Linear Flourescent Replacing (2) 48in T12 Linear Fluorescent:COM:RTS:15:5</v>
          </cell>
          <cell r="AD407" t="str">
            <v>SCE:(2) 48in (1) Premium Instant Start Ballast - Reduced Light Output T8 Linear Flourescent Replacing (2) 48in T12 Linear Fluorescent:COM</v>
          </cell>
          <cell r="AE407">
            <v>0.7</v>
          </cell>
          <cell r="AF407">
            <v>0</v>
          </cell>
          <cell r="AG407" t="b">
            <v>1</v>
          </cell>
          <cell r="AH407">
            <v>0.7</v>
          </cell>
        </row>
        <row r="408">
          <cell r="AC408" t="str">
            <v>SCE:15 - 29 Cubic Feet Glass-Door Reach-In Refrigerator:COM:RTL:12:0</v>
          </cell>
          <cell r="AD408" t="str">
            <v>SCE:15 - 29 Cubic Feet Glass-Door Reach-In Refrigerator:COM</v>
          </cell>
          <cell r="AE408">
            <v>0.53</v>
          </cell>
          <cell r="AF408">
            <v>0</v>
          </cell>
          <cell r="AG408" t="b">
            <v>1</v>
          </cell>
          <cell r="AH408">
            <v>0.53</v>
          </cell>
        </row>
        <row r="409">
          <cell r="AC409" t="str">
            <v>SCE:240-760 kBTU/Hr 10.5 EER Or 11.1 Ieer Air Source Unitary Air Conditioner DX Equipment:COM:S_MIC:15:0</v>
          </cell>
          <cell r="AD409" t="str">
            <v>SCE:240-760 kBTU/Hr 10.5 EER Or 11.1 Ieer Air Source Unitary Air Conditioner DX Equipment:COM</v>
          </cell>
          <cell r="AE409">
            <v>0.85</v>
          </cell>
          <cell r="AF409">
            <v>0</v>
          </cell>
          <cell r="AG409" t="b">
            <v>1</v>
          </cell>
          <cell r="AH409">
            <v>0.85</v>
          </cell>
        </row>
        <row r="410">
          <cell r="AC410" t="str">
            <v>SCE:30 - 49 Cubic Feet Glass-Door Reach-In Refrigerator:COM:GRO:12:0</v>
          </cell>
          <cell r="AD410" t="str">
            <v>SCE:30 - 49 Cubic Feet Glass-Door Reach-In Refrigerator:COM</v>
          </cell>
          <cell r="AE410">
            <v>0.6</v>
          </cell>
          <cell r="AF410">
            <v>0</v>
          </cell>
          <cell r="AG410" t="b">
            <v>1</v>
          </cell>
          <cell r="AH410">
            <v>0.6</v>
          </cell>
        </row>
        <row r="411">
          <cell r="AC411" t="str">
            <v>SCE:240-760 kBTU/Hr 11.1 EER Or 13.1 Ieer Air Source Unitary Air Conditioner DX Equipment:COM:EUN:15:0</v>
          </cell>
          <cell r="AD411" t="str">
            <v>SCE:240-760 kBTU/Hr 11.1 EER Or 13.1 Ieer Air Source Unitary Air Conditioner DX Equipment:COM</v>
          </cell>
          <cell r="AE411">
            <v>0.85</v>
          </cell>
          <cell r="AF411">
            <v>0</v>
          </cell>
          <cell r="AG411" t="b">
            <v>1</v>
          </cell>
          <cell r="AH411">
            <v>0.85</v>
          </cell>
        </row>
        <row r="412">
          <cell r="AC412" t="str">
            <v>SCE:30 - 49 Cubic Feet Solid-Door Reach-In Refrigerator:COM:RFF:12:0</v>
          </cell>
          <cell r="AD412" t="str">
            <v>SCE:30 - 49 Cubic Feet Solid-Door Reach-In Refrigerator:COM</v>
          </cell>
          <cell r="AE412">
            <v>0.6</v>
          </cell>
          <cell r="AF412">
            <v>0</v>
          </cell>
          <cell r="AG412" t="b">
            <v>1</v>
          </cell>
          <cell r="AH412">
            <v>0.6</v>
          </cell>
        </row>
        <row r="413">
          <cell r="AC413" t="str">
            <v>SCE:Heat Pump Demand Controlled Ventilation Incentive:COM:RSD:0:0</v>
          </cell>
          <cell r="AD413" t="str">
            <v>SCE:Heat Pump Demand Controlled Ventilation Incentive:COM</v>
          </cell>
          <cell r="AE413">
            <v>0.6</v>
          </cell>
          <cell r="AF413">
            <v>0</v>
          </cell>
          <cell r="AG413" t="b">
            <v>1</v>
          </cell>
          <cell r="AH413">
            <v>0.6</v>
          </cell>
        </row>
        <row r="414">
          <cell r="AC414" t="str">
            <v>SCE:Heat Pump Demand Controlled Ventilation Incentive:COM:S_MIC:0:0</v>
          </cell>
          <cell r="AD414" t="str">
            <v>SCE:Heat Pump Demand Controlled Ventilation Incentive:COM</v>
          </cell>
          <cell r="AE414">
            <v>0.6</v>
          </cell>
          <cell r="AF414">
            <v>0</v>
          </cell>
          <cell r="AG414" t="b">
            <v>1</v>
          </cell>
          <cell r="AH414">
            <v>0.6</v>
          </cell>
        </row>
        <row r="415">
          <cell r="AC415" t="str">
            <v>SCE:55to65kbtu/Hr 16 SEER (12.4 EER) Package System Air Conditioner DX Equipment:COM:MLI:15:0</v>
          </cell>
          <cell r="AD415" t="str">
            <v>SCE:55to65kbtu/Hr 16 SEER (12.4 EER) Package System Air Conditioner DX Equipment:COM</v>
          </cell>
          <cell r="AE415">
            <v>0.85</v>
          </cell>
          <cell r="AF415">
            <v>0</v>
          </cell>
          <cell r="AG415" t="b">
            <v>1</v>
          </cell>
          <cell r="AH415">
            <v>0.85</v>
          </cell>
        </row>
        <row r="416">
          <cell r="AC416" t="str">
            <v>SCE:Deemed Re-Inspection Fee:COM:HTL:0:0</v>
          </cell>
          <cell r="AD416" t="str">
            <v>SCE:Deemed Re-Inspection Fee:COM</v>
          </cell>
          <cell r="AE416">
            <v>0.6</v>
          </cell>
          <cell r="AF416">
            <v>0</v>
          </cell>
          <cell r="AG416" t="b">
            <v>1</v>
          </cell>
          <cell r="AH416">
            <v>0.6</v>
          </cell>
        </row>
        <row r="417">
          <cell r="AC417" t="str">
            <v>SCE:55to65kbtu/Hr 16 SEER (12.4 EER) Package System Heat Pump:COM:MLI:15:0</v>
          </cell>
          <cell r="AD417" t="str">
            <v>SCE:55to65kbtu/Hr 16 SEER (12.4 EER) Package System Heat Pump:COM</v>
          </cell>
          <cell r="AE417">
            <v>0.85</v>
          </cell>
          <cell r="AF417">
            <v>0</v>
          </cell>
          <cell r="AG417" t="b">
            <v>1</v>
          </cell>
          <cell r="AH417">
            <v>0.85</v>
          </cell>
        </row>
        <row r="418">
          <cell r="AC418" t="str">
            <v>SCE:55to65kbtu/Hr 16 SEER (12.4 EER) Package System Heat Pump:COM:RTL:15:0</v>
          </cell>
          <cell r="AD418" t="str">
            <v>SCE:55to65kbtu/Hr 16 SEER (12.4 EER) Package System Heat Pump:COM</v>
          </cell>
          <cell r="AE418">
            <v>0.85</v>
          </cell>
          <cell r="AF418">
            <v>0</v>
          </cell>
          <cell r="AG418" t="b">
            <v>1</v>
          </cell>
          <cell r="AH418">
            <v>0.85</v>
          </cell>
        </row>
        <row r="419">
          <cell r="AC419" t="str">
            <v>SCE:55to65kbtu/Hr 17 SEER (13 EER) Package System Air Conditioner DX Equipment:COM:RT3:15:0</v>
          </cell>
          <cell r="AD419" t="str">
            <v>SCE:55to65kbtu/Hr 17 SEER (13 EER) Package System Air Conditioner DX Equipment:COM</v>
          </cell>
          <cell r="AE419">
            <v>0.85</v>
          </cell>
          <cell r="AF419">
            <v>0</v>
          </cell>
          <cell r="AG419" t="b">
            <v>1</v>
          </cell>
          <cell r="AH419">
            <v>0.85</v>
          </cell>
        </row>
        <row r="420">
          <cell r="AC420" t="str">
            <v>SCE:(2) 48in Reduced 28 Watt (1) Instant Start Ballast - High Light Output W/ Reflectors T8 Linear Fluorescent Replacing (3) 48in T8 Linear Fluorescent:COM:S_MIC:15:5</v>
          </cell>
          <cell r="AD420" t="str">
            <v>SCE:(2) 48in Reduced 28 Watt (1) Instant Start Ballast - High Light Output W/ Reflectors T8 Linear Fluorescent Replacing (3) 48in T8 Linear Fluorescent:COM</v>
          </cell>
          <cell r="AE420">
            <v>0.7</v>
          </cell>
          <cell r="AF420">
            <v>0</v>
          </cell>
          <cell r="AG420" t="b">
            <v>1</v>
          </cell>
          <cell r="AH420">
            <v>0.7</v>
          </cell>
        </row>
        <row r="421">
          <cell r="AC421" t="str">
            <v>SCE:65-135 kBTU/Hr 11.5 EER Or 12.8 Ieer Air Source Unitary Air Conditioner DX Equipment:COM:OFS:15:0</v>
          </cell>
          <cell r="AD421" t="str">
            <v>SCE:65-135 kBTU/Hr 11.5 EER Or 12.8 Ieer Air Source Unitary Air Conditioner DX Equipment:COM</v>
          </cell>
          <cell r="AE421">
            <v>0.85</v>
          </cell>
          <cell r="AF421">
            <v>0</v>
          </cell>
          <cell r="AG421" t="b">
            <v>1</v>
          </cell>
          <cell r="AH421">
            <v>0.85</v>
          </cell>
        </row>
        <row r="422">
          <cell r="AC422" t="str">
            <v>SCE:(1) 24in (1) Premium Instant Start Ballast - Reduced Light Output T8 Linear Flourescent Replacing (1) 24in T12 Linear Fluorescent:COM:RTS:15:5</v>
          </cell>
          <cell r="AD422" t="str">
            <v>SCE:(1) 24in (1) Premium Instant Start Ballast - Reduced Light Output T8 Linear Flourescent Replacing (1) 24in T12 Linear Fluorescent:COM</v>
          </cell>
          <cell r="AE422">
            <v>0.7</v>
          </cell>
          <cell r="AF422">
            <v>0</v>
          </cell>
          <cell r="AG422" t="b">
            <v>1</v>
          </cell>
          <cell r="AH422">
            <v>0.7</v>
          </cell>
        </row>
        <row r="423">
          <cell r="AC423" t="str">
            <v>SCE:Low Flow Showerhead Replacing Standard Showerhead:RES:SFM:10:0</v>
          </cell>
          <cell r="AD423" t="str">
            <v>SCE:Low Flow Showerhead Replacing Standard Showerhead:RES</v>
          </cell>
          <cell r="AE423">
            <v>0.55000000000000004</v>
          </cell>
          <cell r="AF423">
            <v>0</v>
          </cell>
          <cell r="AG423" t="b">
            <v>1</v>
          </cell>
          <cell r="AH423">
            <v>0.55000000000000004</v>
          </cell>
        </row>
        <row r="424">
          <cell r="AC424" t="str">
            <v>SCE:18 Watt Exterior Fixture (Dwelling Area) CFL Replacing Incandescent Average Watts = 73.26:RES:DMO:16:0</v>
          </cell>
          <cell r="AD424" t="str">
            <v>SCE:18 Watt Exterior Fixture (Dwelling Area) CFL Replacing Incandescent Average Watts = 73.26:RES</v>
          </cell>
          <cell r="AE424">
            <v>0.55000000000000004</v>
          </cell>
          <cell r="AF424">
            <v>0</v>
          </cell>
          <cell r="AG424" t="b">
            <v>1</v>
          </cell>
          <cell r="AH424">
            <v>0.55000000000000004</v>
          </cell>
        </row>
        <row r="425">
          <cell r="AC425" t="str">
            <v>SCE:&lt;55 kBTU/Hr 16 SEER Mini-Split Heat Pump DX Equipment Replacing &lt;55 kBTU/Hr 14 SEER Split System Heat Pump:COM:MLI:15:0</v>
          </cell>
          <cell r="AD425" t="str">
            <v>SCE:&lt;55 kBTU/Hr 16 SEER Mini-Split Heat Pump DX Equipment Replacing &lt;55 kBTU/Hr 14 SEER Split System Heat Pump:COM</v>
          </cell>
          <cell r="AE425">
            <v>0.85</v>
          </cell>
          <cell r="AF425">
            <v>0</v>
          </cell>
          <cell r="AG425" t="b">
            <v>1</v>
          </cell>
          <cell r="AH425">
            <v>0.85</v>
          </cell>
        </row>
        <row r="426">
          <cell r="AC426" t="str">
            <v>SCE:&lt;55 kBTU/Hr 19 SEER Mini-Split Heat Pump DX Equipment Replacing &lt;55 kBTU/Hr 14 SEER Split System Heat Pump:COM:OFS:15:0</v>
          </cell>
          <cell r="AD426" t="str">
            <v>SCE:&lt;55 kBTU/Hr 19 SEER Mini-Split Heat Pump DX Equipment Replacing &lt;55 kBTU/Hr 14 SEER Split System Heat Pump:COM</v>
          </cell>
          <cell r="AE426">
            <v>0.85</v>
          </cell>
          <cell r="AF426">
            <v>0</v>
          </cell>
          <cell r="AG426" t="b">
            <v>1</v>
          </cell>
          <cell r="AH426">
            <v>0.85</v>
          </cell>
        </row>
        <row r="427">
          <cell r="AC427" t="str">
            <v>SCE:&lt;55 kBTU/Hr 19 SEER Mini-Split Heat Pump DX Equipment Replacing &lt;55 kBTU/Hr 14 SEER Split System Heat Pump:COM:RTL:15:0</v>
          </cell>
          <cell r="AD427" t="str">
            <v>SCE:&lt;55 kBTU/Hr 19 SEER Mini-Split Heat Pump DX Equipment Replacing &lt;55 kBTU/Hr 14 SEER Split System Heat Pump:COM</v>
          </cell>
          <cell r="AE427">
            <v>0.85</v>
          </cell>
          <cell r="AF427">
            <v>0</v>
          </cell>
          <cell r="AG427" t="b">
            <v>1</v>
          </cell>
          <cell r="AH427">
            <v>0.85</v>
          </cell>
        </row>
        <row r="428">
          <cell r="AC428" t="str">
            <v>SCE:10.07 EER Or 14.29 Iplv &lt; 150 Ton Air Cooled Tier 1 Chiller:COM:OFS:20:0</v>
          </cell>
          <cell r="AD428" t="str">
            <v>SCE:10.07 EER Or 14.29 Iplv &lt; 150 Ton Air Cooled Tier 1 Chiller:COM</v>
          </cell>
          <cell r="AE428">
            <v>0.6</v>
          </cell>
          <cell r="AF428">
            <v>0</v>
          </cell>
          <cell r="AG428" t="b">
            <v>1</v>
          </cell>
          <cell r="AH428">
            <v>0.6</v>
          </cell>
        </row>
        <row r="429">
          <cell r="AC429" t="str">
            <v>SCE:240-760 kBTU/Hr 11.1 EER Or 13.1 Ieer Air Source Unitary Air Conditioner DX Equipment:COM:RTL:15:0</v>
          </cell>
          <cell r="AD429" t="str">
            <v>SCE:240-760 kBTU/Hr 11.1 EER Or 13.1 Ieer Air Source Unitary Air Conditioner DX Equipment:COM</v>
          </cell>
          <cell r="AE429">
            <v>0.85</v>
          </cell>
          <cell r="AF429">
            <v>0</v>
          </cell>
          <cell r="AG429" t="b">
            <v>1</v>
          </cell>
          <cell r="AH429">
            <v>0.85</v>
          </cell>
        </row>
        <row r="430">
          <cell r="AC430" t="str">
            <v>SCE:55to65kbtu/Hr 16 SEER (12.4 EER) Package System Air Conditioner DX Equipment:COM:OFL:15:0</v>
          </cell>
          <cell r="AD430" t="str">
            <v>SCE:55to65kbtu/Hr 16 SEER (12.4 EER) Package System Air Conditioner DX Equipment:COM</v>
          </cell>
          <cell r="AE430">
            <v>0.85</v>
          </cell>
          <cell r="AF430">
            <v>0</v>
          </cell>
          <cell r="AG430" t="b">
            <v>1</v>
          </cell>
          <cell r="AH430">
            <v>0.85</v>
          </cell>
        </row>
        <row r="431">
          <cell r="AC431" t="str">
            <v>SCE:55to65kbtu/Hr 16 SEER (12.4 EER) Package System Heat Pump:COM:RTS:15:0</v>
          </cell>
          <cell r="AD431" t="str">
            <v>SCE:55to65kbtu/Hr 16 SEER (12.4 EER) Package System Heat Pump:COM</v>
          </cell>
          <cell r="AE431">
            <v>0.85</v>
          </cell>
          <cell r="AF431">
            <v>0</v>
          </cell>
          <cell r="AG431" t="b">
            <v>1</v>
          </cell>
          <cell r="AH431">
            <v>0.85</v>
          </cell>
        </row>
        <row r="432">
          <cell r="AC432" t="str">
            <v>SCE:(2) 48in Reduced 28 Watt (1) Instant Start Ballast - High Light Output W/ Reflectors T8 Linear Fluorescent Replacing (3) 48in T8 Linear Fluorescent:COM:RTS:15:5</v>
          </cell>
          <cell r="AD432" t="str">
            <v>SCE:(2) 48in Reduced 28 Watt (1) Instant Start Ballast - High Light Output W/ Reflectors T8 Linear Fluorescent Replacing (3) 48in T8 Linear Fluorescent:COM</v>
          </cell>
          <cell r="AE432">
            <v>0.7</v>
          </cell>
          <cell r="AF432">
            <v>0</v>
          </cell>
          <cell r="AG432" t="b">
            <v>1</v>
          </cell>
          <cell r="AH432">
            <v>0.7</v>
          </cell>
        </row>
        <row r="433">
          <cell r="AC433" t="str">
            <v>SCE:65-135 kBTU/Hr 11.5 EER Or 12.8 Ieer Air Source Unitary Air Conditioner DX Equipment:COM:EUN:15:0</v>
          </cell>
          <cell r="AD433" t="str">
            <v>SCE:65-135 kBTU/Hr 11.5 EER Or 12.8 Ieer Air Source Unitary Air Conditioner DX Equipment:COM</v>
          </cell>
          <cell r="AE433">
            <v>0.85</v>
          </cell>
          <cell r="AF433">
            <v>0</v>
          </cell>
          <cell r="AG433" t="b">
            <v>1</v>
          </cell>
          <cell r="AH433">
            <v>0.85</v>
          </cell>
        </row>
        <row r="434">
          <cell r="AC434" t="str">
            <v>SCE:65-135 kBTU/Hr 12 EER Or 13.8 Ieer Air Source Unitary Air Conditioner DX Equipment:COM:RTL:15:0</v>
          </cell>
          <cell r="AD434" t="str">
            <v>SCE:65-135 kBTU/Hr 12 EER Or 13.8 Ieer Air Source Unitary Air Conditioner DX Equipment:COM</v>
          </cell>
          <cell r="AE434">
            <v>0.85</v>
          </cell>
          <cell r="AF434">
            <v>0</v>
          </cell>
          <cell r="AG434" t="b">
            <v>1</v>
          </cell>
          <cell r="AH434">
            <v>0.85</v>
          </cell>
        </row>
        <row r="435">
          <cell r="AC435" t="str">
            <v>SCE:(2) 48in Reduced 28 Watt (1) Instant Start Ballast - High Light Output W/ Reflectors T8 Linear Fluorescent Replacing (4) 48in T8 Linear Fluorescent:COM:RTS:15:5</v>
          </cell>
          <cell r="AD435" t="str">
            <v>SCE:(2) 48in Reduced 28 Watt (1) Instant Start Ballast - High Light Output W/ Reflectors T8 Linear Fluorescent Replacing (4) 48in T8 Linear Fluorescent:COM</v>
          </cell>
          <cell r="AE435">
            <v>0.7</v>
          </cell>
          <cell r="AF435">
            <v>0</v>
          </cell>
          <cell r="AG435" t="b">
            <v>1</v>
          </cell>
          <cell r="AH435">
            <v>0.7</v>
          </cell>
        </row>
        <row r="436">
          <cell r="AC436" t="str">
            <v>SCE:65-135 kBTU/Hr 12.5 EER Or 14.8 Ieer Air Source Unitary Air Conditioner DX Equipment:COM:S_MIC:15:0</v>
          </cell>
          <cell r="AD436" t="str">
            <v>SCE:65-135 kBTU/Hr 12.5 EER Or 14.8 Ieer Air Source Unitary Air Conditioner DX Equipment:COM</v>
          </cell>
          <cell r="AE436">
            <v>0.85</v>
          </cell>
          <cell r="AF436">
            <v>0</v>
          </cell>
          <cell r="AG436" t="b">
            <v>1</v>
          </cell>
          <cell r="AH436">
            <v>0.85</v>
          </cell>
        </row>
        <row r="437">
          <cell r="AC437" t="str">
            <v>SCE:N/A - Ioumeaname Is Listed In Workpaper. This Unit Is Not Included In The 2015 Workpapers:COM:OFL:0:0</v>
          </cell>
          <cell r="AD437" t="str">
            <v>SCE:N/A - Ioumeaname Is Listed In Workpaper. This Unit Is Not Included In The 2015 Workpapers:COM</v>
          </cell>
          <cell r="AE437">
            <v>0.6</v>
          </cell>
          <cell r="AF437">
            <v>0</v>
          </cell>
          <cell r="AG437" t="b">
            <v>1</v>
          </cell>
          <cell r="AH437">
            <v>0.6</v>
          </cell>
        </row>
        <row r="438">
          <cell r="AC438" t="str">
            <v>SCE:15 Watt Integral Spiral With Reflector CFL Replacing Incandescent Average Watts = 61.35:RES:SFM:9.69999980926514:0</v>
          </cell>
          <cell r="AD438" t="str">
            <v>SCE:15 Watt Integral Spiral With Reflector CFL Replacing Incandescent Average Watts = 61.35:RES</v>
          </cell>
          <cell r="AE438">
            <v>0.55000000000000004</v>
          </cell>
          <cell r="AF438">
            <v>0</v>
          </cell>
          <cell r="AG438" t="b">
            <v>1</v>
          </cell>
          <cell r="AH438">
            <v>0.55000000000000004</v>
          </cell>
        </row>
        <row r="439">
          <cell r="AC439" t="str">
            <v>SCE:(2) 48in Reduced 28 Watt (1) Instant Start Ballast - Reduced Light Output T8 Linear Fluorescent Replacing (2) 48in T8 Linear Fluorescent:COM:S_MIC:15:5</v>
          </cell>
          <cell r="AD439" t="str">
            <v>SCE:(2) 48in Reduced 28 Watt (1) Instant Start Ballast - Reduced Light Output T8 Linear Fluorescent Replacing (2) 48in T8 Linear Fluorescent:COM</v>
          </cell>
          <cell r="AE439">
            <v>0.7</v>
          </cell>
          <cell r="AF439">
            <v>0</v>
          </cell>
          <cell r="AG439" t="b">
            <v>1</v>
          </cell>
          <cell r="AH439">
            <v>0.7</v>
          </cell>
        </row>
        <row r="440">
          <cell r="AC440" t="str">
            <v>SCE:Main Freezer Door Auto Closer:COM:RSD:8:0</v>
          </cell>
          <cell r="AD440" t="str">
            <v>SCE:Main Freezer Door Auto Closer:COM</v>
          </cell>
          <cell r="AE440">
            <v>0.6</v>
          </cell>
          <cell r="AF440">
            <v>0</v>
          </cell>
          <cell r="AG440" t="b">
            <v>1</v>
          </cell>
          <cell r="AH440">
            <v>0.6</v>
          </cell>
        </row>
        <row r="441">
          <cell r="AC441" t="str">
            <v>SCE:25 Watt Integral Spiral With Reflector CFL Replacing Incandescent Average Watts = 102.25:COM:S_MIC:3.29999995231628:0</v>
          </cell>
          <cell r="AD441" t="str">
            <v>SCE:25 Watt Integral Spiral With Reflector CFL Replacing Incandescent Average Watts = 102.25:COM</v>
          </cell>
          <cell r="AE441">
            <v>0.53</v>
          </cell>
          <cell r="AF441">
            <v>0</v>
          </cell>
          <cell r="AG441" t="b">
            <v>1</v>
          </cell>
          <cell r="AH441">
            <v>0.53</v>
          </cell>
        </row>
        <row r="442">
          <cell r="AC442" t="str">
            <v>SCE:(4) 48in (1) Instant Start Ballast - Reduced Light Output T8 Linear Fluorescent Replacing (2) 96in T12 Linear Fluorescent:COM:RTS:15:5</v>
          </cell>
          <cell r="AD442" t="str">
            <v>SCE:(4) 48in (1) Instant Start Ballast - Reduced Light Output T8 Linear Fluorescent Replacing (2) 96in T12 Linear Fluorescent:COM</v>
          </cell>
          <cell r="AE442">
            <v>0.7</v>
          </cell>
          <cell r="AF442">
            <v>0</v>
          </cell>
          <cell r="AG442" t="b">
            <v>1</v>
          </cell>
          <cell r="AH442">
            <v>0.7</v>
          </cell>
        </row>
        <row r="443">
          <cell r="AC443" t="str">
            <v>SCE:(4) 48in Reduced 28 Watt (1) Instant Start Ballast - Reduced Light Output T8 Linear Fluorescent Replacing (4) 48in T8 Linear Fluorescent:COM:S_MIC:15:5</v>
          </cell>
          <cell r="AD443" t="str">
            <v>SCE:(4) 48in Reduced 28 Watt (1) Instant Start Ballast - Reduced Light Output T8 Linear Fluorescent Replacing (4) 48in T8 Linear Fluorescent:COM</v>
          </cell>
          <cell r="AE443">
            <v>0.7</v>
          </cell>
          <cell r="AF443">
            <v>0</v>
          </cell>
          <cell r="AG443" t="b">
            <v>1</v>
          </cell>
          <cell r="AH443">
            <v>0.7</v>
          </cell>
        </row>
        <row r="444">
          <cell r="AC444" t="str">
            <v>SCE:36 Watt Interior Fixture (Dwelling Area) CFL Replacing Incandescent Average Watts = 124.92:RES:DMO:16:5.30000019073486</v>
          </cell>
          <cell r="AD444" t="str">
            <v>SCE:36 Watt Interior Fixture (Dwelling Area) CFL Replacing Incandescent Average Watts = 124.92:RES</v>
          </cell>
          <cell r="AE444">
            <v>0.55000000000000004</v>
          </cell>
          <cell r="AF444">
            <v>0</v>
          </cell>
          <cell r="AG444" t="b">
            <v>1</v>
          </cell>
          <cell r="AH444">
            <v>0.55000000000000004</v>
          </cell>
        </row>
        <row r="445">
          <cell r="AC445" t="str">
            <v>SCE:&lt;55kbtu/Hr To Code Savings Portion Package System Air Conditioner DX Equipment:COM:MLI:15:5</v>
          </cell>
          <cell r="AD445" t="str">
            <v>SCE:&lt;55kbtu/Hr To Code Savings Portion Package System Air Conditioner DX Equipment:COM</v>
          </cell>
          <cell r="AE445">
            <v>0.6</v>
          </cell>
          <cell r="AF445">
            <v>0</v>
          </cell>
          <cell r="AG445" t="b">
            <v>0</v>
          </cell>
          <cell r="AH445">
            <v>0.85</v>
          </cell>
        </row>
        <row r="446">
          <cell r="AC446" t="str">
            <v>SCE:&lt;24 kBTU/Hr 16 SEER Ductless AC DX Equipment Replacing 14 SEER AC:COM:S_MIC:15:0</v>
          </cell>
          <cell r="AD446" t="str">
            <v>SCE:&lt;24 kBTU/Hr 16 SEER Ductless AC DX Equipment Replacing 14 SEER AC:COM</v>
          </cell>
          <cell r="AE446">
            <v>0.85</v>
          </cell>
          <cell r="AF446">
            <v>0</v>
          </cell>
          <cell r="AG446" t="b">
            <v>1</v>
          </cell>
          <cell r="AH446">
            <v>0.85</v>
          </cell>
        </row>
        <row r="447">
          <cell r="AC447" t="str">
            <v>SCE:&lt;55kbtu/Hr To Code Savings Portion Package System Heat Pump:COM:OFL:15:5</v>
          </cell>
          <cell r="AD447" t="str">
            <v>SCE:&lt;55kbtu/Hr To Code Savings Portion Package System Heat Pump:COM</v>
          </cell>
          <cell r="AE447">
            <v>0.6</v>
          </cell>
          <cell r="AF447">
            <v>0</v>
          </cell>
          <cell r="AG447" t="b">
            <v>1</v>
          </cell>
          <cell r="AH447">
            <v>0.6</v>
          </cell>
        </row>
        <row r="448">
          <cell r="AC448" t="str">
            <v>SCE:&lt;55kbtu/Hr 16 SEER (12.4 EER) Package System Air Conditioner DX Equipment:COM:RTL:15:0</v>
          </cell>
          <cell r="AD448" t="str">
            <v>SCE:&lt;55kbtu/Hr 16 SEER (12.4 EER) Package System Air Conditioner DX Equipment:COM</v>
          </cell>
          <cell r="AE448">
            <v>0.85</v>
          </cell>
          <cell r="AF448">
            <v>0</v>
          </cell>
          <cell r="AG448" t="b">
            <v>1</v>
          </cell>
          <cell r="AH448">
            <v>0.85</v>
          </cell>
        </row>
        <row r="449">
          <cell r="AC449" t="str">
            <v>SCE:55to65kbtu/Hr To Code Savings Portion Package System Heat Pump:COM:OFS:15:5</v>
          </cell>
          <cell r="AD449" t="str">
            <v>SCE:55to65kbtu/Hr To Code Savings Portion Package System Heat Pump:COM</v>
          </cell>
          <cell r="AE449">
            <v>0.6</v>
          </cell>
          <cell r="AF449">
            <v>0</v>
          </cell>
          <cell r="AG449" t="b">
            <v>1</v>
          </cell>
          <cell r="AH449">
            <v>0.6</v>
          </cell>
        </row>
        <row r="450">
          <cell r="AC450" t="str">
            <v>SCE:&lt;55kbtu/Hr 16 SEER (12.4 EER) Package System Heat Pump:COM:OFS:15:0</v>
          </cell>
          <cell r="AD450" t="str">
            <v>SCE:&lt;55kbtu/Hr 16 SEER (12.4 EER) Package System Heat Pump:COM</v>
          </cell>
          <cell r="AE450">
            <v>0.85</v>
          </cell>
          <cell r="AF450">
            <v>0</v>
          </cell>
          <cell r="AG450" t="b">
            <v>1</v>
          </cell>
          <cell r="AH450">
            <v>0.85</v>
          </cell>
        </row>
        <row r="451">
          <cell r="AC451" t="str">
            <v>SCE:&lt;55kbtu/Hr 16 SEER (12.4 EER) Package System Heat Pump:COM:RTL:15:0</v>
          </cell>
          <cell r="AD451" t="str">
            <v>SCE:&lt;55kbtu/Hr 16 SEER (12.4 EER) Package System Heat Pump:COM</v>
          </cell>
          <cell r="AE451">
            <v>0.85</v>
          </cell>
          <cell r="AF451">
            <v>0</v>
          </cell>
          <cell r="AG451" t="b">
            <v>1</v>
          </cell>
          <cell r="AH451">
            <v>0.85</v>
          </cell>
        </row>
        <row r="452">
          <cell r="AC452" t="str">
            <v>SCE:&lt;55kbtu/Hr 17 SEER (13 EER) Package System Air Conditioner DX Equipment:COM:ESE:15:0</v>
          </cell>
          <cell r="AD452" t="str">
            <v>SCE:&lt;55kbtu/Hr 17 SEER (13 EER) Package System Air Conditioner DX Equipment:COM</v>
          </cell>
          <cell r="AE452">
            <v>0.85</v>
          </cell>
          <cell r="AF452">
            <v>0</v>
          </cell>
          <cell r="AG452" t="b">
            <v>1</v>
          </cell>
          <cell r="AH452">
            <v>0.85</v>
          </cell>
        </row>
        <row r="453">
          <cell r="AC453" t="str">
            <v>SCE:=760 kBTU/Hr 10.4 EER Or 14 Ieer Air Source Unitary Air Conditioner DX Equipment:COM:ESE:15:0</v>
          </cell>
          <cell r="AD453" t="str">
            <v>SCE:=760 kBTU/Hr 10.4 EER Or 14 Ieer Air Source Unitary Air Conditioner DX Equipment:COM</v>
          </cell>
          <cell r="AE453">
            <v>0.85</v>
          </cell>
          <cell r="AF453">
            <v>0</v>
          </cell>
          <cell r="AG453" t="b">
            <v>1</v>
          </cell>
          <cell r="AH453">
            <v>0.85</v>
          </cell>
        </row>
        <row r="454">
          <cell r="AC454" t="str">
            <v>SCE:&lt;55kbtu/Hr To Code Savings Portion Package System Air Conditioner DX Equipment:COM:OFS:15:5</v>
          </cell>
          <cell r="AD454" t="str">
            <v>SCE:&lt;55kbtu/Hr To Code Savings Portion Package System Air Conditioner DX Equipment:COM</v>
          </cell>
          <cell r="AE454">
            <v>0.6</v>
          </cell>
          <cell r="AF454">
            <v>0</v>
          </cell>
          <cell r="AG454" t="b">
            <v>1</v>
          </cell>
          <cell r="AH454">
            <v>0.6</v>
          </cell>
        </row>
        <row r="455">
          <cell r="AC455" t="str">
            <v>SCE:&lt;55kbtu/Hr To Code Savings Portion Package System Heat Pump:COM:EPR:15:5</v>
          </cell>
          <cell r="AD455" t="str">
            <v>SCE:&lt;55kbtu/Hr To Code Savings Portion Package System Heat Pump:COM</v>
          </cell>
          <cell r="AE455">
            <v>0.6</v>
          </cell>
          <cell r="AF455">
            <v>0</v>
          </cell>
          <cell r="AG455" t="b">
            <v>1</v>
          </cell>
          <cell r="AH455">
            <v>0.6</v>
          </cell>
        </row>
        <row r="456">
          <cell r="AC456" t="str">
            <v>SCE:55to65kbtu/Hr To Code Savings Portion Package System Air Conditioner DX Equipment:COM:CNC:15:5</v>
          </cell>
          <cell r="AD456" t="str">
            <v>SCE:55to65kbtu/Hr To Code Savings Portion Package System Air Conditioner DX Equipment:COM</v>
          </cell>
          <cell r="AE456">
            <v>0.6</v>
          </cell>
          <cell r="AF456">
            <v>0</v>
          </cell>
          <cell r="AG456" t="b">
            <v>1</v>
          </cell>
          <cell r="AH456">
            <v>0.6</v>
          </cell>
        </row>
        <row r="457">
          <cell r="AC457" t="str">
            <v>SCE:135-240 kBTU/Hr 12.5 EER Or 13.6 Ieer Air Source Unitary Air Conditioner DX Equipment:COM:EPR:15:0</v>
          </cell>
          <cell r="AD457" t="str">
            <v>SCE:135-240 kBTU/Hr 12.5 EER Or 13.6 Ieer Air Source Unitary Air Conditioner DX Equipment:COM</v>
          </cell>
          <cell r="AE457">
            <v>0.85</v>
          </cell>
          <cell r="AF457">
            <v>0</v>
          </cell>
          <cell r="AG457" t="b">
            <v>1</v>
          </cell>
          <cell r="AH457">
            <v>0.85</v>
          </cell>
        </row>
        <row r="458">
          <cell r="AC458" t="str">
            <v>SCE:240-760 kBTU/Hr 11.1 EER Or 13.1 Ieer Air Source Unitary Air Conditioner DX Equipment:COM:S_MIC:15:0</v>
          </cell>
          <cell r="AD458" t="str">
            <v>SCE:240-760 kBTU/Hr 11.1 EER Or 13.1 Ieer Air Source Unitary Air Conditioner DX Equipment:COM</v>
          </cell>
          <cell r="AE458">
            <v>0.85</v>
          </cell>
          <cell r="AF458">
            <v>0</v>
          </cell>
          <cell r="AG458" t="b">
            <v>1</v>
          </cell>
          <cell r="AH458">
            <v>0.85</v>
          </cell>
        </row>
        <row r="459">
          <cell r="AC459" t="str">
            <v>SCE:55to65kbtu/Hr 15 SEER (12 EER) Package System Air Conditioner DX Equipment:COM:OFL:15:0</v>
          </cell>
          <cell r="AD459" t="str">
            <v>SCE:55to65kbtu/Hr 15 SEER (12 EER) Package System Air Conditioner DX Equipment:COM</v>
          </cell>
          <cell r="AE459">
            <v>0.85</v>
          </cell>
          <cell r="AF459">
            <v>0</v>
          </cell>
          <cell r="AG459" t="b">
            <v>1</v>
          </cell>
          <cell r="AH459">
            <v>0.85</v>
          </cell>
        </row>
        <row r="460">
          <cell r="AC460" t="str">
            <v>SCE:55to65kbtu/Hr 16 SEER (12.4 EER) Package System Heat Pump:COM:EPR:15:0</v>
          </cell>
          <cell r="AD460" t="str">
            <v>SCE:55to65kbtu/Hr 16 SEER (12.4 EER) Package System Heat Pump:COM</v>
          </cell>
          <cell r="AE460">
            <v>0.85</v>
          </cell>
          <cell r="AF460">
            <v>0</v>
          </cell>
          <cell r="AG460" t="b">
            <v>1</v>
          </cell>
          <cell r="AH460">
            <v>0.85</v>
          </cell>
        </row>
        <row r="461">
          <cell r="AC461" t="str">
            <v>SCE:65-135 kBTU/Hr 12 EER Or 13.8 Ieer Air Source Unitary Air Conditioner DX Equipment:COM:GRO:15:0</v>
          </cell>
          <cell r="AD461" t="str">
            <v>SCE:65-135 kBTU/Hr 12 EER Or 13.8 Ieer Air Source Unitary Air Conditioner DX Equipment:COM</v>
          </cell>
          <cell r="AE461">
            <v>0.85</v>
          </cell>
          <cell r="AF461">
            <v>0</v>
          </cell>
          <cell r="AG461" t="b">
            <v>1</v>
          </cell>
          <cell r="AH461">
            <v>0.85</v>
          </cell>
        </row>
        <row r="462">
          <cell r="AC462" t="str">
            <v>SCE:65-135 kBTU/Hr 12 EER Or 13.8 Ieer Air Source Unitary Air Conditioner DX Equipment:COM:RSD:15:0</v>
          </cell>
          <cell r="AD462" t="str">
            <v>SCE:65-135 kBTU/Hr 12 EER Or 13.8 Ieer Air Source Unitary Air Conditioner DX Equipment:COM</v>
          </cell>
          <cell r="AE462">
            <v>0.85</v>
          </cell>
          <cell r="AF462">
            <v>0</v>
          </cell>
          <cell r="AG462" t="b">
            <v>1</v>
          </cell>
          <cell r="AH462">
            <v>0.85</v>
          </cell>
        </row>
        <row r="463">
          <cell r="AC463" t="str">
            <v>SCE:65-135 kBTU/Hr 12.5 EER Or 14.8 Ieer Air Source Unitary Air Conditioner DX Equipment:COM:ESE:15:0</v>
          </cell>
          <cell r="AD463" t="str">
            <v>SCE:65-135 kBTU/Hr 12.5 EER Or 14.8 Ieer Air Source Unitary Air Conditioner DX Equipment:COM</v>
          </cell>
          <cell r="AE463">
            <v>0.85</v>
          </cell>
          <cell r="AF463">
            <v>0</v>
          </cell>
          <cell r="AG463" t="b">
            <v>1</v>
          </cell>
          <cell r="AH463">
            <v>0.85</v>
          </cell>
        </row>
        <row r="464">
          <cell r="AC464" t="str">
            <v>SCE:Pending Measure Assignment:COM:OFS:0:0</v>
          </cell>
          <cell r="AD464" t="str">
            <v>SCE:Pending Measure Assignment:COM</v>
          </cell>
          <cell r="AE464">
            <v>0.6</v>
          </cell>
          <cell r="AF464">
            <v>0</v>
          </cell>
          <cell r="AG464" t="b">
            <v>1</v>
          </cell>
          <cell r="AH464">
            <v>0.6</v>
          </cell>
        </row>
        <row r="465">
          <cell r="AC465" t="str">
            <v>SCE:Pending Measure Assignment:COM:S_MIC:0:0</v>
          </cell>
          <cell r="AD465" t="str">
            <v>SCE:Pending Measure Assignment:COM</v>
          </cell>
          <cell r="AE465">
            <v>0.6</v>
          </cell>
          <cell r="AF465">
            <v>0</v>
          </cell>
          <cell r="AG465" t="b">
            <v>1</v>
          </cell>
          <cell r="AH465">
            <v>0.6</v>
          </cell>
        </row>
        <row r="466">
          <cell r="AC466" t="str">
            <v>SCE:240-760 kBTU/Hr To Code Savings Portion Air Source Unitary Air Conditioner DX Equipment:COM:OFS:15:0</v>
          </cell>
          <cell r="AD466" t="str">
            <v>SCE:240-760 kBTU/Hr To Code Savings Portion Air Source Unitary Air Conditioner DX Equipment:COM</v>
          </cell>
          <cell r="AE466">
            <v>0.6</v>
          </cell>
          <cell r="AF466">
            <v>0</v>
          </cell>
          <cell r="AG466" t="b">
            <v>1</v>
          </cell>
          <cell r="AH466">
            <v>0.6</v>
          </cell>
        </row>
        <row r="467">
          <cell r="AC467" t="str">
            <v>SCE:65-135 kBTU/Hr To Code Savings Portion Air Source Unitary Air Conditioner DX Equipment:COM:RTL:15:5</v>
          </cell>
          <cell r="AD467" t="str">
            <v>SCE:65-135 kBTU/Hr To Code Savings Portion Air Source Unitary Air Conditioner DX Equipment:COM</v>
          </cell>
          <cell r="AE467">
            <v>0.6</v>
          </cell>
          <cell r="AF467">
            <v>0</v>
          </cell>
          <cell r="AG467" t="b">
            <v>1</v>
          </cell>
          <cell r="AH467">
            <v>0.6</v>
          </cell>
        </row>
        <row r="468">
          <cell r="AC468" t="str">
            <v>SCE:65-135 kBTU/Hr To Code Savings Portion Air Source Unitary Air Conditioner DX Equipment:COM:OFL:15:5</v>
          </cell>
          <cell r="AD468" t="str">
            <v>SCE:65-135 kBTU/Hr To Code Savings Portion Air Source Unitary Air Conditioner DX Equipment:COM</v>
          </cell>
          <cell r="AE468">
            <v>0.6</v>
          </cell>
          <cell r="AF468">
            <v>0</v>
          </cell>
          <cell r="AG468" t="b">
            <v>1</v>
          </cell>
          <cell r="AH468">
            <v>0.6</v>
          </cell>
        </row>
        <row r="469">
          <cell r="AC469" t="str">
            <v>SCE:135-240 kBTU/Hr To Code Savings Portion Air Source Unitary Air Conditioner DX Equipment:COM:S_IND:15:5</v>
          </cell>
          <cell r="AD469" t="str">
            <v>SCE:135-240 kBTU/Hr To Code Savings Portion Air Source Unitary Air Conditioner DX Equipment:COM</v>
          </cell>
          <cell r="AE469">
            <v>0.6</v>
          </cell>
          <cell r="AF469">
            <v>0</v>
          </cell>
          <cell r="AG469" t="b">
            <v>1</v>
          </cell>
          <cell r="AH469">
            <v>0.6</v>
          </cell>
        </row>
        <row r="470">
          <cell r="AC470" t="str">
            <v>SCE:240-760 kBTU/Hr To Code Savings Portion Air Source Unitary Air Conditioner DX Equipment:COM:RTL:15:5</v>
          </cell>
          <cell r="AD470" t="str">
            <v>SCE:240-760 kBTU/Hr To Code Savings Portion Air Source Unitary Air Conditioner DX Equipment:COM</v>
          </cell>
          <cell r="AE470">
            <v>0.6</v>
          </cell>
          <cell r="AF470">
            <v>0</v>
          </cell>
          <cell r="AG470" t="b">
            <v>0</v>
          </cell>
          <cell r="AH470">
            <v>0.85</v>
          </cell>
        </row>
        <row r="471">
          <cell r="AC471" t="str">
            <v>SCE:65-135 kBTU/Hr To Code Savings Portion Air Source Unitary Air Conditioner DX Equipment:COM:RSD:15:5</v>
          </cell>
          <cell r="AD471" t="str">
            <v>SCE:65-135 kBTU/Hr To Code Savings Portion Air Source Unitary Air Conditioner DX Equipment:COM</v>
          </cell>
          <cell r="AE471">
            <v>0.6</v>
          </cell>
          <cell r="AF471">
            <v>0</v>
          </cell>
          <cell r="AG471" t="b">
            <v>1</v>
          </cell>
          <cell r="AH471">
            <v>0.6</v>
          </cell>
        </row>
        <row r="472">
          <cell r="AC472" t="str">
            <v>SCE:&lt;55kbtu/Hr 17 SEER (13 EER) Package System Air Conditioner DX Equipment:COM:RT3:15:0</v>
          </cell>
          <cell r="AD472" t="str">
            <v>SCE:&lt;55kbtu/Hr 17 SEER (13 EER) Package System Air Conditioner DX Equipment:COM</v>
          </cell>
          <cell r="AE472">
            <v>0.85</v>
          </cell>
          <cell r="AF472">
            <v>0</v>
          </cell>
          <cell r="AG472" t="b">
            <v>1</v>
          </cell>
          <cell r="AH472">
            <v>0.85</v>
          </cell>
        </row>
        <row r="473">
          <cell r="AC473" t="str">
            <v>SCE:&lt;55kbtu/Hr 15 SEER (12 EER) Package System Air Conditioner DX Equipment:COM:OFS:15:0</v>
          </cell>
          <cell r="AD473" t="str">
            <v>SCE:&lt;55kbtu/Hr 15 SEER (12 EER) Package System Air Conditioner DX Equipment:COM</v>
          </cell>
          <cell r="AE473">
            <v>0.85</v>
          </cell>
          <cell r="AF473">
            <v>0</v>
          </cell>
          <cell r="AG473" t="b">
            <v>1</v>
          </cell>
          <cell r="AH473">
            <v>0.85</v>
          </cell>
        </row>
        <row r="474">
          <cell r="AC474" t="str">
            <v>SCE:&lt;55kbtu/Hr 15 SEER (12 EER) Package System Heat Pump:COM:MLI:15:0</v>
          </cell>
          <cell r="AD474" t="str">
            <v>SCE:&lt;55kbtu/Hr 15 SEER (12 EER) Package System Heat Pump:COM</v>
          </cell>
          <cell r="AE474">
            <v>0.85</v>
          </cell>
          <cell r="AF474">
            <v>0</v>
          </cell>
          <cell r="AG474" t="b">
            <v>1</v>
          </cell>
          <cell r="AH474">
            <v>0.85</v>
          </cell>
        </row>
        <row r="475">
          <cell r="AC475" t="str">
            <v>SCE:&lt;55kbtu/Hr 16 SEER (12.4 EER) Package System Heat Pump:COM:EPR:15:0</v>
          </cell>
          <cell r="AD475" t="str">
            <v>SCE:&lt;55kbtu/Hr 16 SEER (12.4 EER) Package System Heat Pump:COM</v>
          </cell>
          <cell r="AE475">
            <v>0.85</v>
          </cell>
          <cell r="AF475">
            <v>0</v>
          </cell>
          <cell r="AG475" t="b">
            <v>1</v>
          </cell>
          <cell r="AH475">
            <v>0.85</v>
          </cell>
        </row>
        <row r="476">
          <cell r="AC476" t="str">
            <v>SCE:135-240 kBTU/Hr 11.5 EER Or 12.3 Ieer Air Source Unitary Air Conditioner DX Equipment:COM:MLI:15:0</v>
          </cell>
          <cell r="AD476" t="str">
            <v>SCE:135-240 kBTU/Hr 11.5 EER Or 12.3 Ieer Air Source Unitary Air Conditioner DX Equipment:COM</v>
          </cell>
          <cell r="AE476">
            <v>0.85</v>
          </cell>
          <cell r="AF476">
            <v>0</v>
          </cell>
          <cell r="AG476" t="b">
            <v>1</v>
          </cell>
          <cell r="AH476">
            <v>0.85</v>
          </cell>
        </row>
        <row r="477">
          <cell r="AC477" t="str">
            <v>SCE:240-760 kBTU/Hr 11.6 EER Or 15 Ieer Air Source Unitary Air Conditioner DX Equipment:COM:S_MIC:15:0</v>
          </cell>
          <cell r="AD477" t="str">
            <v>SCE:240-760 kBTU/Hr 11.6 EER Or 15 Ieer Air Source Unitary Air Conditioner DX Equipment:COM</v>
          </cell>
          <cell r="AE477">
            <v>0.85</v>
          </cell>
          <cell r="AF477">
            <v>0</v>
          </cell>
          <cell r="AG477" t="b">
            <v>1</v>
          </cell>
          <cell r="AH477">
            <v>0.85</v>
          </cell>
        </row>
        <row r="478">
          <cell r="AC478" t="str">
            <v>SCE:135-240 kBTU/Hr 13 EER Or 15.2 Ieer Air Source Unitary Air Conditioner DX Equipment:COM:S_MIC:15:0</v>
          </cell>
          <cell r="AD478" t="str">
            <v>SCE:135-240 kBTU/Hr 13 EER Or 15.2 Ieer Air Source Unitary Air Conditioner DX Equipment:COM</v>
          </cell>
          <cell r="AE478">
            <v>0.85</v>
          </cell>
          <cell r="AF478">
            <v>0</v>
          </cell>
          <cell r="AG478" t="b">
            <v>0</v>
          </cell>
          <cell r="AH478">
            <v>0.85</v>
          </cell>
        </row>
        <row r="479">
          <cell r="AC479" t="str">
            <v>SCE:240-760 kBTU/Hr 10.5 EER Or 11.1 Ieer Air Source Unitary Air Conditioner DX Equipment:COM:ASM:15:0</v>
          </cell>
          <cell r="AD479" t="str">
            <v>SCE:240-760 kBTU/Hr 10.5 EER Or 11.1 Ieer Air Source Unitary Air Conditioner DX Equipment:COM</v>
          </cell>
          <cell r="AE479">
            <v>0.85</v>
          </cell>
          <cell r="AF479">
            <v>0</v>
          </cell>
          <cell r="AG479" t="b">
            <v>1</v>
          </cell>
          <cell r="AH479">
            <v>0.85</v>
          </cell>
        </row>
        <row r="480">
          <cell r="AC480" t="str">
            <v>SCE:240-760 kBTU/Hr 10.8 EER Or 12 Ieer Air Source Unitary Air Conditioner DX Equipment:COM:EUN:15:0</v>
          </cell>
          <cell r="AD480" t="str">
            <v>SCE:240-760 kBTU/Hr 10.8 EER Or 12 Ieer Air Source Unitary Air Conditioner DX Equipment:COM</v>
          </cell>
          <cell r="AE480">
            <v>0.85</v>
          </cell>
          <cell r="AF480">
            <v>0</v>
          </cell>
          <cell r="AG480" t="b">
            <v>1</v>
          </cell>
          <cell r="AH480">
            <v>0.85</v>
          </cell>
        </row>
        <row r="481">
          <cell r="AC481" t="str">
            <v>SCE:19 Watt Integral Globe CFL Replacing Incandescent Average Watts = 65.93:COM:S_MIC:3.29999995231628:0</v>
          </cell>
          <cell r="AD481" t="str">
            <v>SCE:19 Watt Integral Globe CFL Replacing Incandescent Average Watts = 65.93:COM</v>
          </cell>
          <cell r="AE481">
            <v>0.53</v>
          </cell>
          <cell r="AF481">
            <v>0</v>
          </cell>
          <cell r="AG481" t="b">
            <v>1</v>
          </cell>
          <cell r="AH481">
            <v>0.53</v>
          </cell>
        </row>
        <row r="482">
          <cell r="AC482" t="str">
            <v>SCE:55to65kbtu/Hr 15 SEER (12 EER) Package System Heat Pump:COM:OFS:15:0</v>
          </cell>
          <cell r="AD482" t="str">
            <v>SCE:55to65kbtu/Hr 15 SEER (12 EER) Package System Heat Pump:COM</v>
          </cell>
          <cell r="AE482">
            <v>0.85</v>
          </cell>
          <cell r="AF482">
            <v>0</v>
          </cell>
          <cell r="AG482" t="b">
            <v>0</v>
          </cell>
          <cell r="AH482">
            <v>0.85</v>
          </cell>
        </row>
        <row r="483">
          <cell r="AC483" t="str">
            <v>SCE:65-135 kBTU/Hr 12 EER Or 13.8 Ieer Air Source Unitary Air Conditioner DX Equipment:COM:EPR:15:0</v>
          </cell>
          <cell r="AD483" t="str">
            <v>SCE:65-135 kBTU/Hr 12 EER Or 13.8 Ieer Air Source Unitary Air Conditioner DX Equipment:COM</v>
          </cell>
          <cell r="AE483">
            <v>0.85</v>
          </cell>
          <cell r="AF483">
            <v>0</v>
          </cell>
          <cell r="AG483" t="b">
            <v>1</v>
          </cell>
          <cell r="AH483">
            <v>0.85</v>
          </cell>
        </row>
        <row r="484">
          <cell r="AC484" t="str">
            <v>SCE:65-135 kBTU/Hr 12 EER Or 13.8 Ieer Air Source Unitary Air Conditioner DX Equipment:COM:OFL:15:0</v>
          </cell>
          <cell r="AD484" t="str">
            <v>SCE:65-135 kBTU/Hr 12 EER Or 13.8 Ieer Air Source Unitary Air Conditioner DX Equipment:COM</v>
          </cell>
          <cell r="AE484">
            <v>0.85</v>
          </cell>
          <cell r="AF484">
            <v>0</v>
          </cell>
          <cell r="AG484" t="b">
            <v>1</v>
          </cell>
          <cell r="AH484">
            <v>0.85</v>
          </cell>
        </row>
        <row r="485">
          <cell r="AC485" t="str">
            <v>SCE:Na:COM:RTS:15:0</v>
          </cell>
          <cell r="AD485" t="str">
            <v>SCE:Na:COM</v>
          </cell>
          <cell r="AE485">
            <v>0.6</v>
          </cell>
          <cell r="AF485">
            <v>0</v>
          </cell>
          <cell r="AG485" t="b">
            <v>1</v>
          </cell>
          <cell r="AH485">
            <v>0.6</v>
          </cell>
        </row>
        <row r="486">
          <cell r="AC486" t="str">
            <v>SCE:Na:COM:CNC:0:0</v>
          </cell>
          <cell r="AD486" t="str">
            <v>SCE:Na:COM</v>
          </cell>
          <cell r="AE486">
            <v>0.6</v>
          </cell>
          <cell r="AF486">
            <v>0</v>
          </cell>
          <cell r="AG486" t="b">
            <v>1</v>
          </cell>
          <cell r="AH486">
            <v>0.6</v>
          </cell>
        </row>
        <row r="487">
          <cell r="AC487" t="str">
            <v>SCE:40 To 131 Watt High/Low Bay LED Replacing 175 Watt Pulse Start Metal Halide:IND:MLI:12:0</v>
          </cell>
          <cell r="AD487" t="str">
            <v>SCE:40 To 131 Watt High/Low Bay LED Replacing 175 Watt Pulse Start Metal Halide:IND</v>
          </cell>
          <cell r="AE487">
            <v>0.7</v>
          </cell>
          <cell r="AF487">
            <v>0</v>
          </cell>
          <cell r="AG487" t="b">
            <v>1</v>
          </cell>
          <cell r="AH487">
            <v>0.7</v>
          </cell>
        </row>
        <row r="488">
          <cell r="AC488" t="str">
            <v>SCE:19 Watt Integral A CFL Replacing Incandescent Average Watts = 65.93:RES:SFM:9.69999980926514:0</v>
          </cell>
          <cell r="AD488" t="str">
            <v>SCE:19 Watt Integral A CFL Replacing Incandescent Average Watts = 65.93:RES</v>
          </cell>
          <cell r="AE488">
            <v>0.55000000000000004</v>
          </cell>
          <cell r="AF488">
            <v>0</v>
          </cell>
          <cell r="AG488" t="b">
            <v>1</v>
          </cell>
          <cell r="AH488">
            <v>0.55000000000000004</v>
          </cell>
        </row>
        <row r="489">
          <cell r="AC489" t="str">
            <v>SCE:29 Watt 3-Way CFL Replacing Incandescent Average Watts = 100.63:RES:SFM:9.69999980926514:0</v>
          </cell>
          <cell r="AD489" t="str">
            <v>SCE:29 Watt 3-Way CFL Replacing Incandescent Average Watts = 100.63:RES</v>
          </cell>
          <cell r="AE489">
            <v>0.55000000000000004</v>
          </cell>
          <cell r="AF489">
            <v>0</v>
          </cell>
          <cell r="AG489" t="b">
            <v>1</v>
          </cell>
          <cell r="AH489">
            <v>0.55000000000000004</v>
          </cell>
        </row>
        <row r="490">
          <cell r="AC490" t="str">
            <v>SCE:Air Flow Adjustment Maintenance:RES:DMO:5:0</v>
          </cell>
          <cell r="AD490" t="str">
            <v>SCE:Air Flow Adjustment Maintenance:RES</v>
          </cell>
          <cell r="AE490">
            <v>0.55000000000000004</v>
          </cell>
          <cell r="AF490">
            <v>0</v>
          </cell>
          <cell r="AG490" t="b">
            <v>1</v>
          </cell>
          <cell r="AH490">
            <v>0.55000000000000004</v>
          </cell>
        </row>
        <row r="491">
          <cell r="AC491" t="str">
            <v>SCE:&gt;= 65 kBTU/Hr Variable Refrigerant Flow Heat Pump DX Equipment Replacing Package Variable Air Volume:COM:OFL:15:0</v>
          </cell>
          <cell r="AD491" t="str">
            <v>SCE:&gt;= 65 kBTU/Hr Variable Refrigerant Flow Heat Pump DX Equipment Replacing Package Variable Air Volume:</v>
          </cell>
          <cell r="AE491">
            <v>0.85</v>
          </cell>
          <cell r="AF491">
            <v>0</v>
          </cell>
          <cell r="AG491" t="b">
            <v>1</v>
          </cell>
          <cell r="AH491">
            <v>0.85</v>
          </cell>
        </row>
        <row r="492">
          <cell r="AC492" t="str">
            <v>SCE:&gt;= 65 kBTU/Hr Variable Refrigerant Flow Heat Pump DX Equipment Replacing Single Zone Package AC:COM:OFS:15:0</v>
          </cell>
          <cell r="AD492" t="str">
            <v>SCE:&gt;= 65 kBTU/Hr Variable Refrigerant Flow Heat Pump DX Equipment Replacing Single Zone Package AC:</v>
          </cell>
          <cell r="AE492">
            <v>0.85</v>
          </cell>
          <cell r="AF492">
            <v>0</v>
          </cell>
          <cell r="AG492" t="b">
            <v>1</v>
          </cell>
          <cell r="AH492">
            <v>0.85</v>
          </cell>
        </row>
        <row r="493">
          <cell r="AC493" t="str">
            <v>SCE:&gt;= 65 kBTU/Hr Variable Refrigerant Flow Heat Recovery DX Equipment Replacing Single Zone Package AC:COM:OFS:15:0</v>
          </cell>
          <cell r="AD493" t="str">
            <v>SCE:&gt;= 65 kBTU/Hr Variable Refrigerant Flow Heat Recovery DX Equipment Replacing Single Zone Package AC:</v>
          </cell>
          <cell r="AE493">
            <v>0.85</v>
          </cell>
          <cell r="AF493">
            <v>0</v>
          </cell>
          <cell r="AG493" t="b">
            <v>1</v>
          </cell>
          <cell r="AH493">
            <v>0.85</v>
          </cell>
        </row>
        <row r="494">
          <cell r="AC494" t="str">
            <v>SCE:72 Watt Interior Fixture (Common Area) CFL Replacing Incandescent Average Watts = 249.84:RES:MFM:16:5.30000019073486</v>
          </cell>
          <cell r="AD494" t="str">
            <v>SCE:72 Watt Interior Fixture (Common Area) CFL Replacing Incandescent Average Watts = 249.84:</v>
          </cell>
          <cell r="AE494">
            <v>0.55000000000000004</v>
          </cell>
          <cell r="AF494">
            <v>0</v>
          </cell>
          <cell r="AG494" t="b">
            <v>1</v>
          </cell>
          <cell r="AH494">
            <v>0.55000000000000004</v>
          </cell>
        </row>
        <row r="495">
          <cell r="AC495" t="str">
            <v>SCE:Gas/Elec Demand Controlled Ventilation Incentive:COM:OFL:0:0</v>
          </cell>
          <cell r="AD495" t="str">
            <v>SCE:Gas/Elec Demand Controlled Ventilation Incentive:</v>
          </cell>
          <cell r="AE495">
            <v>0.7</v>
          </cell>
          <cell r="AF495">
            <v>0</v>
          </cell>
          <cell r="AG495" t="b">
            <v>0</v>
          </cell>
          <cell r="AH495">
            <v>0.85</v>
          </cell>
        </row>
        <row r="496">
          <cell r="AC496" t="str">
            <v>SCE:Gas/Elec Demand Controlled Ventilation Incentive:COM:S_MIC:0:0</v>
          </cell>
          <cell r="AD496" t="str">
            <v>SCE:Gas/Elec Demand Controlled Ventilation Incentive:</v>
          </cell>
          <cell r="AE496">
            <v>0.7</v>
          </cell>
          <cell r="AF496">
            <v>0</v>
          </cell>
          <cell r="AG496" t="b">
            <v>0</v>
          </cell>
          <cell r="AH496">
            <v>0.85</v>
          </cell>
        </row>
        <row r="497">
          <cell r="AC497" t="str">
            <v>SCE:&gt;= 65 kBTU/Hr Variable Refrigerant Flow Heat Recovery DX Equipment Replacing Package Variable Air Volume:COM:OFL:15:0</v>
          </cell>
          <cell r="AD497" t="str">
            <v>SCE:&gt;= 65 kBTU/Hr Variable Refrigerant Flow Heat Recovery DX Equipment Replacing Package Variable Air Volume:</v>
          </cell>
          <cell r="AE497">
            <v>0.85</v>
          </cell>
          <cell r="AF497">
            <v>0</v>
          </cell>
          <cell r="AG497" t="b">
            <v>1</v>
          </cell>
          <cell r="AH497">
            <v>0.85</v>
          </cell>
        </row>
        <row r="498">
          <cell r="AC498" t="str">
            <v>SCE:Variable Speed Drive On HVAC Fan Control:COM:OFL:15:0</v>
          </cell>
          <cell r="AD498" t="str">
            <v>SCE:Variable Speed Drive On HVAC Fan Control:COM</v>
          </cell>
          <cell r="AE498">
            <v>0.6</v>
          </cell>
          <cell r="AF498">
            <v>0</v>
          </cell>
          <cell r="AG498" t="b">
            <v>1</v>
          </cell>
          <cell r="AH498">
            <v>0.6</v>
          </cell>
        </row>
      </sheetData>
      <sheetData sheetId="11">
        <row r="3">
          <cell r="D3" t="str">
            <v>2015 DEER NTG</v>
          </cell>
        </row>
        <row r="4">
          <cell r="C4" t="str">
            <v>MeasureName</v>
          </cell>
        </row>
        <row r="5">
          <cell r="C5" t="str">
            <v>5 Watt Open Sign LED Replacing Neon Open Sign</v>
          </cell>
          <cell r="D5">
            <v>0.85</v>
          </cell>
        </row>
        <row r="6">
          <cell r="C6" t="str">
            <v>Air Conditioner - Efficient Fan Control</v>
          </cell>
          <cell r="D6">
            <v>0.55000000000000004</v>
          </cell>
        </row>
        <row r="7">
          <cell r="C7" t="str">
            <v>Heat Pump Demand Controlled Ventilation Incentive</v>
          </cell>
          <cell r="D7">
            <v>0.85</v>
          </cell>
        </row>
        <row r="8">
          <cell r="C8" t="str">
            <v>Industrial Blower Replacing Air Compressor</v>
          </cell>
          <cell r="D8">
            <v>0.85</v>
          </cell>
        </row>
        <row r="9">
          <cell r="C9" t="str">
            <v>Cold Water Default Clothes Washer</v>
          </cell>
          <cell r="D9">
            <v>0.55000000000000004</v>
          </cell>
        </row>
        <row r="10">
          <cell r="C10" t="str">
            <v>High Bay LED: &gt;187 To 220 Watts</v>
          </cell>
          <cell r="D10">
            <v>0.6</v>
          </cell>
        </row>
        <row r="11">
          <cell r="C11" t="str">
            <v>High Bay LED: &gt;280 To 320 Watts</v>
          </cell>
          <cell r="D11">
            <v>0.6</v>
          </cell>
        </row>
        <row r="12">
          <cell r="C12" t="str">
            <v>High Bay LED: 40 To 131 Watts</v>
          </cell>
          <cell r="D12">
            <v>0.6</v>
          </cell>
        </row>
        <row r="13">
          <cell r="C13" t="str">
            <v>LED Fixture: 22 To 39 Watts</v>
          </cell>
          <cell r="D13">
            <v>0.6</v>
          </cell>
        </row>
        <row r="14">
          <cell r="C14" t="str">
            <v>LED Fixture: 40 To 131 Watts</v>
          </cell>
          <cell r="D14">
            <v>0.6</v>
          </cell>
        </row>
        <row r="15">
          <cell r="C15" t="str">
            <v>LED Interior Fixture 28 Watt</v>
          </cell>
          <cell r="D15">
            <v>0.55000000000000004</v>
          </cell>
        </row>
        <row r="16">
          <cell r="C16" t="str">
            <v>Lighting - Premium Tier 5' Case Door</v>
          </cell>
          <cell r="D16">
            <v>0.6</v>
          </cell>
        </row>
        <row r="17">
          <cell r="C17" t="str">
            <v>Lighting - Premium Tier 6' Case Door</v>
          </cell>
          <cell r="D17">
            <v>0.6</v>
          </cell>
        </row>
        <row r="21">
          <cell r="A21" t="str">
            <v>LookupKey</v>
          </cell>
          <cell r="B21" t="str">
            <v>PA</v>
          </cell>
          <cell r="C21" t="str">
            <v>MeasureName</v>
          </cell>
          <cell r="D21" t="str">
            <v>Sector</v>
          </cell>
          <cell r="E21" t="str">
            <v>2015 DEER NTG</v>
          </cell>
        </row>
        <row r="22">
          <cell r="A22" t="str">
            <v>PGE:Ventilation Fans Or Box Fans 36 In Retrofit:AG</v>
          </cell>
          <cell r="B22" t="str">
            <v>PGE</v>
          </cell>
          <cell r="C22" t="str">
            <v>Ventilation Fans Or Box Fans 36 In Retrofit</v>
          </cell>
          <cell r="D22" t="str">
            <v>AG</v>
          </cell>
          <cell r="E22">
            <v>0.6</v>
          </cell>
        </row>
        <row r="23">
          <cell r="A23" t="str">
            <v>PGE:Ventilation Fans Or Box Fans 50 In - 52 In - Retrofit:AG</v>
          </cell>
          <cell r="B23" t="str">
            <v>PGE</v>
          </cell>
          <cell r="C23" t="str">
            <v>Ventilation Fans Or Box Fans 50 In - 52 In - Retrofit</v>
          </cell>
          <cell r="D23" t="str">
            <v>AG</v>
          </cell>
          <cell r="E23">
            <v>0.6</v>
          </cell>
        </row>
        <row r="24">
          <cell r="A24" t="str">
            <v>PGE:VSDs For Milking Vacuum Pump:AG</v>
          </cell>
          <cell r="B24" t="str">
            <v>PGE</v>
          </cell>
          <cell r="C24" t="str">
            <v>VSDs For Milking Vacuum Pump</v>
          </cell>
          <cell r="D24" t="str">
            <v>AG</v>
          </cell>
          <cell r="E24">
            <v>0.6</v>
          </cell>
        </row>
        <row r="25">
          <cell r="A25" t="str">
            <v>PGE:Well Pumps-Variable Frequency Drive-Retrofit Only:AG</v>
          </cell>
          <cell r="B25" t="str">
            <v>PGE</v>
          </cell>
          <cell r="C25" t="str">
            <v>Well Pumps-Variable Frequency Drive-Retrofit Only</v>
          </cell>
          <cell r="D25" t="str">
            <v>AG</v>
          </cell>
          <cell r="E25">
            <v>0.6</v>
          </cell>
        </row>
        <row r="26">
          <cell r="A26" t="str">
            <v>PGE:15 - 29 Cubic Feet Glass-Door Reach-In Refrigerator:COM</v>
          </cell>
          <cell r="B26" t="str">
            <v>PGE</v>
          </cell>
          <cell r="C26" t="str">
            <v>15 - 29 Cubic Feet Glass-Door Reach-In Refrigerator</v>
          </cell>
          <cell r="D26" t="str">
            <v>COM</v>
          </cell>
          <cell r="E26">
            <v>0.6</v>
          </cell>
        </row>
        <row r="27">
          <cell r="A27" t="str">
            <v>PGE:15 SEER (12 EER) Pkg Or (12.5 EER) Split &lt;55 kBTUh 3 Phase Air Cooled AC:COM</v>
          </cell>
          <cell r="B27" t="str">
            <v>PGE</v>
          </cell>
          <cell r="C27" t="str">
            <v>15 SEER (12 EER) Pkg Or (12.5 EER) Split &lt;55 kBTUh 3 Phase Air Cooled AC</v>
          </cell>
          <cell r="D27" t="str">
            <v>COM</v>
          </cell>
          <cell r="E27">
            <v>0.85</v>
          </cell>
        </row>
        <row r="28">
          <cell r="A28" t="str">
            <v>PGE:16 SEER (12.4 EER) Pkg Or (13 EER) Split &lt;55 kBTUh 3 Phase Air Cooled AC:COM</v>
          </cell>
          <cell r="B28" t="str">
            <v>PGE</v>
          </cell>
          <cell r="C28" t="str">
            <v>16 SEER (12.4 EER) Pkg Or (13 EER) Split &lt;55 kBTUh 3 Phase Air Cooled AC</v>
          </cell>
          <cell r="D28" t="str">
            <v>COM</v>
          </cell>
          <cell r="E28">
            <v>0.85</v>
          </cell>
        </row>
        <row r="29">
          <cell r="A29" t="str">
            <v>PGE:16 SEER (12.4 EER) Pkg Or (13 EER) Split 55-65 kBTU 3 Phase Air Cooled AC:COM</v>
          </cell>
          <cell r="B29" t="str">
            <v>PGE</v>
          </cell>
          <cell r="C29" t="str">
            <v>16 SEER (12.4 EER) Pkg Or (13 EER) Split 55-65 kBTU 3 Phase Air Cooled AC</v>
          </cell>
          <cell r="D29" t="str">
            <v>COM</v>
          </cell>
          <cell r="E29">
            <v>0.85</v>
          </cell>
        </row>
        <row r="30">
          <cell r="A30" t="str">
            <v>PGE:17 SEER (13 EER) Pkg Or (13.5 EER) Split 55-65 kBTU 3 Phase Air Cooled HP:COM</v>
          </cell>
          <cell r="B30" t="str">
            <v>PGE</v>
          </cell>
          <cell r="C30" t="str">
            <v>17 SEER (13 EER) Pkg Or (13.5 EER) Split 55-65 kBTU 3 Phase Air Cooled HP</v>
          </cell>
          <cell r="D30" t="str">
            <v>COM</v>
          </cell>
          <cell r="E30">
            <v>0.85</v>
          </cell>
        </row>
        <row r="31">
          <cell r="A31" t="str">
            <v>PGE:17 SEER (13.0 EER) Pkg Or (13.5 EER) Split &lt;55 kBTUh 3 Phase Air Cooled AC:COM</v>
          </cell>
          <cell r="B31" t="str">
            <v>PGE</v>
          </cell>
          <cell r="C31" t="str">
            <v>17 SEER (13.0 EER) Pkg Or (13.5 EER) Split &lt;55 kBTUh 3 Phase Air Cooled AC</v>
          </cell>
          <cell r="D31" t="str">
            <v>COM</v>
          </cell>
          <cell r="E31">
            <v>0.85</v>
          </cell>
        </row>
        <row r="32">
          <cell r="A32" t="str">
            <v>PGE:19 Ieer (13.5 EER) Pkg Or Split 65-135 kBTUh 3 Phase Air Cooled AC Or HP:COM</v>
          </cell>
          <cell r="B32" t="str">
            <v>PGE</v>
          </cell>
          <cell r="C32" t="str">
            <v>19 Ieer (13.5 EER) Pkg Or Split 65-135 kBTUh 3 Phase Air Cooled AC Or HP</v>
          </cell>
          <cell r="D32" t="str">
            <v>COM</v>
          </cell>
          <cell r="E32">
            <v>0.85</v>
          </cell>
        </row>
        <row r="33">
          <cell r="A33" t="str">
            <v>PGE:28 Watt T8 Replacing 32 Watt T8:COM</v>
          </cell>
          <cell r="B33" t="str">
            <v>PGE</v>
          </cell>
          <cell r="C33" t="str">
            <v>28 Watt T8 Replacing 32 Watt T8</v>
          </cell>
          <cell r="D33" t="str">
            <v>COM</v>
          </cell>
          <cell r="E33">
            <v>0.7</v>
          </cell>
        </row>
        <row r="34">
          <cell r="A34" t="str">
            <v>PGE:30 - 49 Cubic Feet Glass-Door Reach-In Refrigerator:COM</v>
          </cell>
          <cell r="B34" t="str">
            <v>PGE</v>
          </cell>
          <cell r="C34" t="str">
            <v>30 - 49 Cubic Feet Glass-Door Reach-In Refrigerator</v>
          </cell>
          <cell r="D34" t="str">
            <v>COM</v>
          </cell>
          <cell r="E34">
            <v>0.6</v>
          </cell>
        </row>
        <row r="35">
          <cell r="A35" t="str">
            <v>PGE:Commercial Fryer (Gas):COM</v>
          </cell>
          <cell r="B35" t="str">
            <v>PGE</v>
          </cell>
          <cell r="C35" t="str">
            <v>Commercial Fryer (Gas)</v>
          </cell>
          <cell r="D35" t="str">
            <v>COM</v>
          </cell>
          <cell r="E35">
            <v>0.6</v>
          </cell>
        </row>
        <row r="36">
          <cell r="A36" t="str">
            <v>PGE:ECM For Walk-In Evaporator Fan - 1/15hp + 1/20hp:COM</v>
          </cell>
          <cell r="B36" t="str">
            <v>PGE</v>
          </cell>
          <cell r="C36" t="str">
            <v>ECM For Walk-In Evaporator Fan - 1/15hp + 1/20hp</v>
          </cell>
          <cell r="D36" t="str">
            <v>COM</v>
          </cell>
          <cell r="E36">
            <v>0.6</v>
          </cell>
        </row>
        <row r="37">
          <cell r="A37" t="str">
            <v>PGE:Ee Fryer- Gas:COM</v>
          </cell>
          <cell r="B37" t="str">
            <v>PGE</v>
          </cell>
          <cell r="C37" t="str">
            <v>Ee Fryer- Gas</v>
          </cell>
          <cell r="D37" t="str">
            <v>COM</v>
          </cell>
          <cell r="E37">
            <v>0.6</v>
          </cell>
        </row>
        <row r="38">
          <cell r="A38" t="str">
            <v>PGE:Energy Star Glass Door Freezer 1-Door &lt;15:COM</v>
          </cell>
          <cell r="B38" t="str">
            <v>PGE</v>
          </cell>
          <cell r="C38" t="str">
            <v>Energy Star Glass Door Freezer 1-Door &lt;15</v>
          </cell>
          <cell r="D38" t="str">
            <v>COM</v>
          </cell>
          <cell r="E38">
            <v>0.6</v>
          </cell>
        </row>
        <row r="39">
          <cell r="A39" t="str">
            <v>PGE:Energy Star Glass Door Freezer 1-Door 15&lt;30:COM</v>
          </cell>
          <cell r="B39" t="str">
            <v>PGE</v>
          </cell>
          <cell r="C39" t="str">
            <v>Energy Star Glass Door Freezer 1-Door 15&lt;30</v>
          </cell>
          <cell r="D39" t="str">
            <v>COM</v>
          </cell>
          <cell r="E39">
            <v>0.6</v>
          </cell>
        </row>
        <row r="40">
          <cell r="A40" t="str">
            <v>PGE:Energy Star Glass Door Refrigerator 1-Door &lt;15:COM</v>
          </cell>
          <cell r="B40" t="str">
            <v>PGE</v>
          </cell>
          <cell r="C40" t="str">
            <v>Energy Star Glass Door Refrigerator 1-Door &lt;15</v>
          </cell>
          <cell r="D40" t="str">
            <v>COM</v>
          </cell>
          <cell r="E40">
            <v>0.6</v>
          </cell>
        </row>
        <row r="41">
          <cell r="A41" t="str">
            <v>PGE:Energy Star Glass Door Refrigerator 1-Door 15&lt;30:COM</v>
          </cell>
          <cell r="B41" t="str">
            <v>PGE</v>
          </cell>
          <cell r="C41" t="str">
            <v>Energy Star Glass Door Refrigerator 1-Door 15&lt;30</v>
          </cell>
          <cell r="D41" t="str">
            <v>COM</v>
          </cell>
          <cell r="E41">
            <v>0.6</v>
          </cell>
        </row>
        <row r="42">
          <cell r="A42" t="str">
            <v>PGE:Energy Star Glass Door Refrigerator 2-Door 30&lt;50:COM</v>
          </cell>
          <cell r="B42" t="str">
            <v>PGE</v>
          </cell>
          <cell r="C42" t="str">
            <v>Energy Star Glass Door Refrigerator 2-Door 30&lt;50</v>
          </cell>
          <cell r="D42" t="str">
            <v>COM</v>
          </cell>
          <cell r="E42">
            <v>0.6</v>
          </cell>
        </row>
        <row r="43">
          <cell r="A43" t="str">
            <v>PGE:Energy Star Solid Door Freezer 1-Door 15&lt;30:COM</v>
          </cell>
          <cell r="B43" t="str">
            <v>PGE</v>
          </cell>
          <cell r="C43" t="str">
            <v>Energy Star Solid Door Freezer 1-Door 15&lt;30</v>
          </cell>
          <cell r="D43" t="str">
            <v>COM</v>
          </cell>
          <cell r="E43">
            <v>0.6</v>
          </cell>
        </row>
        <row r="44">
          <cell r="A44" t="str">
            <v>PGE:Energy Star Solid Door Refrigerator 2-Door 30&lt;50:COM</v>
          </cell>
          <cell r="B44" t="str">
            <v>PGE</v>
          </cell>
          <cell r="C44" t="str">
            <v>Energy Star Solid Door Refrigerator 2-Door 30&lt;50</v>
          </cell>
          <cell r="D44" t="str">
            <v>COM</v>
          </cell>
          <cell r="E44">
            <v>0.6</v>
          </cell>
        </row>
        <row r="45">
          <cell r="A45" t="str">
            <v>PGE:HP T8/T5, &gt;118 Watt Lamp Base Case, 65 To 118 Watt Replacement Fixture:COM</v>
          </cell>
          <cell r="B45" t="str">
            <v>PGE</v>
          </cell>
          <cell r="C45" t="str">
            <v>HP T8/T5, &gt;118 Watt Lamp Base Case, 65 To 118 Watt Replacement Fixture</v>
          </cell>
          <cell r="D45" t="str">
            <v>COM</v>
          </cell>
          <cell r="E45">
            <v>0.7</v>
          </cell>
        </row>
        <row r="46">
          <cell r="A46" t="str">
            <v>PGE:HP T8/T5, &gt;234 Watt Lamp Base Case, 145 To 234 Watt Replacement Fixture:COM</v>
          </cell>
          <cell r="B46" t="str">
            <v>PGE</v>
          </cell>
          <cell r="C46" t="str">
            <v>HP T8/T5, &gt;234 Watt Lamp Base Case, 145 To 234 Watt Replacement Fixture</v>
          </cell>
          <cell r="D46" t="str">
            <v>COM</v>
          </cell>
          <cell r="E46">
            <v>0.7</v>
          </cell>
        </row>
        <row r="47">
          <cell r="A47" t="str">
            <v>PGE:HP T8/T5, &gt;64 Watt Lamp Base Case, 0 To 64 Watt Replacement Fixture:COM</v>
          </cell>
          <cell r="B47" t="str">
            <v>PGE</v>
          </cell>
          <cell r="C47" t="str">
            <v>HP T8/T5, &gt;64 Watt Lamp Base Case, 0 To 64 Watt Replacement Fixture</v>
          </cell>
          <cell r="D47" t="str">
            <v>COM</v>
          </cell>
          <cell r="E47">
            <v>0.7</v>
          </cell>
        </row>
        <row r="48">
          <cell r="A48" t="str">
            <v>PGE:HVAC_variable_refrig_flow_heat_pump_&lt;_80_tons:COM</v>
          </cell>
          <cell r="B48" t="str">
            <v>PGE</v>
          </cell>
          <cell r="C48" t="str">
            <v>HVAC_variable_refrig_flow_heat_pump_&lt;_80_tons</v>
          </cell>
          <cell r="D48" t="str">
            <v>COM</v>
          </cell>
          <cell r="E48">
            <v>0.85</v>
          </cell>
        </row>
        <row r="49">
          <cell r="A49" t="str">
            <v>PGE:Kicker Measure:COM</v>
          </cell>
          <cell r="B49" t="str">
            <v>PGE</v>
          </cell>
          <cell r="C49" t="str">
            <v>Kicker Measure</v>
          </cell>
          <cell r="D49" t="str">
            <v>COM</v>
          </cell>
          <cell r="E49">
            <v>0.6</v>
          </cell>
        </row>
        <row r="50">
          <cell r="A50" t="str">
            <v>PGE:LED High/Low Bay: &gt;131 To 160 Watts, Replacing A 200w Ps-Mh:COM</v>
          </cell>
          <cell r="B50" t="str">
            <v>PGE</v>
          </cell>
          <cell r="C50" t="str">
            <v>LED High/Low Bay: &gt;131 To 160 Watts, Replacing A 200w Ps-Mh</v>
          </cell>
          <cell r="D50" t="str">
            <v>COM</v>
          </cell>
          <cell r="E50">
            <v>0.7</v>
          </cell>
        </row>
        <row r="51">
          <cell r="A51" t="str">
            <v>PGE:LED High/Low Bay: 40 To 131 Watts, Replacing T8 Fluor 2nd Gen 4l Vhlo:COM</v>
          </cell>
          <cell r="B51" t="str">
            <v>PGE</v>
          </cell>
          <cell r="C51" t="str">
            <v>LED High/Low Bay: 40 To 131 Watts, Replacing T8 Fluor 2nd Gen 4l Vhlo</v>
          </cell>
          <cell r="D51" t="str">
            <v>COM</v>
          </cell>
          <cell r="E51">
            <v>0.7</v>
          </cell>
        </row>
        <row r="52">
          <cell r="A52" t="str">
            <v>PGE:Motor: ECM Evaporator Display Case:COM</v>
          </cell>
          <cell r="B52" t="str">
            <v>PGE</v>
          </cell>
          <cell r="C52" t="str">
            <v>Motor: ECM Evaporator Display Case</v>
          </cell>
          <cell r="D52" t="str">
            <v>COM</v>
          </cell>
          <cell r="E52">
            <v>0.6</v>
          </cell>
        </row>
        <row r="53">
          <cell r="A53" t="str">
            <v>PGE:Packaged Air Conditioner 55to65kbtuh 16 SEER (12.4 EER):COM</v>
          </cell>
          <cell r="B53" t="str">
            <v>PGE</v>
          </cell>
          <cell r="C53" t="str">
            <v>Packaged Air Conditioner 55to65kbtuh 16 SEER (12.4 EER)</v>
          </cell>
          <cell r="D53" t="str">
            <v>COM</v>
          </cell>
          <cell r="E53">
            <v>0.85</v>
          </cell>
        </row>
        <row r="54">
          <cell r="A54" t="str">
            <v>PGE:Refrig Case Ltg-Tier 1 LED Lightbar &lt;= 5-Foot Unit No Occ Sensor Control:COM</v>
          </cell>
          <cell r="B54" t="str">
            <v>PGE</v>
          </cell>
          <cell r="C54" t="str">
            <v>Refrig Case Ltg-Tier 1 LED Lightbar &lt;= 5-Foot Unit No Occ Sensor Control</v>
          </cell>
          <cell r="D54" t="str">
            <v>COM</v>
          </cell>
          <cell r="E54">
            <v>0.7</v>
          </cell>
        </row>
        <row r="55">
          <cell r="A55" t="str">
            <v>PGE:Refrig Case Ltg-Tier 2 LED Lightbar &lt;= 5-Foot Unit No Occ Sensor Control:COM</v>
          </cell>
          <cell r="B55" t="str">
            <v>PGE</v>
          </cell>
          <cell r="C55" t="str">
            <v>Refrig Case Ltg-Tier 2 LED Lightbar &lt;= 5-Foot Unit No Occ Sensor Control</v>
          </cell>
          <cell r="D55" t="str">
            <v>COM</v>
          </cell>
          <cell r="E55">
            <v>0.7</v>
          </cell>
        </row>
        <row r="56">
          <cell r="A56" t="str">
            <v>PGE:Refrig: Auto Closer: Cooler:COM</v>
          </cell>
          <cell r="B56" t="str">
            <v>PGE</v>
          </cell>
          <cell r="C56" t="str">
            <v>Refrig: Auto Closer: Cooler</v>
          </cell>
          <cell r="D56" t="str">
            <v>COM</v>
          </cell>
          <cell r="E56">
            <v>0.6</v>
          </cell>
        </row>
        <row r="57">
          <cell r="A57" t="str">
            <v>PGE:Refrig: Auto Closer: Freezer:COM</v>
          </cell>
          <cell r="B57" t="str">
            <v>PGE</v>
          </cell>
          <cell r="C57" t="str">
            <v>Refrig: Auto Closer: Freezer</v>
          </cell>
          <cell r="D57" t="str">
            <v>COM</v>
          </cell>
          <cell r="E57">
            <v>0.6</v>
          </cell>
        </row>
        <row r="58">
          <cell r="A58" t="str">
            <v>PGE:Super Efficient Ice Machine, 101 - 300 lbs/Day:COM</v>
          </cell>
          <cell r="B58" t="str">
            <v>PGE</v>
          </cell>
          <cell r="C58" t="str">
            <v>Super Efficient Ice Machine, 101 - 300 lbs/Day</v>
          </cell>
          <cell r="D58" t="str">
            <v>COM</v>
          </cell>
          <cell r="E58">
            <v>0.6</v>
          </cell>
        </row>
        <row r="59">
          <cell r="A59" t="str">
            <v>PGE:Super Efficient Ice Machine, 301 - 500 lbs/Day:COM</v>
          </cell>
          <cell r="B59" t="str">
            <v>PGE</v>
          </cell>
          <cell r="C59" t="str">
            <v>Super Efficient Ice Machine, 301 - 500 lbs/Day</v>
          </cell>
          <cell r="D59" t="str">
            <v>COM</v>
          </cell>
          <cell r="E59">
            <v>0.6</v>
          </cell>
        </row>
        <row r="60">
          <cell r="A60" t="str">
            <v>PGE:T8-25 Watt Lamp-Replacement Of T8-32 Watt Lamp - 4 Ft:COM</v>
          </cell>
          <cell r="B60" t="str">
            <v>PGE</v>
          </cell>
          <cell r="C60" t="str">
            <v>T8-25 Watt Lamp-Replacement Of T8-32 Watt Lamp - 4 Ft</v>
          </cell>
          <cell r="D60" t="str">
            <v>COM</v>
          </cell>
          <cell r="E60">
            <v>0.7</v>
          </cell>
        </row>
        <row r="61">
          <cell r="A61" t="str">
            <v>PGE:Unit 1 Refrigerator Recycling:COM</v>
          </cell>
          <cell r="B61" t="str">
            <v>PGE</v>
          </cell>
          <cell r="C61" t="str">
            <v>Unit 1 Refrigerator Recycling</v>
          </cell>
          <cell r="D61" t="str">
            <v>COM</v>
          </cell>
          <cell r="E61">
            <v>0.53</v>
          </cell>
        </row>
        <row r="62">
          <cell r="A62" t="str">
            <v>PGE:Unitary Air Cooled 65-134kbtu/H 11.5 EER Or 12.8 Ieer:COM</v>
          </cell>
          <cell r="B62" t="str">
            <v>PGE</v>
          </cell>
          <cell r="C62" t="str">
            <v>Unitary Air Cooled 65-134kbtu/H 11.5 EER Or 12.8 Ieer</v>
          </cell>
          <cell r="D62" t="str">
            <v>COM</v>
          </cell>
          <cell r="E62">
            <v>0.85</v>
          </cell>
        </row>
        <row r="63">
          <cell r="A63" t="str">
            <v>PGE:Unitary Air Cooled 65-134kbtu/H 12.5 EER Or 14.8 Ieer:COM</v>
          </cell>
          <cell r="B63" t="str">
            <v>PGE</v>
          </cell>
          <cell r="C63" t="str">
            <v>Unitary Air Cooled 65-134kbtu/H 12.5 EER Or 14.8 Ieer</v>
          </cell>
          <cell r="D63" t="str">
            <v>COM</v>
          </cell>
          <cell r="E63">
            <v>0.85</v>
          </cell>
        </row>
        <row r="64">
          <cell r="A64" t="str">
            <v>PGE:Unitary Air Cooled 65-134kbtu/H 13.0 EER Or 17.0 Ieer:COM</v>
          </cell>
          <cell r="B64" t="str">
            <v>PGE</v>
          </cell>
          <cell r="C64" t="str">
            <v>Unitary Air Cooled 65-134kbtu/H 13.0 EER Or 17.0 Ieer</v>
          </cell>
          <cell r="D64" t="str">
            <v>COM</v>
          </cell>
          <cell r="E64">
            <v>0.85</v>
          </cell>
        </row>
        <row r="65">
          <cell r="A65" t="str">
            <v>PGE:13 Watt Int Screw-In CFL:RES</v>
          </cell>
          <cell r="B65" t="str">
            <v>PGE</v>
          </cell>
          <cell r="C65" t="str">
            <v>13 Watt Int Screw-In CFL</v>
          </cell>
          <cell r="D65" t="str">
            <v>RES</v>
          </cell>
          <cell r="E65">
            <v>0.55000000000000004</v>
          </cell>
        </row>
        <row r="66">
          <cell r="A66" t="str">
            <v>PGE:15 SEER And 12 EER Package Air Conditioner:RES</v>
          </cell>
          <cell r="B66" t="str">
            <v>PGE</v>
          </cell>
          <cell r="C66" t="str">
            <v>15 SEER And 12 EER Package Air Conditioner</v>
          </cell>
          <cell r="D66" t="str">
            <v>RES</v>
          </cell>
          <cell r="E66">
            <v>0.85</v>
          </cell>
        </row>
        <row r="67">
          <cell r="A67" t="str">
            <v>PGE:15 Watt Ext Screw-In CFL Res:RES</v>
          </cell>
          <cell r="B67" t="str">
            <v>PGE</v>
          </cell>
          <cell r="C67" t="str">
            <v>15 Watt Ext Screw-In CFL Res</v>
          </cell>
          <cell r="D67" t="str">
            <v>RES</v>
          </cell>
          <cell r="E67">
            <v>0.55000000000000004</v>
          </cell>
        </row>
        <row r="68">
          <cell r="A68" t="str">
            <v>PGE:15 Watt Int Screw-In CFL:RES</v>
          </cell>
          <cell r="B68" t="str">
            <v>PGE</v>
          </cell>
          <cell r="C68" t="str">
            <v>15 Watt Int Screw-In CFL</v>
          </cell>
          <cell r="D68" t="str">
            <v>RES</v>
          </cell>
          <cell r="E68">
            <v>0.55000000000000004</v>
          </cell>
        </row>
        <row r="69">
          <cell r="A69" t="str">
            <v>PGE:17 SEER And 12 EER Split System Air Conditioner:RES</v>
          </cell>
          <cell r="B69" t="str">
            <v>PGE</v>
          </cell>
          <cell r="C69" t="str">
            <v>17 SEER And 12 EER Split System Air Conditioner</v>
          </cell>
          <cell r="D69" t="str">
            <v>RES</v>
          </cell>
          <cell r="E69">
            <v>0.85</v>
          </cell>
        </row>
        <row r="70">
          <cell r="A70" t="str">
            <v>PGE:18 SEER And 13 EER Split System Air Conditioner:RES</v>
          </cell>
          <cell r="B70" t="str">
            <v>PGE</v>
          </cell>
          <cell r="C70" t="str">
            <v>18 SEER And 13 EER Split System Air Conditioner</v>
          </cell>
          <cell r="D70" t="str">
            <v>RES</v>
          </cell>
          <cell r="E70">
            <v>0.85</v>
          </cell>
        </row>
        <row r="71">
          <cell r="A71" t="str">
            <v>PGE:18 Watt Ext Screw-In CFL Res:RES</v>
          </cell>
          <cell r="B71" t="str">
            <v>PGE</v>
          </cell>
          <cell r="C71" t="str">
            <v>18 Watt Ext Screw-In CFL Res</v>
          </cell>
          <cell r="D71" t="str">
            <v>RES</v>
          </cell>
          <cell r="E71">
            <v>0.55000000000000004</v>
          </cell>
        </row>
        <row r="72">
          <cell r="A72" t="str">
            <v>PGE:18 Watt Int Screw-In CFL:RES</v>
          </cell>
          <cell r="B72" t="str">
            <v>PGE</v>
          </cell>
          <cell r="C72" t="str">
            <v>18 Watt Int Screw-In CFL</v>
          </cell>
          <cell r="D72" t="str">
            <v>RES</v>
          </cell>
          <cell r="E72">
            <v>0.55000000000000004</v>
          </cell>
        </row>
        <row r="73">
          <cell r="A73" t="str">
            <v>PGE:23 Watt Ext Screw-In CFL Res:RES</v>
          </cell>
          <cell r="B73" t="str">
            <v>PGE</v>
          </cell>
          <cell r="C73" t="str">
            <v>23 Watt Ext Screw-In CFL Res</v>
          </cell>
          <cell r="D73" t="str">
            <v>RES</v>
          </cell>
          <cell r="E73">
            <v>0.55000000000000004</v>
          </cell>
        </row>
        <row r="74">
          <cell r="A74" t="str">
            <v>PGE:23 Watt Int Screw-In CFL:RES</v>
          </cell>
          <cell r="B74" t="str">
            <v>PGE</v>
          </cell>
          <cell r="C74" t="str">
            <v>23 Watt Int Screw-In CFL</v>
          </cell>
          <cell r="D74" t="str">
            <v>RES</v>
          </cell>
          <cell r="E74">
            <v>0.55000000000000004</v>
          </cell>
        </row>
        <row r="75">
          <cell r="A75" t="str">
            <v>PGE:27 Watt Int Screw-In CFL:RES</v>
          </cell>
          <cell r="B75" t="str">
            <v>PGE</v>
          </cell>
          <cell r="C75" t="str">
            <v>27 Watt Int Screw-In CFL</v>
          </cell>
          <cell r="D75" t="str">
            <v>RES</v>
          </cell>
          <cell r="E75">
            <v>0.55000000000000004</v>
          </cell>
        </row>
        <row r="76">
          <cell r="A76" t="str">
            <v>PGE:28 Watt T8 Replacing 32 Watt T8:RES</v>
          </cell>
          <cell r="B76" t="str">
            <v>PGE</v>
          </cell>
          <cell r="C76" t="str">
            <v>28 Watt T8 Replacing 32 Watt T8</v>
          </cell>
          <cell r="D76" t="str">
            <v>RES</v>
          </cell>
          <cell r="E76">
            <v>0.55000000000000004</v>
          </cell>
        </row>
        <row r="77">
          <cell r="A77" t="str">
            <v>PGE:9 Watt Int Screw-In CFL:RES</v>
          </cell>
          <cell r="B77" t="str">
            <v>PGE</v>
          </cell>
          <cell r="C77" t="str">
            <v>9 Watt Int Screw-In CFL</v>
          </cell>
          <cell r="D77" t="str">
            <v>RES</v>
          </cell>
          <cell r="E77">
            <v>0.55000000000000004</v>
          </cell>
        </row>
        <row r="78">
          <cell r="A78" t="str">
            <v>PGE:CFL Hard Wired Fixtures: 26 Watt - Interior:RES</v>
          </cell>
          <cell r="B78" t="str">
            <v>PGE</v>
          </cell>
          <cell r="C78" t="str">
            <v>CFL Hard Wired Fixtures: 26 Watt - Interior</v>
          </cell>
          <cell r="D78" t="str">
            <v>RES</v>
          </cell>
          <cell r="E78">
            <v>0.55000000000000004</v>
          </cell>
        </row>
        <row r="79">
          <cell r="A79" t="str">
            <v>PGE:CFL Hard Wired Fixtures: 27 - 65 Watt - Interior:RES</v>
          </cell>
          <cell r="B79" t="str">
            <v>PGE</v>
          </cell>
          <cell r="C79" t="str">
            <v>CFL Hard Wired Fixtures: 27 - 65 Watt - Interior</v>
          </cell>
          <cell r="D79" t="str">
            <v>RES</v>
          </cell>
          <cell r="E79">
            <v>0.55000000000000004</v>
          </cell>
        </row>
        <row r="80">
          <cell r="A80" t="str">
            <v>PGE:CFL Hard Wired Fixtures: 27- 68 Watt Wall Pack - Exterior:RES</v>
          </cell>
          <cell r="B80" t="str">
            <v>PGE</v>
          </cell>
          <cell r="C80" t="str">
            <v>CFL Hard Wired Fixtures: 27- 68 Watt Wall Pack - Exterior</v>
          </cell>
          <cell r="D80" t="str">
            <v>RES</v>
          </cell>
          <cell r="E80">
            <v>0.55000000000000004</v>
          </cell>
        </row>
        <row r="81">
          <cell r="A81" t="str">
            <v>PGE:CFL Hard Wired Fixtures: 30 Watt - Interior:RES</v>
          </cell>
          <cell r="B81" t="str">
            <v>PGE</v>
          </cell>
          <cell r="C81" t="str">
            <v>CFL Hard Wired Fixtures: 30 Watt - Interior</v>
          </cell>
          <cell r="D81" t="str">
            <v>RES</v>
          </cell>
          <cell r="E81">
            <v>0.55000000000000004</v>
          </cell>
        </row>
        <row r="82">
          <cell r="A82" t="str">
            <v>PGE:CFL Hard Wired Fixtures: 32 Watt - Interior:RES</v>
          </cell>
          <cell r="B82" t="str">
            <v>PGE</v>
          </cell>
          <cell r="C82" t="str">
            <v>CFL Hard Wired Fixtures: 32 Watt - Interior</v>
          </cell>
          <cell r="D82" t="str">
            <v>RES</v>
          </cell>
          <cell r="E82">
            <v>0.55000000000000004</v>
          </cell>
        </row>
        <row r="83">
          <cell r="A83" t="str">
            <v>PGE:CFL Reflector: 15 Watt - Interior:RES</v>
          </cell>
          <cell r="B83" t="str">
            <v>PGE</v>
          </cell>
          <cell r="C83" t="str">
            <v>CFL Reflector: 15 Watt - Interior</v>
          </cell>
          <cell r="D83" t="str">
            <v>RES</v>
          </cell>
          <cell r="E83">
            <v>0.55000000000000004</v>
          </cell>
        </row>
        <row r="84">
          <cell r="A84" t="str">
            <v>PGE:CFL Screw-In: 13 Watt - Interior:RES</v>
          </cell>
          <cell r="B84" t="str">
            <v>PGE</v>
          </cell>
          <cell r="C84" t="str">
            <v>CFL Screw-In: 13 Watt - Interior</v>
          </cell>
          <cell r="D84" t="str">
            <v>RES</v>
          </cell>
          <cell r="E84">
            <v>0.55000000000000004</v>
          </cell>
        </row>
        <row r="85">
          <cell r="A85" t="str">
            <v>PGE:CFL Screw-In: 14 Watt - Exterior:RES</v>
          </cell>
          <cell r="B85" t="str">
            <v>PGE</v>
          </cell>
          <cell r="C85" t="str">
            <v>CFL Screw-In: 14 Watt - Exterior</v>
          </cell>
          <cell r="D85" t="str">
            <v>RES</v>
          </cell>
          <cell r="E85">
            <v>0.55000000000000004</v>
          </cell>
        </row>
        <row r="86">
          <cell r="A86" t="str">
            <v>PGE:CFL Screw-In: 14 Watt - Interior:RES</v>
          </cell>
          <cell r="B86" t="str">
            <v>PGE</v>
          </cell>
          <cell r="C86" t="str">
            <v>CFL Screw-In: 14 Watt - Interior</v>
          </cell>
          <cell r="D86" t="str">
            <v>RES</v>
          </cell>
          <cell r="E86">
            <v>0.55000000000000004</v>
          </cell>
        </row>
        <row r="87">
          <cell r="A87" t="str">
            <v>PGE:CFL Screw-In: 23 Watt - Exterior:RES</v>
          </cell>
          <cell r="B87" t="str">
            <v>PGE</v>
          </cell>
          <cell r="C87" t="str">
            <v>CFL Screw-In: 23 Watt - Exterior</v>
          </cell>
          <cell r="D87" t="str">
            <v>RES</v>
          </cell>
          <cell r="E87">
            <v>0.55000000000000004</v>
          </cell>
        </row>
        <row r="88">
          <cell r="A88" t="str">
            <v>PGE:CFL Screw-In: 23 Watt - Interior:RES</v>
          </cell>
          <cell r="B88" t="str">
            <v>PGE</v>
          </cell>
          <cell r="C88" t="str">
            <v>CFL Screw-In: 23 Watt - Interior</v>
          </cell>
          <cell r="D88" t="str">
            <v>RES</v>
          </cell>
          <cell r="E88">
            <v>0.55000000000000004</v>
          </cell>
        </row>
        <row r="89">
          <cell r="A89" t="str">
            <v>PGE:Comprehensive Kicker:RES</v>
          </cell>
          <cell r="B89" t="str">
            <v>PGE</v>
          </cell>
          <cell r="C89" t="str">
            <v>Comprehensive Kicker</v>
          </cell>
          <cell r="D89" t="str">
            <v>RES</v>
          </cell>
          <cell r="E89">
            <v>0.55000000000000004</v>
          </cell>
        </row>
        <row r="90">
          <cell r="A90" t="str">
            <v>PGE:ECM For Walk-In Evaporator Fan - 1/15hp + 1/20hp:RES</v>
          </cell>
          <cell r="B90" t="str">
            <v>PGE</v>
          </cell>
          <cell r="C90" t="str">
            <v>ECM For Walk-In Evaporator Fan - 1/15hp + 1/20hp</v>
          </cell>
          <cell r="D90" t="str">
            <v>RES</v>
          </cell>
          <cell r="E90">
            <v>0.6</v>
          </cell>
        </row>
        <row r="91">
          <cell r="A91" t="str">
            <v>PGE:ECM For Walk-In Evaporator Fan - 16w:RES</v>
          </cell>
          <cell r="B91" t="str">
            <v>PGE</v>
          </cell>
          <cell r="C91" t="str">
            <v>ECM For Walk-In Evaporator Fan - 16w</v>
          </cell>
          <cell r="D91" t="str">
            <v>RES</v>
          </cell>
          <cell r="E91">
            <v>0.6</v>
          </cell>
        </row>
        <row r="92">
          <cell r="A92" t="str">
            <v>PGE:ECM For Walk-In Evaporator Fan With Controller - 1/15hp Plus 1/20hp:RES</v>
          </cell>
          <cell r="B92" t="str">
            <v>PGE</v>
          </cell>
          <cell r="C92" t="str">
            <v>ECM For Walk-In Evaporator Fan With Controller - 1/15hp Plus 1/20hp</v>
          </cell>
          <cell r="D92" t="str">
            <v>RES</v>
          </cell>
          <cell r="E92">
            <v>0.6</v>
          </cell>
        </row>
        <row r="93">
          <cell r="A93" t="str">
            <v>PGE:Efficient Variable Speed Motor - Customer:RES</v>
          </cell>
          <cell r="B93" t="str">
            <v>PGE</v>
          </cell>
          <cell r="C93" t="str">
            <v>Efficient Variable Speed Motor - Customer</v>
          </cell>
          <cell r="D93" t="str">
            <v>RES</v>
          </cell>
          <cell r="E93">
            <v>0.55000000000000004</v>
          </cell>
        </row>
        <row r="94">
          <cell r="A94" t="str">
            <v>PGE:Efficient Variable Speed Pool Pump And Motor - Customer:RES</v>
          </cell>
          <cell r="B94" t="str">
            <v>PGE</v>
          </cell>
          <cell r="C94" t="str">
            <v>Efficient Variable Speed Pool Pump And Motor - Customer</v>
          </cell>
          <cell r="D94" t="str">
            <v>RES</v>
          </cell>
          <cell r="E94">
            <v>0.55000000000000004</v>
          </cell>
        </row>
        <row r="95">
          <cell r="A95" t="str">
            <v>PGE:Energy Star Most Efficient Cw - Mef &gt;= 3.2 Wf &lt;= 3.0:RES</v>
          </cell>
          <cell r="B95" t="str">
            <v>PGE</v>
          </cell>
          <cell r="C95" t="str">
            <v>Energy Star Most Efficient Cw - Mef &gt;= 3.2 Wf &lt;= 3.0</v>
          </cell>
          <cell r="D95" t="str">
            <v>RES</v>
          </cell>
          <cell r="E95">
            <v>0.55000000000000004</v>
          </cell>
        </row>
        <row r="96">
          <cell r="A96" t="str">
            <v>PGE:Enhanced Time Delay Relay:RES</v>
          </cell>
          <cell r="B96" t="str">
            <v>PGE</v>
          </cell>
          <cell r="C96" t="str">
            <v>Enhanced Time Delay Relay</v>
          </cell>
          <cell r="D96" t="str">
            <v>RES</v>
          </cell>
          <cell r="E96">
            <v>0.55000000000000004</v>
          </cell>
        </row>
        <row r="97">
          <cell r="A97" t="str">
            <v>PGE:Faucet Aerators - 1.0 Gpm Bathroom (Gas Wh):RES</v>
          </cell>
          <cell r="B97" t="str">
            <v>PGE</v>
          </cell>
          <cell r="C97" t="str">
            <v>Faucet Aerators - 1.0 Gpm Bathroom (Gas Wh)</v>
          </cell>
          <cell r="D97" t="str">
            <v>RES</v>
          </cell>
          <cell r="E97">
            <v>0.59</v>
          </cell>
        </row>
        <row r="98">
          <cell r="A98" t="str">
            <v>PGE:Faucet Aerators - 1.5 Gpm Bathroom (Gas Wh):RES</v>
          </cell>
          <cell r="B98" t="str">
            <v>PGE</v>
          </cell>
          <cell r="C98" t="str">
            <v>Faucet Aerators - 1.5 Gpm Bathroom (Gas Wh)</v>
          </cell>
          <cell r="D98" t="str">
            <v>RES</v>
          </cell>
          <cell r="E98">
            <v>0.59</v>
          </cell>
        </row>
        <row r="99">
          <cell r="A99" t="str">
            <v>PGE:Fluorescent 70 Watt Torchiere:RES</v>
          </cell>
          <cell r="B99" t="str">
            <v>PGE</v>
          </cell>
          <cell r="C99" t="str">
            <v>Fluorescent 70 Watt Torchiere</v>
          </cell>
          <cell r="D99" t="str">
            <v>RES</v>
          </cell>
          <cell r="E99">
            <v>0.55000000000000004</v>
          </cell>
        </row>
        <row r="100">
          <cell r="A100" t="str">
            <v>PGE:High Efficiency Small Gas Storage Water Heater:RES</v>
          </cell>
          <cell r="B100" t="str">
            <v>PGE</v>
          </cell>
          <cell r="C100" t="str">
            <v>High Efficiency Small Gas Storage Water Heater</v>
          </cell>
          <cell r="D100" t="str">
            <v>RES</v>
          </cell>
          <cell r="E100">
            <v>0.23</v>
          </cell>
        </row>
        <row r="101">
          <cell r="A101" t="str">
            <v>PGE:Humidistat Control For Anti-Sweat Heaters:RES</v>
          </cell>
          <cell r="B101" t="str">
            <v>PGE</v>
          </cell>
          <cell r="C101" t="str">
            <v>Humidistat Control For Anti-Sweat Heaters</v>
          </cell>
          <cell r="D101" t="str">
            <v>RES</v>
          </cell>
          <cell r="E101">
            <v>0.6</v>
          </cell>
        </row>
        <row r="102">
          <cell r="A102" t="str">
            <v>PGE:LED High/Low Bay: &gt;262 To 280 Watts, Replacing 400w Ps-Mh:RES</v>
          </cell>
          <cell r="B102" t="str">
            <v>PGE</v>
          </cell>
          <cell r="C102" t="str">
            <v>LED High/Low Bay: &gt;262 To 280 Watts, Replacing 400w Ps-Mh</v>
          </cell>
          <cell r="D102" t="str">
            <v>RES</v>
          </cell>
          <cell r="E102">
            <v>0.7</v>
          </cell>
        </row>
        <row r="103">
          <cell r="A103" t="str">
            <v>PGE:LED Open Sign:RES</v>
          </cell>
          <cell r="B103" t="str">
            <v>PGE</v>
          </cell>
          <cell r="C103" t="str">
            <v>LED Open Sign</v>
          </cell>
          <cell r="D103" t="str">
            <v>RES</v>
          </cell>
          <cell r="E103">
            <v>0.7</v>
          </cell>
        </row>
        <row r="104">
          <cell r="A104" t="str">
            <v>PGE:Lin Ft T1 LED Ltbar &lt;= 5ft Unit No Occ Sens Ctrl Replace Mult Lamp Profile:RES</v>
          </cell>
          <cell r="B104" t="str">
            <v>PGE</v>
          </cell>
          <cell r="C104" t="str">
            <v>Lin Ft T1 LED Ltbar &lt;= 5ft Unit No Occ Sens Ctrl Replace Mult Lamp Profile</v>
          </cell>
          <cell r="D104" t="str">
            <v>RES</v>
          </cell>
          <cell r="E104">
            <v>0.7</v>
          </cell>
        </row>
        <row r="105">
          <cell r="A105" t="str">
            <v>PGE:Lin Ft T1 LED Ltbar &gt; 5ft Unit No Occ Sens Ctrl Replace Mult Lamp Profile:RES</v>
          </cell>
          <cell r="B105" t="str">
            <v>PGE</v>
          </cell>
          <cell r="C105" t="str">
            <v>Lin Ft T1 LED Ltbar &gt; 5ft Unit No Occ Sens Ctrl Replace Mult Lamp Profile</v>
          </cell>
          <cell r="D105" t="str">
            <v>RES</v>
          </cell>
          <cell r="E105">
            <v>0.7</v>
          </cell>
        </row>
        <row r="106">
          <cell r="A106" t="str">
            <v>PGE:Low Flow Showerhead (1.6 Gpm) For Natural Gas Water Heater Unit:RES</v>
          </cell>
          <cell r="B106" t="str">
            <v>PGE</v>
          </cell>
          <cell r="C106" t="str">
            <v>Low Flow Showerhead (1.6 Gpm) For Natural Gas Water Heater Unit</v>
          </cell>
          <cell r="D106" t="str">
            <v>RES</v>
          </cell>
          <cell r="E106">
            <v>0.55000000000000004</v>
          </cell>
        </row>
        <row r="107">
          <cell r="A107" t="str">
            <v>PGE:Refrig: Auto Closer: Cooler:RES</v>
          </cell>
          <cell r="B107" t="str">
            <v>PGE</v>
          </cell>
          <cell r="C107" t="str">
            <v>Refrig: Auto Closer: Cooler</v>
          </cell>
          <cell r="D107" t="str">
            <v>RES</v>
          </cell>
          <cell r="E107">
            <v>0.6</v>
          </cell>
        </row>
        <row r="108">
          <cell r="A108" t="str">
            <v>PGE:Refrig: Auto Closer: Freezer:RES</v>
          </cell>
          <cell r="B108" t="str">
            <v>PGE</v>
          </cell>
          <cell r="C108" t="str">
            <v>Refrig: Auto Closer: Freezer</v>
          </cell>
          <cell r="D108" t="str">
            <v>RES</v>
          </cell>
          <cell r="E108">
            <v>0.6</v>
          </cell>
        </row>
        <row r="109">
          <cell r="A109" t="str">
            <v>PGE:Refrigerator: Side Freezer With Ice &gt;= 23 Cu. Ft.:RES</v>
          </cell>
          <cell r="B109" t="str">
            <v>PGE</v>
          </cell>
          <cell r="C109" t="str">
            <v>Refrigerator: Side Freezer With Ice &gt;= 23 Cu. Ft.</v>
          </cell>
          <cell r="D109" t="str">
            <v>RES</v>
          </cell>
          <cell r="E109">
            <v>0.55000000000000004</v>
          </cell>
        </row>
        <row r="110">
          <cell r="A110" t="str">
            <v>PGE:Residential Heat Pump Storage Water Heater EF &gt; 2.0:RES</v>
          </cell>
          <cell r="B110" t="str">
            <v>PGE</v>
          </cell>
          <cell r="C110" t="str">
            <v>Residential Heat Pump Storage Water Heater EF &gt; 2.0</v>
          </cell>
          <cell r="D110" t="str">
            <v>RES</v>
          </cell>
          <cell r="E110">
            <v>0.55000000000000004</v>
          </cell>
        </row>
        <row r="111">
          <cell r="A111" t="str">
            <v>PGE:Res-Refrigcharge-Wtd:RES</v>
          </cell>
          <cell r="B111" t="str">
            <v>PGE</v>
          </cell>
          <cell r="C111" t="str">
            <v>Res-Refrigcharge-Wtd</v>
          </cell>
          <cell r="D111" t="str">
            <v>RES</v>
          </cell>
          <cell r="E111">
            <v>0.78</v>
          </cell>
        </row>
        <row r="112">
          <cell r="A112" t="str">
            <v>PGE:Torchiere - 55 W Torchiere:RES</v>
          </cell>
          <cell r="B112" t="str">
            <v>PGE</v>
          </cell>
          <cell r="C112" t="str">
            <v>Torchiere - 55 W Torchiere</v>
          </cell>
          <cell r="D112" t="str">
            <v>RES</v>
          </cell>
          <cell r="E112">
            <v>0.55000000000000004</v>
          </cell>
        </row>
        <row r="113">
          <cell r="A113" t="str">
            <v>PGE:Unit 1 Freezer Recycling:RES</v>
          </cell>
          <cell r="B113" t="str">
            <v>PGE</v>
          </cell>
          <cell r="C113" t="str">
            <v>Unit 1 Freezer Recycling</v>
          </cell>
          <cell r="D113" t="str">
            <v>RES</v>
          </cell>
          <cell r="E113">
            <v>0.7</v>
          </cell>
        </row>
        <row r="114">
          <cell r="A114" t="str">
            <v>PGE:Unit 1 Refrigerator Recycling:RES</v>
          </cell>
          <cell r="B114" t="str">
            <v>PGE</v>
          </cell>
          <cell r="C114" t="str">
            <v>Unit 1 Refrigerator Recycling</v>
          </cell>
          <cell r="D114" t="str">
            <v>RES</v>
          </cell>
          <cell r="E114">
            <v>0.53</v>
          </cell>
        </row>
        <row r="115">
          <cell r="A115" t="str">
            <v>PGE:Unit 2 Freezer Recycling:RES</v>
          </cell>
          <cell r="B115" t="str">
            <v>PGE</v>
          </cell>
          <cell r="C115" t="str">
            <v>Unit 2 Freezer Recycling</v>
          </cell>
          <cell r="D115" t="str">
            <v>RES</v>
          </cell>
          <cell r="E115">
            <v>0.7</v>
          </cell>
        </row>
        <row r="116">
          <cell r="A116" t="str">
            <v>PGE:Unit 2 Refrigerator Recycling:RES</v>
          </cell>
          <cell r="B116" t="str">
            <v>PGE</v>
          </cell>
          <cell r="C116" t="str">
            <v>Unit 2 Refrigerator Recycling</v>
          </cell>
          <cell r="D116" t="str">
            <v>RES</v>
          </cell>
          <cell r="E116">
            <v>0.53</v>
          </cell>
        </row>
        <row r="117">
          <cell r="A117" t="str">
            <v>PGE:Vending Machine Controller:RES</v>
          </cell>
          <cell r="B117" t="str">
            <v>PGE</v>
          </cell>
          <cell r="C117" t="str">
            <v>Vending Machine Controller</v>
          </cell>
          <cell r="D117" t="str">
            <v>RES</v>
          </cell>
          <cell r="E117">
            <v>0.6</v>
          </cell>
        </row>
        <row r="118">
          <cell r="A118" t="str">
            <v>PGE:Water Saving Showerheads - Gas Water Htr:RES</v>
          </cell>
          <cell r="B118" t="str">
            <v>PGE</v>
          </cell>
          <cell r="C118" t="str">
            <v>Water Saving Showerheads - Gas Water Htr</v>
          </cell>
          <cell r="D118" t="str">
            <v>RES</v>
          </cell>
          <cell r="E118">
            <v>0.7</v>
          </cell>
        </row>
        <row r="119">
          <cell r="A119" t="str">
            <v>SCE:&lt; 25 HP Submersible Booster Pump System Overhaul Maintenance:AG</v>
          </cell>
          <cell r="B119" t="str">
            <v>SCE</v>
          </cell>
          <cell r="C119" t="str">
            <v>&lt; 25 HP Submersible Booster Pump System Overhaul Maintenance</v>
          </cell>
          <cell r="D119" t="str">
            <v>AG</v>
          </cell>
          <cell r="E119">
            <v>0.6</v>
          </cell>
        </row>
        <row r="120">
          <cell r="A120" t="str">
            <v>SCE:0.39 Shgc Window Film Replacing 0.82 Shgc Window:AG</v>
          </cell>
          <cell r="B120" t="str">
            <v>SCE</v>
          </cell>
          <cell r="C120" t="str">
            <v>0.39 Shgc Window Film Replacing 0.82 Shgc Window</v>
          </cell>
          <cell r="D120" t="str">
            <v>AG</v>
          </cell>
          <cell r="E120">
            <v>0.6</v>
          </cell>
        </row>
        <row r="121">
          <cell r="A121" t="str">
            <v>SCE:(1) 24in (1) Premium Instant Start Ballast - Reduced Light Output T8 Linear Flourescent Replacing (1) 24in T12 Linear Fluorescent:COM</v>
          </cell>
          <cell r="B121" t="str">
            <v>SCE</v>
          </cell>
          <cell r="C121" t="str">
            <v>(1) 24in (1) Premium Instant Start Ballast - Reduced Light Output T8 Linear Flourescent Replacing (1) 24in T12 Linear Fluorescent</v>
          </cell>
          <cell r="D121" t="str">
            <v>COM</v>
          </cell>
          <cell r="E121">
            <v>0.7</v>
          </cell>
        </row>
        <row r="122">
          <cell r="A122" t="str">
            <v>SCE:(1) 36in (1) Instant Start Ballast - Reduced Light Output T8 Linear Flourescent Replacing (1) 36in T12 Linear Fluorescent:COM</v>
          </cell>
          <cell r="B122" t="str">
            <v>SCE</v>
          </cell>
          <cell r="C122" t="str">
            <v>(1) 36in (1) Instant Start Ballast - Reduced Light Output T8 Linear Flourescent Replacing (1) 36in T12 Linear Fluorescent</v>
          </cell>
          <cell r="D122" t="str">
            <v>COM</v>
          </cell>
          <cell r="E122">
            <v>0.7</v>
          </cell>
        </row>
        <row r="123">
          <cell r="A123" t="str">
            <v>SCE:(1) 36in Medium Temp Reach-In Display Cases Shelf LED Replacing (1) 36in T8 Linear Fluorescent:COM</v>
          </cell>
          <cell r="B123" t="str">
            <v>SCE</v>
          </cell>
          <cell r="C123" t="str">
            <v>(1) 36in Medium Temp Reach-In Display Cases Shelf LED Replacing (1) 36in T8 Linear Fluorescent</v>
          </cell>
          <cell r="D123" t="str">
            <v>COM</v>
          </cell>
          <cell r="E123">
            <v>0.7</v>
          </cell>
        </row>
        <row r="124">
          <cell r="A124" t="str">
            <v>SCE:(1) 46in Reduced 49 Watt (1) Instant Start Ballast - Normal Light Output T5 Linear Fluorescent Replacing (1) 46in T5 Linear Fluorescent (Per Lamp):COM</v>
          </cell>
          <cell r="B124" t="str">
            <v>SCE</v>
          </cell>
          <cell r="C124" t="str">
            <v>(1) 46in Reduced 49 Watt (1) Instant Start Ballast - Normal Light Output T5 Linear Fluorescent Replacing (1) 46in T5 Linear Fluorescent (Per Lamp)</v>
          </cell>
          <cell r="D124" t="str">
            <v>COM</v>
          </cell>
          <cell r="E124">
            <v>0.7</v>
          </cell>
        </row>
        <row r="125">
          <cell r="A125" t="str">
            <v>SCE:(1) 48in (1) Instant Start Ballast - Reduced Light Output T8 Linear Fluorescent Replacing (1) 48in T12 Linear Fluorescent:COM</v>
          </cell>
          <cell r="B125" t="str">
            <v>SCE</v>
          </cell>
          <cell r="C125" t="str">
            <v>(1) 48in (1) Instant Start Ballast - Reduced Light Output T8 Linear Fluorescent Replacing (1) 48in T12 Linear Fluorescent</v>
          </cell>
          <cell r="D125" t="str">
            <v>COM</v>
          </cell>
          <cell r="E125">
            <v>0.7</v>
          </cell>
        </row>
        <row r="126">
          <cell r="A126" t="str">
            <v>SCE:(1) 48in Medium Temp Reach-In Display Cases Shelf LED Replacing (1) 48in T8 Linear Fluorescent:COM</v>
          </cell>
          <cell r="B126" t="str">
            <v>SCE</v>
          </cell>
          <cell r="C126" t="str">
            <v>(1) 48in Medium Temp Reach-In Display Cases Shelf LED Replacing (1) 48in T8 Linear Fluorescent</v>
          </cell>
          <cell r="D126" t="str">
            <v>COM</v>
          </cell>
          <cell r="E126">
            <v>0.7</v>
          </cell>
        </row>
        <row r="127">
          <cell r="A127" t="str">
            <v>SCE:(1) 48in Reduced Wattage (25w) T8 Linear Fluorescent Replacing (1) 48in T8 Linear Fluorescent:COM</v>
          </cell>
          <cell r="B127" t="str">
            <v>SCE</v>
          </cell>
          <cell r="C127" t="str">
            <v>(1) 48in Reduced Wattage (25w) T8 Linear Fluorescent Replacing (1) 48in T8 Linear Fluorescent</v>
          </cell>
          <cell r="D127" t="str">
            <v>COM</v>
          </cell>
          <cell r="E127">
            <v>0.7</v>
          </cell>
        </row>
        <row r="128">
          <cell r="A128" t="str">
            <v>SCE:(1) 48in Reduced Wattage (28w) T8 Linear Fluorescent Replacing (1) 48in T8 Linear Fluorescent:COM</v>
          </cell>
          <cell r="B128" t="str">
            <v>SCE</v>
          </cell>
          <cell r="C128" t="str">
            <v>(1) 48in Reduced Wattage (28w) T8 Linear Fluorescent Replacing (1) 48in T8 Linear Fluorescent</v>
          </cell>
          <cell r="D128" t="str">
            <v>COM</v>
          </cell>
          <cell r="E128">
            <v>0.7</v>
          </cell>
        </row>
        <row r="129">
          <cell r="A129" t="str">
            <v>SCE:(1) 60in Retrofits In Low Temp Reach-In Display Cases LED Replacing (1) 60in T8 Linear Fluorescent:COM</v>
          </cell>
          <cell r="B129" t="str">
            <v>SCE</v>
          </cell>
          <cell r="C129" t="str">
            <v>(1) 60in Retrofits In Low Temp Reach-In Display Cases LED Replacing (1) 60in T8 Linear Fluorescent</v>
          </cell>
          <cell r="D129" t="str">
            <v>COM</v>
          </cell>
          <cell r="E129">
            <v>0.7</v>
          </cell>
        </row>
        <row r="130">
          <cell r="A130" t="str">
            <v>SCE:(1) 60in Retrofits In Medium Temp Reach-In Display Cases LED Replacing (1) 60in T12 Linear Fluorescent:COM</v>
          </cell>
          <cell r="B130" t="str">
            <v>SCE</v>
          </cell>
          <cell r="C130" t="str">
            <v>(1) 60in Retrofits In Medium Temp Reach-In Display Cases LED Replacing (1) 60in T12 Linear Fluorescent</v>
          </cell>
          <cell r="D130" t="str">
            <v>COM</v>
          </cell>
          <cell r="E130">
            <v>0.7</v>
          </cell>
        </row>
        <row r="131">
          <cell r="A131" t="str">
            <v>SCE:(1) 60in Retrofits In Medium Temp Reach-In Display Cases LED Replacing (1) 60in T8 Linear Fluorescent:COM</v>
          </cell>
          <cell r="B131" t="str">
            <v>SCE</v>
          </cell>
          <cell r="C131" t="str">
            <v>(1) 60in Retrofits In Medium Temp Reach-In Display Cases LED Replacing (1) 60in T8 Linear Fluorescent</v>
          </cell>
          <cell r="D131" t="str">
            <v>COM</v>
          </cell>
          <cell r="E131">
            <v>0.7</v>
          </cell>
        </row>
        <row r="132">
          <cell r="A132" t="str">
            <v>SCE:(1) 72in Retrofits In Medium Temp Reach-In Display Cases LED Replacing (1) 72in T12 Linear Fluorescent:COM</v>
          </cell>
          <cell r="B132" t="str">
            <v>SCE</v>
          </cell>
          <cell r="C132" t="str">
            <v>(1) 72in Retrofits In Medium Temp Reach-In Display Cases LED Replacing (1) 72in T12 Linear Fluorescent</v>
          </cell>
          <cell r="D132" t="str">
            <v>COM</v>
          </cell>
          <cell r="E132">
            <v>0.7</v>
          </cell>
        </row>
        <row r="133">
          <cell r="A133" t="str">
            <v>SCE:(1) 96in (1) Instant Start Ballast - Reduced Light Output T8 Linear Fluorescent Replacing (1) 96in T12 Linear Fluorescent:COM</v>
          </cell>
          <cell r="B133" t="str">
            <v>SCE</v>
          </cell>
          <cell r="C133" t="str">
            <v>(1) 96in (1) Instant Start Ballast - Reduced Light Output T8 Linear Fluorescent Replacing (1) 96in T12 Linear Fluorescent</v>
          </cell>
          <cell r="D133" t="str">
            <v>COM</v>
          </cell>
          <cell r="E133">
            <v>0.7</v>
          </cell>
        </row>
        <row r="134">
          <cell r="A134" t="str">
            <v>SCE:(2) 48in (1) Instant Start Ballast - Reduced Light Output T8 Linear Fluorescent Replacing (1) 96in T12 Linear Fluorescent:COM</v>
          </cell>
          <cell r="B134" t="str">
            <v>SCE</v>
          </cell>
          <cell r="C134" t="str">
            <v>(2) 48in (1) Instant Start Ballast - Reduced Light Output T8 Linear Fluorescent Replacing (1) 96in T12 Linear Fluorescent</v>
          </cell>
          <cell r="D134" t="str">
            <v>COM</v>
          </cell>
          <cell r="E134">
            <v>0.7</v>
          </cell>
        </row>
        <row r="135">
          <cell r="A135" t="str">
            <v>SCE:(2) 48in (1) Premium Instant Start Ballast - Reduced Light Output T8 Linear Flourescent Replacing (2) 48in T12 Linear Fluorescent:COM</v>
          </cell>
          <cell r="B135" t="str">
            <v>SCE</v>
          </cell>
          <cell r="C135" t="str">
            <v>(2) 48in (1) Premium Instant Start Ballast - Reduced Light Output T8 Linear Flourescent Replacing (2) 48in T12 Linear Fluorescent</v>
          </cell>
          <cell r="D135" t="str">
            <v>COM</v>
          </cell>
          <cell r="E135">
            <v>0.7</v>
          </cell>
        </row>
        <row r="136">
          <cell r="A136" t="str">
            <v>SCE:(2) 48in (2) Premium Instant Start Ballast - Reduced Light Output W/ Reflector T8 Linear Flourescent Replacing (4) 48in T8 Linear Fluorescent:COM</v>
          </cell>
          <cell r="B136" t="str">
            <v>SCE</v>
          </cell>
          <cell r="C136" t="str">
            <v>(2) 48in (2) Premium Instant Start Ballast - Reduced Light Output W/ Reflector T8 Linear Flourescent Replacing (4) 48in T8 Linear Fluorescent</v>
          </cell>
          <cell r="D136" t="str">
            <v>COM</v>
          </cell>
          <cell r="E136">
            <v>0.7</v>
          </cell>
        </row>
        <row r="137">
          <cell r="A137" t="str">
            <v>SCE:(2) 48in Reduced 28 Watt (1) Instant Start Ballast - High Light Output T8 Linear Fluorescent Replacing (4) 48in T8 Linear Fluorescent:COM</v>
          </cell>
          <cell r="B137" t="str">
            <v>SCE</v>
          </cell>
          <cell r="C137" t="str">
            <v>(2) 48in Reduced 28 Watt (1) Instant Start Ballast - High Light Output T8 Linear Fluorescent Replacing (4) 48in T8 Linear Fluorescent</v>
          </cell>
          <cell r="D137" t="str">
            <v>COM</v>
          </cell>
          <cell r="E137">
            <v>0.7</v>
          </cell>
        </row>
        <row r="138">
          <cell r="A138" t="str">
            <v>SCE:(2) 48in Reduced 28 Watt (1) Instant Start Ballast - High Light Output W/ Reflectors T8 Linear Fluorescent Replacing (3) 48in T8 Linear Fluorescent:COM</v>
          </cell>
          <cell r="B138" t="str">
            <v>SCE</v>
          </cell>
          <cell r="C138" t="str">
            <v>(2) 48in Reduced 28 Watt (1) Instant Start Ballast - High Light Output W/ Reflectors T8 Linear Fluorescent Replacing (3) 48in T8 Linear Fluorescent</v>
          </cell>
          <cell r="D138" t="str">
            <v>COM</v>
          </cell>
          <cell r="E138">
            <v>0.7</v>
          </cell>
        </row>
        <row r="139">
          <cell r="A139" t="str">
            <v>SCE:(2) 48in Reduced 28 Watt (1) Instant Start Ballast - High Light Output W/ Reflectors T8 Linear Fluorescent Replacing (4) 48in T8 Linear Fluorescent:COM</v>
          </cell>
          <cell r="B139" t="str">
            <v>SCE</v>
          </cell>
          <cell r="C139" t="str">
            <v>(2) 48in Reduced 28 Watt (1) Instant Start Ballast - High Light Output W/ Reflectors T8 Linear Fluorescent Replacing (4) 48in T8 Linear Fluorescent</v>
          </cell>
          <cell r="D139" t="str">
            <v>COM</v>
          </cell>
          <cell r="E139">
            <v>0.7</v>
          </cell>
        </row>
        <row r="140">
          <cell r="A140" t="str">
            <v>SCE:(2) 48in Reduced 28 Watt (1) Instant Start Ballast - Reduced Light Output T8 Linear Fluorescent Replacing (2) 48in T8 Linear Fluorescent:COM</v>
          </cell>
          <cell r="B140" t="str">
            <v>SCE</v>
          </cell>
          <cell r="C140" t="str">
            <v>(2) 48in Reduced 28 Watt (1) Instant Start Ballast - Reduced Light Output T8 Linear Fluorescent Replacing (2) 48in T8 Linear Fluorescent</v>
          </cell>
          <cell r="D140" t="str">
            <v>COM</v>
          </cell>
          <cell r="E140">
            <v>0.7</v>
          </cell>
        </row>
        <row r="141">
          <cell r="A141" t="str">
            <v>SCE:(2) 96in (1) Instant Start Ballast - Reduced Light Output T8 Linear Fluorescent Replacing (2) 96in T12 Linear Fluorescent:COM</v>
          </cell>
          <cell r="B141" t="str">
            <v>SCE</v>
          </cell>
          <cell r="C141" t="str">
            <v>(2) 96in (1) Instant Start Ballast - Reduced Light Output T8 Linear Fluorescent Replacing (2) 96in T12 Linear Fluorescent</v>
          </cell>
          <cell r="D141" t="str">
            <v>COM</v>
          </cell>
          <cell r="E141">
            <v>0.7</v>
          </cell>
        </row>
        <row r="142">
          <cell r="A142" t="str">
            <v>SCE:(2) U-Tube (1) Instant Start Ballast - Reduced Light Output T8 Linear Flourescent Replacing (2) T12 U-Tube Fluorescent:COM</v>
          </cell>
          <cell r="B142" t="str">
            <v>SCE</v>
          </cell>
          <cell r="C142" t="str">
            <v>(2) U-Tube (1) Instant Start Ballast - Reduced Light Output T8 Linear Flourescent Replacing (2) T12 U-Tube Fluorescent</v>
          </cell>
          <cell r="D142" t="str">
            <v>COM</v>
          </cell>
          <cell r="E142">
            <v>0.7</v>
          </cell>
        </row>
        <row r="143">
          <cell r="A143" t="str">
            <v>SCE:(3) 48in (2) Instant Start Ballast - Reduced Light Output T8 Linear Fluorescent Replacing (3) 48in T12 Linear Fluorescent:COM</v>
          </cell>
          <cell r="B143" t="str">
            <v>SCE</v>
          </cell>
          <cell r="C143" t="str">
            <v>(3) 48in (2) Instant Start Ballast - Reduced Light Output T8 Linear Fluorescent Replacing (3) 48in T12 Linear Fluorescent</v>
          </cell>
          <cell r="D143" t="str">
            <v>COM</v>
          </cell>
          <cell r="E143">
            <v>0.7</v>
          </cell>
        </row>
        <row r="144">
          <cell r="A144" t="str">
            <v>SCE:(3) 48in Reduced 28 Watt (1) Instant Start Ballast - Reduced Light Output T8 Linear Fluorescent Replacing (3) 48in T8 Linear Fluorescent:COM</v>
          </cell>
          <cell r="B144" t="str">
            <v>SCE</v>
          </cell>
          <cell r="C144" t="str">
            <v>(3) 48in Reduced 28 Watt (1) Instant Start Ballast - Reduced Light Output T8 Linear Fluorescent Replacing (3) 48in T8 Linear Fluorescent</v>
          </cell>
          <cell r="D144" t="str">
            <v>COM</v>
          </cell>
          <cell r="E144">
            <v>0.7</v>
          </cell>
        </row>
        <row r="145">
          <cell r="A145" t="str">
            <v>SCE:(4) 48in (1) Instant Start Ballast - Reduced Light Output T8 Linear Fluorescent Replacing (2) 96in T12 Linear Fluorescent:COM</v>
          </cell>
          <cell r="B145" t="str">
            <v>SCE</v>
          </cell>
          <cell r="C145" t="str">
            <v>(4) 48in (1) Instant Start Ballast - Reduced Light Output T8 Linear Fluorescent Replacing (2) 96in T12 Linear Fluorescent</v>
          </cell>
          <cell r="D145" t="str">
            <v>COM</v>
          </cell>
          <cell r="E145">
            <v>0.7</v>
          </cell>
        </row>
        <row r="146">
          <cell r="A146" t="str">
            <v>SCE:(4) 48in (1) Instant Start Ballast - Reduced Light Output T8 Linear Fluorescent Replacing (4) 48in T12 Linear Fluorescent:COM</v>
          </cell>
          <cell r="B146" t="str">
            <v>SCE</v>
          </cell>
          <cell r="C146" t="str">
            <v>(4) 48in (1) Instant Start Ballast - Reduced Light Output T8 Linear Fluorescent Replacing (4) 48in T12 Linear Fluorescent</v>
          </cell>
          <cell r="D146" t="str">
            <v>COM</v>
          </cell>
          <cell r="E146">
            <v>0.7</v>
          </cell>
        </row>
        <row r="147">
          <cell r="A147" t="str">
            <v>SCE:(4) 48in (2) Instant Start Ballast - Reduced Light Output T8 Linear Fluorescent Replacing (4) 48in T12 Linear Fluorescent:COM</v>
          </cell>
          <cell r="B147" t="str">
            <v>SCE</v>
          </cell>
          <cell r="C147" t="str">
            <v>(4) 48in (2) Instant Start Ballast - Reduced Light Output T8 Linear Fluorescent Replacing (4) 48in T12 Linear Fluorescent</v>
          </cell>
          <cell r="D147" t="str">
            <v>COM</v>
          </cell>
          <cell r="E147">
            <v>0.7</v>
          </cell>
        </row>
        <row r="148">
          <cell r="A148" t="str">
            <v>SCE:(4) 48in Reduced 28 Watt (1) Instant Start Ballast - Reduced Light Output T8 Linear Fluorescent Replacing (4) 48in T8 Linear Fluorescent:COM</v>
          </cell>
          <cell r="B148" t="str">
            <v>SCE</v>
          </cell>
          <cell r="C148" t="str">
            <v>(4) 48in Reduced 28 Watt (1) Instant Start Ballast - Reduced Light Output T8 Linear Fluorescent Replacing (4) 48in T8 Linear Fluorescent</v>
          </cell>
          <cell r="D148" t="str">
            <v>COM</v>
          </cell>
          <cell r="E148">
            <v>0.7</v>
          </cell>
        </row>
        <row r="149">
          <cell r="A149" t="str">
            <v>SCE:&lt; 15 Cubic Feet Glass-Door Reach-In Refrigerator:COM</v>
          </cell>
          <cell r="B149" t="str">
            <v>SCE</v>
          </cell>
          <cell r="C149" t="str">
            <v>&lt; 15 Cubic Feet Glass-Door Reach-In Refrigerator</v>
          </cell>
          <cell r="D149" t="str">
            <v>COM</v>
          </cell>
          <cell r="E149">
            <v>0.6</v>
          </cell>
        </row>
        <row r="150">
          <cell r="A150" t="str">
            <v>SCE:&lt; 15 Cubic Feet Solid-Door Reach-In Refrigerator:COM</v>
          </cell>
          <cell r="B150" t="str">
            <v>SCE</v>
          </cell>
          <cell r="C150" t="str">
            <v>&lt; 15 Cubic Feet Solid-Door Reach-In Refrigerator</v>
          </cell>
          <cell r="D150" t="str">
            <v>COM</v>
          </cell>
          <cell r="E150">
            <v>0.6</v>
          </cell>
        </row>
        <row r="151">
          <cell r="A151" t="str">
            <v>SCE:&lt;=24 kBTU/Hr High Efficiency Package Terminal Heat Pump DX Equipment:COM</v>
          </cell>
          <cell r="B151" t="str">
            <v>SCE</v>
          </cell>
          <cell r="C151" t="str">
            <v>&lt;=24 kBTU/Hr High Efficiency Package Terminal Heat Pump DX Equipment</v>
          </cell>
          <cell r="D151" t="str">
            <v>COM</v>
          </cell>
          <cell r="E151">
            <v>0.85</v>
          </cell>
        </row>
        <row r="152">
          <cell r="A152" t="str">
            <v>SCE:&lt;24 kBTU/Hr 16 SEER Ductless AC DX Equipment Replacing 14 SEER AC:COM</v>
          </cell>
          <cell r="B152" t="str">
            <v>SCE</v>
          </cell>
          <cell r="C152" t="str">
            <v>&lt;24 kBTU/Hr 16 SEER Ductless AC DX Equipment Replacing 14 SEER AC</v>
          </cell>
          <cell r="D152" t="str">
            <v>COM</v>
          </cell>
          <cell r="E152">
            <v>0.85</v>
          </cell>
        </row>
        <row r="153">
          <cell r="A153" t="str">
            <v>SCE:&lt;24 kBTU/Hr 19 SEER Ductless AC DX Equipment Replacing 14 SEER AC:COM</v>
          </cell>
          <cell r="B153" t="str">
            <v>SCE</v>
          </cell>
          <cell r="C153" t="str">
            <v>&lt;24 kBTU/Hr 19 SEER Ductless AC DX Equipment Replacing 14 SEER AC</v>
          </cell>
          <cell r="D153" t="str">
            <v>COM</v>
          </cell>
          <cell r="E153">
            <v>0.85</v>
          </cell>
        </row>
        <row r="154">
          <cell r="A154" t="str">
            <v>SCE:&lt;55 kBTU/Hr 16 SEER Mini-Split Heat Pump DX Equipment Replacing &lt;55 kBTU/Hr 14 SEER Split System Heat Pump:COM</v>
          </cell>
          <cell r="B154" t="str">
            <v>SCE</v>
          </cell>
          <cell r="C154" t="str">
            <v>&lt;55 kBTU/Hr 16 SEER Mini-Split Heat Pump DX Equipment Replacing &lt;55 kBTU/Hr 14 SEER Split System Heat Pump</v>
          </cell>
          <cell r="D154" t="str">
            <v>COM</v>
          </cell>
          <cell r="E154">
            <v>0.85</v>
          </cell>
        </row>
        <row r="155">
          <cell r="A155" t="str">
            <v>SCE:&lt;55 kBTU/Hr 19 SEER Mini-Split Heat Pump DX Equipment Replacing &lt;55 kBTU/Hr 14 SEER Split System Heat Pump:COM</v>
          </cell>
          <cell r="B155" t="str">
            <v>SCE</v>
          </cell>
          <cell r="C155" t="str">
            <v>&lt;55 kBTU/Hr 19 SEER Mini-Split Heat Pump DX Equipment Replacing &lt;55 kBTU/Hr 14 SEER Split System Heat Pump</v>
          </cell>
          <cell r="D155" t="str">
            <v>COM</v>
          </cell>
          <cell r="E155">
            <v>0.85</v>
          </cell>
        </row>
        <row r="156">
          <cell r="A156" t="str">
            <v>SCE:&lt;55kbtu/Hr 15 SEER (12 EER) Package System Air Conditioner DX Equipment:COM</v>
          </cell>
          <cell r="B156" t="str">
            <v>SCE</v>
          </cell>
          <cell r="C156" t="str">
            <v>&lt;55kbtu/Hr 15 SEER (12 EER) Package System Air Conditioner DX Equipment</v>
          </cell>
          <cell r="D156" t="str">
            <v>COM</v>
          </cell>
          <cell r="E156">
            <v>0.85</v>
          </cell>
        </row>
        <row r="157">
          <cell r="A157" t="str">
            <v>SCE:&lt;55kbtu/Hr 15 SEER (12 EER) Package System Heat Pump:COM</v>
          </cell>
          <cell r="B157" t="str">
            <v>SCE</v>
          </cell>
          <cell r="C157" t="str">
            <v>&lt;55kbtu/Hr 15 SEER (12 EER) Package System Heat Pump</v>
          </cell>
          <cell r="D157" t="str">
            <v>COM</v>
          </cell>
          <cell r="E157">
            <v>0.85</v>
          </cell>
        </row>
        <row r="158">
          <cell r="A158" t="str">
            <v>SCE:&lt;55kbtu/Hr 16 SEER (12.4 EER) Package System Air Conditioner DX Equipment:COM</v>
          </cell>
          <cell r="B158" t="str">
            <v>SCE</v>
          </cell>
          <cell r="C158" t="str">
            <v>&lt;55kbtu/Hr 16 SEER (12.4 EER) Package System Air Conditioner DX Equipment</v>
          </cell>
          <cell r="D158" t="str">
            <v>COM</v>
          </cell>
          <cell r="E158">
            <v>0.85</v>
          </cell>
        </row>
        <row r="159">
          <cell r="A159" t="str">
            <v>SCE:&lt;55kbtu/Hr 16 SEER (12.4 EER) Package System Heat Pump:COM</v>
          </cell>
          <cell r="B159" t="str">
            <v>SCE</v>
          </cell>
          <cell r="C159" t="str">
            <v>&lt;55kbtu/Hr 16 SEER (12.4 EER) Package System Heat Pump</v>
          </cell>
          <cell r="D159" t="str">
            <v>COM</v>
          </cell>
          <cell r="E159">
            <v>0.85</v>
          </cell>
        </row>
        <row r="160">
          <cell r="A160" t="str">
            <v>SCE:&lt;55kbtu/Hr 17 SEER (13 EER) Package System Air Conditioner DX Equipment:COM</v>
          </cell>
          <cell r="B160" t="str">
            <v>SCE</v>
          </cell>
          <cell r="C160" t="str">
            <v>&lt;55kbtu/Hr 17 SEER (13 EER) Package System Air Conditioner DX Equipment</v>
          </cell>
          <cell r="D160" t="str">
            <v>COM</v>
          </cell>
          <cell r="E160">
            <v>0.85</v>
          </cell>
        </row>
        <row r="161">
          <cell r="A161" t="str">
            <v>SCE:&lt;55kbtu/Hr To Code Savings Portion Package System Air Conditioner DX Equipment:COM</v>
          </cell>
          <cell r="B161" t="str">
            <v>SCE</v>
          </cell>
          <cell r="C161" t="str">
            <v>&lt;55kbtu/Hr To Code Savings Portion Package System Air Conditioner DX Equipment</v>
          </cell>
          <cell r="D161" t="str">
            <v>COM</v>
          </cell>
          <cell r="E161">
            <v>0.6</v>
          </cell>
        </row>
        <row r="162">
          <cell r="A162" t="str">
            <v>SCE:&lt;55kbtu/Hr To Code Savings Portion Package System Heat Pump:COM</v>
          </cell>
          <cell r="B162" t="str">
            <v>SCE</v>
          </cell>
          <cell r="C162" t="str">
            <v>&lt;55kbtu/Hr To Code Savings Portion Package System Heat Pump</v>
          </cell>
          <cell r="D162" t="str">
            <v>COM</v>
          </cell>
          <cell r="E162">
            <v>0.6</v>
          </cell>
        </row>
        <row r="163">
          <cell r="A163" t="str">
            <v>SCE:&lt;55kbtu/Hr To Code Savings Portion Split System Heat Pump:COM</v>
          </cell>
          <cell r="B163" t="str">
            <v>SCE</v>
          </cell>
          <cell r="C163" t="str">
            <v>&lt;55kbtu/Hr To Code Savings Portion Split System Heat Pump</v>
          </cell>
          <cell r="D163" t="str">
            <v>COM</v>
          </cell>
          <cell r="E163">
            <v>0.6</v>
          </cell>
        </row>
        <row r="164">
          <cell r="A164" t="str">
            <v>SCE:= 5 Pans Full-Size Convection Oven:COM</v>
          </cell>
          <cell r="B164" t="str">
            <v>SCE</v>
          </cell>
          <cell r="C164" t="str">
            <v>= 5 Pans Full-Size Convection Oven</v>
          </cell>
          <cell r="D164" t="str">
            <v>COM</v>
          </cell>
          <cell r="E164">
            <v>0.6</v>
          </cell>
        </row>
        <row r="165">
          <cell r="A165" t="str">
            <v>SCE:= 50 Cubic Feet Glass-Door Reach-In Freezer:COM</v>
          </cell>
          <cell r="B165" t="str">
            <v>SCE</v>
          </cell>
          <cell r="C165" t="str">
            <v>= 50 Cubic Feet Glass-Door Reach-In Freezer</v>
          </cell>
          <cell r="D165" t="str">
            <v>COM</v>
          </cell>
          <cell r="E165">
            <v>0.6</v>
          </cell>
        </row>
        <row r="166">
          <cell r="A166" t="str">
            <v>SCE:= 50 Cubic Feet Glass-Door Reach-In Refrigerator:COM</v>
          </cell>
          <cell r="B166" t="str">
            <v>SCE</v>
          </cell>
          <cell r="C166" t="str">
            <v>= 50 Cubic Feet Glass-Door Reach-In Refrigerator</v>
          </cell>
          <cell r="D166" t="str">
            <v>COM</v>
          </cell>
          <cell r="E166">
            <v>0.6</v>
          </cell>
        </row>
        <row r="167">
          <cell r="A167" t="str">
            <v>SCE:= 50 Cubic Feet Solid-Door Reach-In Freezer:COM</v>
          </cell>
          <cell r="B167" t="str">
            <v>SCE</v>
          </cell>
          <cell r="C167" t="str">
            <v>= 50 Cubic Feet Solid-Door Reach-In Freezer</v>
          </cell>
          <cell r="D167" t="str">
            <v>COM</v>
          </cell>
          <cell r="E167">
            <v>0.6</v>
          </cell>
        </row>
        <row r="168">
          <cell r="A168" t="str">
            <v>SCE:=760 kBTU/Hr 10.2 EER Or 12.8 Ieer Air Source Unitary Air Conditioner DX Equipment:COM</v>
          </cell>
          <cell r="B168" t="str">
            <v>SCE</v>
          </cell>
          <cell r="C168" t="str">
            <v>=760 kBTU/Hr 10.2 EER Or 12.8 Ieer Air Source Unitary Air Conditioner DX Equipment</v>
          </cell>
          <cell r="D168" t="str">
            <v>COM</v>
          </cell>
          <cell r="E168">
            <v>0.85</v>
          </cell>
        </row>
        <row r="169">
          <cell r="A169" t="str">
            <v>SCE:=760 kBTU/Hr 10.4 EER Or 14 Ieer Air Source Unitary Air Conditioner DX Equipment:COM</v>
          </cell>
          <cell r="B169" t="str">
            <v>SCE</v>
          </cell>
          <cell r="C169" t="str">
            <v>=760 kBTU/Hr 10.4 EER Or 14 Ieer Air Source Unitary Air Conditioner DX Equipment</v>
          </cell>
          <cell r="D169" t="str">
            <v>COM</v>
          </cell>
          <cell r="E169">
            <v>0.85</v>
          </cell>
        </row>
        <row r="170">
          <cell r="A170" t="str">
            <v>SCE:=760 kBTU/Hr 10.7 EER Or 16 Ieer Air Source Unitary Air Conditioner DX Equipment:COM</v>
          </cell>
          <cell r="B170" t="str">
            <v>SCE</v>
          </cell>
          <cell r="C170" t="str">
            <v>=760 kBTU/Hr 10.7 EER Or 16 Ieer Air Source Unitary Air Conditioner DX Equipment</v>
          </cell>
          <cell r="D170" t="str">
            <v>COM</v>
          </cell>
          <cell r="E170">
            <v>0.85</v>
          </cell>
        </row>
        <row r="171">
          <cell r="A171" t="str">
            <v>SCE:=760 kBTU/Hr To Code Savings Portion Air Source Unitary Air Conditioner DX Equipment:COM</v>
          </cell>
          <cell r="B171" t="str">
            <v>SCE</v>
          </cell>
          <cell r="C171" t="str">
            <v>=760 kBTU/Hr To Code Savings Portion Air Source Unitary Air Conditioner DX Equipment</v>
          </cell>
          <cell r="D171" t="str">
            <v>COM</v>
          </cell>
          <cell r="E171">
            <v>0.85</v>
          </cell>
        </row>
        <row r="172">
          <cell r="A172" t="str">
            <v>SCE:&gt;= 300 Tons Above T24 By At Least 22.7%iplv And 10.0%fl High Efficiency Water-Cooled Variable Speed Screw Or Scroll Compressor Chiller:COM</v>
          </cell>
          <cell r="B172" t="str">
            <v>SCE</v>
          </cell>
          <cell r="C172" t="str">
            <v>&gt;= 300 Tons Above T24 By At Least 22.7%iplv And 10.0%fl High Efficiency Water-Cooled Variable Speed Screw Or Scroll Compressor Chiller</v>
          </cell>
          <cell r="D172" t="str">
            <v>COM</v>
          </cell>
          <cell r="E172">
            <v>0.6</v>
          </cell>
        </row>
        <row r="173">
          <cell r="A173" t="str">
            <v>SCE:&gt;= 600 Tons Above T24 By At Least 20%iplv And 0.0%fl High Efficiency Water-Cooled Constant Speed Centrifugal Compressor Chiller:COM</v>
          </cell>
          <cell r="B173" t="str">
            <v>SCE</v>
          </cell>
          <cell r="C173" t="str">
            <v>&gt;= 600 Tons Above T24 By At Least 20%iplv And 0.0%fl High Efficiency Water-Cooled Constant Speed Centrifugal Compressor Chiller</v>
          </cell>
          <cell r="D173" t="str">
            <v>COM</v>
          </cell>
          <cell r="E173">
            <v>0.6</v>
          </cell>
        </row>
        <row r="174">
          <cell r="A174" t="str">
            <v>SCE:&gt;160 To 187 Watt High/Low Bay LED Replacing 250 Watt Pulse Start Metal Halide:COM</v>
          </cell>
          <cell r="B174" t="str">
            <v>SCE</v>
          </cell>
          <cell r="C174" t="str">
            <v>&gt;160 To 187 Watt High/Low Bay LED Replacing 250 Watt Pulse Start Metal Halide</v>
          </cell>
          <cell r="D174" t="str">
            <v>COM</v>
          </cell>
          <cell r="E174">
            <v>0.7</v>
          </cell>
        </row>
        <row r="175">
          <cell r="A175" t="str">
            <v>SCE:0.39 Shgc Window Film Replacing 0.82 Shgc Window:COM</v>
          </cell>
          <cell r="B175" t="str">
            <v>SCE</v>
          </cell>
          <cell r="C175" t="str">
            <v>0.39 Shgc Window Film Replacing 0.82 Shgc Window</v>
          </cell>
          <cell r="D175" t="str">
            <v>COM</v>
          </cell>
          <cell r="E175">
            <v>0.6</v>
          </cell>
        </row>
        <row r="176">
          <cell r="A176" t="str">
            <v>SCE:1/2 Size &lt;= 0.2 kW Insulated Holding Cabinet Replacing Energy Star Holding Cabinet:COM</v>
          </cell>
          <cell r="B176" t="str">
            <v>SCE</v>
          </cell>
          <cell r="C176" t="str">
            <v>1/2 Size &lt;= 0.2 kW Insulated Holding Cabinet Replacing Energy Star Holding Cabinet</v>
          </cell>
          <cell r="D176" t="str">
            <v>COM</v>
          </cell>
          <cell r="E176">
            <v>0.6</v>
          </cell>
        </row>
        <row r="177">
          <cell r="A177" t="str">
            <v>SCE:10.07 EER Or 14.29 Iplv &lt; 150 Ton Air Cooled Tier 1 Chiller:COM</v>
          </cell>
          <cell r="B177" t="str">
            <v>SCE</v>
          </cell>
          <cell r="C177" t="str">
            <v>10.07 EER Or 14.29 Iplv &lt; 150 Ton Air Cooled Tier 1 Chiller</v>
          </cell>
          <cell r="D177" t="str">
            <v>COM</v>
          </cell>
          <cell r="E177">
            <v>0.6</v>
          </cell>
        </row>
        <row r="178">
          <cell r="A178" t="str">
            <v>SCE:10.90 EER Or 15.00 Iplv &lt; 150 Ton Air Cooled Tier 2 Chiller:COM</v>
          </cell>
          <cell r="B178" t="str">
            <v>SCE</v>
          </cell>
          <cell r="C178" t="str">
            <v>10.90 EER Or 15.00 Iplv &lt; 150 Ton Air Cooled Tier 2 Chiller</v>
          </cell>
          <cell r="D178" t="str">
            <v>COM</v>
          </cell>
          <cell r="E178">
            <v>0.6</v>
          </cell>
        </row>
        <row r="179">
          <cell r="A179" t="str">
            <v>SCE:135-240 kBTU/Hr 11.5 EER Or 12.3 Ieer Air Source Unitary Air Conditioner DX Equipment:COM</v>
          </cell>
          <cell r="B179" t="str">
            <v>SCE</v>
          </cell>
          <cell r="C179" t="str">
            <v>135-240 kBTU/Hr 11.5 EER Or 12.3 Ieer Air Source Unitary Air Conditioner DX Equipment</v>
          </cell>
          <cell r="D179" t="str">
            <v>COM</v>
          </cell>
          <cell r="E179">
            <v>0.85</v>
          </cell>
        </row>
        <row r="180">
          <cell r="A180" t="str">
            <v>SCE:135-240 kBTU/Hr 12 EER Or 13 Ieer Air Source Unitary Air Conditioner DX Equipment:COM</v>
          </cell>
          <cell r="B180" t="str">
            <v>SCE</v>
          </cell>
          <cell r="C180" t="str">
            <v>135-240 kBTU/Hr 12 EER Or 13 Ieer Air Source Unitary Air Conditioner DX Equipment</v>
          </cell>
          <cell r="D180" t="str">
            <v>COM</v>
          </cell>
          <cell r="E180">
            <v>0.85</v>
          </cell>
        </row>
        <row r="181">
          <cell r="A181" t="str">
            <v>SCE:135-240 kBTU/Hr 12.5 EER Or 13.6 Ieer Air Source Unitary Air Conditioner DX Equipment:COM</v>
          </cell>
          <cell r="B181" t="str">
            <v>SCE</v>
          </cell>
          <cell r="C181" t="str">
            <v>135-240 kBTU/Hr 12.5 EER Or 13.6 Ieer Air Source Unitary Air Conditioner DX Equipment</v>
          </cell>
          <cell r="D181" t="str">
            <v>COM</v>
          </cell>
          <cell r="E181">
            <v>0.85</v>
          </cell>
        </row>
        <row r="182">
          <cell r="A182" t="str">
            <v>SCE:135-240 kBTU/Hr 13 EER Or 15.2 Ieer Air Source Unitary Air Conditioner DX Equipment:COM</v>
          </cell>
          <cell r="B182" t="str">
            <v>SCE</v>
          </cell>
          <cell r="C182" t="str">
            <v>135-240 kBTU/Hr 13 EER Or 15.2 Ieer Air Source Unitary Air Conditioner DX Equipment</v>
          </cell>
          <cell r="D182" t="str">
            <v>COM</v>
          </cell>
          <cell r="E182">
            <v>0.85</v>
          </cell>
        </row>
        <row r="183">
          <cell r="A183" t="str">
            <v>SCE:135-240 kBTU/Hr 13 EER Or 19 Ieer Air Source Unitary Air Conditioner DX Equipment:COM</v>
          </cell>
          <cell r="B183" t="str">
            <v>SCE</v>
          </cell>
          <cell r="C183" t="str">
            <v>135-240 kBTU/Hr 13 EER Or 19 Ieer Air Source Unitary Air Conditioner DX Equipment</v>
          </cell>
          <cell r="D183" t="str">
            <v>COM</v>
          </cell>
          <cell r="E183">
            <v>0.85</v>
          </cell>
        </row>
        <row r="184">
          <cell r="A184" t="str">
            <v>SCE:135-240 kBTU/Hr To Code Savings Portion Air Source Unitary Air Conditioner DX Equipment:COM</v>
          </cell>
          <cell r="B184" t="str">
            <v>SCE</v>
          </cell>
          <cell r="C184" t="str">
            <v>135-240 kBTU/Hr To Code Savings Portion Air Source Unitary Air Conditioner DX Equipment</v>
          </cell>
          <cell r="D184" t="str">
            <v>COM</v>
          </cell>
          <cell r="E184">
            <v>0.6</v>
          </cell>
        </row>
        <row r="185">
          <cell r="A185" t="str">
            <v>SCE:14-26 Watts Integral Spiral CFL Replacing Incandescent Average Watts = 64.26:COM</v>
          </cell>
          <cell r="B185" t="str">
            <v>SCE</v>
          </cell>
          <cell r="C185" t="str">
            <v>14-26 Watts Integral Spiral CFL Replacing Incandescent Average Watts = 64.26</v>
          </cell>
          <cell r="D185" t="str">
            <v>COM</v>
          </cell>
          <cell r="E185">
            <v>0.53</v>
          </cell>
        </row>
        <row r="186">
          <cell r="A186" t="str">
            <v>SCE:15 - 29 Cubic Feet Glass-Door Reach-In Refrigerator:COM</v>
          </cell>
          <cell r="B186" t="str">
            <v>SCE</v>
          </cell>
          <cell r="C186" t="str">
            <v>15 - 29 Cubic Feet Glass-Door Reach-In Refrigerator</v>
          </cell>
          <cell r="D186" t="str">
            <v>COM</v>
          </cell>
          <cell r="E186">
            <v>0.53</v>
          </cell>
        </row>
        <row r="187">
          <cell r="A187" t="str">
            <v>SCE:15 - 29 Cubic Feet Solid-Door Reach-In Freezer:COM</v>
          </cell>
          <cell r="B187" t="str">
            <v>SCE</v>
          </cell>
          <cell r="C187" t="str">
            <v>15 - 29 Cubic Feet Solid-Door Reach-In Freezer</v>
          </cell>
          <cell r="D187" t="str">
            <v>COM</v>
          </cell>
          <cell r="E187">
            <v>0.53</v>
          </cell>
        </row>
        <row r="188">
          <cell r="A188" t="str">
            <v>SCE:15 - 29 Cubic Feet Solid-Door Reach-In Refrigerator:COM</v>
          </cell>
          <cell r="B188" t="str">
            <v>SCE</v>
          </cell>
          <cell r="C188" t="str">
            <v>15 - 29 Cubic Feet Solid-Door Reach-In Refrigerator</v>
          </cell>
          <cell r="D188" t="str">
            <v>COM</v>
          </cell>
          <cell r="E188">
            <v>0.53</v>
          </cell>
        </row>
        <row r="189">
          <cell r="A189" t="str">
            <v>SCE:15 Watt Integral Spiral CFL Replacing Incandescent Average Watts = 52.05:COM</v>
          </cell>
          <cell r="B189" t="str">
            <v>SCE</v>
          </cell>
          <cell r="C189" t="str">
            <v>15 Watt Integral Spiral CFL Replacing Incandescent Average Watts = 52.05</v>
          </cell>
          <cell r="D189" t="str">
            <v>COM</v>
          </cell>
          <cell r="E189">
            <v>0.53</v>
          </cell>
        </row>
        <row r="190">
          <cell r="A190" t="str">
            <v>SCE:15 Watt Integral Spiral With Reflector CFL Replacing Incandescent Average Watts = 61.35:COM</v>
          </cell>
          <cell r="B190" t="str">
            <v>SCE</v>
          </cell>
          <cell r="C190" t="str">
            <v>15 Watt Integral Spiral With Reflector CFL Replacing Incandescent Average Watts = 61.35</v>
          </cell>
          <cell r="D190" t="str">
            <v>COM</v>
          </cell>
          <cell r="E190">
            <v>0.53</v>
          </cell>
        </row>
        <row r="191">
          <cell r="A191" t="str">
            <v>SCE:18 Watt Integral A CFL Replacing Incandescent Average Watts = 62.46:COM</v>
          </cell>
          <cell r="B191" t="str">
            <v>SCE</v>
          </cell>
          <cell r="C191" t="str">
            <v>18 Watt Integral A CFL Replacing Incandescent Average Watts = 62.46</v>
          </cell>
          <cell r="D191" t="str">
            <v>COM</v>
          </cell>
          <cell r="E191">
            <v>0.53</v>
          </cell>
        </row>
        <row r="192">
          <cell r="A192" t="str">
            <v>SCE:18 Watt Integral Spiral With Reflector CFL Replacing Incandescent Average Watts = 73.62:COM</v>
          </cell>
          <cell r="B192" t="str">
            <v>SCE</v>
          </cell>
          <cell r="C192" t="str">
            <v>18 Watt Integral Spiral With Reflector CFL Replacing Incandescent Average Watts = 73.62</v>
          </cell>
          <cell r="D192" t="str">
            <v>COM</v>
          </cell>
          <cell r="E192">
            <v>0.53</v>
          </cell>
        </row>
        <row r="193">
          <cell r="A193" t="str">
            <v>SCE:19 Watt Integral A CFL Replacing Incandescent Average Watts = 65.93:COM</v>
          </cell>
          <cell r="B193" t="str">
            <v>SCE</v>
          </cell>
          <cell r="C193" t="str">
            <v>19 Watt Integral A CFL Replacing Incandescent Average Watts = 65.93</v>
          </cell>
          <cell r="D193" t="str">
            <v>COM</v>
          </cell>
          <cell r="E193">
            <v>0.53</v>
          </cell>
        </row>
        <row r="194">
          <cell r="A194" t="str">
            <v>SCE:19 Watt Integral Globe CFL Replacing Incandescent Average Watts = 65.93:COM</v>
          </cell>
          <cell r="B194" t="str">
            <v>SCE</v>
          </cell>
          <cell r="C194" t="str">
            <v>19 Watt Integral Globe CFL Replacing Incandescent Average Watts = 65.93</v>
          </cell>
          <cell r="D194" t="str">
            <v>COM</v>
          </cell>
          <cell r="E194">
            <v>0.53</v>
          </cell>
        </row>
        <row r="195">
          <cell r="A195" t="str">
            <v>SCE:23 Watt Integral Spiral With Reflector CFL Replacing Incandescent Average Watts = 94.07:COM</v>
          </cell>
          <cell r="B195" t="str">
            <v>SCE</v>
          </cell>
          <cell r="C195" t="str">
            <v>23 Watt Integral Spiral With Reflector CFL Replacing Incandescent Average Watts = 94.07</v>
          </cell>
          <cell r="D195" t="str">
            <v>COM</v>
          </cell>
          <cell r="E195">
            <v>0.53</v>
          </cell>
        </row>
        <row r="196">
          <cell r="A196" t="str">
            <v>SCE:240-760 kBTU/Hr 10.5 EER Or 11.1 Ieer Air Source Unitary Air Conditioner DX Equipment:COM</v>
          </cell>
          <cell r="B196" t="str">
            <v>SCE</v>
          </cell>
          <cell r="C196" t="str">
            <v>240-760 kBTU/Hr 10.5 EER Or 11.1 Ieer Air Source Unitary Air Conditioner DX Equipment</v>
          </cell>
          <cell r="D196" t="str">
            <v>COM</v>
          </cell>
          <cell r="E196">
            <v>0.85</v>
          </cell>
        </row>
        <row r="197">
          <cell r="A197" t="str">
            <v>SCE:240-760 kBTU/Hr 10.8 EER Or 12 Ieer Air Source Unitary Air Conditioner DX Equipment:COM</v>
          </cell>
          <cell r="B197" t="str">
            <v>SCE</v>
          </cell>
          <cell r="C197" t="str">
            <v>240-760 kBTU/Hr 10.8 EER Or 12 Ieer Air Source Unitary Air Conditioner DX Equipment</v>
          </cell>
          <cell r="D197" t="str">
            <v>COM</v>
          </cell>
          <cell r="E197">
            <v>0.85</v>
          </cell>
        </row>
        <row r="198">
          <cell r="A198" t="str">
            <v>SCE:240-760 kBTU/Hr 11.1 EER Or 13.1 Ieer Air Source Unitary Air Conditioner DX Equipment:COM</v>
          </cell>
          <cell r="B198" t="str">
            <v>SCE</v>
          </cell>
          <cell r="C198" t="str">
            <v>240-760 kBTU/Hr 11.1 EER Or 13.1 Ieer Air Source Unitary Air Conditioner DX Equipment</v>
          </cell>
          <cell r="D198" t="str">
            <v>COM</v>
          </cell>
          <cell r="E198">
            <v>0.85</v>
          </cell>
        </row>
        <row r="199">
          <cell r="A199" t="str">
            <v>SCE:240-760 kBTU/Hr 11.6 EER Or 15 Ieer Air Source Unitary Air Conditioner DX Equipment:COM</v>
          </cell>
          <cell r="B199" t="str">
            <v>SCE</v>
          </cell>
          <cell r="C199" t="str">
            <v>240-760 kBTU/Hr 11.6 EER Or 15 Ieer Air Source Unitary Air Conditioner DX Equipment</v>
          </cell>
          <cell r="D199" t="str">
            <v>COM</v>
          </cell>
          <cell r="E199">
            <v>0.85</v>
          </cell>
        </row>
        <row r="200">
          <cell r="A200" t="str">
            <v>SCE:240-760 kBTU/Hr To Code Savings Portion Air Source Unitary Air Conditioner DX Equipment:COM</v>
          </cell>
          <cell r="B200" t="str">
            <v>SCE</v>
          </cell>
          <cell r="C200" t="str">
            <v>240-760 kBTU/Hr To Code Savings Portion Air Source Unitary Air Conditioner DX Equipment</v>
          </cell>
          <cell r="D200" t="str">
            <v>COM</v>
          </cell>
          <cell r="E200">
            <v>0.6</v>
          </cell>
        </row>
        <row r="201">
          <cell r="A201" t="str">
            <v>SCE:245 To 360 Watt (Tier 2) Interior Fixture T5 Linear Flourescent Replacing 400 Watt Lamp Base Case:COM</v>
          </cell>
          <cell r="B201" t="str">
            <v>SCE</v>
          </cell>
          <cell r="C201" t="str">
            <v>245 To 360 Watt (Tier 2) Interior Fixture T5 Linear Flourescent Replacing 400 Watt Lamp Base Case</v>
          </cell>
          <cell r="D201" t="str">
            <v>COM</v>
          </cell>
          <cell r="E201">
            <v>0.7</v>
          </cell>
        </row>
        <row r="202">
          <cell r="A202" t="str">
            <v>SCE:25 Watt Integral Spiral With Reflector CFL Replacing Incandescent Average Watts = 102.25:COM</v>
          </cell>
          <cell r="B202" t="str">
            <v>SCE</v>
          </cell>
          <cell r="C202" t="str">
            <v>25 Watt Integral Spiral With Reflector CFL Replacing Incandescent Average Watts = 102.25</v>
          </cell>
          <cell r="D202" t="str">
            <v>COM</v>
          </cell>
          <cell r="E202">
            <v>0.53</v>
          </cell>
        </row>
        <row r="203">
          <cell r="A203" t="str">
            <v>SCE:25-50 HP Turbine Booster Pump System Overhaul Maintenance:COM</v>
          </cell>
          <cell r="B203" t="str">
            <v>SCE</v>
          </cell>
          <cell r="C203" t="str">
            <v>25-50 HP Turbine Booster Pump System Overhaul Maintenance</v>
          </cell>
          <cell r="D203" t="str">
            <v>COM</v>
          </cell>
          <cell r="E203">
            <v>0.6</v>
          </cell>
        </row>
        <row r="204">
          <cell r="A204" t="str">
            <v>SCE:26 Watt 3-Way CFL Replacing Incandescent Average Watts = 90.22:COM</v>
          </cell>
          <cell r="B204" t="str">
            <v>SCE</v>
          </cell>
          <cell r="C204" t="str">
            <v>26 Watt 3-Way CFL Replacing Incandescent Average Watts = 90.22</v>
          </cell>
          <cell r="D204" t="str">
            <v>COM</v>
          </cell>
          <cell r="E204">
            <v>0.53</v>
          </cell>
        </row>
        <row r="205">
          <cell r="A205" t="str">
            <v>SCE:29 Watt 3-Way CFL Replacing Incandescent Average Watts = 100.63:COM</v>
          </cell>
          <cell r="B205" t="str">
            <v>SCE</v>
          </cell>
          <cell r="C205" t="str">
            <v>29 Watt 3-Way CFL Replacing Incandescent Average Watts = 100.63</v>
          </cell>
          <cell r="D205" t="str">
            <v>COM</v>
          </cell>
          <cell r="E205">
            <v>0.53</v>
          </cell>
        </row>
        <row r="206">
          <cell r="A206" t="str">
            <v>SCE:30 - 49 Cubic Feet Glass-Door Reach-In Freezer:COM</v>
          </cell>
          <cell r="B206" t="str">
            <v>SCE</v>
          </cell>
          <cell r="C206" t="str">
            <v>30 - 49 Cubic Feet Glass-Door Reach-In Freezer</v>
          </cell>
          <cell r="D206" t="str">
            <v>COM</v>
          </cell>
          <cell r="E206">
            <v>0.6</v>
          </cell>
        </row>
        <row r="207">
          <cell r="A207" t="str">
            <v>SCE:30 - 49 Cubic Feet Glass-Door Reach-In Refrigerator:COM</v>
          </cell>
          <cell r="B207" t="str">
            <v>SCE</v>
          </cell>
          <cell r="C207" t="str">
            <v>30 - 49 Cubic Feet Glass-Door Reach-In Refrigerator</v>
          </cell>
          <cell r="D207" t="str">
            <v>COM</v>
          </cell>
          <cell r="E207">
            <v>0.6</v>
          </cell>
        </row>
        <row r="208">
          <cell r="A208" t="str">
            <v>SCE:30 - 49 Cubic Feet Solid-Door Reach-In Refrigerator:COM</v>
          </cell>
          <cell r="B208" t="str">
            <v>SCE</v>
          </cell>
          <cell r="C208" t="str">
            <v>30 - 49 Cubic Feet Solid-Door Reach-In Refrigerator</v>
          </cell>
          <cell r="D208" t="str">
            <v>COM</v>
          </cell>
          <cell r="E208">
            <v>0.6</v>
          </cell>
        </row>
        <row r="209">
          <cell r="A209" t="str">
            <v>SCE:300-599 Tons Above T24 By At Least 20%iplv And 0.0%fl High Efficiency Water-Cooled Constant Speed Centrifugal Compressor Chiller:COM</v>
          </cell>
          <cell r="B209" t="str">
            <v>SCE</v>
          </cell>
          <cell r="C209" t="str">
            <v>300-599 Tons Above T24 By At Least 20%iplv And 0.0%fl High Efficiency Water-Cooled Constant Speed Centrifugal Compressor Chiller</v>
          </cell>
          <cell r="D209" t="str">
            <v>COM</v>
          </cell>
          <cell r="E209">
            <v>0.6</v>
          </cell>
        </row>
        <row r="210">
          <cell r="A210" t="str">
            <v>SCE:41 HP - 100 HP Variable Speed Drive On Garage Exhaust Fan Control:COM</v>
          </cell>
          <cell r="B210" t="str">
            <v>SCE</v>
          </cell>
          <cell r="C210" t="str">
            <v>41 HP - 100 HP Variable Speed Drive On Garage Exhaust Fan Control</v>
          </cell>
          <cell r="D210" t="str">
            <v>COM</v>
          </cell>
          <cell r="E210">
            <v>0.6</v>
          </cell>
        </row>
        <row r="211">
          <cell r="A211" t="str">
            <v>SCE:5 Ft LED Low Temp Reach-In Display Case Traffic Sensor Controls Replacing LED Fixture With No Occupancy Sensor:COM</v>
          </cell>
          <cell r="B211" t="str">
            <v>SCE</v>
          </cell>
          <cell r="C211" t="str">
            <v>5 Ft LED Low Temp Reach-In Display Case Traffic Sensor Controls Replacing LED Fixture With No Occupancy Sensor</v>
          </cell>
          <cell r="D211" t="str">
            <v>COM</v>
          </cell>
          <cell r="E211">
            <v>0.7</v>
          </cell>
        </row>
        <row r="212">
          <cell r="A212" t="str">
            <v>SCE:5 Watt Open Sign LED Replacing Neon Open Sign:COM</v>
          </cell>
          <cell r="B212" t="str">
            <v>SCE</v>
          </cell>
          <cell r="C212" t="str">
            <v>5 Watt Open Sign LED Replacing Neon Open Sign</v>
          </cell>
          <cell r="D212" t="str">
            <v>COM</v>
          </cell>
          <cell r="E212">
            <v>0.7</v>
          </cell>
        </row>
        <row r="213">
          <cell r="A213" t="str">
            <v>SCE:501 - 1000 lbs Per Day Ice Machine:COM</v>
          </cell>
          <cell r="B213" t="str">
            <v>SCE</v>
          </cell>
          <cell r="C213" t="str">
            <v>501 - 1000 lbs Per Day Ice Machine</v>
          </cell>
          <cell r="D213" t="str">
            <v>COM</v>
          </cell>
          <cell r="E213">
            <v>0.6</v>
          </cell>
        </row>
        <row r="214">
          <cell r="A214" t="str">
            <v>SCE:55to65kbtu/Hr 15 SEER (12 EER) Package System Air Conditioner DX Equipment:COM</v>
          </cell>
          <cell r="B214" t="str">
            <v>SCE</v>
          </cell>
          <cell r="C214" t="str">
            <v>55to65kbtu/Hr 15 SEER (12 EER) Package System Air Conditioner DX Equipment</v>
          </cell>
          <cell r="D214" t="str">
            <v>COM</v>
          </cell>
          <cell r="E214">
            <v>0.85</v>
          </cell>
        </row>
        <row r="215">
          <cell r="A215" t="str">
            <v>SCE:55to65kbtu/Hr 15 SEER (12 EER) Package System Heat Pump:COM</v>
          </cell>
          <cell r="B215" t="str">
            <v>SCE</v>
          </cell>
          <cell r="C215" t="str">
            <v>55to65kbtu/Hr 15 SEER (12 EER) Package System Heat Pump</v>
          </cell>
          <cell r="D215" t="str">
            <v>COM</v>
          </cell>
          <cell r="E215">
            <v>0.85</v>
          </cell>
        </row>
        <row r="216">
          <cell r="A216" t="str">
            <v>SCE:55to65kbtu/Hr 16 SEER (12.4 EER) Package System Air Conditioner DX Equipment:COM</v>
          </cell>
          <cell r="B216" t="str">
            <v>SCE</v>
          </cell>
          <cell r="C216" t="str">
            <v>55to65kbtu/Hr 16 SEER (12.4 EER) Package System Air Conditioner DX Equipment</v>
          </cell>
          <cell r="D216" t="str">
            <v>COM</v>
          </cell>
          <cell r="E216">
            <v>0.85</v>
          </cell>
        </row>
        <row r="217">
          <cell r="A217" t="str">
            <v>SCE:55to65kbtu/Hr 16 SEER (12.4 EER) Package System Heat Pump:COM</v>
          </cell>
          <cell r="B217" t="str">
            <v>SCE</v>
          </cell>
          <cell r="C217" t="str">
            <v>55to65kbtu/Hr 16 SEER (12.4 EER) Package System Heat Pump</v>
          </cell>
          <cell r="D217" t="str">
            <v>COM</v>
          </cell>
          <cell r="E217">
            <v>0.85</v>
          </cell>
        </row>
        <row r="218">
          <cell r="A218" t="str">
            <v>SCE:55to65kbtu/Hr 17 SEER (13 EER) Package System Air Conditioner DX Equipment:COM</v>
          </cell>
          <cell r="B218" t="str">
            <v>SCE</v>
          </cell>
          <cell r="C218" t="str">
            <v>55to65kbtu/Hr 17 SEER (13 EER) Package System Air Conditioner DX Equipment</v>
          </cell>
          <cell r="D218" t="str">
            <v>COM</v>
          </cell>
          <cell r="E218">
            <v>0.85</v>
          </cell>
        </row>
        <row r="219">
          <cell r="A219" t="str">
            <v>SCE:55to65kbtu/Hr To Code Savings Portion Package System Air Conditioner DX Equipment:COM</v>
          </cell>
          <cell r="B219" t="str">
            <v>SCE</v>
          </cell>
          <cell r="C219" t="str">
            <v>55to65kbtu/Hr To Code Savings Portion Package System Air Conditioner DX Equipment</v>
          </cell>
          <cell r="D219" t="str">
            <v>COM</v>
          </cell>
          <cell r="E219">
            <v>0.6</v>
          </cell>
        </row>
        <row r="220">
          <cell r="A220" t="str">
            <v>SCE:55to65kbtu/Hr To Code Savings Portion Package System Heat Pump:COM</v>
          </cell>
          <cell r="B220" t="str">
            <v>SCE</v>
          </cell>
          <cell r="C220" t="str">
            <v>55to65kbtu/Hr To Code Savings Portion Package System Heat Pump</v>
          </cell>
          <cell r="D220" t="str">
            <v>COM</v>
          </cell>
          <cell r="E220">
            <v>0.6</v>
          </cell>
        </row>
        <row r="221">
          <cell r="A221" t="str">
            <v>SCE:65-135 kBTU/Hr 11.5 EER Or 12.8 Ieer Air Source Unitary Air Conditioner DX Equipment:COM</v>
          </cell>
          <cell r="B221" t="str">
            <v>SCE</v>
          </cell>
          <cell r="C221" t="str">
            <v>65-135 kBTU/Hr 11.5 EER Or 12.8 Ieer Air Source Unitary Air Conditioner DX Equipment</v>
          </cell>
          <cell r="D221" t="str">
            <v>COM</v>
          </cell>
          <cell r="E221">
            <v>0.85</v>
          </cell>
        </row>
        <row r="222">
          <cell r="A222" t="str">
            <v>SCE:65-135 kBTU/Hr 12 EER Or 13.8 Ieer Air Source Unitary Air Conditioner DX Equipment:COM</v>
          </cell>
          <cell r="B222" t="str">
            <v>SCE</v>
          </cell>
          <cell r="C222" t="str">
            <v>65-135 kBTU/Hr 12 EER Or 13.8 Ieer Air Source Unitary Air Conditioner DX Equipment</v>
          </cell>
          <cell r="D222" t="str">
            <v>COM</v>
          </cell>
          <cell r="E222">
            <v>0.85</v>
          </cell>
        </row>
        <row r="223">
          <cell r="A223" t="str">
            <v>SCE:65-135 kBTU/Hr 12.5 EER Or 14.8 Ieer Air Source Unitary Air Conditioner DX Equipment:COM</v>
          </cell>
          <cell r="B223" t="str">
            <v>SCE</v>
          </cell>
          <cell r="C223" t="str">
            <v>65-135 kBTU/Hr 12.5 EER Or 14.8 Ieer Air Source Unitary Air Conditioner DX Equipment</v>
          </cell>
          <cell r="D223" t="str">
            <v>COM</v>
          </cell>
          <cell r="E223">
            <v>0.85</v>
          </cell>
        </row>
        <row r="224">
          <cell r="A224" t="str">
            <v>SCE:65-135 kBTU/Hr To Code Savings Portion Air Source Unitary Air Conditioner DX Equipment:COM</v>
          </cell>
          <cell r="B224" t="str">
            <v>SCE</v>
          </cell>
          <cell r="C224" t="str">
            <v>65-135 kBTU/Hr To Code Savings Portion Air Source Unitary Air Conditioner DX Equipment</v>
          </cell>
          <cell r="D224" t="str">
            <v>COM</v>
          </cell>
          <cell r="E224">
            <v>0.6</v>
          </cell>
        </row>
        <row r="225">
          <cell r="A225" t="str">
            <v>SCE:75-149 Tons Above T24 By At Least 18.4%iplv And 11.4%fl High Efficiency Water-Cooled Variable Speed Screw Or Scroll Compressor Chiller:COM</v>
          </cell>
          <cell r="B225" t="str">
            <v>SCE</v>
          </cell>
          <cell r="C225" t="str">
            <v>75-149 Tons Above T24 By At Least 18.4%iplv And 11.4%fl High Efficiency Water-Cooled Variable Speed Screw Or Scroll Compressor Chiller</v>
          </cell>
          <cell r="D225" t="str">
            <v>COM</v>
          </cell>
          <cell r="E225">
            <v>0.6</v>
          </cell>
        </row>
        <row r="226">
          <cell r="A226" t="str">
            <v>SCE:Add Door To Medium Temperature Open Vertical Display Case:COM</v>
          </cell>
          <cell r="B226" t="str">
            <v>SCE</v>
          </cell>
          <cell r="C226" t="str">
            <v>Add Door To Medium Temperature Open Vertical Display Case</v>
          </cell>
          <cell r="D226" t="str">
            <v>COM</v>
          </cell>
          <cell r="E226">
            <v>0.6</v>
          </cell>
        </row>
        <row r="227">
          <cell r="A227" t="str">
            <v>SCE:Commercial Air-Cooled Multiplex Floating Head Pressure Control:COM</v>
          </cell>
          <cell r="B227" t="str">
            <v>SCE</v>
          </cell>
          <cell r="C227" t="str">
            <v>Commercial Air-Cooled Multiplex Floating Head Pressure Control</v>
          </cell>
          <cell r="D227" t="str">
            <v>COM</v>
          </cell>
          <cell r="E227">
            <v>0.6</v>
          </cell>
        </row>
        <row r="228">
          <cell r="A228" t="str">
            <v>SCE:Commercial Evap-Cooled Multiplex Floating Head Pressure Control:COM</v>
          </cell>
          <cell r="B228" t="str">
            <v>SCE</v>
          </cell>
          <cell r="C228" t="str">
            <v>Commercial Evap-Cooled Multiplex Floating Head Pressure Control</v>
          </cell>
          <cell r="D228" t="str">
            <v>COM</v>
          </cell>
          <cell r="E228">
            <v>0.6</v>
          </cell>
        </row>
        <row r="229">
          <cell r="A229" t="str">
            <v>SCE:Commercial Multiplex Floating Suction Pressure Control:COM</v>
          </cell>
          <cell r="B229" t="str">
            <v>SCE</v>
          </cell>
          <cell r="C229" t="str">
            <v>Commercial Multiplex Floating Suction Pressure Control</v>
          </cell>
          <cell r="D229" t="str">
            <v>COM</v>
          </cell>
          <cell r="E229">
            <v>0.6</v>
          </cell>
        </row>
        <row r="230">
          <cell r="A230" t="str">
            <v>SCE:Cooking Efficiency =60% Commercial Electric Combination &lt;15 Pans Oven:COM</v>
          </cell>
          <cell r="B230" t="str">
            <v>SCE</v>
          </cell>
          <cell r="C230" t="str">
            <v>Cooking Efficiency =60% Commercial Electric Combination &lt;15 Pans Oven</v>
          </cell>
          <cell r="D230" t="str">
            <v>COM</v>
          </cell>
          <cell r="E230">
            <v>0.6</v>
          </cell>
        </row>
        <row r="231">
          <cell r="A231" t="str">
            <v>SCE:Cooler Anti-Sweat Heater (ASH) Control:COM</v>
          </cell>
          <cell r="B231" t="str">
            <v>SCE</v>
          </cell>
          <cell r="C231" t="str">
            <v>Cooler Anti-Sweat Heater (ASH) Control</v>
          </cell>
          <cell r="D231" t="str">
            <v>COM</v>
          </cell>
          <cell r="E231">
            <v>0.6</v>
          </cell>
        </row>
        <row r="232">
          <cell r="A232" t="str">
            <v>SCE:Deemed Re-Inspection Fee:COM</v>
          </cell>
          <cell r="B232" t="str">
            <v>SCE</v>
          </cell>
          <cell r="C232" t="str">
            <v>Deemed Re-Inspection Fee</v>
          </cell>
          <cell r="D232" t="str">
            <v>COM</v>
          </cell>
          <cell r="E232">
            <v>0.6</v>
          </cell>
        </row>
        <row r="233">
          <cell r="A233" t="str">
            <v>SCE:Demand Control Ventilation Hood Control:COM</v>
          </cell>
          <cell r="B233" t="str">
            <v>SCE</v>
          </cell>
          <cell r="C233" t="str">
            <v>Demand Control Ventilation Hood Control</v>
          </cell>
          <cell r="D233" t="str">
            <v>COM</v>
          </cell>
          <cell r="E233">
            <v>0.6</v>
          </cell>
        </row>
        <row r="234">
          <cell r="A234" t="str">
            <v>SCE:Display Case Cooler Evaporator Fan ECM Motor Replacing Shaded Pole Motor:COM</v>
          </cell>
          <cell r="B234" t="str">
            <v>SCE</v>
          </cell>
          <cell r="C234" t="str">
            <v>Display Case Cooler Evaporator Fan ECM Motor Replacing Shaded Pole Motor</v>
          </cell>
          <cell r="D234" t="str">
            <v>COM</v>
          </cell>
          <cell r="E234">
            <v>0.6</v>
          </cell>
        </row>
        <row r="235">
          <cell r="A235" t="str">
            <v>SCE:Heat Pump Demand Controlled Ventilation Incentive:COM</v>
          </cell>
          <cell r="B235" t="str">
            <v>SCE</v>
          </cell>
          <cell r="C235" t="str">
            <v>Heat Pump Demand Controlled Ventilation Incentive</v>
          </cell>
          <cell r="D235" t="str">
            <v>COM</v>
          </cell>
          <cell r="E235">
            <v>0.6</v>
          </cell>
        </row>
        <row r="236">
          <cell r="A236" t="str">
            <v>SCE:Main Cooler Door Auto Closer:COM</v>
          </cell>
          <cell r="B236" t="str">
            <v>SCE</v>
          </cell>
          <cell r="C236" t="str">
            <v>Main Cooler Door Auto Closer</v>
          </cell>
          <cell r="D236" t="str">
            <v>COM</v>
          </cell>
          <cell r="E236">
            <v>0.6</v>
          </cell>
        </row>
        <row r="237">
          <cell r="A237" t="str">
            <v>SCE:Main Freezer Door Auto Closer:COM</v>
          </cell>
          <cell r="B237" t="str">
            <v>SCE</v>
          </cell>
          <cell r="C237" t="str">
            <v>Main Freezer Door Auto Closer</v>
          </cell>
          <cell r="D237" t="str">
            <v>COM</v>
          </cell>
          <cell r="E237">
            <v>0.6</v>
          </cell>
        </row>
        <row r="238">
          <cell r="A238" t="str">
            <v>SCE:Medium Temperature Open Vertical Night Cover:COM</v>
          </cell>
          <cell r="B238" t="str">
            <v>SCE</v>
          </cell>
          <cell r="C238" t="str">
            <v>Medium Temperature Open Vertical Night Cover</v>
          </cell>
          <cell r="D238" t="str">
            <v>COM</v>
          </cell>
          <cell r="E238">
            <v>0.6</v>
          </cell>
        </row>
        <row r="239">
          <cell r="A239" t="str">
            <v>SCE:N/A - Ioumeaname Is Listed In Workpaper. This Unit Is Not Included In The 2015 Workpapers:COM</v>
          </cell>
          <cell r="B239" t="str">
            <v>SCE</v>
          </cell>
          <cell r="C239" t="str">
            <v>N/A - Ioumeaname Is Listed In Workpaper. This Unit Is Not Included In The 2015 Workpapers</v>
          </cell>
          <cell r="D239" t="str">
            <v>COM</v>
          </cell>
          <cell r="E239">
            <v>0.6</v>
          </cell>
        </row>
        <row r="240">
          <cell r="A240" t="str">
            <v>SCE:Na:COM</v>
          </cell>
          <cell r="B240" t="str">
            <v>SCE</v>
          </cell>
          <cell r="C240" t="str">
            <v>Na</v>
          </cell>
          <cell r="D240" t="str">
            <v>COM</v>
          </cell>
          <cell r="E240">
            <v>0.6</v>
          </cell>
        </row>
        <row r="241">
          <cell r="A241" t="str">
            <v>SCE:Pending Measure Assignment:COM</v>
          </cell>
          <cell r="B241" t="str">
            <v>SCE</v>
          </cell>
          <cell r="C241" t="str">
            <v>Pending Measure Assignment</v>
          </cell>
          <cell r="D241" t="str">
            <v>COM</v>
          </cell>
          <cell r="E241">
            <v>0.6</v>
          </cell>
        </row>
        <row r="242">
          <cell r="A242" t="str">
            <v>SCE:Process Multiplex Floating Suction Pressure Control:COM</v>
          </cell>
          <cell r="B242" t="str">
            <v>SCE</v>
          </cell>
          <cell r="C242" t="str">
            <v>Process Multiplex Floating Suction Pressure Control</v>
          </cell>
          <cell r="D242" t="str">
            <v>COM</v>
          </cell>
          <cell r="E242">
            <v>0.6</v>
          </cell>
        </row>
        <row r="243">
          <cell r="A243" t="str">
            <v>SCE:Up To 100 Watt Exterior Fixture Induction Replacing 101 - 175 Watt Lamp Base Case:COM</v>
          </cell>
          <cell r="B243" t="str">
            <v>SCE</v>
          </cell>
          <cell r="C243" t="str">
            <v>Up To 100 Watt Exterior Fixture Induction Replacing 101 - 175 Watt Lamp Base Case</v>
          </cell>
          <cell r="D243" t="str">
            <v>COM</v>
          </cell>
          <cell r="E243">
            <v>0.6</v>
          </cell>
        </row>
        <row r="244">
          <cell r="A244" t="str">
            <v>SCE:Up To 244 Watt (Tier 1) Interior Fixture T5 Linear Flourescent Replacing 400 Watt Lamp Base Case:COM</v>
          </cell>
          <cell r="B244" t="str">
            <v>SCE</v>
          </cell>
          <cell r="C244" t="str">
            <v>Up To 244 Watt (Tier 1) Interior Fixture T5 Linear Flourescent Replacing 400 Watt Lamp Base Case</v>
          </cell>
          <cell r="D244" t="str">
            <v>COM</v>
          </cell>
          <cell r="E244">
            <v>0.7</v>
          </cell>
        </row>
        <row r="245">
          <cell r="A245" t="str">
            <v>SCE:Variable Speed Drive On Chilled Water Pump Control:COM</v>
          </cell>
          <cell r="B245" t="str">
            <v>SCE</v>
          </cell>
          <cell r="C245" t="str">
            <v>Variable Speed Drive On Chilled Water Pump Control</v>
          </cell>
          <cell r="D245" t="str">
            <v>COM</v>
          </cell>
          <cell r="E245">
            <v>0.6</v>
          </cell>
        </row>
        <row r="246">
          <cell r="A246" t="str">
            <v>SCE:Variable Speed Drive On Condenser Water Pump Control:COM</v>
          </cell>
          <cell r="B246" t="str">
            <v>SCE</v>
          </cell>
          <cell r="C246" t="str">
            <v>Variable Speed Drive On Condenser Water Pump Control</v>
          </cell>
          <cell r="D246" t="str">
            <v>COM</v>
          </cell>
          <cell r="E246">
            <v>0.6</v>
          </cell>
        </row>
        <row r="247">
          <cell r="A247" t="str">
            <v>SCE:Variable Speed Drive On Cooling Tower Fan Control:COM</v>
          </cell>
          <cell r="B247" t="str">
            <v>SCE</v>
          </cell>
          <cell r="C247" t="str">
            <v>Variable Speed Drive On Cooling Tower Fan Control</v>
          </cell>
          <cell r="D247" t="str">
            <v>COM</v>
          </cell>
          <cell r="E247">
            <v>0.6</v>
          </cell>
        </row>
        <row r="248">
          <cell r="A248" t="str">
            <v>SCE:Variable Speed Drive On HVAC Fan Control:COM</v>
          </cell>
          <cell r="B248" t="str">
            <v>SCE</v>
          </cell>
          <cell r="C248" t="str">
            <v>Variable Speed Drive On HVAC Fan Control</v>
          </cell>
          <cell r="D248" t="str">
            <v>COM</v>
          </cell>
          <cell r="E248">
            <v>0.6</v>
          </cell>
        </row>
        <row r="249">
          <cell r="A249" t="str">
            <v>SCE:40 To 131 Watt High/Low Bay LED Replacing 175 Watt Pulse Start Metal Halide:IND</v>
          </cell>
          <cell r="B249" t="str">
            <v>SCE</v>
          </cell>
          <cell r="C249" t="str">
            <v>40 To 131 Watt High/Low Bay LED Replacing 175 Watt Pulse Start Metal Halide</v>
          </cell>
          <cell r="D249" t="str">
            <v>IND</v>
          </cell>
          <cell r="E249">
            <v>0.7</v>
          </cell>
        </row>
        <row r="250">
          <cell r="A250" t="str">
            <v>SCE:Up To 244 Watt (Tier 1) Interior Fixture T5 Linear Flourescent Replacing 400 Watt Lamp Base Case:IND</v>
          </cell>
          <cell r="B250" t="str">
            <v>SCE</v>
          </cell>
          <cell r="C250" t="str">
            <v>Up To 244 Watt (Tier 1) Interior Fixture T5 Linear Flourescent Replacing 400 Watt Lamp Base Case</v>
          </cell>
          <cell r="D250" t="str">
            <v>IND</v>
          </cell>
          <cell r="E250">
            <v>0.7</v>
          </cell>
        </row>
        <row r="251">
          <cell r="A251" t="str">
            <v>SCE:(Res) Direct EVAP Cooler:RES</v>
          </cell>
          <cell r="B251" t="str">
            <v>SCE</v>
          </cell>
          <cell r="C251" t="str">
            <v>(Res) Direct EVAP Cooler</v>
          </cell>
          <cell r="D251" t="str">
            <v>RES</v>
          </cell>
          <cell r="E251">
            <v>0.6</v>
          </cell>
        </row>
        <row r="252">
          <cell r="A252" t="str">
            <v>SCE:13 Watt Exterior Fixture (Common Area) CFL Replacing Incandescent Average Watts = 52.91:RES</v>
          </cell>
          <cell r="B252" t="str">
            <v>SCE</v>
          </cell>
          <cell r="C252" t="str">
            <v>13 Watt Exterior Fixture (Common Area) CFL Replacing Incandescent Average Watts = 52.91</v>
          </cell>
          <cell r="D252" t="str">
            <v>RES</v>
          </cell>
          <cell r="E252">
            <v>0.55000000000000004</v>
          </cell>
        </row>
        <row r="253">
          <cell r="A253" t="str">
            <v>SCE:15 SEER Split System Air Conditioner - Quality Installation DX Equipment Replacing 13 SEER AC:RES</v>
          </cell>
          <cell r="B253" t="str">
            <v>SCE</v>
          </cell>
          <cell r="C253" t="str">
            <v>15 SEER Split System Air Conditioner - Quality Installation DX Equipment Replacing 13 SEER AC</v>
          </cell>
          <cell r="D253" t="str">
            <v>RES</v>
          </cell>
          <cell r="E253">
            <v>0.85</v>
          </cell>
        </row>
        <row r="254">
          <cell r="A254" t="str">
            <v>SCE:15 Watt Exterior With R30 Reflector (Common Area) CFL Replacing Incandescent Average Watts = 61.05:RES</v>
          </cell>
          <cell r="B254" t="str">
            <v>SCE</v>
          </cell>
          <cell r="C254" t="str">
            <v>15 Watt Exterior With R30 Reflector (Common Area) CFL Replacing Incandescent Average Watts = 61.05</v>
          </cell>
          <cell r="D254" t="str">
            <v>RES</v>
          </cell>
          <cell r="E254">
            <v>0.55000000000000004</v>
          </cell>
        </row>
        <row r="255">
          <cell r="A255" t="str">
            <v>SCE:15 Watt Integral Spiral CFL Replacing Incandescent Average Watts = 52.05:RES</v>
          </cell>
          <cell r="B255" t="str">
            <v>SCE</v>
          </cell>
          <cell r="C255" t="str">
            <v>15 Watt Integral Spiral CFL Replacing Incandescent Average Watts = 52.05</v>
          </cell>
          <cell r="D255" t="str">
            <v>RES</v>
          </cell>
          <cell r="E255">
            <v>0.55000000000000004</v>
          </cell>
        </row>
        <row r="256">
          <cell r="A256" t="str">
            <v>SCE:15 Watt Integral Spiral With Reflector (Common Area) CFL Replacing Incandescent Average Watts = 61.35:RES</v>
          </cell>
          <cell r="B256" t="str">
            <v>SCE</v>
          </cell>
          <cell r="C256" t="str">
            <v>15 Watt Integral Spiral With Reflector (Common Area) CFL Replacing Incandescent Average Watts = 61.35</v>
          </cell>
          <cell r="D256" t="str">
            <v>RES</v>
          </cell>
          <cell r="E256">
            <v>0.55000000000000004</v>
          </cell>
        </row>
        <row r="257">
          <cell r="A257" t="str">
            <v>SCE:15 Watt Integral Spiral With Reflector (Dwelling Area) CFL Replacing Incandescent Average Watts = 61.35:RES</v>
          </cell>
          <cell r="B257" t="str">
            <v>SCE</v>
          </cell>
          <cell r="C257" t="str">
            <v>15 Watt Integral Spiral With Reflector (Dwelling Area) CFL Replacing Incandescent Average Watts = 61.35</v>
          </cell>
          <cell r="D257" t="str">
            <v>RES</v>
          </cell>
          <cell r="E257">
            <v>0.55000000000000004</v>
          </cell>
        </row>
        <row r="258">
          <cell r="A258" t="str">
            <v>SCE:15 Watt Integral Spiral With Reflector CFL Replacing Incandescent Average Watts = 61.35:RES</v>
          </cell>
          <cell r="B258" t="str">
            <v>SCE</v>
          </cell>
          <cell r="C258" t="str">
            <v>15 Watt Integral Spiral With Reflector CFL Replacing Incandescent Average Watts = 61.35</v>
          </cell>
          <cell r="D258" t="str">
            <v>RES</v>
          </cell>
          <cell r="E258">
            <v>0.55000000000000004</v>
          </cell>
        </row>
        <row r="259">
          <cell r="A259" t="str">
            <v>SCE:15% Greater Than Title 24 Single Family House Home Shell Improvement:RES</v>
          </cell>
          <cell r="B259" t="str">
            <v>SCE</v>
          </cell>
          <cell r="C259" t="str">
            <v>15% Greater Than Title 24 Single Family House Home Shell Improvement</v>
          </cell>
          <cell r="D259" t="str">
            <v>RES</v>
          </cell>
          <cell r="E259">
            <v>0.55000000000000004</v>
          </cell>
        </row>
        <row r="260">
          <cell r="A260" t="str">
            <v>SCE:16 SEER Split System Air Conditioner - Quality Installation DX Equipment Replacing 13 SEER AC:RES</v>
          </cell>
          <cell r="B260" t="str">
            <v>SCE</v>
          </cell>
          <cell r="C260" t="str">
            <v>16 SEER Split System Air Conditioner - Quality Installation DX Equipment Replacing 13 SEER AC</v>
          </cell>
          <cell r="D260" t="str">
            <v>RES</v>
          </cell>
          <cell r="E260">
            <v>0.85</v>
          </cell>
        </row>
        <row r="261">
          <cell r="A261" t="str">
            <v>SCE:16 SEER Split System Heat Pump - Quality Installation DX Equipment Replacing 13 SEER AC:RES</v>
          </cell>
          <cell r="B261" t="str">
            <v>SCE</v>
          </cell>
          <cell r="C261" t="str">
            <v>16 SEER Split System Heat Pump - Quality Installation DX Equipment Replacing 13 SEER AC</v>
          </cell>
          <cell r="D261" t="str">
            <v>RES</v>
          </cell>
          <cell r="E261">
            <v>0.85</v>
          </cell>
        </row>
        <row r="262">
          <cell r="A262" t="str">
            <v>SCE:18 SEER Split System Air Conditioner - Quality Installation DX Equipment Replacing 13 SEER AC:RES</v>
          </cell>
          <cell r="B262" t="str">
            <v>SCE</v>
          </cell>
          <cell r="C262" t="str">
            <v>18 SEER Split System Air Conditioner - Quality Installation DX Equipment Replacing 13 SEER AC</v>
          </cell>
          <cell r="D262" t="str">
            <v>RES</v>
          </cell>
          <cell r="E262">
            <v>0.85</v>
          </cell>
        </row>
        <row r="263">
          <cell r="A263" t="str">
            <v>SCE:18 Watt Exterior Fixture (Common Area) CFL Replacing Incandescent Average Watts = 73.26:RES</v>
          </cell>
          <cell r="B263" t="str">
            <v>SCE</v>
          </cell>
          <cell r="C263" t="str">
            <v>18 Watt Exterior Fixture (Common Area) CFL Replacing Incandescent Average Watts = 73.26</v>
          </cell>
          <cell r="D263" t="str">
            <v>RES</v>
          </cell>
          <cell r="E263">
            <v>0.55000000000000004</v>
          </cell>
        </row>
        <row r="264">
          <cell r="A264" t="str">
            <v>SCE:18 Watt Exterior Fixture (Dwelling Area) CFL Replacing Incandescent Average Watts = 73.26:RES</v>
          </cell>
          <cell r="B264" t="str">
            <v>SCE</v>
          </cell>
          <cell r="C264" t="str">
            <v>18 Watt Exterior Fixture (Dwelling Area) CFL Replacing Incandescent Average Watts = 73.26</v>
          </cell>
          <cell r="D264" t="str">
            <v>RES</v>
          </cell>
          <cell r="E264">
            <v>0.55000000000000004</v>
          </cell>
        </row>
        <row r="265">
          <cell r="A265" t="str">
            <v>SCE:18 Watt Integral A CFL Replacing Incandescent Average Watts = 62.46:RES</v>
          </cell>
          <cell r="B265" t="str">
            <v>SCE</v>
          </cell>
          <cell r="C265" t="str">
            <v>18 Watt Integral A CFL Replacing Incandescent Average Watts = 62.46</v>
          </cell>
          <cell r="D265" t="str">
            <v>RES</v>
          </cell>
          <cell r="E265">
            <v>0.55000000000000004</v>
          </cell>
        </row>
        <row r="266">
          <cell r="A266" t="str">
            <v>SCE:18 Watt Integral Spiral With Reflector CFL Replacing Incandescent Average Watts = 73.62:RES</v>
          </cell>
          <cell r="B266" t="str">
            <v>SCE</v>
          </cell>
          <cell r="C266" t="str">
            <v>18 Watt Integral Spiral With Reflector CFL Replacing Incandescent Average Watts = 73.62</v>
          </cell>
          <cell r="D266" t="str">
            <v>RES</v>
          </cell>
          <cell r="E266">
            <v>0.55000000000000004</v>
          </cell>
        </row>
        <row r="267">
          <cell r="A267" t="str">
            <v>SCE:19 Watt Integral A CFL Replacing Incandescent Average Watts = 65.93:RES</v>
          </cell>
          <cell r="B267" t="str">
            <v>SCE</v>
          </cell>
          <cell r="C267" t="str">
            <v>19 Watt Integral A CFL Replacing Incandescent Average Watts = 65.93</v>
          </cell>
          <cell r="D267" t="str">
            <v>RES</v>
          </cell>
          <cell r="E267">
            <v>0.55000000000000004</v>
          </cell>
        </row>
        <row r="268">
          <cell r="A268" t="str">
            <v>SCE:19 Watt Integral Globe CFL Replacing Incandescent Average Watts = 65.93:RES</v>
          </cell>
          <cell r="B268" t="str">
            <v>SCE</v>
          </cell>
          <cell r="C268" t="str">
            <v>19 Watt Integral Globe CFL Replacing Incandescent Average Watts = 65.93</v>
          </cell>
          <cell r="D268" t="str">
            <v>RES</v>
          </cell>
          <cell r="E268">
            <v>0.55000000000000004</v>
          </cell>
        </row>
        <row r="269">
          <cell r="A269" t="str">
            <v>SCE:2013 Energy Star Clothes Washer, Mef&gt;=2.0, Wf&lt;=6.0:RES</v>
          </cell>
          <cell r="B269" t="str">
            <v>SCE</v>
          </cell>
          <cell r="C269" t="str">
            <v>2013 Energy Star Clothes Washer, Mef&gt;=2.0, Wf&lt;=6.0</v>
          </cell>
          <cell r="D269" t="str">
            <v>RES</v>
          </cell>
          <cell r="E269">
            <v>0.31</v>
          </cell>
        </row>
        <row r="270">
          <cell r="A270" t="str">
            <v>SCE:22 Watt Interior Fixture (Common Area) CFL Replacing Incandescent Average Watts = 76.34:RES</v>
          </cell>
          <cell r="B270" t="str">
            <v>SCE</v>
          </cell>
          <cell r="C270" t="str">
            <v>22 Watt Interior Fixture (Common Area) CFL Replacing Incandescent Average Watts = 76.34</v>
          </cell>
          <cell r="D270" t="str">
            <v>RES</v>
          </cell>
          <cell r="E270">
            <v>0.55000000000000004</v>
          </cell>
        </row>
        <row r="271">
          <cell r="A271" t="str">
            <v>SCE:22 Watt Interior Fixture (Dwelling Area) CFL Replacing Incandescent Average Watts = 76.34:RES</v>
          </cell>
          <cell r="B271" t="str">
            <v>SCE</v>
          </cell>
          <cell r="C271" t="str">
            <v>22 Watt Interior Fixture (Dwelling Area) CFL Replacing Incandescent Average Watts = 76.34</v>
          </cell>
          <cell r="D271" t="str">
            <v>RES</v>
          </cell>
          <cell r="E271">
            <v>0.55000000000000004</v>
          </cell>
        </row>
        <row r="272">
          <cell r="A272" t="str">
            <v>SCE:23 Watt Exterior Fixture (Common Area) CFL Replacing Incandescent Average Watts = 93.61:RES</v>
          </cell>
          <cell r="B272" t="str">
            <v>SCE</v>
          </cell>
          <cell r="C272" t="str">
            <v>23 Watt Exterior Fixture (Common Area) CFL Replacing Incandescent Average Watts = 93.61</v>
          </cell>
          <cell r="D272" t="str">
            <v>RES</v>
          </cell>
          <cell r="E272">
            <v>0.55000000000000004</v>
          </cell>
        </row>
        <row r="273">
          <cell r="A273" t="str">
            <v>SCE:23 Watt Exterior Fixture (Dwelling Area) CFL Replacing Incandescent Average Watts = 93.61:RES</v>
          </cell>
          <cell r="B273" t="str">
            <v>SCE</v>
          </cell>
          <cell r="C273" t="str">
            <v>23 Watt Exterior Fixture (Dwelling Area) CFL Replacing Incandescent Average Watts = 93.61</v>
          </cell>
          <cell r="D273" t="str">
            <v>RES</v>
          </cell>
          <cell r="E273">
            <v>0.55000000000000004</v>
          </cell>
        </row>
        <row r="274">
          <cell r="A274" t="str">
            <v>SCE:23 Watt Exterior With R40 Reflector (Common Area) CFL Replacing Incandescent Average Watts = 93.61:RES</v>
          </cell>
          <cell r="B274" t="str">
            <v>SCE</v>
          </cell>
          <cell r="C274" t="str">
            <v>23 Watt Exterior With R40 Reflector (Common Area) CFL Replacing Incandescent Average Watts = 93.61</v>
          </cell>
          <cell r="D274" t="str">
            <v>RES</v>
          </cell>
          <cell r="E274">
            <v>0.55000000000000004</v>
          </cell>
        </row>
        <row r="275">
          <cell r="A275" t="str">
            <v>SCE:23 Watt Integral Spiral With Reflector CFL Replacing Incandescent Average Watts = 94.07:RES</v>
          </cell>
          <cell r="B275" t="str">
            <v>SCE</v>
          </cell>
          <cell r="C275" t="str">
            <v>23 Watt Integral Spiral With Reflector CFL Replacing Incandescent Average Watts = 94.07</v>
          </cell>
          <cell r="D275" t="str">
            <v>RES</v>
          </cell>
          <cell r="E275">
            <v>0.55000000000000004</v>
          </cell>
        </row>
        <row r="276">
          <cell r="A276" t="str">
            <v>SCE:23 Watt Interior Fixture (Common Area) CFL Replacing Incandescent Average Watts = 79.81:RES</v>
          </cell>
          <cell r="B276" t="str">
            <v>SCE</v>
          </cell>
          <cell r="C276" t="str">
            <v>23 Watt Interior Fixture (Common Area) CFL Replacing Incandescent Average Watts = 79.81</v>
          </cell>
          <cell r="D276" t="str">
            <v>RES</v>
          </cell>
          <cell r="E276">
            <v>0.55000000000000004</v>
          </cell>
        </row>
        <row r="277">
          <cell r="A277" t="str">
            <v>SCE:23 Watt Interior Fixture (Dwelling Area) CFL Replacing Incandescent Average Watts = 79.81:RES</v>
          </cell>
          <cell r="B277" t="str">
            <v>SCE</v>
          </cell>
          <cell r="C277" t="str">
            <v>23 Watt Interior Fixture (Dwelling Area) CFL Replacing Incandescent Average Watts = 79.81</v>
          </cell>
          <cell r="D277" t="str">
            <v>RES</v>
          </cell>
          <cell r="E277">
            <v>0.55000000000000004</v>
          </cell>
        </row>
        <row r="278">
          <cell r="A278" t="str">
            <v>SCE:25 Watt Integral Spiral With Reflector CFL Replacing Incandescent Average Watts = 102.25:RES</v>
          </cell>
          <cell r="B278" t="str">
            <v>SCE</v>
          </cell>
          <cell r="C278" t="str">
            <v>25 Watt Integral Spiral With Reflector CFL Replacing Incandescent Average Watts = 102.25</v>
          </cell>
          <cell r="D278" t="str">
            <v>RES</v>
          </cell>
          <cell r="E278">
            <v>0.55000000000000004</v>
          </cell>
        </row>
        <row r="279">
          <cell r="A279" t="str">
            <v>SCE:26 Watt 3-Way CFL Replacing Incandescent Average Watts = 90.22:RES</v>
          </cell>
          <cell r="B279" t="str">
            <v>SCE</v>
          </cell>
          <cell r="C279" t="str">
            <v>26 Watt 3-Way CFL Replacing Incandescent Average Watts = 90.22</v>
          </cell>
          <cell r="D279" t="str">
            <v>RES</v>
          </cell>
          <cell r="E279">
            <v>0.55000000000000004</v>
          </cell>
        </row>
        <row r="280">
          <cell r="A280" t="str">
            <v>SCE:26 Watt Exterior Fixture (Common Area) CFL Replacing Incandescent Average Watts = 105.82:RES</v>
          </cell>
          <cell r="B280" t="str">
            <v>SCE</v>
          </cell>
          <cell r="C280" t="str">
            <v>26 Watt Exterior Fixture (Common Area) CFL Replacing Incandescent Average Watts = 105.82</v>
          </cell>
          <cell r="D280" t="str">
            <v>RES</v>
          </cell>
          <cell r="E280">
            <v>0.55000000000000004</v>
          </cell>
        </row>
        <row r="281">
          <cell r="A281" t="str">
            <v>SCE:26 Watt Exterior Fixture (Dwelling Area) CFL Replacing Incandescent Average Watts = 105.82:RES</v>
          </cell>
          <cell r="B281" t="str">
            <v>SCE</v>
          </cell>
          <cell r="C281" t="str">
            <v>26 Watt Exterior Fixture (Dwelling Area) CFL Replacing Incandescent Average Watts = 105.82</v>
          </cell>
          <cell r="D281" t="str">
            <v>RES</v>
          </cell>
          <cell r="E281">
            <v>0.55000000000000004</v>
          </cell>
        </row>
        <row r="282">
          <cell r="A282" t="str">
            <v>SCE:26 Watt Interior Fixture (Common Area) CFL Replacing Incandescent Average Watts = 90.22:RES</v>
          </cell>
          <cell r="B282" t="str">
            <v>SCE</v>
          </cell>
          <cell r="C282" t="str">
            <v>26 Watt Interior Fixture (Common Area) CFL Replacing Incandescent Average Watts = 90.22</v>
          </cell>
          <cell r="D282" t="str">
            <v>RES</v>
          </cell>
          <cell r="E282">
            <v>0.55000000000000004</v>
          </cell>
        </row>
        <row r="283">
          <cell r="A283" t="str">
            <v>SCE:26 Watt Interior Fixture (Dwelling Area) CFL Replacing Incandescent Average Watts = 90.22:RES</v>
          </cell>
          <cell r="B283" t="str">
            <v>SCE</v>
          </cell>
          <cell r="C283" t="str">
            <v>26 Watt Interior Fixture (Dwelling Area) CFL Replacing Incandescent Average Watts = 90.22</v>
          </cell>
          <cell r="D283" t="str">
            <v>RES</v>
          </cell>
          <cell r="E283">
            <v>0.55000000000000004</v>
          </cell>
        </row>
        <row r="284">
          <cell r="A284" t="str">
            <v>SCE:29 Watt 3-Way CFL Replacing Incandescent Average Watts = 100.63:RES</v>
          </cell>
          <cell r="B284" t="str">
            <v>SCE</v>
          </cell>
          <cell r="C284" t="str">
            <v>29 Watt 3-Way CFL Replacing Incandescent Average Watts = 100.63</v>
          </cell>
          <cell r="D284" t="str">
            <v>RES</v>
          </cell>
          <cell r="E284">
            <v>0.55000000000000004</v>
          </cell>
        </row>
        <row r="285">
          <cell r="A285" t="str">
            <v>SCE:36 Watt Exterior Fixture (Common Area) CFL Replacing Incandescent Average Watts = 146.52:RES</v>
          </cell>
          <cell r="B285" t="str">
            <v>SCE</v>
          </cell>
          <cell r="C285" t="str">
            <v>36 Watt Exterior Fixture (Common Area) CFL Replacing Incandescent Average Watts = 146.52</v>
          </cell>
          <cell r="D285" t="str">
            <v>RES</v>
          </cell>
          <cell r="E285">
            <v>0.55000000000000004</v>
          </cell>
        </row>
        <row r="286">
          <cell r="A286" t="str">
            <v>SCE:36 Watt Exterior Fixture (Dwelling Area) CFL Replacing Incandescent Average Watts = 146.52:RES</v>
          </cell>
          <cell r="B286" t="str">
            <v>SCE</v>
          </cell>
          <cell r="C286" t="str">
            <v>36 Watt Exterior Fixture (Dwelling Area) CFL Replacing Incandescent Average Watts = 146.52</v>
          </cell>
          <cell r="D286" t="str">
            <v>RES</v>
          </cell>
          <cell r="E286">
            <v>0.55000000000000004</v>
          </cell>
        </row>
        <row r="287">
          <cell r="A287" t="str">
            <v>SCE:36 Watt Interior Fixture (Common Area) CFL Replacing Incandescent Average Watts = 124.92:RES</v>
          </cell>
          <cell r="B287" t="str">
            <v>SCE</v>
          </cell>
          <cell r="C287" t="str">
            <v>36 Watt Interior Fixture (Common Area) CFL Replacing Incandescent Average Watts = 124.92</v>
          </cell>
          <cell r="D287" t="str">
            <v>RES</v>
          </cell>
          <cell r="E287">
            <v>0.55000000000000004</v>
          </cell>
        </row>
        <row r="288">
          <cell r="A288" t="str">
            <v>SCE:36 Watt Interior Fixture (Dwelling Area) CFL Replacing Incandescent Average Watts = 124.92:RES</v>
          </cell>
          <cell r="B288" t="str">
            <v>SCE</v>
          </cell>
          <cell r="C288" t="str">
            <v>36 Watt Interior Fixture (Dwelling Area) CFL Replacing Incandescent Average Watts = 124.92</v>
          </cell>
          <cell r="D288" t="str">
            <v>RES</v>
          </cell>
          <cell r="E288">
            <v>0.55000000000000004</v>
          </cell>
        </row>
        <row r="289">
          <cell r="A289" t="str">
            <v>SCE:39 Watt Interior Fixture (Common Area) CFL Replacing Incandescent Average Watts = 135.33:RES</v>
          </cell>
          <cell r="B289" t="str">
            <v>SCE</v>
          </cell>
          <cell r="C289" t="str">
            <v>39 Watt Interior Fixture (Common Area) CFL Replacing Incandescent Average Watts = 135.33</v>
          </cell>
          <cell r="D289" t="str">
            <v>RES</v>
          </cell>
          <cell r="E289">
            <v>0.55000000000000004</v>
          </cell>
        </row>
        <row r="290">
          <cell r="A290" t="str">
            <v>SCE:39 Watt Interior Fixture (Dwelling Area) CFL Replacing Incandescent Average Watts = 135.33:RES</v>
          </cell>
          <cell r="B290" t="str">
            <v>SCE</v>
          </cell>
          <cell r="C290" t="str">
            <v>39 Watt Interior Fixture (Dwelling Area) CFL Replacing Incandescent Average Watts = 135.33</v>
          </cell>
          <cell r="D290" t="str">
            <v>RES</v>
          </cell>
          <cell r="E290">
            <v>0.55000000000000004</v>
          </cell>
        </row>
        <row r="291">
          <cell r="A291" t="str">
            <v>SCE:46 Watt Interior Fixture (Common Area) CFL Replacing Incandescent Average Watts = 159.62:RES</v>
          </cell>
          <cell r="B291" t="str">
            <v>SCE</v>
          </cell>
          <cell r="C291" t="str">
            <v>46 Watt Interior Fixture (Common Area) CFL Replacing Incandescent Average Watts = 159.62</v>
          </cell>
          <cell r="D291" t="str">
            <v>RES</v>
          </cell>
          <cell r="E291">
            <v>0.55000000000000004</v>
          </cell>
        </row>
        <row r="292">
          <cell r="A292" t="str">
            <v>SCE:46 Watt Interior Fixture (Dwelling Area) CFL Replacing Incandescent Average Watts = 159.62:RES</v>
          </cell>
          <cell r="B292" t="str">
            <v>SCE</v>
          </cell>
          <cell r="C292" t="str">
            <v>46 Watt Interior Fixture (Dwelling Area) CFL Replacing Incandescent Average Watts = 159.62</v>
          </cell>
          <cell r="D292" t="str">
            <v>RES</v>
          </cell>
          <cell r="E292">
            <v>0.55000000000000004</v>
          </cell>
        </row>
        <row r="293">
          <cell r="A293" t="str">
            <v>SCE:52 Watt Interior Fixture (Common Area) CFL Replacing Incandescent Average Watts = 180.44:RES</v>
          </cell>
          <cell r="B293" t="str">
            <v>SCE</v>
          </cell>
          <cell r="C293" t="str">
            <v>52 Watt Interior Fixture (Common Area) CFL Replacing Incandescent Average Watts = 180.44</v>
          </cell>
          <cell r="D293" t="str">
            <v>RES</v>
          </cell>
          <cell r="E293">
            <v>0.55000000000000004</v>
          </cell>
        </row>
        <row r="294">
          <cell r="A294" t="str">
            <v>SCE:52 Watt Interior Fixture (Dwelling Area) CFL Replacing Incandescent Average Watts = 180.44:RES</v>
          </cell>
          <cell r="B294" t="str">
            <v>SCE</v>
          </cell>
          <cell r="C294" t="str">
            <v>52 Watt Interior Fixture (Dwelling Area) CFL Replacing Incandescent Average Watts = 180.44</v>
          </cell>
          <cell r="D294" t="str">
            <v>RES</v>
          </cell>
          <cell r="E294">
            <v>0.55000000000000004</v>
          </cell>
        </row>
        <row r="295">
          <cell r="A295" t="str">
            <v>SCE:54 Watt Interior Fixture (Dwelling Area) CFL Replacing Incandescent Average Watts = 187.38:RES</v>
          </cell>
          <cell r="B295" t="str">
            <v>SCE</v>
          </cell>
          <cell r="C295" t="str">
            <v>54 Watt Interior Fixture (Dwelling Area) CFL Replacing Incandescent Average Watts = 187.38</v>
          </cell>
          <cell r="D295" t="str">
            <v>RES</v>
          </cell>
          <cell r="E295">
            <v>0.55000000000000004</v>
          </cell>
        </row>
        <row r="296">
          <cell r="A296" t="str">
            <v>SCE:72 Watt Interior Fixture (Dwelling Area) CFL Replacing Incandescent Average Watts = 249.84:RES</v>
          </cell>
          <cell r="B296" t="str">
            <v>SCE</v>
          </cell>
          <cell r="C296" t="str">
            <v>72 Watt Interior Fixture (Dwelling Area) CFL Replacing Incandescent Average Watts = 249.84</v>
          </cell>
          <cell r="D296" t="str">
            <v>RES</v>
          </cell>
          <cell r="E296">
            <v>0.55000000000000004</v>
          </cell>
        </row>
        <row r="297">
          <cell r="A297" t="str">
            <v>SCE:Air Conditioner - Efficient Fan Control:RES</v>
          </cell>
          <cell r="B297" t="str">
            <v>SCE</v>
          </cell>
          <cell r="C297" t="str">
            <v>Air Conditioner - Efficient Fan Control</v>
          </cell>
          <cell r="D297" t="str">
            <v>RES</v>
          </cell>
          <cell r="E297">
            <v>0.55000000000000004</v>
          </cell>
        </row>
        <row r="298">
          <cell r="A298" t="str">
            <v>SCE:Air Flow Adjustment Maintenance:RES</v>
          </cell>
          <cell r="B298" t="str">
            <v>SCE</v>
          </cell>
          <cell r="C298" t="str">
            <v>Air Flow Adjustment Maintenance</v>
          </cell>
          <cell r="D298" t="str">
            <v>RES</v>
          </cell>
          <cell r="E298">
            <v>0.55000000000000004</v>
          </cell>
        </row>
        <row r="299">
          <cell r="A299" t="str">
            <v>SCE:Attic Insulation &gt;=r-19:RES</v>
          </cell>
          <cell r="B299" t="str">
            <v>SCE</v>
          </cell>
          <cell r="C299" t="str">
            <v>Attic Insulation &gt;=r-19</v>
          </cell>
          <cell r="D299" t="str">
            <v>RES</v>
          </cell>
          <cell r="E299">
            <v>0.28000000000000003</v>
          </cell>
        </row>
        <row r="300">
          <cell r="A300" t="str">
            <v>SCE:Attic Insulation R-19:RES</v>
          </cell>
          <cell r="B300" t="str">
            <v>SCE</v>
          </cell>
          <cell r="C300" t="str">
            <v>Attic Insulation R-19</v>
          </cell>
          <cell r="D300" t="str">
            <v>RES</v>
          </cell>
          <cell r="E300">
            <v>0.28000000000000003</v>
          </cell>
        </row>
        <row r="301">
          <cell r="A301" t="str">
            <v>SCE:Average Size (Res) Recycling Freezer:RES</v>
          </cell>
          <cell r="B301" t="str">
            <v>SCE</v>
          </cell>
          <cell r="C301" t="str">
            <v>Average Size (Res) Recycling Freezer</v>
          </cell>
          <cell r="D301" t="str">
            <v>RES</v>
          </cell>
          <cell r="E301">
            <v>0.71</v>
          </cell>
        </row>
        <row r="302">
          <cell r="A302" t="str">
            <v>SCE:Average Size (Res) Recycling Refrigerator:RES</v>
          </cell>
          <cell r="B302" t="str">
            <v>SCE</v>
          </cell>
          <cell r="C302" t="str">
            <v>Average Size (Res) Recycling Refrigerator</v>
          </cell>
          <cell r="D302" t="str">
            <v>RES</v>
          </cell>
          <cell r="E302">
            <v>0.53</v>
          </cell>
        </row>
        <row r="303">
          <cell r="A303" t="str">
            <v>SCE:Commissioned Variable Speed Drive On Pool Pump Controls Replacing Two Speed Pool Pump:RES</v>
          </cell>
          <cell r="B303" t="str">
            <v>SCE</v>
          </cell>
          <cell r="C303" t="str">
            <v>Commissioned Variable Speed Drive On Pool Pump Controls Replacing Two Speed Pool Pump</v>
          </cell>
          <cell r="D303" t="str">
            <v>RES</v>
          </cell>
          <cell r="E303">
            <v>0.55000000000000004</v>
          </cell>
        </row>
        <row r="304">
          <cell r="A304" t="str">
            <v>SCE:EF = 2.0 40 Gallon Heat Pump Water Heater Replacing 40 Gallon Electric Storage Water Heater, EF = 0.92:RES</v>
          </cell>
          <cell r="B304" t="str">
            <v>SCE</v>
          </cell>
          <cell r="C304" t="str">
            <v>EF = 2.0 40 Gallon Heat Pump Water Heater Replacing 40 Gallon Electric Storage Water Heater, EF = 0.92</v>
          </cell>
          <cell r="D304" t="str">
            <v>RES</v>
          </cell>
          <cell r="E304">
            <v>0.23</v>
          </cell>
        </row>
        <row r="305">
          <cell r="A305" t="str">
            <v>SCE:EF = 2.0 40 Gallon Heat Pump Water Heater Replacing 40 Gallon Electric Storage Water Heater, EF = 0.948:RES</v>
          </cell>
          <cell r="B305" t="str">
            <v>SCE</v>
          </cell>
          <cell r="C305" t="str">
            <v>EF = 2.0 40 Gallon Heat Pump Water Heater Replacing 40 Gallon Electric Storage Water Heater, EF = 0.948</v>
          </cell>
          <cell r="D305" t="str">
            <v>RES</v>
          </cell>
          <cell r="E305">
            <v>0.23</v>
          </cell>
        </row>
        <row r="306">
          <cell r="A306" t="str">
            <v>SCE:Energy Star - Compact (Less Than 7.75 Ft3) With No Freezer Refrigerator:RES</v>
          </cell>
          <cell r="B306" t="str">
            <v>SCE</v>
          </cell>
          <cell r="C306" t="str">
            <v>Energy Star - Compact (Less Than 7.75 Ft3) With No Freezer Refrigerator</v>
          </cell>
          <cell r="D306" t="str">
            <v>RES</v>
          </cell>
          <cell r="E306">
            <v>0.55000000000000004</v>
          </cell>
        </row>
        <row r="307">
          <cell r="A307" t="str">
            <v>SCE:Energy Star Bottom Mount Freezer, No Ice - Large (16.5 Ft3 Or Greater) Refrigerator:RES</v>
          </cell>
          <cell r="B307" t="str">
            <v>SCE</v>
          </cell>
          <cell r="C307" t="str">
            <v>Energy Star Bottom Mount Freezer, No Ice - Large (16.5 Ft3 Or Greater) Refrigerator</v>
          </cell>
          <cell r="D307" t="str">
            <v>RES</v>
          </cell>
          <cell r="E307">
            <v>0.55000000000000004</v>
          </cell>
        </row>
        <row r="308">
          <cell r="A308" t="str">
            <v>SCE:Energy Star Bottom Mount Freezer, No Ice - Small (8-16.5 Ft3) Refrigerator:RES</v>
          </cell>
          <cell r="B308" t="str">
            <v>SCE</v>
          </cell>
          <cell r="C308" t="str">
            <v>Energy Star Bottom Mount Freezer, No Ice - Small (8-16.5 Ft3) Refrigerator</v>
          </cell>
          <cell r="D308" t="str">
            <v>RES</v>
          </cell>
          <cell r="E308">
            <v>0.55000000000000004</v>
          </cell>
        </row>
        <row r="309">
          <cell r="A309" t="str">
            <v>SCE:Energy Star Bottom Mount Freezer, With Ice - Large (16.5 Ft3 Or Greater) Refrigerator:RES</v>
          </cell>
          <cell r="B309" t="str">
            <v>SCE</v>
          </cell>
          <cell r="C309" t="str">
            <v>Energy Star Bottom Mount Freezer, With Ice - Large (16.5 Ft3 Or Greater) Refrigerator</v>
          </cell>
          <cell r="D309" t="str">
            <v>RES</v>
          </cell>
          <cell r="E309">
            <v>0.55000000000000004</v>
          </cell>
        </row>
        <row r="310">
          <cell r="A310" t="str">
            <v>SCE:Energy Star Most Efficient Clothes Washer, Mef&gt;=3.2, Wf&lt;=3.0:RES</v>
          </cell>
          <cell r="B310" t="str">
            <v>SCE</v>
          </cell>
          <cell r="C310" t="str">
            <v>Energy Star Most Efficient Clothes Washer, Mef&gt;=3.2, Wf&lt;=3.0</v>
          </cell>
          <cell r="D310" t="str">
            <v>RES</v>
          </cell>
          <cell r="E310">
            <v>0.31</v>
          </cell>
        </row>
        <row r="311">
          <cell r="A311" t="str">
            <v>SCE:Energy Star Side Mount Freezer, No Ice - Large (23 Ft3 Or Greater) Refrigerator:RES</v>
          </cell>
          <cell r="B311" t="str">
            <v>SCE</v>
          </cell>
          <cell r="C311" t="str">
            <v>Energy Star Side Mount Freezer, No Ice - Large (23 Ft3 Or Greater) Refrigerator</v>
          </cell>
          <cell r="D311" t="str">
            <v>RES</v>
          </cell>
          <cell r="E311">
            <v>0.55000000000000004</v>
          </cell>
        </row>
        <row r="312">
          <cell r="A312" t="str">
            <v>SCE:Energy Star Side Mount Freezer, No Ice - Medium (15-23 Ft3) Refrigerator:RES</v>
          </cell>
          <cell r="B312" t="str">
            <v>SCE</v>
          </cell>
          <cell r="C312" t="str">
            <v>Energy Star Side Mount Freezer, No Ice - Medium (15-23 Ft3) Refrigerator</v>
          </cell>
          <cell r="D312" t="str">
            <v>RES</v>
          </cell>
          <cell r="E312">
            <v>0.55000000000000004</v>
          </cell>
        </row>
        <row r="313">
          <cell r="A313" t="str">
            <v>SCE:Energy Star Side Mount Freezer, With Ice - Large (23 Ft3 Or Greater) Refrigerator:RES</v>
          </cell>
          <cell r="B313" t="str">
            <v>SCE</v>
          </cell>
          <cell r="C313" t="str">
            <v>Energy Star Side Mount Freezer, With Ice - Large (23 Ft3 Or Greater) Refrigerator</v>
          </cell>
          <cell r="D313" t="str">
            <v>RES</v>
          </cell>
          <cell r="E313">
            <v>0.55000000000000004</v>
          </cell>
        </row>
        <row r="314">
          <cell r="A314" t="str">
            <v>SCE:Energy Star Side Mount Freezer, With Ice - Medium (15-23 Ft3) Refrigerator:RES</v>
          </cell>
          <cell r="B314" t="str">
            <v>SCE</v>
          </cell>
          <cell r="C314" t="str">
            <v>Energy Star Side Mount Freezer, With Ice - Medium (15-23 Ft3) Refrigerator</v>
          </cell>
          <cell r="D314" t="str">
            <v>RES</v>
          </cell>
          <cell r="E314">
            <v>0.55000000000000004</v>
          </cell>
        </row>
        <row r="315">
          <cell r="A315" t="str">
            <v>SCE:Energy Star Top Mount Freezer, No Ice - Large (20 Ft3 Or Greater) Refrigerator:RES</v>
          </cell>
          <cell r="B315" t="str">
            <v>SCE</v>
          </cell>
          <cell r="C315" t="str">
            <v>Energy Star Top Mount Freezer, No Ice - Large (20 Ft3 Or Greater) Refrigerator</v>
          </cell>
          <cell r="D315" t="str">
            <v>RES</v>
          </cell>
          <cell r="E315">
            <v>0.55000000000000004</v>
          </cell>
        </row>
        <row r="316">
          <cell r="A316" t="str">
            <v>SCE:Energy Star Top Mount Freezer, No Ice - Medium (15-20 Ft3) Refrigerator:RES</v>
          </cell>
          <cell r="B316" t="str">
            <v>SCE</v>
          </cell>
          <cell r="C316" t="str">
            <v>Energy Star Top Mount Freezer, No Ice - Medium (15-20 Ft3) Refrigerator</v>
          </cell>
          <cell r="D316" t="str">
            <v>RES</v>
          </cell>
          <cell r="E316">
            <v>0.55000000000000004</v>
          </cell>
        </row>
        <row r="317">
          <cell r="A317" t="str">
            <v>SCE:Energy Star Top Mount Freezer, No Ice - Small (10-15 Ft3) Refrigerator:RES</v>
          </cell>
          <cell r="B317" t="str">
            <v>SCE</v>
          </cell>
          <cell r="C317" t="str">
            <v>Energy Star Top Mount Freezer, No Ice - Small (10-15 Ft3) Refrigerator</v>
          </cell>
          <cell r="D317" t="str">
            <v>RES</v>
          </cell>
          <cell r="E317">
            <v>0.55000000000000004</v>
          </cell>
        </row>
        <row r="318">
          <cell r="A318" t="str">
            <v>SCE:Energy Star With No Freezer (11 - 23 Ft3) Refrigerator:RES</v>
          </cell>
          <cell r="B318" t="str">
            <v>SCE</v>
          </cell>
          <cell r="C318" t="str">
            <v>Energy Star With No Freezer (11 - 23 Ft3) Refrigerator</v>
          </cell>
          <cell r="D318" t="str">
            <v>RES</v>
          </cell>
          <cell r="E318">
            <v>0.55000000000000004</v>
          </cell>
        </row>
        <row r="319">
          <cell r="A319" t="str">
            <v>SCE:ES Most Efficient Bottom Mount Freezer, No Ice - Large (18.1-22.5 Ft3) Refrigerator:RES</v>
          </cell>
          <cell r="B319" t="str">
            <v>SCE</v>
          </cell>
          <cell r="C319" t="str">
            <v>ES Most Efficient Bottom Mount Freezer, No Ice - Large (18.1-22.5 Ft3) Refrigerator</v>
          </cell>
          <cell r="D319" t="str">
            <v>RES</v>
          </cell>
          <cell r="E319">
            <v>0.55000000000000004</v>
          </cell>
        </row>
        <row r="320">
          <cell r="A320" t="str">
            <v>SCE:ES Most Efficient Bottom Mount Freezer, No Ice - Medium (18.0 Ft3 Or Less) Refrigerator:RES</v>
          </cell>
          <cell r="B320" t="str">
            <v>SCE</v>
          </cell>
          <cell r="C320" t="str">
            <v>ES Most Efficient Bottom Mount Freezer, No Ice - Medium (18.0 Ft3 Or Less) Refrigerator</v>
          </cell>
          <cell r="D320" t="str">
            <v>RES</v>
          </cell>
          <cell r="E320">
            <v>0.55000000000000004</v>
          </cell>
        </row>
        <row r="321">
          <cell r="A321" t="str">
            <v>SCE:ES Most Efficient Bottom Mount Freezer, No Ice - X-Large (Greater Than 22.5 Ft3) Refrigerator:RES</v>
          </cell>
          <cell r="B321" t="str">
            <v>SCE</v>
          </cell>
          <cell r="C321" t="str">
            <v>ES Most Efficient Bottom Mount Freezer, No Ice - X-Large (Greater Than 22.5 Ft3) Refrigerator</v>
          </cell>
          <cell r="D321" t="str">
            <v>RES</v>
          </cell>
          <cell r="E321">
            <v>0.55000000000000004</v>
          </cell>
        </row>
        <row r="322">
          <cell r="A322" t="str">
            <v>SCE:ES Most Efficient Bottom Mount Freezer, With Ice - X-Large (Greater Than 22.5 Ft3) Refrigerator:RES</v>
          </cell>
          <cell r="B322" t="str">
            <v>SCE</v>
          </cell>
          <cell r="C322" t="str">
            <v>ES Most Efficient Bottom Mount Freezer, With Ice - X-Large (Greater Than 22.5 Ft3) Refrigerator</v>
          </cell>
          <cell r="D322" t="str">
            <v>RES</v>
          </cell>
          <cell r="E322">
            <v>0.55000000000000004</v>
          </cell>
        </row>
        <row r="323">
          <cell r="A323" t="str">
            <v>SCE:ES Most Efficient Clothes Washer, Mef&gt;=3.2, Wf&lt;=3.0:RES</v>
          </cell>
          <cell r="B323" t="str">
            <v>SCE</v>
          </cell>
          <cell r="C323" t="str">
            <v>ES Most Efficient Clothes Washer, Mef&gt;=3.2, Wf&lt;=3.0</v>
          </cell>
          <cell r="D323" t="str">
            <v>RES</v>
          </cell>
          <cell r="E323">
            <v>0.31</v>
          </cell>
        </row>
        <row r="324">
          <cell r="A324" t="str">
            <v>SCE:ES Most Efficient Top Mount Freezer, No Ice - Large (18.1-22.5 Ft3) Refrigerator:RES</v>
          </cell>
          <cell r="B324" t="str">
            <v>SCE</v>
          </cell>
          <cell r="C324" t="str">
            <v>ES Most Efficient Top Mount Freezer, No Ice - Large (18.1-22.5 Ft3) Refrigerator</v>
          </cell>
          <cell r="D324" t="str">
            <v>RES</v>
          </cell>
          <cell r="E324">
            <v>0.55000000000000004</v>
          </cell>
        </row>
        <row r="325">
          <cell r="A325" t="str">
            <v>SCE:Faucet Aerator Replacing No Faucet Aerator:RES</v>
          </cell>
          <cell r="B325" t="str">
            <v>SCE</v>
          </cell>
          <cell r="C325" t="str">
            <v>Faucet Aerator Replacing No Faucet Aerator</v>
          </cell>
          <cell r="D325" t="str">
            <v>RES</v>
          </cell>
          <cell r="E325">
            <v>0.55000000000000004</v>
          </cell>
        </row>
        <row r="326">
          <cell r="A326" t="str">
            <v>SCE:High-Efficiency Clothes Washer, Mef&gt;=2.4, Wf&lt;=4.0:RES</v>
          </cell>
          <cell r="B326" t="str">
            <v>SCE</v>
          </cell>
          <cell r="C326" t="str">
            <v>High-Efficiency Clothes Washer, Mef&gt;=2.4, Wf&lt;=4.0</v>
          </cell>
          <cell r="D326" t="str">
            <v>RES</v>
          </cell>
          <cell r="E326">
            <v>0.31</v>
          </cell>
        </row>
        <row r="327">
          <cell r="A327" t="str">
            <v>SCE:Higher-Efficiency Energy Star Clothes Washer, Mef&gt;=2.4, Wf&lt;=4.0:RES</v>
          </cell>
          <cell r="B327" t="str">
            <v>SCE</v>
          </cell>
          <cell r="C327" t="str">
            <v>Higher-Efficiency Energy Star Clothes Washer, Mef&gt;=2.4, Wf&lt;=4.0</v>
          </cell>
          <cell r="D327" t="str">
            <v>RES</v>
          </cell>
          <cell r="E327">
            <v>0.31</v>
          </cell>
        </row>
        <row r="328">
          <cell r="A328" t="str">
            <v>SCE:Long Online Survey:RES</v>
          </cell>
          <cell r="B328" t="str">
            <v>SCE</v>
          </cell>
          <cell r="C328" t="str">
            <v>Long Online Survey</v>
          </cell>
          <cell r="D328" t="str">
            <v>RES</v>
          </cell>
          <cell r="E328">
            <v>0.55000000000000004</v>
          </cell>
        </row>
        <row r="329">
          <cell r="A329" t="str">
            <v>SCE:Low Flow Showerhead Replacing No Faucet Aerator:RES</v>
          </cell>
          <cell r="B329" t="str">
            <v>SCE</v>
          </cell>
          <cell r="C329" t="str">
            <v>Low Flow Showerhead Replacing No Faucet Aerator</v>
          </cell>
          <cell r="D329" t="str">
            <v>RES</v>
          </cell>
          <cell r="E329">
            <v>0.55000000000000004</v>
          </cell>
        </row>
        <row r="330">
          <cell r="A330" t="str">
            <v>SCE:Low Flow Showerhead Replacing Standard Showerhead:RES</v>
          </cell>
          <cell r="B330" t="str">
            <v>SCE</v>
          </cell>
          <cell r="C330" t="str">
            <v>Low Flow Showerhead Replacing Standard Showerhead</v>
          </cell>
          <cell r="D330" t="str">
            <v>RES</v>
          </cell>
          <cell r="E330">
            <v>0.55000000000000004</v>
          </cell>
        </row>
        <row r="331">
          <cell r="A331" t="str">
            <v>SCE:Mef = 2.0 And Wf = 6.0 Energy Star Clothes Washer:RES</v>
          </cell>
          <cell r="B331" t="str">
            <v>SCE</v>
          </cell>
          <cell r="C331" t="str">
            <v>Mef = 2.0 And Wf = 6.0 Energy Star Clothes Washer</v>
          </cell>
          <cell r="D331" t="str">
            <v>RES</v>
          </cell>
          <cell r="E331">
            <v>0.31</v>
          </cell>
        </row>
        <row r="332">
          <cell r="A332" t="str">
            <v>SCE:Na:RES</v>
          </cell>
          <cell r="B332" t="str">
            <v>SCE</v>
          </cell>
          <cell r="C332" t="str">
            <v>Na</v>
          </cell>
          <cell r="D332" t="str">
            <v>RES</v>
          </cell>
          <cell r="E332">
            <v>0.55000000000000004</v>
          </cell>
        </row>
        <row r="333">
          <cell r="A333" t="str">
            <v>SCE:Online Survey:RES</v>
          </cell>
          <cell r="B333" t="str">
            <v>SCE</v>
          </cell>
          <cell r="C333" t="str">
            <v>Online Survey</v>
          </cell>
          <cell r="D333" t="str">
            <v>RES</v>
          </cell>
          <cell r="E333">
            <v>0.55000000000000004</v>
          </cell>
        </row>
        <row r="334">
          <cell r="A334" t="str">
            <v>SCE:Pool Contractor Incentive:RES</v>
          </cell>
          <cell r="B334" t="str">
            <v>SCE</v>
          </cell>
          <cell r="C334" t="str">
            <v>Pool Contractor Incentive</v>
          </cell>
          <cell r="D334" t="str">
            <v>RES</v>
          </cell>
          <cell r="E334">
            <v>0.55000000000000004</v>
          </cell>
        </row>
        <row r="335">
          <cell r="A335" t="str">
            <v>SCE:Programmable Variable Speed Drive On Pool Pump Control Replacing Single Speed Pool Pump:RES</v>
          </cell>
          <cell r="B335" t="str">
            <v>SCE</v>
          </cell>
          <cell r="C335" t="str">
            <v>Programmable Variable Speed Drive On Pool Pump Control Replacing Single Speed Pool Pump</v>
          </cell>
          <cell r="D335" t="str">
            <v>RES</v>
          </cell>
          <cell r="E335">
            <v>0.55000000000000004</v>
          </cell>
        </row>
        <row r="336">
          <cell r="A336" t="str">
            <v>SCE:Variable Speed Drive On Pool Pump Controls Replacing Two Speed Pool Pump:RES</v>
          </cell>
          <cell r="B336" t="str">
            <v>SCE</v>
          </cell>
          <cell r="C336" t="str">
            <v>Variable Speed Drive On Pool Pump Controls Replacing Two Speed Pool Pump</v>
          </cell>
          <cell r="D336" t="str">
            <v>RES</v>
          </cell>
          <cell r="E336">
            <v>0.55000000000000004</v>
          </cell>
        </row>
        <row r="337">
          <cell r="A337" t="str">
            <v>SCE:Vendor Payment - Pool Pump Surcharge:RES</v>
          </cell>
          <cell r="B337" t="str">
            <v>SCE</v>
          </cell>
          <cell r="C337" t="str">
            <v>Vendor Payment - Pool Pump Surcharge</v>
          </cell>
          <cell r="D337" t="str">
            <v>RES</v>
          </cell>
          <cell r="E337">
            <v>0.55000000000000004</v>
          </cell>
        </row>
        <row r="338">
          <cell r="A338" t="str">
            <v>SCE:Wall Blow-In R-0 To R-13 Insulation:RES</v>
          </cell>
          <cell r="B338" t="str">
            <v>SCE</v>
          </cell>
          <cell r="C338" t="str">
            <v>Wall Blow-In R-0 To R-13 Insulation</v>
          </cell>
          <cell r="D338" t="str">
            <v>RES</v>
          </cell>
          <cell r="E338">
            <v>0.28000000000000003</v>
          </cell>
        </row>
        <row r="339">
          <cell r="A339" t="str">
            <v>SCE:Whole House Fan:RES</v>
          </cell>
          <cell r="B339" t="str">
            <v>SCE</v>
          </cell>
          <cell r="C339" t="str">
            <v>Whole House Fan</v>
          </cell>
          <cell r="D339" t="str">
            <v>RES</v>
          </cell>
          <cell r="E339">
            <v>0.55000000000000004</v>
          </cell>
        </row>
        <row r="340">
          <cell r="A340" t="str">
            <v>SCE:&gt;= 65 kBTU/Hr Variable Refrigerant Flow Heat Pump DX Equipment Replacing Package Variable Air Volume:</v>
          </cell>
          <cell r="B340" t="str">
            <v>SCE</v>
          </cell>
          <cell r="C340" t="str">
            <v>&gt;= 65 kBTU/Hr Variable Refrigerant Flow Heat Pump DX Equipment Replacing Package Variable Air Volume</v>
          </cell>
          <cell r="D340" t="str">
            <v>COM</v>
          </cell>
          <cell r="E340">
            <v>0.85</v>
          </cell>
        </row>
        <row r="341">
          <cell r="A341" t="str">
            <v>SCE:&gt;= 65 kBTU/Hr Variable Refrigerant Flow Heat Pump DX Equipment Replacing Single Zone Package AC:</v>
          </cell>
          <cell r="B341" t="str">
            <v>SCE</v>
          </cell>
          <cell r="C341" t="str">
            <v>&gt;= 65 kBTU/Hr Variable Refrigerant Flow Heat Pump DX Equipment Replacing Single Zone Package AC</v>
          </cell>
          <cell r="D341" t="str">
            <v>COM</v>
          </cell>
          <cell r="E341">
            <v>0.85</v>
          </cell>
        </row>
        <row r="342">
          <cell r="A342" t="str">
            <v>SCE:&gt;= 65 kBTU/Hr Variable Refrigerant Flow Heat Recovery DX Equipment Replacing Single Zone Package AC:</v>
          </cell>
          <cell r="B342" t="str">
            <v>SCE</v>
          </cell>
          <cell r="C342" t="str">
            <v>&gt;= 65 kBTU/Hr Variable Refrigerant Flow Heat Recovery DX Equipment Replacing Single Zone Package AC</v>
          </cell>
          <cell r="D342" t="str">
            <v>COM</v>
          </cell>
          <cell r="E342">
            <v>0.85</v>
          </cell>
        </row>
        <row r="343">
          <cell r="A343" t="str">
            <v>SCE:72 Watt Interior Fixture (Common Area) CFL Replacing Incandescent Average Watts = 249.84:</v>
          </cell>
          <cell r="B343" t="str">
            <v>SCE</v>
          </cell>
          <cell r="C343" t="str">
            <v>72 Watt Interior Fixture (Common Area) CFL Replacing Incandescent Average Watts = 249.84</v>
          </cell>
          <cell r="D343" t="str">
            <v>RES</v>
          </cell>
          <cell r="E343">
            <v>0.55000000000000004</v>
          </cell>
        </row>
        <row r="344">
          <cell r="A344" t="str">
            <v>SCE:Gas/Elec Demand Controlled Ventilation Incentive:</v>
          </cell>
          <cell r="B344" t="str">
            <v>SCE</v>
          </cell>
          <cell r="C344" t="str">
            <v>Gas/Elec Demand Controlled Ventilation Incentive</v>
          </cell>
          <cell r="D344" t="str">
            <v>COM</v>
          </cell>
          <cell r="E344">
            <v>0.7</v>
          </cell>
        </row>
        <row r="345">
          <cell r="A345" t="str">
            <v>SCE:Gas/Elec Demand Controlled Ventilation Incentive:</v>
          </cell>
          <cell r="B345" t="str">
            <v>SCE</v>
          </cell>
          <cell r="C345" t="str">
            <v>Gas/Elec Demand Controlled Ventilation Incentive</v>
          </cell>
          <cell r="D345" t="str">
            <v>COM</v>
          </cell>
          <cell r="E345">
            <v>0.7</v>
          </cell>
        </row>
        <row r="346">
          <cell r="A346" t="str">
            <v>SCE:&gt;= 65 kBTU/Hr Variable Refrigerant Flow Heat Recovery DX Equipment Replacing Package Variable Air Volume:</v>
          </cell>
          <cell r="B346" t="str">
            <v>SCE</v>
          </cell>
          <cell r="C346" t="str">
            <v>&gt;= 65 kBTU/Hr Variable Refrigerant Flow Heat Recovery DX Equipment Replacing Package Variable Air Volume</v>
          </cell>
          <cell r="D346" t="str">
            <v>COM</v>
          </cell>
          <cell r="E346">
            <v>0.85</v>
          </cell>
        </row>
        <row r="347">
          <cell r="A347" t="str">
            <v>SCE:Window EVAP Cooler:RES</v>
          </cell>
          <cell r="B347" t="str">
            <v>SCE</v>
          </cell>
          <cell r="C347" t="str">
            <v>Window EVAP Cooler</v>
          </cell>
          <cell r="D347" t="str">
            <v>RES</v>
          </cell>
          <cell r="E347">
            <v>0.55000000000000004</v>
          </cell>
        </row>
      </sheetData>
      <sheetData sheetId="12">
        <row r="1">
          <cell r="A1" t="str">
            <v>Key</v>
          </cell>
          <cell r="B1" t="str">
            <v>PA</v>
          </cell>
          <cell r="C1" t="str">
            <v>ProgramID</v>
          </cell>
          <cell r="D1" t="str">
            <v>ProgramName</v>
          </cell>
          <cell r="E1" t="str">
            <v>MeasAppType</v>
          </cell>
          <cell r="F1" t="str">
            <v>MeasureName</v>
          </cell>
          <cell r="G1" t="str">
            <v>Sector</v>
          </cell>
          <cell r="H1" t="str">
            <v>BldgType</v>
          </cell>
          <cell r="I1" t="str">
            <v>EUL</v>
          </cell>
          <cell r="J1" t="str">
            <v>RUL</v>
          </cell>
          <cell r="K1" t="str">
            <v>NTG_ID</v>
          </cell>
          <cell r="L1" t="str">
            <v>Allowed?</v>
          </cell>
          <cell r="M1" t="str">
            <v>Reason</v>
          </cell>
          <cell r="N1" t="str">
            <v>NTG</v>
          </cell>
        </row>
        <row r="2">
          <cell r="A2" t="str">
            <v>PGE:PGE21009:23 Watt Int Screw-In CFL:RES:SFM:Res-Default-HTR-di</v>
          </cell>
          <cell r="B2" t="str">
            <v>PGE</v>
          </cell>
          <cell r="C2" t="str">
            <v>PGE21009</v>
          </cell>
          <cell r="D2" t="str">
            <v>DIRECT INSTALL FOR MANUFACTURED AND MOBILE HOMES</v>
          </cell>
          <cell r="E2" t="str">
            <v>ROB</v>
          </cell>
          <cell r="F2" t="str">
            <v>23 Watt Int Screw-In CFL</v>
          </cell>
          <cell r="G2" t="str">
            <v>RES</v>
          </cell>
          <cell r="H2" t="str">
            <v>SFM</v>
          </cell>
          <cell r="I2">
            <v>9.6999999999999993</v>
          </cell>
          <cell r="J2">
            <v>0</v>
          </cell>
          <cell r="K2" t="str">
            <v>Res-Default-HTR-di</v>
          </cell>
          <cell r="L2" t="b">
            <v>0</v>
          </cell>
          <cell r="M2" t="str">
            <v>Only allows renters in MFM or DMO</v>
          </cell>
          <cell r="N2">
            <v>0.55000000000000004</v>
          </cell>
        </row>
        <row r="3">
          <cell r="A3" t="str">
            <v>PGE:PGE21009:Faucet Aerators - 1.5 Gpm Bathroom (Gas Wh):RES:SFM:Res-Default-HTR-di</v>
          </cell>
          <cell r="B3" t="str">
            <v>PGE</v>
          </cell>
          <cell r="C3" t="str">
            <v>PGE21009</v>
          </cell>
          <cell r="D3" t="str">
            <v>DIRECT INSTALL FOR MANUFACTURED AND MOBILE HOMES</v>
          </cell>
          <cell r="E3" t="str">
            <v>ROB</v>
          </cell>
          <cell r="F3" t="str">
            <v>Faucet Aerators - 1.5 Gpm Bathroom (Gas Wh)</v>
          </cell>
          <cell r="G3" t="str">
            <v>RES</v>
          </cell>
          <cell r="H3" t="str">
            <v>SFM</v>
          </cell>
          <cell r="I3">
            <v>10</v>
          </cell>
          <cell r="J3">
            <v>0</v>
          </cell>
          <cell r="K3" t="str">
            <v>Res-Default-HTR-di</v>
          </cell>
          <cell r="L3" t="b">
            <v>0</v>
          </cell>
          <cell r="M3" t="str">
            <v>Only allows renters in MFM or DMO</v>
          </cell>
          <cell r="N3">
            <v>0.59</v>
          </cell>
        </row>
        <row r="4">
          <cell r="A4" t="str">
            <v>PGE:PGE21009:14 Watt Int Screw-In CFL:RES:SFM:Res-Default-HTR-di</v>
          </cell>
          <cell r="B4" t="str">
            <v>PGE</v>
          </cell>
          <cell r="C4" t="str">
            <v>PGE21009</v>
          </cell>
          <cell r="D4" t="str">
            <v>DIRECT INSTALL FOR MANUFACTURED AND MOBILE HOMES</v>
          </cell>
          <cell r="E4" t="str">
            <v>ROB</v>
          </cell>
          <cell r="F4" t="str">
            <v>14 Watt Int Screw-In CFL</v>
          </cell>
          <cell r="G4" t="str">
            <v>RES</v>
          </cell>
          <cell r="H4" t="str">
            <v>SFM</v>
          </cell>
          <cell r="I4">
            <v>9.6999999999999993</v>
          </cell>
          <cell r="J4">
            <v>0</v>
          </cell>
          <cell r="K4" t="str">
            <v>Res-Default-HTR-di</v>
          </cell>
          <cell r="L4" t="b">
            <v>0</v>
          </cell>
          <cell r="M4" t="str">
            <v>Only allows renters in MFM or DMO</v>
          </cell>
          <cell r="N4">
            <v>0.55000000000000004</v>
          </cell>
        </row>
        <row r="5">
          <cell r="A5" t="str">
            <v>PGE:PGE21009:Lowflow Showerhead (1.6 Gpm) For Natural Gas Waterheater Unit:RES:SFM:Res-Default-HTR-di</v>
          </cell>
          <cell r="B5" t="str">
            <v>PGE</v>
          </cell>
          <cell r="C5" t="str">
            <v>PGE21009</v>
          </cell>
          <cell r="D5" t="str">
            <v>DIRECT INSTALL FOR MANUFACTURED AND MOBILE HOMES</v>
          </cell>
          <cell r="E5" t="str">
            <v>ROB</v>
          </cell>
          <cell r="F5" t="str">
            <v>Lowflow Showerhead (1.6 Gpm) For Natural Gas Waterheater Unit</v>
          </cell>
          <cell r="G5" t="str">
            <v>RES</v>
          </cell>
          <cell r="H5" t="str">
            <v>SFM</v>
          </cell>
          <cell r="I5">
            <v>10</v>
          </cell>
          <cell r="J5">
            <v>0</v>
          </cell>
          <cell r="K5" t="str">
            <v>Res-Default-HTR-di</v>
          </cell>
          <cell r="L5" t="b">
            <v>0</v>
          </cell>
          <cell r="M5" t="str">
            <v>Only allows renters in MFM or DMO</v>
          </cell>
          <cell r="N5">
            <v>0.7</v>
          </cell>
        </row>
        <row r="6">
          <cell r="A6" t="str">
            <v>PGE:PGE21009:Water Saving Showerheads - Gas Water Htr:RES:SFM:Res-Default-HTR-di</v>
          </cell>
          <cell r="B6" t="str">
            <v>PGE</v>
          </cell>
          <cell r="C6" t="str">
            <v>PGE21009</v>
          </cell>
          <cell r="D6" t="str">
            <v>DIRECT INSTALL FOR MANUFACTURED AND MOBILE HOMES</v>
          </cell>
          <cell r="E6" t="str">
            <v>ROB</v>
          </cell>
          <cell r="F6" t="str">
            <v>Water Saving Showerheads - Gas Water Htr</v>
          </cell>
          <cell r="G6" t="str">
            <v>RES</v>
          </cell>
          <cell r="H6" t="str">
            <v>SFM</v>
          </cell>
          <cell r="I6">
            <v>10</v>
          </cell>
          <cell r="J6">
            <v>0</v>
          </cell>
          <cell r="K6" t="str">
            <v>Res-Default-HTR-di</v>
          </cell>
          <cell r="L6" t="b">
            <v>0</v>
          </cell>
          <cell r="M6" t="str">
            <v>Only allows renters in MFM or DMO</v>
          </cell>
          <cell r="N6">
            <v>0.7</v>
          </cell>
        </row>
        <row r="7">
          <cell r="A7" t="str">
            <v>PGE:PGE21009:Faucet Aerators - 1.0 Gpm Bathroom (Gas Wh):RES:SFM:Res-Default-HTR-di</v>
          </cell>
          <cell r="B7" t="str">
            <v>PGE</v>
          </cell>
          <cell r="C7" t="str">
            <v>PGE21009</v>
          </cell>
          <cell r="D7" t="str">
            <v>DIRECT INSTALL FOR MANUFACTURED AND MOBILE HOMES</v>
          </cell>
          <cell r="E7" t="str">
            <v>ROB</v>
          </cell>
          <cell r="F7" t="str">
            <v>Faucet Aerators - 1.0 Gpm Bathroom (Gas Wh)</v>
          </cell>
          <cell r="G7" t="str">
            <v>RES</v>
          </cell>
          <cell r="H7" t="str">
            <v>SFM</v>
          </cell>
          <cell r="I7">
            <v>10</v>
          </cell>
          <cell r="J7">
            <v>0</v>
          </cell>
          <cell r="K7" t="str">
            <v>Res-Default-HTR-di</v>
          </cell>
          <cell r="L7" t="b">
            <v>0</v>
          </cell>
          <cell r="M7" t="str">
            <v>Only allows renters in MFM or DMO</v>
          </cell>
          <cell r="N7">
            <v>0.59</v>
          </cell>
        </row>
        <row r="8">
          <cell r="A8" t="str">
            <v>PGE:PGE21009:14 Watt Ext Screw-In CFL Res:RES:SFM:Res-Default-HTR-di</v>
          </cell>
          <cell r="B8" t="str">
            <v>PGE</v>
          </cell>
          <cell r="C8" t="str">
            <v>PGE21009</v>
          </cell>
          <cell r="D8" t="str">
            <v>DIRECT INSTALL FOR MANUFACTURED AND MOBILE HOMES</v>
          </cell>
          <cell r="E8" t="str">
            <v>ROB</v>
          </cell>
          <cell r="F8" t="str">
            <v>14 Watt Ext Screw-In CFL Res</v>
          </cell>
          <cell r="G8" t="str">
            <v>RES</v>
          </cell>
          <cell r="H8" t="str">
            <v>SFM</v>
          </cell>
          <cell r="I8">
            <v>8.8000000000000007</v>
          </cell>
          <cell r="J8">
            <v>0</v>
          </cell>
          <cell r="K8" t="str">
            <v>Res-Default-HTR-di</v>
          </cell>
          <cell r="L8" t="b">
            <v>0</v>
          </cell>
          <cell r="M8" t="str">
            <v>Only allows renters in MFM or DMO</v>
          </cell>
          <cell r="N8">
            <v>0.55000000000000004</v>
          </cell>
        </row>
        <row r="9">
          <cell r="A9" t="str">
            <v>PGE:PGE21008:Enhanced Time Delay Relay:RES:SFM:Res-Default-HTR-di</v>
          </cell>
          <cell r="B9" t="str">
            <v>PGE</v>
          </cell>
          <cell r="C9" t="str">
            <v>PGE21008</v>
          </cell>
          <cell r="D9" t="str">
            <v>ENHANCE TIME DELAY RELAY</v>
          </cell>
          <cell r="E9" t="str">
            <v>REA</v>
          </cell>
          <cell r="F9" t="str">
            <v>Enhanced Time Delay Relay</v>
          </cell>
          <cell r="G9" t="str">
            <v>RES</v>
          </cell>
          <cell r="H9" t="str">
            <v>SFM</v>
          </cell>
          <cell r="I9">
            <v>5</v>
          </cell>
          <cell r="J9">
            <v>0</v>
          </cell>
          <cell r="K9" t="str">
            <v>Res-Default-HTR-di</v>
          </cell>
          <cell r="L9" t="b">
            <v>0</v>
          </cell>
          <cell r="M9" t="str">
            <v>Only allows renters in MFM or DMO</v>
          </cell>
          <cell r="N9">
            <v>0.55000000000000004</v>
          </cell>
        </row>
        <row r="10">
          <cell r="A10" t="str">
            <v>SDGE:SDGE3211:M08: Torchiere Lamp:RES:MFM:Res-Default-HTR-di</v>
          </cell>
          <cell r="B10" t="str">
            <v>SDGE</v>
          </cell>
          <cell r="C10" t="str">
            <v>SDGE3211</v>
          </cell>
          <cell r="D10" t="str">
            <v>LOCAL-CALS - MIDDLE INCOME DIRECT INSTALL (MIDI)</v>
          </cell>
          <cell r="E10" t="str">
            <v>RET</v>
          </cell>
          <cell r="F10" t="str">
            <v>M08: Torchiere Lamp</v>
          </cell>
          <cell r="G10" t="str">
            <v>RES</v>
          </cell>
          <cell r="H10" t="str">
            <v>MFM</v>
          </cell>
          <cell r="I10">
            <v>9.6700000762939506</v>
          </cell>
          <cell r="J10">
            <v>0</v>
          </cell>
          <cell r="K10" t="str">
            <v>Res-Default-HTR-di</v>
          </cell>
          <cell r="L10" t="b">
            <v>0</v>
          </cell>
          <cell r="M10" t="str">
            <v>Minimum for program too high; also in major metro area</v>
          </cell>
          <cell r="N10">
            <v>0.55000000000000004</v>
          </cell>
        </row>
        <row r="11">
          <cell r="A11" t="str">
            <v>SDGE:SDGE3211:M04: CFL, 23w Lamp:RES:MFM:Res-Default-HTR-di</v>
          </cell>
          <cell r="B11" t="str">
            <v>SDGE</v>
          </cell>
          <cell r="C11" t="str">
            <v>SDGE3211</v>
          </cell>
          <cell r="D11" t="str">
            <v>LOCAL-CALS - MIDDLE INCOME DIRECT INSTALL (MIDI)</v>
          </cell>
          <cell r="E11" t="str">
            <v>ROB</v>
          </cell>
          <cell r="F11" t="str">
            <v>M04: CFL, 23w Lamp</v>
          </cell>
          <cell r="G11" t="str">
            <v>RES</v>
          </cell>
          <cell r="H11" t="str">
            <v>MFM</v>
          </cell>
          <cell r="I11">
            <v>9.6700000762939506</v>
          </cell>
          <cell r="J11">
            <v>0</v>
          </cell>
          <cell r="K11" t="str">
            <v>Res-Default-HTR-di</v>
          </cell>
          <cell r="L11" t="b">
            <v>0</v>
          </cell>
          <cell r="M11" t="str">
            <v>Minimum for program too high; also in major metro area</v>
          </cell>
          <cell r="N11">
            <v>0.55000000000000004</v>
          </cell>
        </row>
        <row r="12">
          <cell r="A12" t="str">
            <v>SDGE:SDGE3211:M01:led Night Light:RES:MFM:Res-Default-HTR-di</v>
          </cell>
          <cell r="B12" t="str">
            <v>SDGE</v>
          </cell>
          <cell r="C12" t="str">
            <v>SDGE3211</v>
          </cell>
          <cell r="D12" t="str">
            <v>LOCAL-CALS - MIDDLE INCOME DIRECT INSTALL (MIDI)</v>
          </cell>
          <cell r="E12" t="str">
            <v>RET</v>
          </cell>
          <cell r="F12" t="str">
            <v>M01:led Night Light</v>
          </cell>
          <cell r="G12" t="str">
            <v>RES</v>
          </cell>
          <cell r="H12" t="str">
            <v>MFM</v>
          </cell>
          <cell r="I12">
            <v>16</v>
          </cell>
          <cell r="J12">
            <v>0</v>
          </cell>
          <cell r="K12" t="str">
            <v>Res-Default-HTR-di</v>
          </cell>
          <cell r="L12" t="b">
            <v>0</v>
          </cell>
          <cell r="M12" t="str">
            <v>Minimum for program too high; also in major metro area</v>
          </cell>
          <cell r="N12">
            <v>0.55000000000000004</v>
          </cell>
        </row>
        <row r="13">
          <cell r="A13" t="str">
            <v>SDGE:SDGE3211:M14b:air Sealing W/AC:RES:MFM:Res-Default-HTR-di</v>
          </cell>
          <cell r="B13" t="str">
            <v>SDGE</v>
          </cell>
          <cell r="C13" t="str">
            <v>SDGE3211</v>
          </cell>
          <cell r="D13" t="str">
            <v>LOCAL-CALS - MIDDLE INCOME DIRECT INSTALL (MIDI)</v>
          </cell>
          <cell r="E13" t="str">
            <v>RET</v>
          </cell>
          <cell r="F13" t="str">
            <v>M14b:air Sealing W/AC</v>
          </cell>
          <cell r="G13" t="str">
            <v>RES</v>
          </cell>
          <cell r="H13" t="str">
            <v>MFM</v>
          </cell>
          <cell r="I13">
            <v>11</v>
          </cell>
          <cell r="J13">
            <v>0</v>
          </cell>
          <cell r="K13" t="str">
            <v>Res-Default-HTR-di</v>
          </cell>
          <cell r="L13" t="b">
            <v>0</v>
          </cell>
          <cell r="M13" t="str">
            <v>Minimum for program too high; also in major metro area</v>
          </cell>
          <cell r="N13">
            <v>0.55000000000000004</v>
          </cell>
        </row>
        <row r="14">
          <cell r="A14" t="str">
            <v>SDGE:SDGE3211:M02: CFL, 14w Lamp:RES:MFM:Res-Default-HTR-di</v>
          </cell>
          <cell r="B14" t="str">
            <v>SDGE</v>
          </cell>
          <cell r="C14" t="str">
            <v>SDGE3211</v>
          </cell>
          <cell r="D14" t="str">
            <v>LOCAL-CALS - MIDDLE INCOME DIRECT INSTALL (MIDI)</v>
          </cell>
          <cell r="E14" t="str">
            <v>ROB</v>
          </cell>
          <cell r="F14" t="str">
            <v>M02: CFL, 14w Lamp</v>
          </cell>
          <cell r="G14" t="str">
            <v>RES</v>
          </cell>
          <cell r="H14" t="str">
            <v>MFM</v>
          </cell>
          <cell r="I14">
            <v>9.6700000762939506</v>
          </cell>
          <cell r="J14">
            <v>0</v>
          </cell>
          <cell r="K14" t="str">
            <v>Res-Default-HTR-di</v>
          </cell>
          <cell r="L14" t="b">
            <v>0</v>
          </cell>
          <cell r="M14" t="str">
            <v>Minimum for program too high; also in major metro area</v>
          </cell>
          <cell r="N14">
            <v>0.55000000000000004</v>
          </cell>
        </row>
        <row r="15">
          <cell r="A15" t="str">
            <v>SDGE:SDGE3211:M14a:air Sealing No/AC:RES:MFM:Res-Default-HTR-di</v>
          </cell>
          <cell r="B15" t="str">
            <v>SDGE</v>
          </cell>
          <cell r="C15" t="str">
            <v>SDGE3211</v>
          </cell>
          <cell r="D15" t="str">
            <v>LOCAL-CALS - MIDDLE INCOME DIRECT INSTALL (MIDI)</v>
          </cell>
          <cell r="E15" t="str">
            <v>RET</v>
          </cell>
          <cell r="F15" t="str">
            <v>M14a:air Sealing No/AC</v>
          </cell>
          <cell r="G15" t="str">
            <v>RES</v>
          </cell>
          <cell r="H15" t="str">
            <v>MFM</v>
          </cell>
          <cell r="I15">
            <v>11</v>
          </cell>
          <cell r="J15">
            <v>0</v>
          </cell>
          <cell r="K15" t="str">
            <v>Res-Default-HTR-di</v>
          </cell>
          <cell r="L15" t="b">
            <v>0</v>
          </cell>
          <cell r="M15" t="str">
            <v>Minimum for program too high; also in major metro area</v>
          </cell>
          <cell r="N15">
            <v>0.55000000000000004</v>
          </cell>
        </row>
        <row r="16">
          <cell r="A16" t="str">
            <v>SDGE:SDGE3211:M06: 36w Cf Fixture:RES:MFM:Res-Default-HTR-di</v>
          </cell>
          <cell r="B16" t="str">
            <v>SDGE</v>
          </cell>
          <cell r="C16" t="str">
            <v>SDGE3211</v>
          </cell>
          <cell r="D16" t="str">
            <v>LOCAL-CALS - MIDDLE INCOME DIRECT INSTALL (MIDI)</v>
          </cell>
          <cell r="E16" t="str">
            <v>ROB</v>
          </cell>
          <cell r="F16" t="str">
            <v>M06: 36w Cf Fixture</v>
          </cell>
          <cell r="G16" t="str">
            <v>RES</v>
          </cell>
          <cell r="H16" t="str">
            <v>MFM</v>
          </cell>
          <cell r="I16">
            <v>9.6700000762939506</v>
          </cell>
          <cell r="J16">
            <v>0</v>
          </cell>
          <cell r="K16" t="str">
            <v>Res-Default-HTR-di</v>
          </cell>
          <cell r="L16" t="b">
            <v>0</v>
          </cell>
          <cell r="M16" t="str">
            <v>Minimum for program too high; also in major metro area</v>
          </cell>
          <cell r="N16">
            <v>0.55000000000000004</v>
          </cell>
        </row>
        <row r="17">
          <cell r="A17" t="str">
            <v>SDGE:SDGE3211:M07: Porch Light 18 Watt:RES:SFM:Res-Default-HTR-di</v>
          </cell>
          <cell r="B17" t="str">
            <v>SDGE</v>
          </cell>
          <cell r="C17" t="str">
            <v>SDGE3211</v>
          </cell>
          <cell r="D17" t="str">
            <v>LOCAL-CALS - MIDDLE INCOME DIRECT INSTALL (MIDI)</v>
          </cell>
          <cell r="E17" t="str">
            <v>RET</v>
          </cell>
          <cell r="F17" t="str">
            <v>M07: Porch Light 18 Watt</v>
          </cell>
          <cell r="G17" t="str">
            <v>RES</v>
          </cell>
          <cell r="H17" t="str">
            <v>SFM</v>
          </cell>
          <cell r="I17">
            <v>9.6700000762939506</v>
          </cell>
          <cell r="J17">
            <v>0</v>
          </cell>
          <cell r="K17" t="str">
            <v>Res-Default-HTR-di</v>
          </cell>
          <cell r="L17" t="b">
            <v>0</v>
          </cell>
          <cell r="M17" t="str">
            <v>Only allows renters in MFM or DMO</v>
          </cell>
          <cell r="N17">
            <v>0.55000000000000004</v>
          </cell>
        </row>
        <row r="18">
          <cell r="A18" t="str">
            <v>SDGE:SDGE3211:M08: Torchiere Lamp:RES:SFM:Res-Default-HTR-di</v>
          </cell>
          <cell r="B18" t="str">
            <v>SDGE</v>
          </cell>
          <cell r="C18" t="str">
            <v>SDGE3211</v>
          </cell>
          <cell r="D18" t="str">
            <v>LOCAL-CALS - MIDDLE INCOME DIRECT INSTALL (MIDI)</v>
          </cell>
          <cell r="E18" t="str">
            <v>RET</v>
          </cell>
          <cell r="F18" t="str">
            <v>M08: Torchiere Lamp</v>
          </cell>
          <cell r="G18" t="str">
            <v>RES</v>
          </cell>
          <cell r="H18" t="str">
            <v>SFM</v>
          </cell>
          <cell r="I18">
            <v>9.6700000762939506</v>
          </cell>
          <cell r="J18">
            <v>0</v>
          </cell>
          <cell r="K18" t="str">
            <v>Res-Default-HTR-di</v>
          </cell>
          <cell r="L18" t="b">
            <v>0</v>
          </cell>
          <cell r="M18" t="str">
            <v>Minimum for program too high; also in major metro area</v>
          </cell>
          <cell r="N18">
            <v>0.55000000000000004</v>
          </cell>
        </row>
        <row r="19">
          <cell r="A19" t="str">
            <v>SDGE:SDGE3211:M09: R19-R38 Attic Insulation:RES:SFM:Res-Default-HTR-di</v>
          </cell>
          <cell r="B19" t="str">
            <v>SDGE</v>
          </cell>
          <cell r="C19" t="str">
            <v>SDGE3211</v>
          </cell>
          <cell r="D19" t="str">
            <v>LOCAL-CALS - MIDDLE INCOME DIRECT INSTALL (MIDI)</v>
          </cell>
          <cell r="E19" t="str">
            <v>RET</v>
          </cell>
          <cell r="F19" t="str">
            <v>M09: R19-R38 Attic Insulation</v>
          </cell>
          <cell r="G19" t="str">
            <v>RES</v>
          </cell>
          <cell r="H19" t="str">
            <v>SFM</v>
          </cell>
          <cell r="I19">
            <v>20</v>
          </cell>
          <cell r="J19">
            <v>0</v>
          </cell>
          <cell r="K19" t="str">
            <v>Res-Default-HTR-di</v>
          </cell>
          <cell r="L19" t="b">
            <v>0</v>
          </cell>
          <cell r="M19" t="str">
            <v>Minimum for program too high; also in major metro area</v>
          </cell>
          <cell r="N19">
            <v>0.55000000000000004</v>
          </cell>
        </row>
        <row r="20">
          <cell r="A20" t="str">
            <v>SDGE:SDGE3211:M10: R11-R38 Attic Insulation:RES:SFM:Res-Default-HTR-di</v>
          </cell>
          <cell r="B20" t="str">
            <v>SDGE</v>
          </cell>
          <cell r="C20" t="str">
            <v>SDGE3211</v>
          </cell>
          <cell r="D20" t="str">
            <v>LOCAL-CALS - MIDDLE INCOME DIRECT INSTALL (MIDI)</v>
          </cell>
          <cell r="E20" t="str">
            <v>RET</v>
          </cell>
          <cell r="F20" t="str">
            <v>M10: R11-R38 Attic Insulation</v>
          </cell>
          <cell r="G20" t="str">
            <v>RES</v>
          </cell>
          <cell r="H20" t="str">
            <v>SFM</v>
          </cell>
          <cell r="I20">
            <v>20</v>
          </cell>
          <cell r="J20">
            <v>0</v>
          </cell>
          <cell r="K20" t="str">
            <v>Res-Default-HTR-di</v>
          </cell>
          <cell r="L20" t="b">
            <v>0</v>
          </cell>
          <cell r="M20" t="str">
            <v>Minimum for program too high; also in major metro area</v>
          </cell>
          <cell r="N20">
            <v>0.55000000000000004</v>
          </cell>
        </row>
        <row r="21">
          <cell r="A21" t="str">
            <v>SDGE:SDGE3211:M11: R0-R38 Attic Insulation:RES:SFM:Res-Default-HTR-di</v>
          </cell>
          <cell r="B21" t="str">
            <v>SDGE</v>
          </cell>
          <cell r="C21" t="str">
            <v>SDGE3211</v>
          </cell>
          <cell r="D21" t="str">
            <v>LOCAL-CALS - MIDDLE INCOME DIRECT INSTALL (MIDI)</v>
          </cell>
          <cell r="E21" t="str">
            <v>RET</v>
          </cell>
          <cell r="F21" t="str">
            <v>M11: R0-R38 Attic Insulation</v>
          </cell>
          <cell r="G21" t="str">
            <v>RES</v>
          </cell>
          <cell r="H21" t="str">
            <v>SFM</v>
          </cell>
          <cell r="I21">
            <v>20</v>
          </cell>
          <cell r="J21">
            <v>0</v>
          </cell>
          <cell r="K21" t="str">
            <v>Res-Default-HTR-di</v>
          </cell>
          <cell r="L21" t="b">
            <v>0</v>
          </cell>
          <cell r="M21" t="str">
            <v>Minimum for program too high; also in major metro area</v>
          </cell>
          <cell r="N21">
            <v>0.55000000000000004</v>
          </cell>
        </row>
        <row r="22">
          <cell r="A22" t="str">
            <v>SDGE:SDGE3211:M12: Knee Wall Insulation R19:RES:SFM:Res-Default-HTR-di</v>
          </cell>
          <cell r="B22" t="str">
            <v>SDGE</v>
          </cell>
          <cell r="C22" t="str">
            <v>SDGE3211</v>
          </cell>
          <cell r="D22" t="str">
            <v>LOCAL-CALS - MIDDLE INCOME DIRECT INSTALL (MIDI)</v>
          </cell>
          <cell r="E22" t="str">
            <v>RET</v>
          </cell>
          <cell r="F22" t="str">
            <v>M12: Knee Wall Insulation R19</v>
          </cell>
          <cell r="G22" t="str">
            <v>RES</v>
          </cell>
          <cell r="H22" t="str">
            <v>SFM</v>
          </cell>
          <cell r="I22">
            <v>20</v>
          </cell>
          <cell r="J22">
            <v>0</v>
          </cell>
          <cell r="K22" t="str">
            <v>Res-Default-HTR-di</v>
          </cell>
          <cell r="L22" t="b">
            <v>0</v>
          </cell>
          <cell r="M22" t="str">
            <v>Minimum for program too high; also in major metro area</v>
          </cell>
          <cell r="N22">
            <v>0.55000000000000004</v>
          </cell>
        </row>
        <row r="23">
          <cell r="A23" t="str">
            <v>SDGE:SDGE3211:M14a:air Sealing No/AC:RES:SFM:Res-Default-HTR-di</v>
          </cell>
          <cell r="B23" t="str">
            <v>SDGE</v>
          </cell>
          <cell r="C23" t="str">
            <v>SDGE3211</v>
          </cell>
          <cell r="D23" t="str">
            <v>LOCAL-CALS - MIDDLE INCOME DIRECT INSTALL (MIDI)</v>
          </cell>
          <cell r="E23" t="str">
            <v>RET</v>
          </cell>
          <cell r="F23" t="str">
            <v>M14a:air Sealing No/AC</v>
          </cell>
          <cell r="G23" t="str">
            <v>RES</v>
          </cell>
          <cell r="H23" t="str">
            <v>SFM</v>
          </cell>
          <cell r="I23">
            <v>11</v>
          </cell>
          <cell r="J23">
            <v>0</v>
          </cell>
          <cell r="K23" t="str">
            <v>Res-Default-HTR-di</v>
          </cell>
          <cell r="L23" t="b">
            <v>0</v>
          </cell>
          <cell r="M23" t="str">
            <v>Minimum for program too high; also in major metro area</v>
          </cell>
          <cell r="N23">
            <v>0.55000000000000004</v>
          </cell>
        </row>
        <row r="24">
          <cell r="A24" t="str">
            <v>SDGE:SDGE3211:M02: CFL, 14w Lamp:RES:SFM:Res-Default-HTR-di</v>
          </cell>
          <cell r="B24" t="str">
            <v>SDGE</v>
          </cell>
          <cell r="C24" t="str">
            <v>SDGE3211</v>
          </cell>
          <cell r="D24" t="str">
            <v>LOCAL-CALS - MIDDLE INCOME DIRECT INSTALL (MIDI)</v>
          </cell>
          <cell r="E24" t="str">
            <v>ROB</v>
          </cell>
          <cell r="F24" t="str">
            <v>M02: CFL, 14w Lamp</v>
          </cell>
          <cell r="G24" t="str">
            <v>RES</v>
          </cell>
          <cell r="H24" t="str">
            <v>SFM</v>
          </cell>
          <cell r="I24">
            <v>9.6700000762939506</v>
          </cell>
          <cell r="J24">
            <v>0</v>
          </cell>
          <cell r="K24" t="str">
            <v>Res-Default-HTR-di</v>
          </cell>
          <cell r="L24" t="b">
            <v>0</v>
          </cell>
          <cell r="M24" t="str">
            <v>Minimum for program too high; also in major metro area</v>
          </cell>
          <cell r="N24">
            <v>0.55000000000000004</v>
          </cell>
        </row>
        <row r="25">
          <cell r="A25" t="str">
            <v>SDGE:SDGE3211:M04: CFL, 23w Lamp:RES:SFM:Res-Default-HTR-di</v>
          </cell>
          <cell r="B25" t="str">
            <v>SDGE</v>
          </cell>
          <cell r="C25" t="str">
            <v>SDGE3211</v>
          </cell>
          <cell r="D25" t="str">
            <v>LOCAL-CALS - MIDDLE INCOME DIRECT INSTALL (MIDI)</v>
          </cell>
          <cell r="E25" t="str">
            <v>ROB</v>
          </cell>
          <cell r="F25" t="str">
            <v>M04: CFL, 23w Lamp</v>
          </cell>
          <cell r="G25" t="str">
            <v>RES</v>
          </cell>
          <cell r="H25" t="str">
            <v>SFM</v>
          </cell>
          <cell r="I25">
            <v>9.6700000762939506</v>
          </cell>
          <cell r="J25">
            <v>0</v>
          </cell>
          <cell r="K25" t="str">
            <v>Res-Default-HTR-di</v>
          </cell>
          <cell r="L25" t="b">
            <v>0</v>
          </cell>
          <cell r="M25" t="str">
            <v>Minimum for program too high; also in major metro area</v>
          </cell>
          <cell r="N25">
            <v>0.55000000000000004</v>
          </cell>
        </row>
        <row r="26">
          <cell r="A26" t="str">
            <v>SDGE:SDGE3211:M06: 36w Cf Fixture:RES:SFM:Res-Default-HTR-di</v>
          </cell>
          <cell r="B26" t="str">
            <v>SDGE</v>
          </cell>
          <cell r="C26" t="str">
            <v>SDGE3211</v>
          </cell>
          <cell r="D26" t="str">
            <v>LOCAL-CALS - MIDDLE INCOME DIRECT INSTALL (MIDI)</v>
          </cell>
          <cell r="E26" t="str">
            <v>ROB</v>
          </cell>
          <cell r="F26" t="str">
            <v>M06: 36w Cf Fixture</v>
          </cell>
          <cell r="G26" t="str">
            <v>RES</v>
          </cell>
          <cell r="H26" t="str">
            <v>SFM</v>
          </cell>
          <cell r="I26">
            <v>9.6700000762939506</v>
          </cell>
          <cell r="J26">
            <v>0</v>
          </cell>
          <cell r="K26" t="str">
            <v>Res-Default-HTR-di</v>
          </cell>
          <cell r="L26" t="b">
            <v>0</v>
          </cell>
          <cell r="M26" t="str">
            <v>Minimum for program too high; also in major metro area</v>
          </cell>
          <cell r="N26">
            <v>0.55000000000000004</v>
          </cell>
        </row>
        <row r="27">
          <cell r="A27" t="str">
            <v>SDGE:SDGE3211:M01:led Night Light:RES:SFM:Res-Default-HTR-di</v>
          </cell>
          <cell r="B27" t="str">
            <v>SDGE</v>
          </cell>
          <cell r="C27" t="str">
            <v>SDGE3211</v>
          </cell>
          <cell r="D27" t="str">
            <v>LOCAL-CALS - MIDDLE INCOME DIRECT INSTALL (MIDI)</v>
          </cell>
          <cell r="E27" t="str">
            <v>RET</v>
          </cell>
          <cell r="F27" t="str">
            <v>M01:led Night Light</v>
          </cell>
          <cell r="G27" t="str">
            <v>RES</v>
          </cell>
          <cell r="H27" t="str">
            <v>SFM</v>
          </cell>
          <cell r="I27">
            <v>16</v>
          </cell>
          <cell r="J27">
            <v>0</v>
          </cell>
          <cell r="K27" t="str">
            <v>Res-Default-HTR-di</v>
          </cell>
          <cell r="L27" t="b">
            <v>0</v>
          </cell>
          <cell r="M27" t="str">
            <v>Minimum for program too high; also in major metro area</v>
          </cell>
          <cell r="N27">
            <v>0.55000000000000004</v>
          </cell>
        </row>
        <row r="28">
          <cell r="A28" t="str">
            <v>SDGE:SDGE3211:M14b:air Sealing W/AC:RES:SFM:Res-Default-HTR-di</v>
          </cell>
          <cell r="B28" t="str">
            <v>SDGE</v>
          </cell>
          <cell r="C28" t="str">
            <v>SDGE3211</v>
          </cell>
          <cell r="D28" t="str">
            <v>LOCAL-CALS - MIDDLE INCOME DIRECT INSTALL (MIDI)</v>
          </cell>
          <cell r="E28" t="str">
            <v>RET</v>
          </cell>
          <cell r="F28" t="str">
            <v>M14b:air Sealing W/AC</v>
          </cell>
          <cell r="G28" t="str">
            <v>RES</v>
          </cell>
          <cell r="H28" t="str">
            <v>SFM</v>
          </cell>
          <cell r="I28">
            <v>11</v>
          </cell>
          <cell r="J28">
            <v>0</v>
          </cell>
          <cell r="K28" t="str">
            <v>Res-Default-HTR-di</v>
          </cell>
          <cell r="L28" t="b">
            <v>0</v>
          </cell>
          <cell r="M28" t="str">
            <v>Minimum for program too high; also in major metro area</v>
          </cell>
          <cell r="N28">
            <v>0.55000000000000004</v>
          </cell>
        </row>
        <row r="29">
          <cell r="A29" t="str">
            <v>PGE:PGE21008:Enhanced Time Delay Relay:RES:MFM:Res-Default-HTR-di</v>
          </cell>
          <cell r="B29" t="str">
            <v>PGE</v>
          </cell>
          <cell r="C29" t="str">
            <v>PGE21008</v>
          </cell>
          <cell r="D29" t="str">
            <v>ENHANCE TIME DELAY RELAY</v>
          </cell>
          <cell r="E29" t="str">
            <v>REA</v>
          </cell>
          <cell r="F29" t="str">
            <v>Enhanced Time Delay Relay</v>
          </cell>
          <cell r="G29" t="str">
            <v>RES</v>
          </cell>
          <cell r="H29" t="str">
            <v>MFM</v>
          </cell>
          <cell r="I29">
            <v>5</v>
          </cell>
          <cell r="J29">
            <v>0</v>
          </cell>
          <cell r="K29" t="str">
            <v>Res-Default-HTR-di</v>
          </cell>
          <cell r="L29" t="b">
            <v>1</v>
          </cell>
          <cell r="N29">
            <v>0.85</v>
          </cell>
        </row>
        <row r="30">
          <cell r="A30" t="str">
            <v>PGE:PGE211007:Vending Machine Controller - Reach-In Unit:RES:COM:Res-Default-HTR-di</v>
          </cell>
          <cell r="B30" t="str">
            <v>PGE</v>
          </cell>
          <cell r="C30" t="str">
            <v>PGE211007</v>
          </cell>
          <cell r="D30" t="str">
            <v>ASSOCIATION OF MONTEREY BAY AREA GOVERNMENTS (AMBAG)</v>
          </cell>
          <cell r="E30" t="str">
            <v>ROB</v>
          </cell>
          <cell r="F30" t="str">
            <v>Vending Machine Controller - Reach-In Unit</v>
          </cell>
          <cell r="G30" t="str">
            <v>RES</v>
          </cell>
          <cell r="H30" t="str">
            <v>COM</v>
          </cell>
          <cell r="I30">
            <v>5</v>
          </cell>
          <cell r="J30">
            <v>0</v>
          </cell>
          <cell r="K30" t="str">
            <v>Res-Default-HTR-di</v>
          </cell>
          <cell r="L30" t="b">
            <v>1</v>
          </cell>
          <cell r="N30">
            <v>0.85</v>
          </cell>
        </row>
        <row r="31">
          <cell r="A31" t="str">
            <v>PGE:PGE211007:Vending Machine Controller:RES:RES:Res-Default-HTR-di</v>
          </cell>
          <cell r="B31" t="str">
            <v>PGE</v>
          </cell>
          <cell r="C31" t="str">
            <v>PGE211007</v>
          </cell>
          <cell r="D31" t="str">
            <v>ASSOCIATION OF MONTEREY BAY AREA GOVERNMENTS (AMBAG)</v>
          </cell>
          <cell r="E31" t="str">
            <v>REA</v>
          </cell>
          <cell r="F31" t="str">
            <v>Vending Machine Controller</v>
          </cell>
          <cell r="G31" t="str">
            <v>RES</v>
          </cell>
          <cell r="H31" t="str">
            <v>RES</v>
          </cell>
          <cell r="I31">
            <v>5</v>
          </cell>
          <cell r="J31">
            <v>0</v>
          </cell>
          <cell r="K31" t="str">
            <v>Res-Default-HTR-di</v>
          </cell>
          <cell r="L31" t="b">
            <v>1</v>
          </cell>
          <cell r="N31">
            <v>0.85</v>
          </cell>
        </row>
        <row r="32">
          <cell r="A32" t="str">
            <v>PGE:PGE21009:Enhanced Time Delay Relay:RES:DMO:Res-Default-HTR-di</v>
          </cell>
          <cell r="B32" t="str">
            <v>PGE</v>
          </cell>
          <cell r="C32" t="str">
            <v>PGE21009</v>
          </cell>
          <cell r="D32" t="str">
            <v>DIRECT INSTALL FOR MANUFACTURED AND MOBILE HOMES</v>
          </cell>
          <cell r="E32" t="str">
            <v>REA</v>
          </cell>
          <cell r="F32" t="str">
            <v>Enhanced Time Delay Relay</v>
          </cell>
          <cell r="G32" t="str">
            <v>RES</v>
          </cell>
          <cell r="H32" t="str">
            <v>DMO</v>
          </cell>
          <cell r="I32">
            <v>5</v>
          </cell>
          <cell r="J32">
            <v>0</v>
          </cell>
          <cell r="K32" t="str">
            <v>Res-Default-HTR-di</v>
          </cell>
          <cell r="L32" t="b">
            <v>1</v>
          </cell>
          <cell r="N32">
            <v>0.85</v>
          </cell>
        </row>
        <row r="33">
          <cell r="A33" t="str">
            <v>PGE:PGE21009:14 Watt Int Screw-In CFL:RES:MFM:Res-Default-HTR-di</v>
          </cell>
          <cell r="B33" t="str">
            <v>PGE</v>
          </cell>
          <cell r="C33" t="str">
            <v>PGE21009</v>
          </cell>
          <cell r="D33" t="str">
            <v>DIRECT INSTALL FOR MANUFACTURED AND MOBILE HOMES</v>
          </cell>
          <cell r="E33" t="str">
            <v>ROB</v>
          </cell>
          <cell r="F33" t="str">
            <v>14 Watt Int Screw-In CFL</v>
          </cell>
          <cell r="G33" t="str">
            <v>RES</v>
          </cell>
          <cell r="H33" t="str">
            <v>MFM</v>
          </cell>
          <cell r="I33">
            <v>9.6999999999999993</v>
          </cell>
          <cell r="J33">
            <v>0</v>
          </cell>
          <cell r="K33" t="str">
            <v>Res-Default-HTR-di</v>
          </cell>
          <cell r="L33" t="b">
            <v>1</v>
          </cell>
          <cell r="N33">
            <v>0.85</v>
          </cell>
        </row>
        <row r="34">
          <cell r="A34" t="str">
            <v>PGE:PGE21009:Water Saving Showerheads - Gas Water Htr:RES:MFM:Res-Default-HTR-di</v>
          </cell>
          <cell r="B34" t="str">
            <v>PGE</v>
          </cell>
          <cell r="C34" t="str">
            <v>PGE21009</v>
          </cell>
          <cell r="D34" t="str">
            <v>DIRECT INSTALL FOR MANUFACTURED AND MOBILE HOMES</v>
          </cell>
          <cell r="E34" t="str">
            <v>ROB</v>
          </cell>
          <cell r="F34" t="str">
            <v>Water Saving Showerheads - Gas Water Htr</v>
          </cell>
          <cell r="G34" t="str">
            <v>RES</v>
          </cell>
          <cell r="H34" t="str">
            <v>MFM</v>
          </cell>
          <cell r="I34">
            <v>10</v>
          </cell>
          <cell r="J34">
            <v>0</v>
          </cell>
          <cell r="K34" t="str">
            <v>Res-Default-HTR-di</v>
          </cell>
          <cell r="L34" t="b">
            <v>1</v>
          </cell>
          <cell r="N34">
            <v>0.85</v>
          </cell>
        </row>
        <row r="35">
          <cell r="A35" t="str">
            <v>PGE:PGE21009:23 Watt Int Screw-In CFL:RES:MFM:Res-Default-HTR-di</v>
          </cell>
          <cell r="B35" t="str">
            <v>PGE</v>
          </cell>
          <cell r="C35" t="str">
            <v>PGE21009</v>
          </cell>
          <cell r="D35" t="str">
            <v>DIRECT INSTALL FOR MANUFACTURED AND MOBILE HOMES</v>
          </cell>
          <cell r="E35" t="str">
            <v>ROB</v>
          </cell>
          <cell r="F35" t="str">
            <v>23 Watt Int Screw-In CFL</v>
          </cell>
          <cell r="G35" t="str">
            <v>RES</v>
          </cell>
          <cell r="H35" t="str">
            <v>MFM</v>
          </cell>
          <cell r="I35">
            <v>9.6999999999999993</v>
          </cell>
          <cell r="J35">
            <v>0</v>
          </cell>
          <cell r="K35" t="str">
            <v>Res-Default-HTR-di</v>
          </cell>
          <cell r="L35" t="b">
            <v>1</v>
          </cell>
          <cell r="N35">
            <v>0.85</v>
          </cell>
        </row>
        <row r="36">
          <cell r="A36" t="str">
            <v>PGE:PGE21009:Lowflow Showerhead (1.6 Gpm) For Natural Gas Waterheater Unit:RES:MFM:Res-Default-HTR-di</v>
          </cell>
          <cell r="B36" t="str">
            <v>PGE</v>
          </cell>
          <cell r="C36" t="str">
            <v>PGE21009</v>
          </cell>
          <cell r="D36" t="str">
            <v>DIRECT INSTALL FOR MANUFACTURED AND MOBILE HOMES</v>
          </cell>
          <cell r="E36" t="str">
            <v>ROB</v>
          </cell>
          <cell r="F36" t="str">
            <v>Lowflow Showerhead (1.6 Gpm) For Natural Gas Waterheater Unit</v>
          </cell>
          <cell r="G36" t="str">
            <v>RES</v>
          </cell>
          <cell r="H36" t="str">
            <v>MFM</v>
          </cell>
          <cell r="I36">
            <v>10</v>
          </cell>
          <cell r="J36">
            <v>0</v>
          </cell>
          <cell r="K36" t="str">
            <v>Res-Default-HTR-di</v>
          </cell>
          <cell r="L36" t="b">
            <v>1</v>
          </cell>
          <cell r="N36">
            <v>0.85</v>
          </cell>
        </row>
        <row r="37">
          <cell r="A37" t="str">
            <v>PGE:PGE21009:Aps Tier 2 - IR And Power Sensing:RES:RES:Res-Default-HTR-di</v>
          </cell>
          <cell r="B37" t="str">
            <v>PGE</v>
          </cell>
          <cell r="C37" t="str">
            <v>PGE21009</v>
          </cell>
          <cell r="D37" t="str">
            <v>DIRECT INSTALL FOR MANUFACTURED AND MOBILE HOMES</v>
          </cell>
          <cell r="E37" t="str">
            <v>REA</v>
          </cell>
          <cell r="F37" t="str">
            <v>Aps Tier 2 - IR And Power Sensing</v>
          </cell>
          <cell r="G37" t="str">
            <v>RES</v>
          </cell>
          <cell r="H37" t="str">
            <v>RES</v>
          </cell>
          <cell r="I37">
            <v>5</v>
          </cell>
          <cell r="J37">
            <v>0</v>
          </cell>
          <cell r="K37" t="str">
            <v>Res-Default-HTR-di</v>
          </cell>
          <cell r="L37" t="b">
            <v>1</v>
          </cell>
          <cell r="N37">
            <v>0.85</v>
          </cell>
        </row>
        <row r="38">
          <cell r="A38" t="str">
            <v>PGE:PGE21009:Faucet Aerators - 1.0 Gpm Bathroom (Gas Wh):RES:RES:Res-Default-HTR-di</v>
          </cell>
          <cell r="B38" t="str">
            <v>PGE</v>
          </cell>
          <cell r="C38" t="str">
            <v>PGE21009</v>
          </cell>
          <cell r="D38" t="str">
            <v>DIRECT INSTALL FOR MANUFACTURED AND MOBILE HOMES</v>
          </cell>
          <cell r="E38" t="str">
            <v>ROB</v>
          </cell>
          <cell r="F38" t="str">
            <v>Faucet Aerators - 1.0 Gpm Bathroom (Gas Wh)</v>
          </cell>
          <cell r="G38" t="str">
            <v>RES</v>
          </cell>
          <cell r="H38" t="str">
            <v>RES</v>
          </cell>
          <cell r="I38">
            <v>10</v>
          </cell>
          <cell r="J38">
            <v>0</v>
          </cell>
          <cell r="K38" t="str">
            <v>Res-Default-HTR-di</v>
          </cell>
          <cell r="L38" t="b">
            <v>1</v>
          </cell>
          <cell r="N38">
            <v>0.85</v>
          </cell>
        </row>
        <row r="39">
          <cell r="A39" t="str">
            <v>PGE:PGE21009:14 Watt Ext Screw-In CFL Res:RES:RES:Res-Default-HTR-di</v>
          </cell>
          <cell r="B39" t="str">
            <v>PGE</v>
          </cell>
          <cell r="C39" t="str">
            <v>PGE21009</v>
          </cell>
          <cell r="D39" t="str">
            <v>DIRECT INSTALL FOR MANUFACTURED AND MOBILE HOMES</v>
          </cell>
          <cell r="E39" t="str">
            <v>ROB</v>
          </cell>
          <cell r="F39" t="str">
            <v>14 Watt Ext Screw-In CFL Res</v>
          </cell>
          <cell r="G39" t="str">
            <v>RES</v>
          </cell>
          <cell r="H39" t="str">
            <v>RES</v>
          </cell>
          <cell r="I39">
            <v>8.8000000000000007</v>
          </cell>
          <cell r="J39">
            <v>0</v>
          </cell>
          <cell r="K39" t="str">
            <v>Res-Default-HTR-di</v>
          </cell>
          <cell r="L39" t="b">
            <v>1</v>
          </cell>
          <cell r="N39">
            <v>0.85</v>
          </cell>
        </row>
        <row r="40">
          <cell r="A40" t="str">
            <v>PGE:PGE21009:Faucet Aerators - 1.5 Gpm Bathroom (Gas Wh):RES:RES:Res-Default-HTR-di</v>
          </cell>
          <cell r="B40" t="str">
            <v>PGE</v>
          </cell>
          <cell r="C40" t="str">
            <v>PGE21009</v>
          </cell>
          <cell r="D40" t="str">
            <v>DIRECT INSTALL FOR MANUFACTURED AND MOBILE HOMES</v>
          </cell>
          <cell r="E40" t="str">
            <v>ROB</v>
          </cell>
          <cell r="F40" t="str">
            <v>Faucet Aerators - 1.5 Gpm Bathroom (Gas Wh)</v>
          </cell>
          <cell r="G40" t="str">
            <v>RES</v>
          </cell>
          <cell r="H40" t="str">
            <v>RES</v>
          </cell>
          <cell r="I40">
            <v>10</v>
          </cell>
          <cell r="J40">
            <v>0</v>
          </cell>
          <cell r="K40" t="str">
            <v>Res-Default-HTR-di</v>
          </cell>
          <cell r="L40" t="b">
            <v>1</v>
          </cell>
          <cell r="N40">
            <v>0.85</v>
          </cell>
        </row>
        <row r="41">
          <cell r="A41" t="str">
            <v>PGE:PGE21008:Enhanced Time Delay Relay:RES:DMO:Res-Default-HTR-di</v>
          </cell>
          <cell r="B41" t="str">
            <v>PGE</v>
          </cell>
          <cell r="C41" t="str">
            <v>PGE21008</v>
          </cell>
          <cell r="D41" t="str">
            <v>ENHANCE TIME DELAY RELAY</v>
          </cell>
          <cell r="E41" t="str">
            <v>REA</v>
          </cell>
          <cell r="F41" t="str">
            <v>Enhanced Time Delay Relay</v>
          </cell>
          <cell r="G41" t="str">
            <v>RES</v>
          </cell>
          <cell r="H41" t="str">
            <v>DMO</v>
          </cell>
          <cell r="I41">
            <v>5</v>
          </cell>
          <cell r="J41">
            <v>0</v>
          </cell>
          <cell r="K41" t="str">
            <v>Res-Default-HTR-di</v>
          </cell>
          <cell r="L41" t="b">
            <v>1</v>
          </cell>
          <cell r="N41">
            <v>0.85</v>
          </cell>
        </row>
        <row r="42">
          <cell r="A42" t="str">
            <v>PGE:PGE211010:13 Watt Int Screw-In CFL:RES:GRO:Res-Default-HTR-di</v>
          </cell>
          <cell r="B42" t="str">
            <v>PGE</v>
          </cell>
          <cell r="C42" t="str">
            <v>PGE211010</v>
          </cell>
          <cell r="D42" t="str">
            <v>FRESNO</v>
          </cell>
          <cell r="E42" t="str">
            <v>ROB</v>
          </cell>
          <cell r="F42" t="str">
            <v>13 Watt Int Screw-In CFL</v>
          </cell>
          <cell r="G42" t="str">
            <v>RES</v>
          </cell>
          <cell r="H42" t="str">
            <v>GRO</v>
          </cell>
          <cell r="I42">
            <v>2.6</v>
          </cell>
          <cell r="J42">
            <v>0</v>
          </cell>
          <cell r="K42" t="str">
            <v>Res-Default-HTR-di</v>
          </cell>
          <cell r="L42" t="b">
            <v>1</v>
          </cell>
          <cell r="N42">
            <v>0.85</v>
          </cell>
        </row>
        <row r="43">
          <cell r="A43" t="str">
            <v>PGE:PGE211010:LED Open Sign:RES:GRO:Res-Default-HTR-di</v>
          </cell>
          <cell r="B43" t="str">
            <v>PGE</v>
          </cell>
          <cell r="C43" t="str">
            <v>PGE211010</v>
          </cell>
          <cell r="D43" t="str">
            <v>FRESNO</v>
          </cell>
          <cell r="E43" t="str">
            <v>ROB</v>
          </cell>
          <cell r="F43" t="str">
            <v>LED Open Sign</v>
          </cell>
          <cell r="G43" t="str">
            <v>RES</v>
          </cell>
          <cell r="H43" t="str">
            <v>GRO</v>
          </cell>
          <cell r="I43">
            <v>16</v>
          </cell>
          <cell r="J43">
            <v>0</v>
          </cell>
          <cell r="K43" t="str">
            <v>Res-Default-HTR-di</v>
          </cell>
          <cell r="L43" t="b">
            <v>1</v>
          </cell>
          <cell r="N43">
            <v>0.85</v>
          </cell>
        </row>
        <row r="44">
          <cell r="A44" t="str">
            <v>PGE:PGE211010:Lin Ft T1 LED Ltbar &lt;= 5ft Unit No Occ Sens Ctrl Replace Mult Lamp Profile:RES:GRO:Res-Default-HTR-di</v>
          </cell>
          <cell r="B44" t="str">
            <v>PGE</v>
          </cell>
          <cell r="C44" t="str">
            <v>PGE211010</v>
          </cell>
          <cell r="D44" t="str">
            <v>FRESNO</v>
          </cell>
          <cell r="E44" t="str">
            <v>ROB</v>
          </cell>
          <cell r="F44" t="str">
            <v>Lin Ft T1 LED Ltbar &lt;= 5ft Unit No Occ Sens Ctrl Replace Mult Lamp Profile</v>
          </cell>
          <cell r="G44" t="str">
            <v>RES</v>
          </cell>
          <cell r="H44" t="str">
            <v>GRO</v>
          </cell>
          <cell r="I44">
            <v>16</v>
          </cell>
          <cell r="J44">
            <v>0</v>
          </cell>
          <cell r="K44" t="str">
            <v>Res-Default-HTR-di</v>
          </cell>
          <cell r="L44" t="b">
            <v>1</v>
          </cell>
          <cell r="N44">
            <v>0.85</v>
          </cell>
        </row>
        <row r="45">
          <cell r="A45" t="str">
            <v>PGE:PGE211010:Lin Ft T1 LED Ltbar &gt; 5ft Unit No Occ Sens Ctrl Replace Mult Lamp Profile:RES:GRO:Res-Default-HTR-di</v>
          </cell>
          <cell r="B45" t="str">
            <v>PGE</v>
          </cell>
          <cell r="C45" t="str">
            <v>PGE211010</v>
          </cell>
          <cell r="D45" t="str">
            <v>FRESNO</v>
          </cell>
          <cell r="E45" t="str">
            <v>ROB</v>
          </cell>
          <cell r="F45" t="str">
            <v>Lin Ft T1 LED Ltbar &gt; 5ft Unit No Occ Sens Ctrl Replace Mult Lamp Profile</v>
          </cell>
          <cell r="G45" t="str">
            <v>RES</v>
          </cell>
          <cell r="H45" t="str">
            <v>GRO</v>
          </cell>
          <cell r="I45">
            <v>16</v>
          </cell>
          <cell r="J45">
            <v>0</v>
          </cell>
          <cell r="K45" t="str">
            <v>Res-Default-HTR-di</v>
          </cell>
          <cell r="L45" t="b">
            <v>1</v>
          </cell>
          <cell r="N45">
            <v>0.85</v>
          </cell>
        </row>
        <row r="46">
          <cell r="A46" t="str">
            <v>PGE:PGE211010:Humidistat Control For Anti-Sweat Heaters:RES:GRO:Res-Default-HTR-di</v>
          </cell>
          <cell r="B46" t="str">
            <v>PGE</v>
          </cell>
          <cell r="C46" t="str">
            <v>PGE211010</v>
          </cell>
          <cell r="D46" t="str">
            <v>FRESNO</v>
          </cell>
          <cell r="E46" t="str">
            <v>ROB</v>
          </cell>
          <cell r="F46" t="str">
            <v>Humidistat Control For Anti-Sweat Heaters</v>
          </cell>
          <cell r="G46" t="str">
            <v>RES</v>
          </cell>
          <cell r="H46" t="str">
            <v>GRO</v>
          </cell>
          <cell r="I46">
            <v>12</v>
          </cell>
          <cell r="J46">
            <v>0</v>
          </cell>
          <cell r="K46" t="str">
            <v>Res-Default-HTR-di</v>
          </cell>
          <cell r="L46" t="b">
            <v>1</v>
          </cell>
          <cell r="N46">
            <v>0.85</v>
          </cell>
        </row>
        <row r="47">
          <cell r="A47" t="str">
            <v>PGE:PGE211010:ECM For Walk-In Evaporator Fan - 1/15hp + 1/20hp:RES:RES:Res-Default-HTR-di</v>
          </cell>
          <cell r="B47" t="str">
            <v>PGE</v>
          </cell>
          <cell r="C47" t="str">
            <v>PGE211010</v>
          </cell>
          <cell r="D47" t="str">
            <v>FRESNO</v>
          </cell>
          <cell r="E47" t="str">
            <v>ROB</v>
          </cell>
          <cell r="F47" t="str">
            <v>ECM For Walk-In Evaporator Fan - 1/15hp + 1/20hp</v>
          </cell>
          <cell r="G47" t="str">
            <v>RES</v>
          </cell>
          <cell r="H47" t="str">
            <v>RES</v>
          </cell>
          <cell r="I47">
            <v>15</v>
          </cell>
          <cell r="J47">
            <v>0</v>
          </cell>
          <cell r="K47" t="str">
            <v>Res-Default-HTR-di</v>
          </cell>
          <cell r="L47" t="b">
            <v>1</v>
          </cell>
          <cell r="N47">
            <v>0.85</v>
          </cell>
        </row>
        <row r="48">
          <cell r="A48" t="str">
            <v>PGE:PGE211010:Vending Machine Controller:RES:RES:Res-Default-HTR-di</v>
          </cell>
          <cell r="B48" t="str">
            <v>PGE</v>
          </cell>
          <cell r="C48" t="str">
            <v>PGE211010</v>
          </cell>
          <cell r="D48" t="str">
            <v>FRESNO</v>
          </cell>
          <cell r="E48" t="str">
            <v>REA</v>
          </cell>
          <cell r="F48" t="str">
            <v>Vending Machine Controller</v>
          </cell>
          <cell r="G48" t="str">
            <v>RES</v>
          </cell>
          <cell r="H48" t="str">
            <v>RES</v>
          </cell>
          <cell r="I48">
            <v>5</v>
          </cell>
          <cell r="J48">
            <v>0</v>
          </cell>
          <cell r="K48" t="str">
            <v>Res-Default-HTR-di</v>
          </cell>
          <cell r="L48" t="b">
            <v>1</v>
          </cell>
          <cell r="N48">
            <v>0.85</v>
          </cell>
        </row>
        <row r="49">
          <cell r="A49" t="str">
            <v>PGE:PGE211010:23 Watt Int Screw-In CFL:RES:RSD:Res-Default-HTR-di</v>
          </cell>
          <cell r="B49" t="str">
            <v>PGE</v>
          </cell>
          <cell r="C49" t="str">
            <v>PGE211010</v>
          </cell>
          <cell r="D49" t="str">
            <v>FRESNO</v>
          </cell>
          <cell r="E49" t="str">
            <v>ROB</v>
          </cell>
          <cell r="F49" t="str">
            <v>23 Watt Int Screw-In CFL</v>
          </cell>
          <cell r="G49" t="str">
            <v>RES</v>
          </cell>
          <cell r="H49" t="str">
            <v>RSD</v>
          </cell>
          <cell r="I49">
            <v>2.1</v>
          </cell>
          <cell r="J49">
            <v>0</v>
          </cell>
          <cell r="K49" t="str">
            <v>Res-Default-HTR-di</v>
          </cell>
          <cell r="L49" t="b">
            <v>1</v>
          </cell>
          <cell r="N49">
            <v>0.85</v>
          </cell>
        </row>
        <row r="50">
          <cell r="A50" t="str">
            <v>PGE:PGE211010:LED Open Sign:RES:RSD:Res-Default-HTR-di</v>
          </cell>
          <cell r="B50" t="str">
            <v>PGE</v>
          </cell>
          <cell r="C50" t="str">
            <v>PGE211010</v>
          </cell>
          <cell r="D50" t="str">
            <v>FRESNO</v>
          </cell>
          <cell r="E50" t="str">
            <v>ROB</v>
          </cell>
          <cell r="F50" t="str">
            <v>LED Open Sign</v>
          </cell>
          <cell r="G50" t="str">
            <v>RES</v>
          </cell>
          <cell r="H50" t="str">
            <v>RSD</v>
          </cell>
          <cell r="I50">
            <v>16</v>
          </cell>
          <cell r="J50">
            <v>0</v>
          </cell>
          <cell r="K50" t="str">
            <v>Res-Default-HTR-di</v>
          </cell>
          <cell r="L50" t="b">
            <v>1</v>
          </cell>
          <cell r="N50">
            <v>0.85</v>
          </cell>
        </row>
        <row r="51">
          <cell r="A51" t="str">
            <v>PGE:PGE210118:HP T8/T5, &gt;351 Watt Lamp Base Case, 235 To 351 Watt Replacement Fixture:COM:RTL:Com-Default-HTR-di</v>
          </cell>
          <cell r="B51" t="str">
            <v>PGE</v>
          </cell>
          <cell r="C51" t="str">
            <v>PGE210118</v>
          </cell>
          <cell r="D51" t="str">
            <v>FURNITURE STORE ENERGY EFFICIENCY</v>
          </cell>
          <cell r="E51" t="str">
            <v>ROB</v>
          </cell>
          <cell r="F51" t="str">
            <v>HP T8/T5, &gt;351 Watt Lamp Base Case, 235 To 351 Watt Replacement Fixture</v>
          </cell>
          <cell r="G51" t="str">
            <v>COM</v>
          </cell>
          <cell r="H51" t="str">
            <v>RTL</v>
          </cell>
          <cell r="I51">
            <v>15</v>
          </cell>
          <cell r="J51">
            <v>0</v>
          </cell>
          <cell r="K51" t="str">
            <v>Com-Default-HTR-di</v>
          </cell>
          <cell r="L51" t="b">
            <v>1</v>
          </cell>
          <cell r="N51">
            <v>0.85</v>
          </cell>
        </row>
        <row r="52">
          <cell r="A52" t="str">
            <v>PGE:PGE210118:HP T8/T5, &gt;64 Watt Lamp Base Case, 0 To 64 Watt Replacement Fixture:COM:RTL:Com-Default-HTR-di</v>
          </cell>
          <cell r="B52" t="str">
            <v>PGE</v>
          </cell>
          <cell r="C52" t="str">
            <v>PGE210118</v>
          </cell>
          <cell r="D52" t="str">
            <v>FURNITURE STORE ENERGY EFFICIENCY</v>
          </cell>
          <cell r="E52" t="str">
            <v>ROB</v>
          </cell>
          <cell r="F52" t="str">
            <v>HP T8/T5, &gt;64 Watt Lamp Base Case, 0 To 64 Watt Replacement Fixture</v>
          </cell>
          <cell r="G52" t="str">
            <v>COM</v>
          </cell>
          <cell r="H52" t="str">
            <v>RTL</v>
          </cell>
          <cell r="I52">
            <v>15</v>
          </cell>
          <cell r="J52">
            <v>0</v>
          </cell>
          <cell r="K52" t="str">
            <v>Com-Default-HTR-di</v>
          </cell>
          <cell r="L52" t="b">
            <v>1</v>
          </cell>
          <cell r="N52">
            <v>0.85</v>
          </cell>
        </row>
        <row r="53">
          <cell r="A53" t="str">
            <v>PGE:PGE210118:14 Watt Int Screw-In CFL:COM:RTL:Com-Default-HTR-di</v>
          </cell>
          <cell r="B53" t="str">
            <v>PGE</v>
          </cell>
          <cell r="C53" t="str">
            <v>PGE210118</v>
          </cell>
          <cell r="D53" t="str">
            <v>FURNITURE STORE ENERGY EFFICIENCY</v>
          </cell>
          <cell r="E53" t="str">
            <v>ROB</v>
          </cell>
          <cell r="F53" t="str">
            <v>14 Watt Int Screw-In CFL</v>
          </cell>
          <cell r="G53" t="str">
            <v>COM</v>
          </cell>
          <cell r="H53" t="str">
            <v>RTL</v>
          </cell>
          <cell r="I53">
            <v>2.2999999999999998</v>
          </cell>
          <cell r="J53">
            <v>0</v>
          </cell>
          <cell r="K53" t="str">
            <v>Com-Default-HTR-di</v>
          </cell>
          <cell r="L53" t="b">
            <v>1</v>
          </cell>
          <cell r="N53">
            <v>0.85</v>
          </cell>
        </row>
        <row r="54">
          <cell r="A54" t="str">
            <v>PGE:PGE210118:HP T8/T5, &gt;118 Watt Lamp Base Case, 65 To 118 Watt Replacement Fixture:COM:RTL:Com-Default-HTR-di</v>
          </cell>
          <cell r="B54" t="str">
            <v>PGE</v>
          </cell>
          <cell r="C54" t="str">
            <v>PGE210118</v>
          </cell>
          <cell r="D54" t="str">
            <v>FURNITURE STORE ENERGY EFFICIENCY</v>
          </cell>
          <cell r="E54" t="str">
            <v>ROB</v>
          </cell>
          <cell r="F54" t="str">
            <v>HP T8/T5, &gt;118 Watt Lamp Base Case, 65 To 118 Watt Replacement Fixture</v>
          </cell>
          <cell r="G54" t="str">
            <v>COM</v>
          </cell>
          <cell r="H54" t="str">
            <v>RTL</v>
          </cell>
          <cell r="I54">
            <v>15</v>
          </cell>
          <cell r="J54">
            <v>0</v>
          </cell>
          <cell r="K54" t="str">
            <v>Com-Default-HTR-di</v>
          </cell>
          <cell r="L54" t="b">
            <v>1</v>
          </cell>
          <cell r="N54">
            <v>0.85</v>
          </cell>
        </row>
        <row r="55">
          <cell r="A55" t="str">
            <v>PGE:PGE2110051:Refrig: Auto Closer: Cooler:RES:COM:Res-Default-HTR-di</v>
          </cell>
          <cell r="B55" t="str">
            <v>PGE</v>
          </cell>
          <cell r="C55" t="str">
            <v>PGE2110051</v>
          </cell>
          <cell r="D55" t="str">
            <v>LOCAL GOVERNMENT ENERGY ACTION RESOURCES (LGEAR)</v>
          </cell>
          <cell r="E55" t="str">
            <v>ROB</v>
          </cell>
          <cell r="F55" t="str">
            <v>Refrig: Auto Closer: Cooler</v>
          </cell>
          <cell r="G55" t="str">
            <v>RES</v>
          </cell>
          <cell r="H55" t="str">
            <v>COM</v>
          </cell>
          <cell r="I55">
            <v>8</v>
          </cell>
          <cell r="J55">
            <v>0</v>
          </cell>
          <cell r="K55" t="str">
            <v>Res-Default-HTR-di</v>
          </cell>
          <cell r="L55" t="b">
            <v>1</v>
          </cell>
          <cell r="N55">
            <v>0.85</v>
          </cell>
        </row>
        <row r="56">
          <cell r="A56" t="str">
            <v>PGE:PGE2110051:Refrig: Auto Closer: Freezer:RES:COM:Res-Default-HTR-di</v>
          </cell>
          <cell r="B56" t="str">
            <v>PGE</v>
          </cell>
          <cell r="C56" t="str">
            <v>PGE2110051</v>
          </cell>
          <cell r="D56" t="str">
            <v>LOCAL GOVERNMENT ENERGY ACTION RESOURCES (LGEAR)</v>
          </cell>
          <cell r="E56" t="str">
            <v>ROB</v>
          </cell>
          <cell r="F56" t="str">
            <v>Refrig: Auto Closer: Freezer</v>
          </cell>
          <cell r="G56" t="str">
            <v>RES</v>
          </cell>
          <cell r="H56" t="str">
            <v>COM</v>
          </cell>
          <cell r="I56">
            <v>8</v>
          </cell>
          <cell r="J56">
            <v>0</v>
          </cell>
          <cell r="K56" t="str">
            <v>Res-Default-HTR-di</v>
          </cell>
          <cell r="L56" t="b">
            <v>1</v>
          </cell>
          <cell r="N56">
            <v>0.85</v>
          </cell>
        </row>
        <row r="57">
          <cell r="A57" t="str">
            <v>PGE:PGE2110051:Lin Ft T1 LED Ltbar &gt; 5ft Unit No Occ Sens Ctrl Replace Mult Lamp Profile:RES:GRO:Res-Default-HTR-di</v>
          </cell>
          <cell r="B57" t="str">
            <v>PGE</v>
          </cell>
          <cell r="C57" t="str">
            <v>PGE2110051</v>
          </cell>
          <cell r="D57" t="str">
            <v>LOCAL GOVERNMENT ENERGY ACTION RESOURCES (LGEAR)</v>
          </cell>
          <cell r="E57" t="str">
            <v>ROB</v>
          </cell>
          <cell r="F57" t="str">
            <v>Lin Ft T1 LED Ltbar &gt; 5ft Unit No Occ Sens Ctrl Replace Mult Lamp Profile</v>
          </cell>
          <cell r="G57" t="str">
            <v>RES</v>
          </cell>
          <cell r="H57" t="str">
            <v>GRO</v>
          </cell>
          <cell r="I57">
            <v>16</v>
          </cell>
          <cell r="J57">
            <v>0</v>
          </cell>
          <cell r="K57" t="str">
            <v>Res-Default-HTR-di</v>
          </cell>
          <cell r="L57" t="b">
            <v>1</v>
          </cell>
          <cell r="N57">
            <v>0.85</v>
          </cell>
        </row>
        <row r="58">
          <cell r="A58" t="str">
            <v>PGE:PGE2110051:23 Watt Int Screw-In CFL:RES:GRO:Res-Default-HTR-di</v>
          </cell>
          <cell r="B58" t="str">
            <v>PGE</v>
          </cell>
          <cell r="C58" t="str">
            <v>PGE2110051</v>
          </cell>
          <cell r="D58" t="str">
            <v>LOCAL GOVERNMENT ENERGY ACTION RESOURCES (LGEAR)</v>
          </cell>
          <cell r="E58" t="str">
            <v>ROB</v>
          </cell>
          <cell r="F58" t="str">
            <v>23 Watt Int Screw-In CFL</v>
          </cell>
          <cell r="G58" t="str">
            <v>RES</v>
          </cell>
          <cell r="H58" t="str">
            <v>GRO</v>
          </cell>
          <cell r="I58">
            <v>2.6</v>
          </cell>
          <cell r="J58">
            <v>0</v>
          </cell>
          <cell r="K58" t="str">
            <v>Res-Default-HTR-di</v>
          </cell>
          <cell r="L58" t="b">
            <v>1</v>
          </cell>
          <cell r="N58">
            <v>0.85</v>
          </cell>
        </row>
        <row r="59">
          <cell r="A59" t="str">
            <v>PGE:PGE2110051:LED Open Sign:RES:GRO:Res-Default-HTR-di</v>
          </cell>
          <cell r="B59" t="str">
            <v>PGE</v>
          </cell>
          <cell r="C59" t="str">
            <v>PGE2110051</v>
          </cell>
          <cell r="D59" t="str">
            <v>LOCAL GOVERNMENT ENERGY ACTION RESOURCES (LGEAR)</v>
          </cell>
          <cell r="E59" t="str">
            <v>ROB</v>
          </cell>
          <cell r="F59" t="str">
            <v>LED Open Sign</v>
          </cell>
          <cell r="G59" t="str">
            <v>RES</v>
          </cell>
          <cell r="H59" t="str">
            <v>GRO</v>
          </cell>
          <cell r="I59">
            <v>16</v>
          </cell>
          <cell r="J59">
            <v>0</v>
          </cell>
          <cell r="K59" t="str">
            <v>Res-Default-HTR-di</v>
          </cell>
          <cell r="L59" t="b">
            <v>1</v>
          </cell>
          <cell r="N59">
            <v>0.85</v>
          </cell>
        </row>
        <row r="60">
          <cell r="A60" t="str">
            <v>PGE:PGE2110051:175-Watt Mv To 65-Watt Fluorescent:RES:RES:Res-Default-HTR-di</v>
          </cell>
          <cell r="B60" t="str">
            <v>PGE</v>
          </cell>
          <cell r="C60" t="str">
            <v>PGE2110051</v>
          </cell>
          <cell r="D60" t="str">
            <v>LOCAL GOVERNMENT ENERGY ACTION RESOURCES (LGEAR)</v>
          </cell>
          <cell r="E60" t="str">
            <v>ROB</v>
          </cell>
          <cell r="F60" t="str">
            <v>175-Watt Mv To 65-Watt Fluorescent</v>
          </cell>
          <cell r="G60" t="str">
            <v>RES</v>
          </cell>
          <cell r="H60" t="str">
            <v>RES</v>
          </cell>
          <cell r="I60">
            <v>15</v>
          </cell>
          <cell r="J60">
            <v>0</v>
          </cell>
          <cell r="K60" t="str">
            <v>Res-Default-HTR-di</v>
          </cell>
          <cell r="L60" t="b">
            <v>1</v>
          </cell>
          <cell r="N60">
            <v>0.85</v>
          </cell>
        </row>
        <row r="61">
          <cell r="A61" t="str">
            <v>PGE:PGE2110051:Vending Machine Controller:RES:RES:Res-Default-HTR-di</v>
          </cell>
          <cell r="B61" t="str">
            <v>PGE</v>
          </cell>
          <cell r="C61" t="str">
            <v>PGE2110051</v>
          </cell>
          <cell r="D61" t="str">
            <v>LOCAL GOVERNMENT ENERGY ACTION RESOURCES (LGEAR)</v>
          </cell>
          <cell r="E61" t="str">
            <v>REA</v>
          </cell>
          <cell r="F61" t="str">
            <v>Vending Machine Controller</v>
          </cell>
          <cell r="G61" t="str">
            <v>RES</v>
          </cell>
          <cell r="H61" t="str">
            <v>RES</v>
          </cell>
          <cell r="I61">
            <v>5</v>
          </cell>
          <cell r="J61">
            <v>0</v>
          </cell>
          <cell r="K61" t="str">
            <v>Res-Default-HTR-di</v>
          </cell>
          <cell r="L61" t="b">
            <v>1</v>
          </cell>
          <cell r="N61">
            <v>0.85</v>
          </cell>
        </row>
        <row r="62">
          <cell r="A62" t="str">
            <v>PGE:PGE2110051:ECM For Walk-In Evaporator Fan - 1/15hp + 1/20hp:RES:RES:Res-Default-HTR-di</v>
          </cell>
          <cell r="B62" t="str">
            <v>PGE</v>
          </cell>
          <cell r="C62" t="str">
            <v>PGE2110051</v>
          </cell>
          <cell r="D62" t="str">
            <v>LOCAL GOVERNMENT ENERGY ACTION RESOURCES (LGEAR)</v>
          </cell>
          <cell r="E62" t="str">
            <v>ROB</v>
          </cell>
          <cell r="F62" t="str">
            <v>ECM For Walk-In Evaporator Fan - 1/15hp + 1/20hp</v>
          </cell>
          <cell r="G62" t="str">
            <v>RES</v>
          </cell>
          <cell r="H62" t="str">
            <v>RES</v>
          </cell>
          <cell r="I62">
            <v>15</v>
          </cell>
          <cell r="J62">
            <v>0</v>
          </cell>
          <cell r="K62" t="str">
            <v>Res-Default-HTR-di</v>
          </cell>
          <cell r="L62" t="b">
            <v>1</v>
          </cell>
          <cell r="N62">
            <v>0.85</v>
          </cell>
        </row>
        <row r="63">
          <cell r="A63" t="str">
            <v>PGE:PGE2110051:ECM For Walk-In Evaporator Fan - 16w:RES:RES:Res-Default-HTR-di</v>
          </cell>
          <cell r="B63" t="str">
            <v>PGE</v>
          </cell>
          <cell r="C63" t="str">
            <v>PGE2110051</v>
          </cell>
          <cell r="D63" t="str">
            <v>LOCAL GOVERNMENT ENERGY ACTION RESOURCES (LGEAR)</v>
          </cell>
          <cell r="E63" t="str">
            <v>ROB</v>
          </cell>
          <cell r="F63" t="str">
            <v>ECM For Walk-In Evaporator Fan - 16w</v>
          </cell>
          <cell r="G63" t="str">
            <v>RES</v>
          </cell>
          <cell r="H63" t="str">
            <v>RES</v>
          </cell>
          <cell r="I63">
            <v>15</v>
          </cell>
          <cell r="J63">
            <v>0</v>
          </cell>
          <cell r="K63" t="str">
            <v>Res-Default-HTR-di</v>
          </cell>
          <cell r="L63" t="b">
            <v>1</v>
          </cell>
          <cell r="N63">
            <v>0.85</v>
          </cell>
        </row>
        <row r="64">
          <cell r="A64" t="str">
            <v>PGE:PGE211014:23 Watt Int Screw-In CFL:RES:GRO:Res-Default-HTR-di</v>
          </cell>
          <cell r="B64" t="str">
            <v>PGE</v>
          </cell>
          <cell r="C64" t="str">
            <v>PGE211014</v>
          </cell>
          <cell r="D64" t="str">
            <v>MENDOCINO COUNTY</v>
          </cell>
          <cell r="E64" t="str">
            <v>ROB</v>
          </cell>
          <cell r="F64" t="str">
            <v>23 Watt Int Screw-In CFL</v>
          </cell>
          <cell r="G64" t="str">
            <v>RES</v>
          </cell>
          <cell r="H64" t="str">
            <v>GRO</v>
          </cell>
          <cell r="I64">
            <v>2.6</v>
          </cell>
          <cell r="J64">
            <v>0</v>
          </cell>
          <cell r="K64" t="str">
            <v>Res-Default-HTR-di</v>
          </cell>
          <cell r="L64" t="b">
            <v>1</v>
          </cell>
          <cell r="N64">
            <v>0.85</v>
          </cell>
        </row>
        <row r="65">
          <cell r="A65" t="str">
            <v>PGE:PGE211016:Refrig: Auto Closer: Cooler:RES:COM:Res-Default-HTR-di</v>
          </cell>
          <cell r="B65" t="str">
            <v>PGE</v>
          </cell>
          <cell r="C65" t="str">
            <v>PGE211016</v>
          </cell>
          <cell r="D65" t="str">
            <v>REDWOOD COAST</v>
          </cell>
          <cell r="E65" t="str">
            <v>ROB</v>
          </cell>
          <cell r="F65" t="str">
            <v>Refrig: Auto Closer: Cooler</v>
          </cell>
          <cell r="G65" t="str">
            <v>RES</v>
          </cell>
          <cell r="H65" t="str">
            <v>COM</v>
          </cell>
          <cell r="I65">
            <v>8</v>
          </cell>
          <cell r="J65">
            <v>0</v>
          </cell>
          <cell r="K65" t="str">
            <v>Res-Default-HTR-di</v>
          </cell>
          <cell r="L65" t="b">
            <v>1</v>
          </cell>
          <cell r="N65">
            <v>0.85</v>
          </cell>
        </row>
        <row r="66">
          <cell r="A66" t="str">
            <v>PGE:PGE211016:Refrig: Evaporator Fan Controller:RES:GRO:Res-Default-HTR-di</v>
          </cell>
          <cell r="B66" t="str">
            <v>PGE</v>
          </cell>
          <cell r="C66" t="str">
            <v>PGE211016</v>
          </cell>
          <cell r="D66" t="str">
            <v>REDWOOD COAST</v>
          </cell>
          <cell r="E66" t="str">
            <v>ROB</v>
          </cell>
          <cell r="F66" t="str">
            <v>Refrig: Evaporator Fan Controller</v>
          </cell>
          <cell r="G66" t="str">
            <v>RES</v>
          </cell>
          <cell r="H66" t="str">
            <v>GRO</v>
          </cell>
          <cell r="I66">
            <v>16</v>
          </cell>
          <cell r="J66">
            <v>0</v>
          </cell>
          <cell r="K66" t="str">
            <v>Res-Default-HTR-di</v>
          </cell>
          <cell r="L66" t="b">
            <v>1</v>
          </cell>
          <cell r="N66">
            <v>0.85</v>
          </cell>
        </row>
        <row r="67">
          <cell r="A67" t="str">
            <v>PGE:PGE211016:Refrig Case Ltg-Tier 1 LED Lightbar &gt; 5-Foot Unit No Occ Sensor Control:RES:GRO:Res-Default-HTR-di</v>
          </cell>
          <cell r="B67" t="str">
            <v>PGE</v>
          </cell>
          <cell r="C67" t="str">
            <v>PGE211016</v>
          </cell>
          <cell r="D67" t="str">
            <v>REDWOOD COAST</v>
          </cell>
          <cell r="E67" t="str">
            <v>ROB</v>
          </cell>
          <cell r="F67" t="str">
            <v>Refrig Case Ltg-Tier 1 LED Lightbar &gt; 5-Foot Unit No Occ Sensor Control</v>
          </cell>
          <cell r="G67" t="str">
            <v>RES</v>
          </cell>
          <cell r="H67" t="str">
            <v>GRO</v>
          </cell>
          <cell r="I67">
            <v>16</v>
          </cell>
          <cell r="J67">
            <v>0</v>
          </cell>
          <cell r="K67" t="str">
            <v>Res-Default-HTR-di</v>
          </cell>
          <cell r="L67" t="b">
            <v>1</v>
          </cell>
          <cell r="N67">
            <v>0.85</v>
          </cell>
        </row>
        <row r="68">
          <cell r="A68" t="str">
            <v>PGE:PGE211016:ECM For Walk-In Evaporator Fan - 1/15hp + 1/20hp:RES:RES:Res-Default-HTR-di</v>
          </cell>
          <cell r="B68" t="str">
            <v>PGE</v>
          </cell>
          <cell r="C68" t="str">
            <v>PGE211016</v>
          </cell>
          <cell r="D68" t="str">
            <v>REDWOOD COAST</v>
          </cell>
          <cell r="E68" t="str">
            <v>ROB</v>
          </cell>
          <cell r="F68" t="str">
            <v>ECM For Walk-In Evaporator Fan - 1/15hp + 1/20hp</v>
          </cell>
          <cell r="G68" t="str">
            <v>RES</v>
          </cell>
          <cell r="H68" t="str">
            <v>RES</v>
          </cell>
          <cell r="I68">
            <v>15</v>
          </cell>
          <cell r="J68">
            <v>0</v>
          </cell>
          <cell r="K68" t="str">
            <v>Res-Default-HTR-di</v>
          </cell>
          <cell r="L68" t="b">
            <v>1</v>
          </cell>
          <cell r="N68">
            <v>0.85</v>
          </cell>
        </row>
        <row r="69">
          <cell r="A69" t="str">
            <v>PGE:PGE211018:Humidistat Control For Anti-Sweat Heaters:RES:RTS:Res-Default-HTR-di</v>
          </cell>
          <cell r="B69" t="str">
            <v>PGE</v>
          </cell>
          <cell r="C69" t="str">
            <v>PGE211018</v>
          </cell>
          <cell r="D69" t="str">
            <v>SAN LUIS OBISPO COUNTY</v>
          </cell>
          <cell r="E69" t="str">
            <v>ROB</v>
          </cell>
          <cell r="F69" t="str">
            <v>Humidistat Control For Anti-Sweat Heaters</v>
          </cell>
          <cell r="G69" t="str">
            <v>RES</v>
          </cell>
          <cell r="H69" t="str">
            <v>RTS</v>
          </cell>
          <cell r="I69">
            <v>12</v>
          </cell>
          <cell r="J69">
            <v>0</v>
          </cell>
          <cell r="K69" t="str">
            <v>Res-Default-HTR-di</v>
          </cell>
          <cell r="L69" t="b">
            <v>1</v>
          </cell>
          <cell r="N69">
            <v>0.85</v>
          </cell>
        </row>
        <row r="70">
          <cell r="A70" t="str">
            <v>PGE:PGE211020:Refrig: Auto Closer: Cooler:RES:COM:Res-Default-HTR-di</v>
          </cell>
          <cell r="B70" t="str">
            <v>PGE</v>
          </cell>
          <cell r="C70" t="str">
            <v>PGE211020</v>
          </cell>
          <cell r="D70" t="str">
            <v>SANTA BARBARA</v>
          </cell>
          <cell r="E70" t="str">
            <v>ROB</v>
          </cell>
          <cell r="F70" t="str">
            <v>Refrig: Auto Closer: Cooler</v>
          </cell>
          <cell r="G70" t="str">
            <v>RES</v>
          </cell>
          <cell r="H70" t="str">
            <v>COM</v>
          </cell>
          <cell r="I70">
            <v>8</v>
          </cell>
          <cell r="J70">
            <v>0</v>
          </cell>
          <cell r="K70" t="str">
            <v>Res-Default-HTR-di</v>
          </cell>
          <cell r="L70" t="b">
            <v>1</v>
          </cell>
          <cell r="N70">
            <v>0.85</v>
          </cell>
        </row>
        <row r="71">
          <cell r="A71" t="str">
            <v>PGE:PGE211020:Lin Ft T1 LED Ltbar &gt; 5ft Unit No Occ Sens Ctrl Replace Mult Lamp Profile:RES:GRO:Res-Default-HTR-di</v>
          </cell>
          <cell r="B71" t="str">
            <v>PGE</v>
          </cell>
          <cell r="C71" t="str">
            <v>PGE211020</v>
          </cell>
          <cell r="D71" t="str">
            <v>SANTA BARBARA</v>
          </cell>
          <cell r="E71" t="str">
            <v>ROB</v>
          </cell>
          <cell r="F71" t="str">
            <v>Lin Ft T1 LED Ltbar &gt; 5ft Unit No Occ Sens Ctrl Replace Mult Lamp Profile</v>
          </cell>
          <cell r="G71" t="str">
            <v>RES</v>
          </cell>
          <cell r="H71" t="str">
            <v>GRO</v>
          </cell>
          <cell r="I71">
            <v>16</v>
          </cell>
          <cell r="J71">
            <v>0</v>
          </cell>
          <cell r="K71" t="str">
            <v>Res-Default-HTR-di</v>
          </cell>
          <cell r="L71" t="b">
            <v>1</v>
          </cell>
          <cell r="N71">
            <v>0.85</v>
          </cell>
        </row>
        <row r="72">
          <cell r="A72" t="str">
            <v>PGE:PGE211020:175-Watt Mv To 65-Watt Fluorescent:RES:RES:Res-Default-HTR-di</v>
          </cell>
          <cell r="B72" t="str">
            <v>PGE</v>
          </cell>
          <cell r="C72" t="str">
            <v>PGE211020</v>
          </cell>
          <cell r="D72" t="str">
            <v>SANTA BARBARA</v>
          </cell>
          <cell r="E72" t="str">
            <v>ROB</v>
          </cell>
          <cell r="F72" t="str">
            <v>175-Watt Mv To 65-Watt Fluorescent</v>
          </cell>
          <cell r="G72" t="str">
            <v>RES</v>
          </cell>
          <cell r="H72" t="str">
            <v>RES</v>
          </cell>
          <cell r="I72">
            <v>15</v>
          </cell>
          <cell r="J72">
            <v>0</v>
          </cell>
          <cell r="K72" t="str">
            <v>Res-Default-HTR-di</v>
          </cell>
          <cell r="L72" t="b">
            <v>1</v>
          </cell>
          <cell r="N72">
            <v>0.85</v>
          </cell>
        </row>
        <row r="73">
          <cell r="A73" t="str">
            <v>PGE:PGE211020:ECM For Walk-In Evaporator Fan With Controller - 1/15hp Plus 1/20hp:RES:RES:Res-Default-HTR-di</v>
          </cell>
          <cell r="B73" t="str">
            <v>PGE</v>
          </cell>
          <cell r="C73" t="str">
            <v>PGE211020</v>
          </cell>
          <cell r="D73" t="str">
            <v>SANTA BARBARA</v>
          </cell>
          <cell r="E73" t="str">
            <v>ROB</v>
          </cell>
          <cell r="F73" t="str">
            <v>ECM For Walk-In Evaporator Fan With Controller - 1/15hp Plus 1/20hp</v>
          </cell>
          <cell r="G73" t="str">
            <v>RES</v>
          </cell>
          <cell r="H73" t="str">
            <v>RES</v>
          </cell>
          <cell r="I73">
            <v>15</v>
          </cell>
          <cell r="J73">
            <v>0</v>
          </cell>
          <cell r="K73" t="str">
            <v>Res-Default-HTR-di</v>
          </cell>
          <cell r="L73" t="b">
            <v>1</v>
          </cell>
          <cell r="N73">
            <v>0.85</v>
          </cell>
        </row>
        <row r="74">
          <cell r="A74" t="str">
            <v>PGE:PGE211020:23 Watt Int Screw-In CFL:RES:RFF:Res-Default-HTR-di</v>
          </cell>
          <cell r="B74" t="str">
            <v>PGE</v>
          </cell>
          <cell r="C74" t="str">
            <v>PGE211020</v>
          </cell>
          <cell r="D74" t="str">
            <v>SANTA BARBARA</v>
          </cell>
          <cell r="E74" t="str">
            <v>ROB</v>
          </cell>
          <cell r="F74" t="str">
            <v>23 Watt Int Screw-In CFL</v>
          </cell>
          <cell r="G74" t="str">
            <v>RES</v>
          </cell>
          <cell r="H74" t="str">
            <v>RFF</v>
          </cell>
          <cell r="I74">
            <v>2.1</v>
          </cell>
          <cell r="J74">
            <v>0</v>
          </cell>
          <cell r="K74" t="str">
            <v>Res-Default-HTR-di</v>
          </cell>
          <cell r="L74" t="b">
            <v>1</v>
          </cell>
          <cell r="N74">
            <v>0.85</v>
          </cell>
        </row>
        <row r="75">
          <cell r="A75" t="str">
            <v>PGE:PGE211020:Humidistat Control For Anti-Sweat Heaters:RES:RFF:Res-Default-HTR-di</v>
          </cell>
          <cell r="B75" t="str">
            <v>PGE</v>
          </cell>
          <cell r="C75" t="str">
            <v>PGE211020</v>
          </cell>
          <cell r="D75" t="str">
            <v>SANTA BARBARA</v>
          </cell>
          <cell r="E75" t="str">
            <v>ROB</v>
          </cell>
          <cell r="F75" t="str">
            <v>Humidistat Control For Anti-Sweat Heaters</v>
          </cell>
          <cell r="G75" t="str">
            <v>RES</v>
          </cell>
          <cell r="H75" t="str">
            <v>RFF</v>
          </cell>
          <cell r="I75">
            <v>12</v>
          </cell>
          <cell r="J75">
            <v>0</v>
          </cell>
          <cell r="K75" t="str">
            <v>Res-Default-HTR-di</v>
          </cell>
          <cell r="L75" t="b">
            <v>1</v>
          </cell>
          <cell r="N75">
            <v>0.85</v>
          </cell>
        </row>
        <row r="76">
          <cell r="A76" t="str">
            <v>PGE:PGE211020:Humidistat Control For Anti-Sweat Heaters:RES:RTL:Res-Default-HTR-di</v>
          </cell>
          <cell r="B76" t="str">
            <v>PGE</v>
          </cell>
          <cell r="C76" t="str">
            <v>PGE211020</v>
          </cell>
          <cell r="D76" t="str">
            <v>SANTA BARBARA</v>
          </cell>
          <cell r="E76" t="str">
            <v>ROB</v>
          </cell>
          <cell r="F76" t="str">
            <v>Humidistat Control For Anti-Sweat Heaters</v>
          </cell>
          <cell r="G76" t="str">
            <v>RES</v>
          </cell>
          <cell r="H76" t="str">
            <v>RTL</v>
          </cell>
          <cell r="I76">
            <v>12</v>
          </cell>
          <cell r="J76">
            <v>0</v>
          </cell>
          <cell r="K76" t="str">
            <v>Res-Default-HTR-di</v>
          </cell>
          <cell r="L76" t="b">
            <v>1</v>
          </cell>
          <cell r="N76">
            <v>0.85</v>
          </cell>
        </row>
        <row r="77">
          <cell r="A77" t="str">
            <v>PGE:PGE211022:Refrig: Auto Closer: Cooler:RES:COM:Res-Default-HTR-di</v>
          </cell>
          <cell r="B77" t="str">
            <v>PGE</v>
          </cell>
          <cell r="C77" t="str">
            <v>PGE211022</v>
          </cell>
          <cell r="D77" t="str">
            <v>SONOMA COUNTY</v>
          </cell>
          <cell r="E77" t="str">
            <v>ROB</v>
          </cell>
          <cell r="F77" t="str">
            <v>Refrig: Auto Closer: Cooler</v>
          </cell>
          <cell r="G77" t="str">
            <v>RES</v>
          </cell>
          <cell r="H77" t="str">
            <v>COM</v>
          </cell>
          <cell r="I77">
            <v>8</v>
          </cell>
          <cell r="J77">
            <v>0</v>
          </cell>
          <cell r="K77" t="str">
            <v>Res-Default-HTR-di</v>
          </cell>
          <cell r="L77" t="b">
            <v>1</v>
          </cell>
          <cell r="N77">
            <v>0.85</v>
          </cell>
        </row>
        <row r="78">
          <cell r="A78" t="str">
            <v>PGE:PGE211022:EC Evaporator Fan Motor - Display Case:RES:GRO:Res-Default-HTR-di</v>
          </cell>
          <cell r="B78" t="str">
            <v>PGE</v>
          </cell>
          <cell r="C78" t="str">
            <v>PGE211022</v>
          </cell>
          <cell r="D78" t="str">
            <v>SONOMA COUNTY</v>
          </cell>
          <cell r="E78" t="str">
            <v>ROB</v>
          </cell>
          <cell r="F78" t="str">
            <v>EC Evaporator Fan Motor - Display Case</v>
          </cell>
          <cell r="G78" t="str">
            <v>RES</v>
          </cell>
          <cell r="H78" t="str">
            <v>GRO</v>
          </cell>
          <cell r="I78">
            <v>15</v>
          </cell>
          <cell r="J78">
            <v>0</v>
          </cell>
          <cell r="K78" t="str">
            <v>Res-Default-HTR-di</v>
          </cell>
          <cell r="L78" t="b">
            <v>1</v>
          </cell>
          <cell r="N78">
            <v>0.85</v>
          </cell>
        </row>
        <row r="79">
          <cell r="A79" t="str">
            <v>PGE:PGE211022:ECM For Walk-In Evaporator Fan - 1/15hp + 1/20hp:RES:RES:Res-Default-HTR-di</v>
          </cell>
          <cell r="B79" t="str">
            <v>PGE</v>
          </cell>
          <cell r="C79" t="str">
            <v>PGE211022</v>
          </cell>
          <cell r="D79" t="str">
            <v>SONOMA COUNTY</v>
          </cell>
          <cell r="E79" t="str">
            <v>ROB</v>
          </cell>
          <cell r="F79" t="str">
            <v>ECM For Walk-In Evaporator Fan - 1/15hp + 1/20hp</v>
          </cell>
          <cell r="G79" t="str">
            <v>RES</v>
          </cell>
          <cell r="H79" t="str">
            <v>RES</v>
          </cell>
          <cell r="I79">
            <v>15</v>
          </cell>
          <cell r="J79">
            <v>0</v>
          </cell>
          <cell r="K79" t="str">
            <v>Res-Default-HTR-di</v>
          </cell>
          <cell r="L79" t="b">
            <v>1</v>
          </cell>
          <cell r="N79">
            <v>0.85</v>
          </cell>
        </row>
        <row r="80">
          <cell r="A80" t="str">
            <v>PGE:PGE210133:Well Pumps-Variable Frequency Drive-New Pump:AG:AGOTH:Agricult-Default-HTR-di</v>
          </cell>
          <cell r="B80" t="str">
            <v>PGE</v>
          </cell>
          <cell r="C80" t="str">
            <v>PGE210133</v>
          </cell>
          <cell r="D80" t="str">
            <v>STAPLES LOW PRESSURE IRRIGATION DI</v>
          </cell>
          <cell r="E80" t="str">
            <v>NC</v>
          </cell>
          <cell r="F80" t="str">
            <v>Well Pumps-Variable Frequency Drive-New Pump</v>
          </cell>
          <cell r="G80" t="str">
            <v>AG</v>
          </cell>
          <cell r="H80" t="str">
            <v>AGOTH</v>
          </cell>
          <cell r="I80">
            <v>10</v>
          </cell>
          <cell r="J80">
            <v>0</v>
          </cell>
          <cell r="K80" t="str">
            <v>Agricult-Default-HTR-di</v>
          </cell>
          <cell r="L80" t="b">
            <v>1</v>
          </cell>
          <cell r="N80">
            <v>0.85</v>
          </cell>
        </row>
        <row r="81">
          <cell r="A81" t="str">
            <v>SCG:SCG3793:Commercial Combination Oven-Gas &lt;15 Pan Capacity:COM:ANY:Com-Default-HTR-di</v>
          </cell>
          <cell r="B81" t="str">
            <v>SCG</v>
          </cell>
          <cell r="C81" t="str">
            <v>SCG3793</v>
          </cell>
          <cell r="D81" t="str">
            <v>3P-IDEEA365-INSTANT REBATES! POINT-OF-SALE FOODSERVICE REBATE PROGRAM</v>
          </cell>
          <cell r="E81" t="str">
            <v>ROB</v>
          </cell>
          <cell r="F81" t="str">
            <v>Commercial Combination Oven-Gas &lt;15 Pan Capacity</v>
          </cell>
          <cell r="G81" t="str">
            <v>COM</v>
          </cell>
          <cell r="H81" t="str">
            <v>ANY</v>
          </cell>
          <cell r="I81">
            <v>12</v>
          </cell>
          <cell r="J81">
            <v>0</v>
          </cell>
          <cell r="K81" t="str">
            <v>Com-Default-HTR-di</v>
          </cell>
          <cell r="L81" t="b">
            <v>1</v>
          </cell>
          <cell r="N81">
            <v>0.85</v>
          </cell>
        </row>
        <row r="82">
          <cell r="A82" t="str">
            <v>SDGE:SDGE3279:Efficient Fan Control (Efc) W/AC:RES:DMO:Res-Default-HTR-di</v>
          </cell>
          <cell r="B82" t="str">
            <v>SDGE</v>
          </cell>
          <cell r="C82" t="str">
            <v>SDGE3279</v>
          </cell>
          <cell r="D82" t="str">
            <v>3P-RES-COMPREHENSIVE MANUFACTURED-MOBILE HOME</v>
          </cell>
          <cell r="E82" t="str">
            <v>RET</v>
          </cell>
          <cell r="F82" t="str">
            <v>Efficient Fan Control (Efc) W/AC</v>
          </cell>
          <cell r="G82" t="str">
            <v>RES</v>
          </cell>
          <cell r="H82" t="str">
            <v>DMO</v>
          </cell>
          <cell r="I82">
            <v>11</v>
          </cell>
          <cell r="J82">
            <v>0</v>
          </cell>
          <cell r="K82" t="str">
            <v>Res-Default-HTR-di</v>
          </cell>
          <cell r="L82" t="b">
            <v>1</v>
          </cell>
          <cell r="N82">
            <v>0.85</v>
          </cell>
        </row>
        <row r="83">
          <cell r="A83" t="str">
            <v>SDGE:SDGE3279:Ext Energy Star Hardwire Fixture (18 Watt):RES:DMO:Res-Default-HTR-di</v>
          </cell>
          <cell r="B83" t="str">
            <v>SDGE</v>
          </cell>
          <cell r="C83" t="str">
            <v>SDGE3279</v>
          </cell>
          <cell r="D83" t="str">
            <v>3P-RES-COMPREHENSIVE MANUFACTURED-MOBILE HOME</v>
          </cell>
          <cell r="E83" t="str">
            <v>RET</v>
          </cell>
          <cell r="F83" t="str">
            <v>Ext Energy Star Hardwire Fixture (18 Watt)</v>
          </cell>
          <cell r="G83" t="str">
            <v>RES</v>
          </cell>
          <cell r="H83" t="str">
            <v>DMO</v>
          </cell>
          <cell r="I83">
            <v>9.6700000762939506</v>
          </cell>
          <cell r="J83">
            <v>0</v>
          </cell>
          <cell r="K83" t="str">
            <v>Res-Default-HTR-di</v>
          </cell>
          <cell r="L83" t="b">
            <v>1</v>
          </cell>
          <cell r="N83">
            <v>0.85</v>
          </cell>
        </row>
        <row r="84">
          <cell r="A84" t="str">
            <v>SDGE:SDGE3279:Int Energy Star Hardwire Fixture (30-36 Watt):RES:DMO:Res-Default-HTR-di</v>
          </cell>
          <cell r="B84" t="str">
            <v>SDGE</v>
          </cell>
          <cell r="C84" t="str">
            <v>SDGE3279</v>
          </cell>
          <cell r="D84" t="str">
            <v>3P-RES-COMPREHENSIVE MANUFACTURED-MOBILE HOME</v>
          </cell>
          <cell r="E84" t="str">
            <v>ROB</v>
          </cell>
          <cell r="F84" t="str">
            <v>Int Energy Star Hardwire Fixture (30-36 Watt)</v>
          </cell>
          <cell r="G84" t="str">
            <v>RES</v>
          </cell>
          <cell r="H84" t="str">
            <v>DMO</v>
          </cell>
          <cell r="I84">
            <v>9.6700000762939506</v>
          </cell>
          <cell r="J84">
            <v>0</v>
          </cell>
          <cell r="K84" t="str">
            <v>Res-Default-HTR-di</v>
          </cell>
          <cell r="L84" t="b">
            <v>1</v>
          </cell>
          <cell r="N84">
            <v>0.85</v>
          </cell>
        </row>
        <row r="85">
          <cell r="A85" t="str">
            <v>SDGE:SDGE3279:255010-Ext Energy Star CFL Common 13 Watts:RES:DMO:Res-Default-HTR-di</v>
          </cell>
          <cell r="B85" t="str">
            <v>SDGE</v>
          </cell>
          <cell r="C85" t="str">
            <v>SDGE3279</v>
          </cell>
          <cell r="D85" t="str">
            <v>3P-RES-COMPREHENSIVE MANUFACTURED-MOBILE HOME</v>
          </cell>
          <cell r="E85" t="str">
            <v>RET</v>
          </cell>
          <cell r="F85" t="str">
            <v>255010-Ext Energy Star CFL Common 13 Watts</v>
          </cell>
          <cell r="G85" t="str">
            <v>RES</v>
          </cell>
          <cell r="H85" t="str">
            <v>DMO</v>
          </cell>
          <cell r="I85">
            <v>9.6700000762939506</v>
          </cell>
          <cell r="J85">
            <v>0</v>
          </cell>
          <cell r="K85" t="str">
            <v>Res-Default-HTR-di</v>
          </cell>
          <cell r="L85" t="b">
            <v>1</v>
          </cell>
          <cell r="N85">
            <v>0.85</v>
          </cell>
        </row>
        <row r="86">
          <cell r="A86" t="str">
            <v>SDGE:SDGE3279:Efficient Fan Control (Efc) W/AC:RES:DMO:Res-Default-HTR-di</v>
          </cell>
          <cell r="B86" t="str">
            <v>SDGE</v>
          </cell>
          <cell r="C86" t="str">
            <v>SDGE3279</v>
          </cell>
          <cell r="D86" t="str">
            <v>3P-RES-COMPREHENSIVE MANUFACTURED-MOBILE HOME</v>
          </cell>
          <cell r="E86" t="str">
            <v>RET</v>
          </cell>
          <cell r="F86" t="str">
            <v>Efficient Fan Control (Efc) W/AC</v>
          </cell>
          <cell r="G86" t="str">
            <v>RES</v>
          </cell>
          <cell r="H86" t="str">
            <v>DMO</v>
          </cell>
          <cell r="I86">
            <v>15</v>
          </cell>
          <cell r="J86">
            <v>0</v>
          </cell>
          <cell r="K86" t="str">
            <v>Res-Default-HTR-di</v>
          </cell>
          <cell r="L86" t="b">
            <v>1</v>
          </cell>
          <cell r="N86">
            <v>0.85</v>
          </cell>
        </row>
        <row r="87">
          <cell r="A87" t="str">
            <v>SDGE:SDGE3279:Int. Energy Star CFL - 14 Watt:RES:DMO:Res-Default-HTR-di</v>
          </cell>
          <cell r="B87" t="str">
            <v>SDGE</v>
          </cell>
          <cell r="C87" t="str">
            <v>SDGE3279</v>
          </cell>
          <cell r="D87" t="str">
            <v>3P-RES-COMPREHENSIVE MANUFACTURED-MOBILE HOME</v>
          </cell>
          <cell r="E87" t="str">
            <v>ROB</v>
          </cell>
          <cell r="F87" t="str">
            <v>Int. Energy Star CFL - 14 Watt</v>
          </cell>
          <cell r="G87" t="str">
            <v>RES</v>
          </cell>
          <cell r="H87" t="str">
            <v>DMO</v>
          </cell>
          <cell r="I87">
            <v>9.6700000762939506</v>
          </cell>
          <cell r="J87">
            <v>0</v>
          </cell>
          <cell r="K87" t="str">
            <v>Res-Default-HTR-di</v>
          </cell>
          <cell r="L87" t="b">
            <v>1</v>
          </cell>
          <cell r="N87">
            <v>0.85</v>
          </cell>
        </row>
        <row r="88">
          <cell r="A88" t="str">
            <v>SDGE:SDGE3279:Ext. Energy Star CFL - 13 Watt:RES:DMO:Res-Default-HTR-di</v>
          </cell>
          <cell r="B88" t="str">
            <v>SDGE</v>
          </cell>
          <cell r="C88" t="str">
            <v>SDGE3279</v>
          </cell>
          <cell r="D88" t="str">
            <v>3P-RES-COMPREHENSIVE MANUFACTURED-MOBILE HOME</v>
          </cell>
          <cell r="E88" t="str">
            <v>RET</v>
          </cell>
          <cell r="F88" t="str">
            <v>Ext. Energy Star CFL - 13 Watt</v>
          </cell>
          <cell r="G88" t="str">
            <v>RES</v>
          </cell>
          <cell r="H88" t="str">
            <v>DMO</v>
          </cell>
          <cell r="I88">
            <v>9.6700000762939506</v>
          </cell>
          <cell r="J88">
            <v>0</v>
          </cell>
          <cell r="K88" t="str">
            <v>Res-Default-HTR-di</v>
          </cell>
          <cell r="L88" t="b">
            <v>1</v>
          </cell>
          <cell r="N88">
            <v>0.85</v>
          </cell>
        </row>
        <row r="89">
          <cell r="A89" t="str">
            <v>SDGE:SDGE3279:Ext Cf Fixture Common (18 Watt) - Energy Star:RES:DMO:Res-Default-HTR-di</v>
          </cell>
          <cell r="B89" t="str">
            <v>SDGE</v>
          </cell>
          <cell r="C89" t="str">
            <v>SDGE3279</v>
          </cell>
          <cell r="D89" t="str">
            <v>3P-RES-COMPREHENSIVE MANUFACTURED-MOBILE HOME</v>
          </cell>
          <cell r="E89" t="str">
            <v>RET</v>
          </cell>
          <cell r="F89" t="str">
            <v>Ext Cf Fixture Common (18 Watt) - Energy Star</v>
          </cell>
          <cell r="G89" t="str">
            <v>RES</v>
          </cell>
          <cell r="H89" t="str">
            <v>DMO</v>
          </cell>
          <cell r="I89">
            <v>9.6700000762939506</v>
          </cell>
          <cell r="J89">
            <v>0</v>
          </cell>
          <cell r="K89" t="str">
            <v>Res-Default-HTR-di</v>
          </cell>
          <cell r="L89" t="b">
            <v>1</v>
          </cell>
          <cell r="N89">
            <v>0.85</v>
          </cell>
        </row>
        <row r="90">
          <cell r="A90" t="str">
            <v>SDGE:SDGE3207:M07: Porch Light 18 Watt:RES:MFM:Res-Default-HTR-di</v>
          </cell>
          <cell r="B90" t="str">
            <v>SDGE</v>
          </cell>
          <cell r="C90" t="str">
            <v>SDGE3207</v>
          </cell>
          <cell r="D90" t="str">
            <v>SW-CALS-MFEER</v>
          </cell>
          <cell r="E90" t="str">
            <v>RET</v>
          </cell>
          <cell r="F90" t="str">
            <v>M07: Porch Light 18 Watt</v>
          </cell>
          <cell r="G90" t="str">
            <v>RES</v>
          </cell>
          <cell r="H90" t="str">
            <v>MFM</v>
          </cell>
          <cell r="I90">
            <v>9.6700000762939506</v>
          </cell>
          <cell r="J90">
            <v>0</v>
          </cell>
          <cell r="K90" t="str">
            <v>Res-Default-HTR-di</v>
          </cell>
          <cell r="L90" t="b">
            <v>1</v>
          </cell>
          <cell r="N90">
            <v>0.85</v>
          </cell>
        </row>
        <row r="91">
          <cell r="A91" t="str">
            <v>SDGE:SDGE3207:Efficient Fan Control (Efc) W/AC:RES:MFM:Res-Default-HTR-di</v>
          </cell>
          <cell r="B91" t="str">
            <v>SDGE</v>
          </cell>
          <cell r="C91" t="str">
            <v>SDGE3207</v>
          </cell>
          <cell r="D91" t="str">
            <v>SW-CALS-MFEER</v>
          </cell>
          <cell r="E91" t="str">
            <v>RET</v>
          </cell>
          <cell r="F91" t="str">
            <v>Efficient Fan Control (Efc) W/AC</v>
          </cell>
          <cell r="G91" t="str">
            <v>RES</v>
          </cell>
          <cell r="H91" t="str">
            <v>MFM</v>
          </cell>
          <cell r="I91">
            <v>15</v>
          </cell>
          <cell r="J91">
            <v>0</v>
          </cell>
          <cell r="K91" t="str">
            <v>Res-Default-HTR-di</v>
          </cell>
          <cell r="L91" t="b">
            <v>1</v>
          </cell>
          <cell r="N91">
            <v>0.85</v>
          </cell>
        </row>
        <row r="92">
          <cell r="A92" t="str">
            <v>SDGE:SDGE3207:M06: 36w Cf Fixture:RES:MFM:Res-Default-HTR-di</v>
          </cell>
          <cell r="B92" t="str">
            <v>SDGE</v>
          </cell>
          <cell r="C92" t="str">
            <v>SDGE3207</v>
          </cell>
          <cell r="D92" t="str">
            <v>SW-CALS-MFEER</v>
          </cell>
          <cell r="E92" t="str">
            <v>ROB</v>
          </cell>
          <cell r="F92" t="str">
            <v>M06: 36w Cf Fixture</v>
          </cell>
          <cell r="G92" t="str">
            <v>RES</v>
          </cell>
          <cell r="H92" t="str">
            <v>MFM</v>
          </cell>
          <cell r="I92">
            <v>9.6700000762939506</v>
          </cell>
          <cell r="J92">
            <v>0</v>
          </cell>
          <cell r="K92" t="str">
            <v>Res-Default-HTR-di</v>
          </cell>
          <cell r="L92" t="b">
            <v>1</v>
          </cell>
          <cell r="N92">
            <v>0.85</v>
          </cell>
        </row>
      </sheetData>
      <sheetData sheetId="13">
        <row r="1">
          <cell r="A1" t="str">
            <v>Key</v>
          </cell>
          <cell r="B1" t="str">
            <v>PA</v>
          </cell>
          <cell r="C1" t="str">
            <v>MeasAppType</v>
          </cell>
          <cell r="D1" t="str">
            <v>MeasureName</v>
          </cell>
          <cell r="E1" t="str">
            <v>Sector</v>
          </cell>
          <cell r="F1" t="str">
            <v>EUL</v>
          </cell>
          <cell r="G1" t="str">
            <v>RUL</v>
          </cell>
          <cell r="H1" t="str">
            <v>EUL final correction</v>
          </cell>
          <cell r="I1" t="str">
            <v>RUL Final Correction</v>
          </cell>
          <cell r="J1" t="str">
            <v>Revised in 2015?</v>
          </cell>
        </row>
        <row r="2">
          <cell r="A2" t="str">
            <v>PGE:ROB:CLOTHES WASHER WATER AGENCIES</v>
          </cell>
          <cell r="B2" t="str">
            <v>PGE</v>
          </cell>
          <cell r="C2" t="str">
            <v>ROB</v>
          </cell>
          <cell r="D2" t="str">
            <v>CLOTHES WASHER WATER AGENCIES</v>
          </cell>
          <cell r="E2" t="str">
            <v>Res</v>
          </cell>
          <cell r="F2">
            <v>11</v>
          </cell>
          <cell r="G2">
            <v>0</v>
          </cell>
          <cell r="H2">
            <v>11</v>
          </cell>
          <cell r="I2">
            <v>0</v>
          </cell>
          <cell r="J2" t="b">
            <v>0</v>
          </cell>
        </row>
        <row r="3">
          <cell r="A3" t="str">
            <v>PGE:ROB:EFFICIENT VARIABLE SPEED POOL PUMP AND MOTOR - CUSTOMER</v>
          </cell>
          <cell r="B3" t="str">
            <v>PGE</v>
          </cell>
          <cell r="C3" t="str">
            <v>ROB</v>
          </cell>
          <cell r="D3" t="str">
            <v>EFFICIENT VARIABLE SPEED POOL PUMP AND MOTOR - CUSTOMER</v>
          </cell>
          <cell r="E3" t="str">
            <v>Res</v>
          </cell>
          <cell r="F3">
            <v>10</v>
          </cell>
          <cell r="G3">
            <v>0</v>
          </cell>
          <cell r="H3">
            <v>10</v>
          </cell>
          <cell r="I3">
            <v>0</v>
          </cell>
          <cell r="J3" t="b">
            <v>0</v>
          </cell>
        </row>
        <row r="4">
          <cell r="A4" t="str">
            <v>PGE:ROB:ENERGY STAR MOST EFFICIENT CW - MEF &gt;= 3.2 WF &lt;= 3.0</v>
          </cell>
          <cell r="B4" t="str">
            <v>PGE</v>
          </cell>
          <cell r="C4" t="str">
            <v>ROB</v>
          </cell>
          <cell r="D4" t="str">
            <v>ENERGY STAR MOST EFFICIENT CW - MEF &gt;= 3.2 WF &lt;= 3.0</v>
          </cell>
          <cell r="E4" t="str">
            <v>Res</v>
          </cell>
          <cell r="F4">
            <v>11</v>
          </cell>
          <cell r="G4">
            <v>0</v>
          </cell>
          <cell r="H4">
            <v>11</v>
          </cell>
          <cell r="I4">
            <v>0</v>
          </cell>
          <cell r="J4" t="b">
            <v>0</v>
          </cell>
        </row>
        <row r="5">
          <cell r="A5" t="str">
            <v>PGE:ROB:HI EFF CLOTHES WASHER - LEVEL 3 - MEF &gt;= 2.4 WF &lt;= 4.0</v>
          </cell>
          <cell r="B5" t="str">
            <v>PGE</v>
          </cell>
          <cell r="C5" t="str">
            <v>ROB</v>
          </cell>
          <cell r="D5" t="str">
            <v>HI EFF CLOTHES WASHER - LEVEL 3 - MEF &gt;= 2.4 WF &lt;= 4.0</v>
          </cell>
          <cell r="E5" t="str">
            <v>Res</v>
          </cell>
          <cell r="F5">
            <v>11</v>
          </cell>
          <cell r="G5">
            <v>0</v>
          </cell>
          <cell r="H5">
            <v>11</v>
          </cell>
          <cell r="I5">
            <v>0</v>
          </cell>
          <cell r="J5" t="b">
            <v>0</v>
          </cell>
        </row>
        <row r="6">
          <cell r="A6" t="str">
            <v>PGE:ROB:REFRIGERATOR: BOTTOM FREEZER WITH ICE &gt;= 16.5 CU. FT.</v>
          </cell>
          <cell r="B6" t="str">
            <v>PGE</v>
          </cell>
          <cell r="C6" t="str">
            <v>ROB</v>
          </cell>
          <cell r="D6" t="str">
            <v>REFRIGERATOR: BOTTOM FREEZER WITH ICE &gt;= 16.5 CU. FT.</v>
          </cell>
          <cell r="E6" t="str">
            <v>Res</v>
          </cell>
          <cell r="F6">
            <v>1</v>
          </cell>
          <cell r="G6">
            <v>0</v>
          </cell>
          <cell r="H6">
            <v>1</v>
          </cell>
          <cell r="I6">
            <v>0</v>
          </cell>
          <cell r="J6" t="b">
            <v>0</v>
          </cell>
        </row>
        <row r="7">
          <cell r="A7" t="str">
            <v>PGE:ROB:REFRIGERATOR: BOTTOM FREEZER WITHOUT ICE &lt;16.5 CU.FT.</v>
          </cell>
          <cell r="B7" t="str">
            <v>PGE</v>
          </cell>
          <cell r="C7" t="str">
            <v>ROB</v>
          </cell>
          <cell r="D7" t="str">
            <v>REFRIGERATOR: BOTTOM FREEZER WITHOUT ICE &lt;16.5 CU.FT.</v>
          </cell>
          <cell r="E7" t="str">
            <v>Res</v>
          </cell>
          <cell r="F7">
            <v>14</v>
          </cell>
          <cell r="G7">
            <v>0</v>
          </cell>
          <cell r="H7">
            <v>14</v>
          </cell>
          <cell r="I7">
            <v>0</v>
          </cell>
          <cell r="J7" t="b">
            <v>0</v>
          </cell>
        </row>
        <row r="8">
          <cell r="A8" t="str">
            <v>PGE:ROB:REFRIGERATOR: BOTTOM FREEZER WITHOUT ICE &gt;= 16.5 CU. FT.</v>
          </cell>
          <cell r="B8" t="str">
            <v>PGE</v>
          </cell>
          <cell r="C8" t="str">
            <v>ROB</v>
          </cell>
          <cell r="D8" t="str">
            <v>REFRIGERATOR: BOTTOM FREEZER WITHOUT ICE &gt;= 16.5 CU. FT.</v>
          </cell>
          <cell r="E8" t="str">
            <v>Res</v>
          </cell>
          <cell r="F8">
            <v>14</v>
          </cell>
          <cell r="G8">
            <v>0</v>
          </cell>
          <cell r="H8">
            <v>14</v>
          </cell>
          <cell r="I8">
            <v>0</v>
          </cell>
          <cell r="J8" t="b">
            <v>0</v>
          </cell>
        </row>
        <row r="9">
          <cell r="A9" t="str">
            <v>PGE:ROB:REFRIGERATOR: SIDE FREEZER WITH ICE &gt;= 23 CU. FT.</v>
          </cell>
          <cell r="B9" t="str">
            <v>PGE</v>
          </cell>
          <cell r="C9" t="str">
            <v>ROB</v>
          </cell>
          <cell r="D9" t="str">
            <v>REFRIGERATOR: SIDE FREEZER WITH ICE &gt;= 23 CU. FT.</v>
          </cell>
          <cell r="E9" t="str">
            <v>Res</v>
          </cell>
          <cell r="F9">
            <v>14</v>
          </cell>
          <cell r="G9">
            <v>0</v>
          </cell>
          <cell r="H9">
            <v>14</v>
          </cell>
          <cell r="I9">
            <v>0</v>
          </cell>
          <cell r="J9" t="b">
            <v>0</v>
          </cell>
        </row>
        <row r="10">
          <cell r="A10" t="str">
            <v>PGE:ROB:REFRIGERATOR: TOP FREEZER WITHOUT ICE &gt;20 CU.FT.</v>
          </cell>
          <cell r="B10" t="str">
            <v>PGE</v>
          </cell>
          <cell r="C10" t="str">
            <v>ROB</v>
          </cell>
          <cell r="D10" t="str">
            <v>REFRIGERATOR: TOP FREEZER WITHOUT ICE &gt;20 CU.FT.</v>
          </cell>
          <cell r="E10" t="str">
            <v>Res</v>
          </cell>
          <cell r="F10">
            <v>14</v>
          </cell>
          <cell r="G10">
            <v>0</v>
          </cell>
          <cell r="H10">
            <v>14</v>
          </cell>
          <cell r="I10">
            <v>0</v>
          </cell>
          <cell r="J10" t="b">
            <v>0</v>
          </cell>
        </row>
        <row r="11">
          <cell r="A11" t="str">
            <v>PGE:ROB:RESIDENTIAL HEAT PUMP STORAGE WATER HEATER EF &gt; 2.0</v>
          </cell>
          <cell r="B11" t="str">
            <v>PGE</v>
          </cell>
          <cell r="C11" t="str">
            <v>ROB</v>
          </cell>
          <cell r="D11" t="str">
            <v>RESIDENTIAL HEAT PUMP STORAGE WATER HEATER EF &gt; 2.0</v>
          </cell>
          <cell r="E11" t="str">
            <v>Res</v>
          </cell>
          <cell r="F11">
            <v>10</v>
          </cell>
          <cell r="G11">
            <v>0</v>
          </cell>
          <cell r="H11">
            <v>10</v>
          </cell>
          <cell r="I11">
            <v>0</v>
          </cell>
          <cell r="J11" t="b">
            <v>0</v>
          </cell>
        </row>
        <row r="12">
          <cell r="A12" t="str">
            <v>PGE:ROB:UNIT 1 FREEZER RECYCLING</v>
          </cell>
          <cell r="B12" t="str">
            <v>PGE</v>
          </cell>
          <cell r="C12" t="str">
            <v>ROB</v>
          </cell>
          <cell r="D12" t="str">
            <v>UNIT 1 FREEZER RECYCLING</v>
          </cell>
          <cell r="E12" t="str">
            <v>Res</v>
          </cell>
          <cell r="F12">
            <v>4</v>
          </cell>
          <cell r="G12">
            <v>0</v>
          </cell>
          <cell r="H12">
            <v>4</v>
          </cell>
          <cell r="I12">
            <v>0</v>
          </cell>
          <cell r="J12" t="b">
            <v>0</v>
          </cell>
        </row>
        <row r="13">
          <cell r="A13" t="str">
            <v>PGE:ROB:UNIT 2 FREEZER RECYCLING</v>
          </cell>
          <cell r="B13" t="str">
            <v>PGE</v>
          </cell>
          <cell r="C13" t="str">
            <v>ROB</v>
          </cell>
          <cell r="D13" t="str">
            <v>UNIT 2 FREEZER RECYCLING</v>
          </cell>
          <cell r="E13" t="str">
            <v>Res</v>
          </cell>
          <cell r="F13">
            <v>4</v>
          </cell>
          <cell r="G13">
            <v>0</v>
          </cell>
          <cell r="H13">
            <v>4</v>
          </cell>
          <cell r="I13">
            <v>0</v>
          </cell>
          <cell r="J13" t="b">
            <v>0</v>
          </cell>
        </row>
        <row r="14">
          <cell r="A14" t="str">
            <v>PGE:ROB:CENTRAL SYS NATURAL GAS BOILERS</v>
          </cell>
          <cell r="B14" t="str">
            <v>PGE</v>
          </cell>
          <cell r="C14" t="str">
            <v>ROB</v>
          </cell>
          <cell r="D14" t="str">
            <v>CENTRAL SYS NATURAL GAS BOILERS</v>
          </cell>
          <cell r="E14" t="str">
            <v>Res</v>
          </cell>
          <cell r="F14">
            <v>15</v>
          </cell>
          <cell r="G14">
            <v>0</v>
          </cell>
          <cell r="H14">
            <v>15</v>
          </cell>
          <cell r="I14">
            <v>0</v>
          </cell>
          <cell r="J14" t="b">
            <v>0</v>
          </cell>
        </row>
        <row r="15">
          <cell r="A15" t="str">
            <v>PGE:ROB:CENTRAL SYS SPACE HEATING</v>
          </cell>
          <cell r="B15" t="str">
            <v>PGE</v>
          </cell>
          <cell r="C15" t="str">
            <v>ROB</v>
          </cell>
          <cell r="D15" t="str">
            <v>CENTRAL SYS SPACE HEATING</v>
          </cell>
          <cell r="E15" t="str">
            <v>Res</v>
          </cell>
          <cell r="F15">
            <v>15</v>
          </cell>
          <cell r="G15">
            <v>0</v>
          </cell>
          <cell r="H15">
            <v>15</v>
          </cell>
          <cell r="I15">
            <v>0</v>
          </cell>
          <cell r="J15" t="b">
            <v>0</v>
          </cell>
        </row>
        <row r="16">
          <cell r="A16" t="str">
            <v>PGE:ROB:ENERGY EFFICIENT REFRIGERATOR</v>
          </cell>
          <cell r="B16" t="str">
            <v>PGE</v>
          </cell>
          <cell r="C16" t="str">
            <v>ROB</v>
          </cell>
          <cell r="D16" t="str">
            <v>ENERGY EFFICIENT REFRIGERATOR</v>
          </cell>
          <cell r="E16" t="str">
            <v>Res</v>
          </cell>
          <cell r="F16">
            <v>1</v>
          </cell>
          <cell r="G16">
            <v>0</v>
          </cell>
          <cell r="H16">
            <v>1</v>
          </cell>
          <cell r="I16">
            <v>0</v>
          </cell>
          <cell r="J16" t="b">
            <v>0</v>
          </cell>
        </row>
        <row r="17">
          <cell r="A17" t="str">
            <v>PGE:ROB:LED PAR38 = 18 TO &lt;19 WATTS</v>
          </cell>
          <cell r="B17" t="str">
            <v>PGE</v>
          </cell>
          <cell r="C17" t="str">
            <v>ROB</v>
          </cell>
          <cell r="D17" t="str">
            <v>LED PAR38 = 18 TO &lt;19 WATTS</v>
          </cell>
          <cell r="E17" t="str">
            <v>Res</v>
          </cell>
          <cell r="F17">
            <v>16</v>
          </cell>
          <cell r="G17">
            <v>0</v>
          </cell>
          <cell r="H17">
            <v>16</v>
          </cell>
          <cell r="I17">
            <v>0</v>
          </cell>
          <cell r="J17" t="b">
            <v>0</v>
          </cell>
        </row>
        <row r="18">
          <cell r="A18" t="str">
            <v>PGE:ROB:LOWFLOW SHOWERHEAD (1.6 GPM) FOR NATURAL GAS WATERHEATER UNIT</v>
          </cell>
          <cell r="B18" t="str">
            <v>PGE</v>
          </cell>
          <cell r="C18" t="str">
            <v>ROB</v>
          </cell>
          <cell r="D18" t="str">
            <v>LOWFLOW SHOWERHEAD (1.6 GPM) FOR NATURAL GAS WATERHEATER UNIT</v>
          </cell>
          <cell r="E18" t="str">
            <v>Res</v>
          </cell>
          <cell r="F18">
            <v>10</v>
          </cell>
          <cell r="G18">
            <v>0</v>
          </cell>
          <cell r="H18">
            <v>10</v>
          </cell>
          <cell r="I18">
            <v>0</v>
          </cell>
          <cell r="J18" t="b">
            <v>0</v>
          </cell>
        </row>
        <row r="19">
          <cell r="A19" t="str">
            <v>PGE:ROB:MF - HIGH EFFICIENCY DHW BOILER (&gt;75 MBTU/HR) - 0.84</v>
          </cell>
          <cell r="B19" t="str">
            <v>PGE</v>
          </cell>
          <cell r="C19" t="str">
            <v>ROB</v>
          </cell>
          <cell r="D19" t="str">
            <v>MF - HIGH EFFICIENCY DHW BOILER (&gt;75 MBTU/HR) - 0.84</v>
          </cell>
          <cell r="E19" t="str">
            <v>Res</v>
          </cell>
          <cell r="F19">
            <v>15</v>
          </cell>
          <cell r="G19">
            <v>0</v>
          </cell>
          <cell r="H19">
            <v>15</v>
          </cell>
          <cell r="I19">
            <v>0</v>
          </cell>
          <cell r="J19" t="b">
            <v>0</v>
          </cell>
        </row>
        <row r="20">
          <cell r="A20" t="str">
            <v>PGE:ROB:MF - HIGH EFFICIENCY LARGE GAS STORAGE WATER HEATER - 0.90</v>
          </cell>
          <cell r="B20" t="str">
            <v>PGE</v>
          </cell>
          <cell r="C20" t="str">
            <v>ROB</v>
          </cell>
          <cell r="D20" t="str">
            <v>MF - HIGH EFFICIENCY LARGE GAS STORAGE WATER HEATER - 0.90</v>
          </cell>
          <cell r="E20" t="str">
            <v>Res</v>
          </cell>
          <cell r="F20">
            <v>15</v>
          </cell>
          <cell r="G20">
            <v>0</v>
          </cell>
          <cell r="H20">
            <v>15</v>
          </cell>
          <cell r="I20">
            <v>0</v>
          </cell>
          <cell r="J20" t="b">
            <v>0</v>
          </cell>
        </row>
        <row r="21">
          <cell r="A21" t="str">
            <v>PGE:ROB:MF - INTERIOR PIN-BASED HARDWIRE FIXTURES</v>
          </cell>
          <cell r="B21" t="str">
            <v>PGE</v>
          </cell>
          <cell r="C21" t="str">
            <v>ROB</v>
          </cell>
          <cell r="D21" t="str">
            <v>MF - INTERIOR PIN-BASED HARDWIRE FIXTURES</v>
          </cell>
          <cell r="E21" t="str">
            <v>Res</v>
          </cell>
          <cell r="F21">
            <v>16</v>
          </cell>
          <cell r="G21">
            <v>0</v>
          </cell>
          <cell r="H21">
            <v>16</v>
          </cell>
          <cell r="I21">
            <v>0</v>
          </cell>
          <cell r="J21" t="b">
            <v>0</v>
          </cell>
        </row>
        <row r="22">
          <cell r="A22" t="str">
            <v>PGE:ROB:93 EF ELEC WH</v>
          </cell>
          <cell r="B22" t="str">
            <v>PGE</v>
          </cell>
          <cell r="C22" t="str">
            <v>ROB</v>
          </cell>
          <cell r="D22" t="str">
            <v>93 EF ELEC WH</v>
          </cell>
          <cell r="E22" t="str">
            <v>Res</v>
          </cell>
          <cell r="F22">
            <v>6</v>
          </cell>
          <cell r="G22">
            <v>0</v>
          </cell>
          <cell r="H22">
            <v>6</v>
          </cell>
          <cell r="I22">
            <v>0</v>
          </cell>
          <cell r="J22" t="b">
            <v>0</v>
          </cell>
        </row>
        <row r="23">
          <cell r="A23" t="str">
            <v>PGE:ROB:HIGH EFFICIENCY SMALL GAS STORAGE WATER HEATER</v>
          </cell>
          <cell r="B23" t="str">
            <v>PGE</v>
          </cell>
          <cell r="C23" t="str">
            <v>ROB</v>
          </cell>
          <cell r="D23" t="str">
            <v>HIGH EFFICIENCY SMALL GAS STORAGE WATER HEATER</v>
          </cell>
          <cell r="E23" t="str">
            <v>Res</v>
          </cell>
          <cell r="F23">
            <v>15</v>
          </cell>
          <cell r="G23">
            <v>0</v>
          </cell>
          <cell r="H23">
            <v>15</v>
          </cell>
          <cell r="I23">
            <v>0</v>
          </cell>
          <cell r="J23" t="b">
            <v>0</v>
          </cell>
        </row>
        <row r="24">
          <cell r="A24" t="str">
            <v>PGE:ROB:REFRIGERATOR: BOTTOM FREEZER WITH ICE &gt;= 16.5 CU. FT.</v>
          </cell>
          <cell r="B24" t="str">
            <v>PGE</v>
          </cell>
          <cell r="C24" t="str">
            <v>ROB</v>
          </cell>
          <cell r="D24" t="str">
            <v>REFRIGERATOR: BOTTOM FREEZER WITH ICE &gt;= 16.5 CU. FT.</v>
          </cell>
          <cell r="E24" t="str">
            <v>Res</v>
          </cell>
          <cell r="F24">
            <v>14</v>
          </cell>
          <cell r="G24">
            <v>0</v>
          </cell>
          <cell r="H24">
            <v>14</v>
          </cell>
          <cell r="I24">
            <v>0</v>
          </cell>
          <cell r="J24" t="b">
            <v>0</v>
          </cell>
        </row>
        <row r="25">
          <cell r="A25" t="str">
            <v>PGE:ROB:REFRIGERATOR: TOP FREEZER WITHOUT ICE 15 - 20 CU. FT.</v>
          </cell>
          <cell r="B25" t="str">
            <v>PGE</v>
          </cell>
          <cell r="C25" t="str">
            <v>ROB</v>
          </cell>
          <cell r="D25" t="str">
            <v>REFRIGERATOR: TOP FREEZER WITHOUT ICE 15 - 20 CU. FT.</v>
          </cell>
          <cell r="E25" t="str">
            <v>Res</v>
          </cell>
          <cell r="F25">
            <v>14</v>
          </cell>
          <cell r="G25">
            <v>0</v>
          </cell>
          <cell r="H25">
            <v>14</v>
          </cell>
          <cell r="I25">
            <v>0</v>
          </cell>
          <cell r="J25" t="b">
            <v>0</v>
          </cell>
        </row>
        <row r="26">
          <cell r="A26" t="str">
            <v>PGE:ROB:REFRIGERATOR: MISCELLANEOUS</v>
          </cell>
          <cell r="B26" t="str">
            <v>PGE</v>
          </cell>
          <cell r="C26" t="str">
            <v>ROB</v>
          </cell>
          <cell r="D26" t="str">
            <v>REFRIGERATOR: MISCELLANEOUS</v>
          </cell>
          <cell r="E26" t="str">
            <v>Res</v>
          </cell>
          <cell r="F26">
            <v>14</v>
          </cell>
          <cell r="G26">
            <v>0</v>
          </cell>
          <cell r="H26">
            <v>14</v>
          </cell>
          <cell r="I26">
            <v>0</v>
          </cell>
          <cell r="J26" t="b">
            <v>0</v>
          </cell>
        </row>
        <row r="27">
          <cell r="A27" t="str">
            <v>PGE:ROB:UNIT 1 REFRIGERATOR RECYCLING</v>
          </cell>
          <cell r="B27" t="str">
            <v>PGE</v>
          </cell>
          <cell r="C27" t="str">
            <v>ROB</v>
          </cell>
          <cell r="D27" t="str">
            <v>UNIT 1 REFRIGERATOR RECYCLING</v>
          </cell>
          <cell r="E27" t="str">
            <v>Res</v>
          </cell>
          <cell r="F27">
            <v>5</v>
          </cell>
          <cell r="G27">
            <v>0</v>
          </cell>
          <cell r="H27">
            <v>5</v>
          </cell>
          <cell r="I27">
            <v>0</v>
          </cell>
          <cell r="J27" t="b">
            <v>0</v>
          </cell>
        </row>
        <row r="28">
          <cell r="A28" t="str">
            <v>PGE:ROB:REFRIGERATOR: BOTTOM FREEZER WITHOUT ICE &gt;= 16.5 CU. FT.</v>
          </cell>
          <cell r="B28" t="str">
            <v>PGE</v>
          </cell>
          <cell r="C28" t="str">
            <v>ROB</v>
          </cell>
          <cell r="D28" t="str">
            <v>REFRIGERATOR: BOTTOM FREEZER WITHOUT ICE &gt;= 16.5 CU. FT.</v>
          </cell>
          <cell r="E28" t="str">
            <v>Res</v>
          </cell>
          <cell r="F28">
            <v>1</v>
          </cell>
          <cell r="G28">
            <v>0</v>
          </cell>
          <cell r="H28">
            <v>1</v>
          </cell>
          <cell r="I28">
            <v>0</v>
          </cell>
          <cell r="J28" t="b">
            <v>0</v>
          </cell>
        </row>
        <row r="29">
          <cell r="A29" t="str">
            <v>PGE:ROB:REFRIGERATOR: SIDE FREEZER WITH ICE &gt;= 23 CU. FT.</v>
          </cell>
          <cell r="B29" t="str">
            <v>PGE</v>
          </cell>
          <cell r="C29" t="str">
            <v>ROB</v>
          </cell>
          <cell r="D29" t="str">
            <v>REFRIGERATOR: SIDE FREEZER WITH ICE &gt;= 23 CU. FT.</v>
          </cell>
          <cell r="E29" t="str">
            <v>Res</v>
          </cell>
          <cell r="F29">
            <v>1</v>
          </cell>
          <cell r="G29">
            <v>0</v>
          </cell>
          <cell r="H29">
            <v>1</v>
          </cell>
          <cell r="I29">
            <v>0</v>
          </cell>
          <cell r="J29" t="b">
            <v>0</v>
          </cell>
        </row>
        <row r="30">
          <cell r="A30" t="str">
            <v>PGE:ROB:UNIT 2 REFRIGERATOR RECYCLING</v>
          </cell>
          <cell r="B30" t="str">
            <v>PGE</v>
          </cell>
          <cell r="C30" t="str">
            <v>ROB</v>
          </cell>
          <cell r="D30" t="str">
            <v>UNIT 2 REFRIGERATOR RECYCLING</v>
          </cell>
          <cell r="E30" t="str">
            <v>Res</v>
          </cell>
          <cell r="F30">
            <v>5</v>
          </cell>
          <cell r="G30">
            <v>0</v>
          </cell>
          <cell r="H30">
            <v>5</v>
          </cell>
          <cell r="I30">
            <v>0</v>
          </cell>
          <cell r="J30" t="b">
            <v>0</v>
          </cell>
        </row>
        <row r="31">
          <cell r="A31" t="str">
            <v>PGE:ROB:95 PCT AFUE FURNACE - WITHOUT BUILT-IN VSM</v>
          </cell>
          <cell r="B31" t="str">
            <v>PGE</v>
          </cell>
          <cell r="C31" t="str">
            <v>ROB</v>
          </cell>
          <cell r="D31" t="str">
            <v>95 PCT AFUE FURNACE - WITHOUT BUILT-IN VSM</v>
          </cell>
          <cell r="E31" t="str">
            <v>Res</v>
          </cell>
          <cell r="F31">
            <v>20</v>
          </cell>
          <cell r="G31">
            <v>0</v>
          </cell>
          <cell r="H31">
            <v>20</v>
          </cell>
          <cell r="I31">
            <v>0</v>
          </cell>
          <cell r="J31" t="b">
            <v>0</v>
          </cell>
        </row>
        <row r="32">
          <cell r="A32" t="str">
            <v>PGE:ROB:HI EFF CLOTHES WSHER-COIN-OP LAUNDRY - LEVEL 3</v>
          </cell>
          <cell r="B32" t="str">
            <v>PGE</v>
          </cell>
          <cell r="C32" t="str">
            <v>ROB</v>
          </cell>
          <cell r="D32" t="str">
            <v>HI EFF CLOTHES WSHER-COIN-OP LAUNDRY - LEVEL 3</v>
          </cell>
          <cell r="E32" t="str">
            <v>Res</v>
          </cell>
          <cell r="F32">
            <v>11</v>
          </cell>
          <cell r="G32">
            <v>0</v>
          </cell>
          <cell r="H32">
            <v>11</v>
          </cell>
          <cell r="I32">
            <v>0</v>
          </cell>
          <cell r="J32" t="b">
            <v>0</v>
          </cell>
        </row>
        <row r="33">
          <cell r="A33" t="str">
            <v>PGE:ROB:HI EFF WINDOWS-NEW TECH = U-FAC - SHGC &lt;= .3</v>
          </cell>
          <cell r="B33" t="str">
            <v>PGE</v>
          </cell>
          <cell r="C33" t="str">
            <v>ROB</v>
          </cell>
          <cell r="D33" t="str">
            <v>HI EFF WINDOWS-NEW TECH = U-FAC - SHGC &lt;= .3</v>
          </cell>
          <cell r="E33" t="str">
            <v>Res</v>
          </cell>
          <cell r="F33">
            <v>20</v>
          </cell>
          <cell r="G33">
            <v>0</v>
          </cell>
          <cell r="H33">
            <v>20</v>
          </cell>
          <cell r="I33">
            <v>0</v>
          </cell>
          <cell r="J33" t="b">
            <v>0</v>
          </cell>
        </row>
        <row r="34">
          <cell r="A34" t="str">
            <v>PGE:ROB:LED PAR30 = 13 TO &lt;14 WATTS</v>
          </cell>
          <cell r="B34" t="str">
            <v>PGE</v>
          </cell>
          <cell r="C34" t="str">
            <v>ROB</v>
          </cell>
          <cell r="D34" t="str">
            <v>LED PAR30 = 13 TO &lt;14 WATTS</v>
          </cell>
          <cell r="E34" t="str">
            <v>Res</v>
          </cell>
          <cell r="F34">
            <v>16</v>
          </cell>
          <cell r="G34">
            <v>0</v>
          </cell>
          <cell r="H34">
            <v>16</v>
          </cell>
          <cell r="I34">
            <v>0</v>
          </cell>
          <cell r="J34" t="b">
            <v>0</v>
          </cell>
        </row>
        <row r="35">
          <cell r="A35" t="str">
            <v>PGE:ROB:MF - HIGH EFFICIENCY DHW BOILER (&gt;75 MBTU/HR) - 0.90</v>
          </cell>
          <cell r="B35" t="str">
            <v>PGE</v>
          </cell>
          <cell r="C35" t="str">
            <v>ROB</v>
          </cell>
          <cell r="D35" t="str">
            <v>MF - HIGH EFFICIENCY DHW BOILER (&gt;75 MBTU/HR) - 0.90</v>
          </cell>
          <cell r="E35" t="str">
            <v>Res</v>
          </cell>
          <cell r="F35">
            <v>15</v>
          </cell>
          <cell r="G35">
            <v>0</v>
          </cell>
          <cell r="H35">
            <v>15</v>
          </cell>
          <cell r="I35">
            <v>0</v>
          </cell>
          <cell r="J35" t="b">
            <v>0</v>
          </cell>
        </row>
        <row r="36">
          <cell r="A36" t="str">
            <v>PGE:ROB:MF - OUTDOOR PIN-BASED HARDWIRE FIXTURES - COM</v>
          </cell>
          <cell r="B36" t="str">
            <v>PGE</v>
          </cell>
          <cell r="C36" t="str">
            <v>ROB</v>
          </cell>
          <cell r="D36" t="str">
            <v>MF - OUTDOOR PIN-BASED HARDWIRE FIXTURES - COM</v>
          </cell>
          <cell r="E36" t="str">
            <v>Res</v>
          </cell>
          <cell r="F36">
            <v>16</v>
          </cell>
          <cell r="G36">
            <v>0</v>
          </cell>
          <cell r="H36">
            <v>16</v>
          </cell>
          <cell r="I36">
            <v>0</v>
          </cell>
          <cell r="J36" t="b">
            <v>0</v>
          </cell>
        </row>
        <row r="37">
          <cell r="A37" t="str">
            <v>PGE:ROB:14.5 EER EVAPORATIVELY COOLED SPLIT SYSTEM AIR CONDITIONER</v>
          </cell>
          <cell r="B37" t="str">
            <v>PGE</v>
          </cell>
          <cell r="C37" t="str">
            <v>ROB</v>
          </cell>
          <cell r="D37" t="str">
            <v>14.5 EER EVAPORATIVELY COOLED SPLIT SYSTEM AIR CONDITIONER</v>
          </cell>
          <cell r="E37" t="str">
            <v>Res</v>
          </cell>
          <cell r="F37">
            <v>15</v>
          </cell>
          <cell r="G37">
            <v>0</v>
          </cell>
          <cell r="H37">
            <v>15</v>
          </cell>
          <cell r="I37">
            <v>0</v>
          </cell>
          <cell r="J37" t="b">
            <v>0</v>
          </cell>
        </row>
        <row r="38">
          <cell r="A38" t="str">
            <v>PGE:ROB:15 SEER AND 12 EER PACKAGE AIR CONDITIONER</v>
          </cell>
          <cell r="B38" t="str">
            <v>PGE</v>
          </cell>
          <cell r="C38" t="str">
            <v>ROB</v>
          </cell>
          <cell r="D38" t="str">
            <v>15 SEER AND 12 EER PACKAGE AIR CONDITIONER</v>
          </cell>
          <cell r="E38" t="str">
            <v>Res</v>
          </cell>
          <cell r="F38">
            <v>15</v>
          </cell>
          <cell r="G38">
            <v>0</v>
          </cell>
          <cell r="H38">
            <v>15</v>
          </cell>
          <cell r="I38">
            <v>0</v>
          </cell>
          <cell r="J38" t="b">
            <v>0</v>
          </cell>
        </row>
        <row r="39">
          <cell r="A39" t="str">
            <v>PGE:ROB:EFFICIENT RESIDENTIAL GAS FURNACE - AFUE 97</v>
          </cell>
          <cell r="B39" t="str">
            <v>PGE</v>
          </cell>
          <cell r="C39" t="str">
            <v>ROB</v>
          </cell>
          <cell r="D39" t="str">
            <v>EFFICIENT RESIDENTIAL GAS FURNACE - AFUE 97</v>
          </cell>
          <cell r="E39" t="str">
            <v>Res</v>
          </cell>
          <cell r="F39">
            <v>20</v>
          </cell>
          <cell r="G39">
            <v>0</v>
          </cell>
          <cell r="H39">
            <v>20</v>
          </cell>
          <cell r="I39">
            <v>0</v>
          </cell>
          <cell r="J39" t="b">
            <v>0</v>
          </cell>
        </row>
        <row r="40">
          <cell r="A40" t="str">
            <v>PGE:ROB:CENTRAL SYS NATURAL GAS WATER HEATERS/SPACE HEATING</v>
          </cell>
          <cell r="B40" t="str">
            <v>PGE</v>
          </cell>
          <cell r="C40" t="str">
            <v>ROB</v>
          </cell>
          <cell r="D40" t="str">
            <v>CENTRAL SYS NATURAL GAS WATER HEATERS/SPACE HEATING</v>
          </cell>
          <cell r="E40" t="str">
            <v>Res</v>
          </cell>
          <cell r="F40">
            <v>15</v>
          </cell>
          <cell r="G40">
            <v>0</v>
          </cell>
          <cell r="H40">
            <v>15</v>
          </cell>
          <cell r="I40">
            <v>0</v>
          </cell>
          <cell r="J40" t="b">
            <v>0</v>
          </cell>
        </row>
        <row r="41">
          <cell r="A41" t="str">
            <v>PGE:ROB:MF - OUTDOOR PIN-BASED HARDWIRE FIXTURES</v>
          </cell>
          <cell r="B41" t="str">
            <v>PGE</v>
          </cell>
          <cell r="C41" t="str">
            <v>ROB</v>
          </cell>
          <cell r="D41" t="str">
            <v>MF - OUTDOOR PIN-BASED HARDWIRE FIXTURES</v>
          </cell>
          <cell r="E41" t="str">
            <v>Res</v>
          </cell>
          <cell r="F41">
            <v>16</v>
          </cell>
          <cell r="G41">
            <v>0</v>
          </cell>
          <cell r="H41">
            <v>16</v>
          </cell>
          <cell r="I41">
            <v>0</v>
          </cell>
          <cell r="J41" t="b">
            <v>0</v>
          </cell>
        </row>
        <row r="42">
          <cell r="A42" t="str">
            <v>PGE:ROB:COMMERCIAL POOL HEATERS</v>
          </cell>
          <cell r="B42" t="str">
            <v>PGE</v>
          </cell>
          <cell r="C42" t="str">
            <v>ROB</v>
          </cell>
          <cell r="D42" t="str">
            <v>COMMERCIAL POOL HEATERS</v>
          </cell>
          <cell r="E42" t="str">
            <v>Res</v>
          </cell>
          <cell r="F42">
            <v>5</v>
          </cell>
          <cell r="G42">
            <v>0</v>
          </cell>
          <cell r="H42">
            <v>5</v>
          </cell>
          <cell r="I42">
            <v>0</v>
          </cell>
          <cell r="J42" t="b">
            <v>0</v>
          </cell>
        </row>
        <row r="43">
          <cell r="A43" t="str">
            <v>PGE:ROB:MF - INSTANTANEOUS WATER HEATERS &lt;= 200MBTUH - 0.90</v>
          </cell>
          <cell r="B43" t="str">
            <v>PGE</v>
          </cell>
          <cell r="C43" t="str">
            <v>ROB</v>
          </cell>
          <cell r="D43" t="str">
            <v>MF - INSTANTANEOUS WATER HEATERS &lt;= 200MBTUH - 0.90</v>
          </cell>
          <cell r="E43" t="str">
            <v>Res</v>
          </cell>
          <cell r="F43">
            <v>20</v>
          </cell>
          <cell r="G43">
            <v>0</v>
          </cell>
          <cell r="H43">
            <v>20</v>
          </cell>
          <cell r="I43">
            <v>0</v>
          </cell>
          <cell r="J43" t="b">
            <v>0</v>
          </cell>
        </row>
        <row r="44">
          <cell r="A44" t="str">
            <v>PGE:ROB:MF - INTERIOR PIN-BASED HARDWIRE FIXTURES - COM</v>
          </cell>
          <cell r="B44" t="str">
            <v>PGE</v>
          </cell>
          <cell r="C44" t="str">
            <v>ROB</v>
          </cell>
          <cell r="D44" t="str">
            <v>MF - INTERIOR PIN-BASED HARDWIRE FIXTURES - COM</v>
          </cell>
          <cell r="E44" t="str">
            <v>Res</v>
          </cell>
          <cell r="F44">
            <v>16</v>
          </cell>
          <cell r="G44">
            <v>0</v>
          </cell>
          <cell r="H44">
            <v>16</v>
          </cell>
          <cell r="I44">
            <v>0</v>
          </cell>
          <cell r="J44" t="b">
            <v>0</v>
          </cell>
        </row>
        <row r="45">
          <cell r="A45" t="str">
            <v>PGE:ROB:PHOTOCELL: EXTERIOR LIGHTING</v>
          </cell>
          <cell r="B45" t="str">
            <v>PGE</v>
          </cell>
          <cell r="C45" t="str">
            <v>ROB</v>
          </cell>
          <cell r="D45" t="str">
            <v>PHOTOCELL: EXTERIOR LIGHTING</v>
          </cell>
          <cell r="E45" t="str">
            <v>Res</v>
          </cell>
          <cell r="F45">
            <v>8</v>
          </cell>
          <cell r="G45">
            <v>0</v>
          </cell>
          <cell r="H45">
            <v>5</v>
          </cell>
          <cell r="I45">
            <v>0</v>
          </cell>
          <cell r="J45" t="b">
            <v>1</v>
          </cell>
        </row>
        <row r="46">
          <cell r="A46" t="str">
            <v>PGE:ROB:FAUCET AERATORS - 1.5 GPM BATHROOM (GAS WH)</v>
          </cell>
          <cell r="B46" t="str">
            <v>PGE</v>
          </cell>
          <cell r="C46" t="str">
            <v>ROB</v>
          </cell>
          <cell r="D46" t="str">
            <v>FAUCET AERATORS - 1.5 GPM BATHROOM (GAS WH)</v>
          </cell>
          <cell r="E46" t="str">
            <v>Res</v>
          </cell>
          <cell r="F46">
            <v>10</v>
          </cell>
          <cell r="G46">
            <v>0</v>
          </cell>
          <cell r="H46">
            <v>10</v>
          </cell>
          <cell r="I46">
            <v>0</v>
          </cell>
          <cell r="J46" t="b">
            <v>0</v>
          </cell>
        </row>
        <row r="47">
          <cell r="A47" t="str">
            <v>PGE:ROB:ECM FOR WALK-IN EVAPORATOR FAN - 16W</v>
          </cell>
          <cell r="B47" t="str">
            <v>PGE</v>
          </cell>
          <cell r="C47" t="str">
            <v>ROB</v>
          </cell>
          <cell r="D47" t="str">
            <v>ECM FOR WALK-IN EVAPORATOR FAN - 16W</v>
          </cell>
          <cell r="E47" t="str">
            <v>Com</v>
          </cell>
          <cell r="F47">
            <v>15</v>
          </cell>
          <cell r="G47">
            <v>0</v>
          </cell>
          <cell r="H47">
            <v>6.666666666666667</v>
          </cell>
          <cell r="I47">
            <v>6.666666666666667</v>
          </cell>
          <cell r="J47" t="b">
            <v>1</v>
          </cell>
        </row>
        <row r="48">
          <cell r="A48" t="str">
            <v>PGE:ROB:VENDING MACHINE CONTROLLER</v>
          </cell>
          <cell r="B48" t="str">
            <v>PGE</v>
          </cell>
          <cell r="C48" t="str">
            <v>ROB</v>
          </cell>
          <cell r="D48" t="str">
            <v>VENDING MACHINE CONTROLLER</v>
          </cell>
          <cell r="E48" t="str">
            <v>Com</v>
          </cell>
          <cell r="F48">
            <v>5</v>
          </cell>
          <cell r="G48">
            <v>0</v>
          </cell>
          <cell r="H48">
            <v>5</v>
          </cell>
          <cell r="I48">
            <v>0</v>
          </cell>
          <cell r="J48" t="b">
            <v>0</v>
          </cell>
        </row>
        <row r="49">
          <cell r="A49" t="str">
            <v>PGE:ROB:28 WATT T8 REPLACING 32 WATT T8</v>
          </cell>
          <cell r="B49" t="str">
            <v>PGE</v>
          </cell>
          <cell r="C49" t="str">
            <v>ROB</v>
          </cell>
          <cell r="D49" t="str">
            <v>28 WATT T8 REPLACING 32 WATT T8</v>
          </cell>
          <cell r="E49" t="str">
            <v>Com</v>
          </cell>
          <cell r="F49">
            <v>15</v>
          </cell>
          <cell r="G49">
            <v>0</v>
          </cell>
          <cell r="H49">
            <v>5</v>
          </cell>
          <cell r="I49">
            <v>0</v>
          </cell>
          <cell r="J49" t="b">
            <v>1</v>
          </cell>
        </row>
        <row r="50">
          <cell r="A50" t="str">
            <v>PGE:ROB:LED OUTDOOR AREA LIGHTING - INSTALL 71-110 W FIXTURE</v>
          </cell>
          <cell r="B50" t="str">
            <v>PGE</v>
          </cell>
          <cell r="C50" t="str">
            <v>ROB</v>
          </cell>
          <cell r="D50" t="str">
            <v>LED OUTDOOR AREA LIGHTING - INSTALL 71-110 W FIXTURE</v>
          </cell>
          <cell r="E50" t="str">
            <v>Com</v>
          </cell>
          <cell r="F50">
            <v>12</v>
          </cell>
          <cell r="G50">
            <v>0</v>
          </cell>
          <cell r="H50">
            <v>12</v>
          </cell>
          <cell r="I50">
            <v>0</v>
          </cell>
          <cell r="J50" t="b">
            <v>0</v>
          </cell>
        </row>
        <row r="51">
          <cell r="A51" t="str">
            <v>PGE:R:HUMIDISTAT CONTROL FOR ANTI-SWEAT HEATERS</v>
          </cell>
          <cell r="B51" t="str">
            <v>PGE</v>
          </cell>
          <cell r="C51" t="str">
            <v>R</v>
          </cell>
          <cell r="D51" t="str">
            <v>HUMIDISTAT CONTROL FOR ANTI-SWEAT HEATERS</v>
          </cell>
          <cell r="E51" t="str">
            <v>Com</v>
          </cell>
          <cell r="F51">
            <v>12</v>
          </cell>
          <cell r="G51">
            <v>0</v>
          </cell>
          <cell r="H51">
            <v>4</v>
          </cell>
          <cell r="I51">
            <v>0</v>
          </cell>
          <cell r="J51" t="b">
            <v>1</v>
          </cell>
        </row>
        <row r="52">
          <cell r="A52" t="str">
            <v>PGE:R:REFRIG: AUTO CLOSER: COOLER</v>
          </cell>
          <cell r="B52" t="str">
            <v>PGE</v>
          </cell>
          <cell r="C52" t="str">
            <v>R</v>
          </cell>
          <cell r="D52" t="str">
            <v>REFRIG: AUTO CLOSER: COOLER</v>
          </cell>
          <cell r="E52" t="str">
            <v>Com</v>
          </cell>
          <cell r="F52">
            <v>8</v>
          </cell>
          <cell r="G52">
            <v>0</v>
          </cell>
          <cell r="H52">
            <v>6.666666666666667</v>
          </cell>
          <cell r="I52">
            <v>0</v>
          </cell>
          <cell r="J52" t="b">
            <v>1</v>
          </cell>
        </row>
        <row r="53">
          <cell r="A53" t="str">
            <v>PGE:ROB:2X4 HIGH PERFORMANCE 2L T5 KIT WITH HLO BALLAST</v>
          </cell>
          <cell r="B53" t="str">
            <v>PGE</v>
          </cell>
          <cell r="C53" t="str">
            <v>ROB</v>
          </cell>
          <cell r="D53" t="str">
            <v>2X4 HIGH PERFORMANCE 2L T5 KIT WITH HLO BALLAST</v>
          </cell>
          <cell r="E53" t="str">
            <v>Com</v>
          </cell>
          <cell r="F53">
            <v>14.3</v>
          </cell>
          <cell r="G53">
            <v>0</v>
          </cell>
          <cell r="H53">
            <v>14.3</v>
          </cell>
          <cell r="I53">
            <v>0</v>
          </cell>
          <cell r="J53" t="b">
            <v>0</v>
          </cell>
        </row>
        <row r="54">
          <cell r="A54" t="str">
            <v>PGE:ROB:2X4 HIGH PERFORMANCE 2L T8 KIT WITH RLO NEMA PREMIUM BALLAST</v>
          </cell>
          <cell r="B54" t="str">
            <v>PGE</v>
          </cell>
          <cell r="C54" t="str">
            <v>ROB</v>
          </cell>
          <cell r="D54" t="str">
            <v>2X4 HIGH PERFORMANCE 2L T8 KIT WITH RLO NEMA PREMIUM BALLAST</v>
          </cell>
          <cell r="E54" t="str">
            <v>Com</v>
          </cell>
          <cell r="F54">
            <v>15</v>
          </cell>
          <cell r="G54">
            <v>0</v>
          </cell>
          <cell r="H54">
            <v>15</v>
          </cell>
          <cell r="I54">
            <v>0</v>
          </cell>
          <cell r="J54" t="b">
            <v>0</v>
          </cell>
        </row>
        <row r="55">
          <cell r="A55" t="str">
            <v>PGE:ROB:ECM FOR WALK-IN EVAPORATOR FAN - 1/15HP + 1/20HP</v>
          </cell>
          <cell r="B55" t="str">
            <v>PGE</v>
          </cell>
          <cell r="C55" t="str">
            <v>ROB</v>
          </cell>
          <cell r="D55" t="str">
            <v>ECM FOR WALK-IN EVAPORATOR FAN - 1/15HP + 1/20HP</v>
          </cell>
          <cell r="E55" t="str">
            <v>Com</v>
          </cell>
          <cell r="F55">
            <v>15</v>
          </cell>
          <cell r="G55">
            <v>0</v>
          </cell>
          <cell r="H55">
            <v>6.666666666666667</v>
          </cell>
          <cell r="I55">
            <v>6.666666666666667</v>
          </cell>
          <cell r="J55" t="b">
            <v>1</v>
          </cell>
        </row>
        <row r="56">
          <cell r="A56" t="str">
            <v>PGE:ROB:ECM FOR WALK-IN EVAPORATOR FAN WITH CONTROLLER - 16W</v>
          </cell>
          <cell r="B56" t="str">
            <v>PGE</v>
          </cell>
          <cell r="C56" t="str">
            <v>ROB</v>
          </cell>
          <cell r="D56" t="str">
            <v>ECM FOR WALK-IN EVAPORATOR FAN WITH CONTROLLER - 16W</v>
          </cell>
          <cell r="E56" t="str">
            <v>Com</v>
          </cell>
          <cell r="F56">
            <v>15</v>
          </cell>
          <cell r="G56">
            <v>0</v>
          </cell>
          <cell r="H56">
            <v>6.666666666666667</v>
          </cell>
          <cell r="I56">
            <v>6.666666666666667</v>
          </cell>
          <cell r="J56" t="b">
            <v>1</v>
          </cell>
        </row>
        <row r="57">
          <cell r="A57" t="str">
            <v>PGE:ROB:LIN FT T1 LED LTBAR &lt;= 5FT UNIT NO OCC SENS CTRL REPLACE MULT LAMP PROFILE</v>
          </cell>
          <cell r="B57" t="str">
            <v>PGE</v>
          </cell>
          <cell r="C57" t="str">
            <v>ROB</v>
          </cell>
          <cell r="D57" t="str">
            <v>LIN FT T1 LED LTBAR &lt;= 5FT UNIT NO OCC SENS CTRL REPLACE MULT LAMP PROFILE</v>
          </cell>
          <cell r="E57" t="str">
            <v>Com</v>
          </cell>
          <cell r="F57">
            <v>16</v>
          </cell>
          <cell r="G57">
            <v>0</v>
          </cell>
          <cell r="H57">
            <v>4</v>
          </cell>
          <cell r="I57">
            <v>4</v>
          </cell>
          <cell r="J57" t="b">
            <v>1</v>
          </cell>
        </row>
        <row r="58">
          <cell r="A58" t="str">
            <v>PGE:ROB:REFRIG: AUTO CLOSER: COOLER</v>
          </cell>
          <cell r="B58" t="str">
            <v>PGE</v>
          </cell>
          <cell r="C58" t="str">
            <v>ROB</v>
          </cell>
          <cell r="D58" t="str">
            <v>REFRIG: AUTO CLOSER: COOLER</v>
          </cell>
          <cell r="E58" t="str">
            <v>Com</v>
          </cell>
          <cell r="F58">
            <v>8</v>
          </cell>
          <cell r="G58">
            <v>0</v>
          </cell>
          <cell r="H58">
            <v>6.666666666666667</v>
          </cell>
          <cell r="I58">
            <v>0</v>
          </cell>
          <cell r="J58" t="b">
            <v>1</v>
          </cell>
        </row>
        <row r="59">
          <cell r="A59" t="str">
            <v>PGE:ROB:STRIP CURTAINS FOR WALK-IN GRO ONLY</v>
          </cell>
          <cell r="B59" t="str">
            <v>PGE</v>
          </cell>
          <cell r="C59" t="str">
            <v>ROB</v>
          </cell>
          <cell r="D59" t="str">
            <v>STRIP CURTAINS FOR WALK-IN GRO ONLY</v>
          </cell>
          <cell r="E59" t="str">
            <v>Com</v>
          </cell>
          <cell r="F59">
            <v>4</v>
          </cell>
          <cell r="G59">
            <v>0</v>
          </cell>
          <cell r="H59">
            <v>4</v>
          </cell>
          <cell r="I59">
            <v>0</v>
          </cell>
          <cell r="J59" t="b">
            <v>0</v>
          </cell>
        </row>
        <row r="60">
          <cell r="A60" t="str">
            <v>PGE:R:LED OUTDOOR AREA LIGHTING - REPLACE 151 TO 200 W LAMP WITH LED</v>
          </cell>
          <cell r="B60" t="str">
            <v>PGE</v>
          </cell>
          <cell r="C60" t="str">
            <v>R</v>
          </cell>
          <cell r="D60" t="str">
            <v>LED OUTDOOR AREA LIGHTING - REPLACE 151 TO 200 W LAMP WITH LED</v>
          </cell>
          <cell r="E60" t="str">
            <v>Res</v>
          </cell>
          <cell r="F60">
            <v>12</v>
          </cell>
          <cell r="G60">
            <v>0</v>
          </cell>
          <cell r="H60">
            <v>12</v>
          </cell>
          <cell r="I60">
            <v>0</v>
          </cell>
          <cell r="J60" t="b">
            <v>0</v>
          </cell>
        </row>
        <row r="61">
          <cell r="A61" t="str">
            <v>PGE:R:LOW-TEMP DISPLAY CASE ANTI-SWEAT HEATER (ASH) CONTROLS</v>
          </cell>
          <cell r="B61" t="str">
            <v>PGE</v>
          </cell>
          <cell r="C61" t="str">
            <v>R</v>
          </cell>
          <cell r="D61" t="str">
            <v>LOW-TEMP DISPLAY CASE ANTI-SWEAT HEATER (ASH) CONTROLS</v>
          </cell>
          <cell r="E61" t="str">
            <v>Res</v>
          </cell>
          <cell r="F61">
            <v>12</v>
          </cell>
          <cell r="G61">
            <v>0</v>
          </cell>
          <cell r="H61">
            <v>4</v>
          </cell>
          <cell r="I61">
            <v>0</v>
          </cell>
          <cell r="J61" t="b">
            <v>1</v>
          </cell>
        </row>
        <row r="62">
          <cell r="A62" t="str">
            <v>PGE:ROB:ECM FOR WALK-IN EVAPORATOR FAN - 1/5HP</v>
          </cell>
          <cell r="B62" t="str">
            <v>PGE</v>
          </cell>
          <cell r="C62" t="str">
            <v>ROB</v>
          </cell>
          <cell r="D62" t="str">
            <v>ECM FOR WALK-IN EVAPORATOR FAN - 1/5HP</v>
          </cell>
          <cell r="E62" t="str">
            <v>Com</v>
          </cell>
          <cell r="F62">
            <v>15</v>
          </cell>
          <cell r="G62">
            <v>0</v>
          </cell>
          <cell r="H62">
            <v>6.666666666666667</v>
          </cell>
          <cell r="I62">
            <v>6.666666666666667</v>
          </cell>
          <cell r="J62" t="b">
            <v>1</v>
          </cell>
        </row>
        <row r="63">
          <cell r="A63" t="str">
            <v>PGE:ROB:VENDING MACHINE CONTROLLER - REACH-IN UNIT</v>
          </cell>
          <cell r="B63" t="str">
            <v>PGE</v>
          </cell>
          <cell r="C63" t="str">
            <v>ROB</v>
          </cell>
          <cell r="D63" t="str">
            <v>VENDING MACHINE CONTROLLER - REACH-IN UNIT</v>
          </cell>
          <cell r="E63" t="str">
            <v>Com</v>
          </cell>
          <cell r="F63">
            <v>5</v>
          </cell>
          <cell r="G63">
            <v>0</v>
          </cell>
          <cell r="H63">
            <v>5</v>
          </cell>
          <cell r="I63">
            <v>0</v>
          </cell>
          <cell r="J63" t="b">
            <v>0</v>
          </cell>
        </row>
        <row r="64">
          <cell r="A64" t="str">
            <v>PGE:ROB:ECM FOR WALK-IN EVAPORATOR FAN - 1/15HP + 1/20HP</v>
          </cell>
          <cell r="B64" t="str">
            <v>PGE</v>
          </cell>
          <cell r="C64" t="str">
            <v>ROB</v>
          </cell>
          <cell r="D64" t="str">
            <v>ECM FOR WALK-IN EVAPORATOR FAN - 1/15HP + 1/20HP</v>
          </cell>
          <cell r="E64" t="str">
            <v>Ag</v>
          </cell>
          <cell r="F64">
            <v>15</v>
          </cell>
          <cell r="G64">
            <v>0</v>
          </cell>
          <cell r="H64">
            <v>6.666666666666667</v>
          </cell>
          <cell r="I64">
            <v>6.666666666666667</v>
          </cell>
          <cell r="J64" t="b">
            <v>1</v>
          </cell>
        </row>
        <row r="65">
          <cell r="A65" t="str">
            <v>PGE:ROB:2X4 HIGH PERFORMANCE 2L T8 FIXTURE WITH NLO NEMA PREMIUM BALLAST</v>
          </cell>
          <cell r="B65" t="str">
            <v>PGE</v>
          </cell>
          <cell r="C65" t="str">
            <v>ROB</v>
          </cell>
          <cell r="D65" t="str">
            <v>2X4 HIGH PERFORMANCE 2L T8 FIXTURE WITH NLO NEMA PREMIUM BALLAST</v>
          </cell>
          <cell r="E65" t="str">
            <v>Com</v>
          </cell>
          <cell r="F65">
            <v>15</v>
          </cell>
          <cell r="G65">
            <v>0</v>
          </cell>
          <cell r="H65">
            <v>15</v>
          </cell>
          <cell r="I65">
            <v>0</v>
          </cell>
          <cell r="J65" t="b">
            <v>0</v>
          </cell>
        </row>
        <row r="66">
          <cell r="A66" t="str">
            <v>PGE:REA:PIPE INSULATION PIPE DIAMETER &gt;=1" - HOT STEAM &gt;= 15PSI</v>
          </cell>
          <cell r="B66" t="str">
            <v>PGE</v>
          </cell>
          <cell r="C66" t="str">
            <v>REA</v>
          </cell>
          <cell r="D66" t="str">
            <v>PIPE INSULATION PIPE DIAMETER &gt;=1" - HOT STEAM &gt;= 15PSI</v>
          </cell>
          <cell r="E66" t="str">
            <v>Com</v>
          </cell>
          <cell r="F66">
            <v>11</v>
          </cell>
          <cell r="G66">
            <v>0</v>
          </cell>
          <cell r="H66">
            <v>6.666666666666667</v>
          </cell>
          <cell r="I66">
            <v>0</v>
          </cell>
          <cell r="J66" t="b">
            <v>1</v>
          </cell>
        </row>
        <row r="67">
          <cell r="A67" t="str">
            <v>PGE:ROB:2X4 HIGH PERFORMANCE 2L T8 KIT WITH RLO NEMA PREMIUM  BALLAST</v>
          </cell>
          <cell r="B67" t="str">
            <v>PGE</v>
          </cell>
          <cell r="C67" t="str">
            <v>ROB</v>
          </cell>
          <cell r="D67" t="str">
            <v>2X4 HIGH PERFORMANCE 2L T8 KIT WITH RLO NEMA PREMIUM  BALLAST</v>
          </cell>
          <cell r="E67" t="str">
            <v>Com</v>
          </cell>
          <cell r="F67">
            <v>15</v>
          </cell>
          <cell r="G67">
            <v>0</v>
          </cell>
          <cell r="H67">
            <v>15</v>
          </cell>
          <cell r="I67">
            <v>0</v>
          </cell>
          <cell r="J67" t="b">
            <v>0</v>
          </cell>
        </row>
        <row r="68">
          <cell r="A68" t="str">
            <v>PGE:ROB:COM - HIGH EFFICIENCY DHW BOILER (&gt;75 MBTU/HR) - 0.90</v>
          </cell>
          <cell r="B68" t="str">
            <v>PGE</v>
          </cell>
          <cell r="C68" t="str">
            <v>ROB</v>
          </cell>
          <cell r="D68" t="str">
            <v>COM - HIGH EFFICIENCY DHW BOILER (&gt;75 MBTU/HR) - 0.90</v>
          </cell>
          <cell r="E68" t="str">
            <v>Com</v>
          </cell>
          <cell r="F68">
            <v>15</v>
          </cell>
          <cell r="G68">
            <v>0</v>
          </cell>
          <cell r="H68">
            <v>15</v>
          </cell>
          <cell r="I68">
            <v>0</v>
          </cell>
          <cell r="J68" t="b">
            <v>0</v>
          </cell>
        </row>
        <row r="69">
          <cell r="A69" t="str">
            <v>PGE:ROB:COM - INSTANTANEOUS WATER HEATERS &lt;= 200MBTUH - 0.90</v>
          </cell>
          <cell r="B69" t="str">
            <v>PGE</v>
          </cell>
          <cell r="C69" t="str">
            <v>ROB</v>
          </cell>
          <cell r="D69" t="str">
            <v>COM - INSTANTANEOUS WATER HEATERS &lt;= 200MBTUH - 0.90</v>
          </cell>
          <cell r="E69" t="str">
            <v>Com</v>
          </cell>
          <cell r="F69">
            <v>20</v>
          </cell>
          <cell r="G69">
            <v>0</v>
          </cell>
          <cell r="H69">
            <v>20</v>
          </cell>
          <cell r="I69">
            <v>0</v>
          </cell>
          <cell r="J69" t="b">
            <v>0</v>
          </cell>
        </row>
        <row r="70">
          <cell r="A70" t="str">
            <v>PGE:ROB:COMMERCIAL FULL-SIZE CONVECTION OVEN (ELECTRIC)</v>
          </cell>
          <cell r="B70" t="str">
            <v>PGE</v>
          </cell>
          <cell r="C70" t="str">
            <v>ROB</v>
          </cell>
          <cell r="D70" t="str">
            <v>COMMERCIAL FULL-SIZE CONVECTION OVEN (ELECTRIC)</v>
          </cell>
          <cell r="E70" t="str">
            <v>Com</v>
          </cell>
          <cell r="F70">
            <v>12</v>
          </cell>
          <cell r="G70">
            <v>0</v>
          </cell>
          <cell r="H70">
            <v>12</v>
          </cell>
          <cell r="I70">
            <v>0</v>
          </cell>
          <cell r="J70" t="b">
            <v>0</v>
          </cell>
        </row>
        <row r="71">
          <cell r="A71" t="str">
            <v>PGE:ROB:COMMERCIAL FULL-SIZE CONVECTION OVEN (GAS)</v>
          </cell>
          <cell r="B71" t="str">
            <v>PGE</v>
          </cell>
          <cell r="C71" t="str">
            <v>ROB</v>
          </cell>
          <cell r="D71" t="str">
            <v>COMMERCIAL FULL-SIZE CONVECTION OVEN (GAS)</v>
          </cell>
          <cell r="E71" t="str">
            <v>Com</v>
          </cell>
          <cell r="F71">
            <v>12</v>
          </cell>
          <cell r="G71">
            <v>0</v>
          </cell>
          <cell r="H71">
            <v>12</v>
          </cell>
          <cell r="I71">
            <v>0</v>
          </cell>
          <cell r="J71" t="b">
            <v>0</v>
          </cell>
        </row>
        <row r="72">
          <cell r="A72" t="str">
            <v>PGE:ROB:CONVEYOR OVEN ? GAS</v>
          </cell>
          <cell r="B72" t="str">
            <v>PGE</v>
          </cell>
          <cell r="C72" t="str">
            <v>ROB</v>
          </cell>
          <cell r="D72" t="str">
            <v>CONVEYOR OVEN ? GAS</v>
          </cell>
          <cell r="E72" t="str">
            <v>Com</v>
          </cell>
          <cell r="F72">
            <v>12</v>
          </cell>
          <cell r="G72">
            <v>0</v>
          </cell>
          <cell r="H72">
            <v>12</v>
          </cell>
          <cell r="I72">
            <v>0</v>
          </cell>
          <cell r="J72" t="b">
            <v>0</v>
          </cell>
        </row>
        <row r="73">
          <cell r="A73" t="str">
            <v>PGE:ROB:EC EVAPORATOR FAN MOTOR - DISPLAY CASE</v>
          </cell>
          <cell r="B73" t="str">
            <v>PGE</v>
          </cell>
          <cell r="C73" t="str">
            <v>ROB</v>
          </cell>
          <cell r="D73" t="str">
            <v>EC EVAPORATOR FAN MOTOR - DISPLAY CASE</v>
          </cell>
          <cell r="E73" t="str">
            <v>Com</v>
          </cell>
          <cell r="F73">
            <v>15</v>
          </cell>
          <cell r="G73">
            <v>0</v>
          </cell>
          <cell r="H73">
            <v>4</v>
          </cell>
          <cell r="I73">
            <v>4</v>
          </cell>
          <cell r="J73" t="b">
            <v>1</v>
          </cell>
        </row>
        <row r="74">
          <cell r="A74" t="str">
            <v>PGE:ROB:EE FRYER- GAS</v>
          </cell>
          <cell r="B74" t="str">
            <v>PGE</v>
          </cell>
          <cell r="C74" t="str">
            <v>ROB</v>
          </cell>
          <cell r="D74" t="str">
            <v>EE FRYER- GAS</v>
          </cell>
          <cell r="E74" t="str">
            <v>Com</v>
          </cell>
          <cell r="F74">
            <v>12</v>
          </cell>
          <cell r="G74">
            <v>0</v>
          </cell>
          <cell r="H74">
            <v>12</v>
          </cell>
          <cell r="I74">
            <v>0</v>
          </cell>
          <cell r="J74" t="b">
            <v>0</v>
          </cell>
        </row>
        <row r="75">
          <cell r="A75" t="str">
            <v>PGE:ROB:ENERGY STAR GLASS DOOR REFRIGERATOR 2-DOOR 30&lt;50</v>
          </cell>
          <cell r="B75" t="str">
            <v>PGE</v>
          </cell>
          <cell r="C75" t="str">
            <v>ROB</v>
          </cell>
          <cell r="D75" t="str">
            <v>ENERGY STAR GLASS DOOR REFRIGERATOR 2-DOOR 30&lt;50</v>
          </cell>
          <cell r="E75" t="str">
            <v>Com</v>
          </cell>
          <cell r="F75">
            <v>12</v>
          </cell>
          <cell r="G75">
            <v>0</v>
          </cell>
          <cell r="H75">
            <v>12</v>
          </cell>
          <cell r="I75">
            <v>0</v>
          </cell>
          <cell r="J75" t="b">
            <v>0</v>
          </cell>
        </row>
        <row r="76">
          <cell r="A76" t="str">
            <v>PGE:ROB:ENERGY STAR GLASS DOOR REFRIGERATOR 3-DOOR 50&lt;=</v>
          </cell>
          <cell r="B76" t="str">
            <v>PGE</v>
          </cell>
          <cell r="C76" t="str">
            <v>ROB</v>
          </cell>
          <cell r="D76" t="str">
            <v>ENERGY STAR GLASS DOOR REFRIGERATOR 3-DOOR 50&lt;=</v>
          </cell>
          <cell r="E76" t="str">
            <v>Com</v>
          </cell>
          <cell r="F76">
            <v>12</v>
          </cell>
          <cell r="G76">
            <v>0</v>
          </cell>
          <cell r="H76">
            <v>12</v>
          </cell>
          <cell r="I76">
            <v>0</v>
          </cell>
          <cell r="J76" t="b">
            <v>0</v>
          </cell>
        </row>
        <row r="77">
          <cell r="A77" t="str">
            <v>PGE:ROB:ENERGY STAR GRIDDLE - ELECTRIC</v>
          </cell>
          <cell r="B77" t="str">
            <v>PGE</v>
          </cell>
          <cell r="C77" t="str">
            <v>ROB</v>
          </cell>
          <cell r="D77" t="str">
            <v>ENERGY STAR GRIDDLE - ELECTRIC</v>
          </cell>
          <cell r="E77" t="str">
            <v>Com</v>
          </cell>
          <cell r="F77">
            <v>12</v>
          </cell>
          <cell r="G77">
            <v>0</v>
          </cell>
          <cell r="H77">
            <v>12</v>
          </cell>
          <cell r="I77">
            <v>0</v>
          </cell>
          <cell r="J77" t="b">
            <v>0</v>
          </cell>
        </row>
        <row r="78">
          <cell r="A78" t="str">
            <v>PGE:ROB:ENERGY STAR GRIDDLE - GAS</v>
          </cell>
          <cell r="B78" t="str">
            <v>PGE</v>
          </cell>
          <cell r="C78" t="str">
            <v>ROB</v>
          </cell>
          <cell r="D78" t="str">
            <v>ENERGY STAR GRIDDLE - GAS</v>
          </cell>
          <cell r="E78" t="str">
            <v>Com</v>
          </cell>
          <cell r="F78">
            <v>12</v>
          </cell>
          <cell r="G78">
            <v>0</v>
          </cell>
          <cell r="H78">
            <v>12</v>
          </cell>
          <cell r="I78">
            <v>0</v>
          </cell>
          <cell r="J78" t="b">
            <v>0</v>
          </cell>
        </row>
        <row r="79">
          <cell r="A79" t="str">
            <v>PGE:ROB:ENERGY STAR SOLID DOOR FREEZER 1-DOOR &lt;15</v>
          </cell>
          <cell r="B79" t="str">
            <v>PGE</v>
          </cell>
          <cell r="C79" t="str">
            <v>ROB</v>
          </cell>
          <cell r="D79" t="str">
            <v>ENERGY STAR SOLID DOOR FREEZER 1-DOOR &lt;15</v>
          </cell>
          <cell r="E79" t="str">
            <v>Com</v>
          </cell>
          <cell r="F79">
            <v>12</v>
          </cell>
          <cell r="G79">
            <v>0</v>
          </cell>
          <cell r="H79">
            <v>12</v>
          </cell>
          <cell r="I79">
            <v>0</v>
          </cell>
          <cell r="J79" t="b">
            <v>0</v>
          </cell>
        </row>
        <row r="80">
          <cell r="A80" t="str">
            <v>PGE:ROB:ENERGY STAR SOLID DOOR FREEZER 1-DOOR 15&lt;30</v>
          </cell>
          <cell r="B80" t="str">
            <v>PGE</v>
          </cell>
          <cell r="C80" t="str">
            <v>ROB</v>
          </cell>
          <cell r="D80" t="str">
            <v>ENERGY STAR SOLID DOOR FREEZER 1-DOOR 15&lt;30</v>
          </cell>
          <cell r="E80" t="str">
            <v>Com</v>
          </cell>
          <cell r="F80">
            <v>12</v>
          </cell>
          <cell r="G80">
            <v>0</v>
          </cell>
          <cell r="H80">
            <v>12</v>
          </cell>
          <cell r="I80">
            <v>0</v>
          </cell>
          <cell r="J80" t="b">
            <v>0</v>
          </cell>
        </row>
        <row r="81">
          <cell r="A81" t="str">
            <v>PGE:ROB:ENERGY STAR SOLID DOOR FREEZER 2-DOOR 30&lt;50</v>
          </cell>
          <cell r="B81" t="str">
            <v>PGE</v>
          </cell>
          <cell r="C81" t="str">
            <v>ROB</v>
          </cell>
          <cell r="D81" t="str">
            <v>ENERGY STAR SOLID DOOR FREEZER 2-DOOR 30&lt;50</v>
          </cell>
          <cell r="E81" t="str">
            <v>Com</v>
          </cell>
          <cell r="F81">
            <v>12</v>
          </cell>
          <cell r="G81">
            <v>0</v>
          </cell>
          <cell r="H81">
            <v>12</v>
          </cell>
          <cell r="I81">
            <v>0</v>
          </cell>
          <cell r="J81" t="b">
            <v>0</v>
          </cell>
        </row>
        <row r="82">
          <cell r="A82" t="str">
            <v>PGE:ROB:ENERGY STAR SOLID DOOR FREEZER 3-DOOR 50&lt;=</v>
          </cell>
          <cell r="B82" t="str">
            <v>PGE</v>
          </cell>
          <cell r="C82" t="str">
            <v>ROB</v>
          </cell>
          <cell r="D82" t="str">
            <v>ENERGY STAR SOLID DOOR FREEZER 3-DOOR 50&lt;=</v>
          </cell>
          <cell r="E82" t="str">
            <v>Com</v>
          </cell>
          <cell r="F82">
            <v>12</v>
          </cell>
          <cell r="G82">
            <v>0</v>
          </cell>
          <cell r="H82">
            <v>12</v>
          </cell>
          <cell r="I82">
            <v>0</v>
          </cell>
          <cell r="J82" t="b">
            <v>0</v>
          </cell>
        </row>
        <row r="83">
          <cell r="A83" t="str">
            <v>PGE:ROB:ENERGY STAR SOLID DOOR REFRIGERATOR 1-DOOR &lt;15</v>
          </cell>
          <cell r="B83" t="str">
            <v>PGE</v>
          </cell>
          <cell r="C83" t="str">
            <v>ROB</v>
          </cell>
          <cell r="D83" t="str">
            <v>ENERGY STAR SOLID DOOR REFRIGERATOR 1-DOOR &lt;15</v>
          </cell>
          <cell r="E83" t="str">
            <v>Com</v>
          </cell>
          <cell r="F83">
            <v>12</v>
          </cell>
          <cell r="G83">
            <v>0</v>
          </cell>
          <cell r="H83">
            <v>12</v>
          </cell>
          <cell r="I83">
            <v>0</v>
          </cell>
          <cell r="J83" t="b">
            <v>0</v>
          </cell>
        </row>
        <row r="84">
          <cell r="A84" t="str">
            <v>PGE:ROB:ENERGY STAR SOLID DOOR REFRIGERATOR 1-DOOR 15&lt;30</v>
          </cell>
          <cell r="B84" t="str">
            <v>PGE</v>
          </cell>
          <cell r="C84" t="str">
            <v>ROB</v>
          </cell>
          <cell r="D84" t="str">
            <v>ENERGY STAR SOLID DOOR REFRIGERATOR 1-DOOR 15&lt;30</v>
          </cell>
          <cell r="E84" t="str">
            <v>Com</v>
          </cell>
          <cell r="F84">
            <v>12</v>
          </cell>
          <cell r="G84">
            <v>0</v>
          </cell>
          <cell r="H84">
            <v>12</v>
          </cell>
          <cell r="I84">
            <v>0</v>
          </cell>
          <cell r="J84" t="b">
            <v>0</v>
          </cell>
        </row>
        <row r="85">
          <cell r="A85" t="str">
            <v>PGE:R:ENHANCED TIME DELAY RELAY</v>
          </cell>
          <cell r="B85" t="str">
            <v>PGE</v>
          </cell>
          <cell r="C85" t="str">
            <v>R</v>
          </cell>
          <cell r="D85" t="str">
            <v>ENHANCED TIME DELAY RELAY</v>
          </cell>
          <cell r="E85" t="str">
            <v>Res</v>
          </cell>
          <cell r="F85">
            <v>10</v>
          </cell>
          <cell r="G85">
            <v>0</v>
          </cell>
          <cell r="H85">
            <v>5</v>
          </cell>
          <cell r="I85">
            <v>0</v>
          </cell>
          <cell r="J85" t="b">
            <v>1</v>
          </cell>
        </row>
        <row r="86">
          <cell r="A86" t="str">
            <v>PGE:REA:ENHANCED TIME DELAY RELAY</v>
          </cell>
          <cell r="B86" t="str">
            <v>PGE</v>
          </cell>
          <cell r="C86" t="str">
            <v>REA</v>
          </cell>
          <cell r="D86" t="str">
            <v>ENHANCED TIME DELAY RELAY</v>
          </cell>
          <cell r="E86" t="str">
            <v>Res</v>
          </cell>
          <cell r="F86">
            <v>5</v>
          </cell>
          <cell r="G86">
            <v>0</v>
          </cell>
          <cell r="H86">
            <v>5</v>
          </cell>
          <cell r="I86">
            <v>0</v>
          </cell>
          <cell r="J86" t="b">
            <v>0</v>
          </cell>
        </row>
        <row r="87">
          <cell r="A87" t="str">
            <v>PGE:ROB:ENERGY STAR SOLID DOOR REFRIGERATOR 2-DOOR 30&lt;50</v>
          </cell>
          <cell r="B87" t="str">
            <v>PGE</v>
          </cell>
          <cell r="C87" t="str">
            <v>ROB</v>
          </cell>
          <cell r="D87" t="str">
            <v>ENERGY STAR SOLID DOOR REFRIGERATOR 2-DOOR 30&lt;50</v>
          </cell>
          <cell r="E87" t="str">
            <v>Com</v>
          </cell>
          <cell r="F87">
            <v>12</v>
          </cell>
          <cell r="G87">
            <v>0</v>
          </cell>
          <cell r="H87">
            <v>12</v>
          </cell>
          <cell r="I87">
            <v>0</v>
          </cell>
          <cell r="J87" t="b">
            <v>0</v>
          </cell>
        </row>
        <row r="88">
          <cell r="A88" t="str">
            <v>PGE:ROB:ENERGY STAR SOLID DOOR REFRIGERATOR 3-DOOR 50&lt;=</v>
          </cell>
          <cell r="B88" t="str">
            <v>PGE</v>
          </cell>
          <cell r="C88" t="str">
            <v>ROB</v>
          </cell>
          <cell r="D88" t="str">
            <v>ENERGY STAR SOLID DOOR REFRIGERATOR 3-DOOR 50&lt;=</v>
          </cell>
          <cell r="E88" t="str">
            <v>Com</v>
          </cell>
          <cell r="F88">
            <v>12</v>
          </cell>
          <cell r="G88">
            <v>0</v>
          </cell>
          <cell r="H88">
            <v>12</v>
          </cell>
          <cell r="I88">
            <v>0</v>
          </cell>
          <cell r="J88" t="b">
            <v>0</v>
          </cell>
        </row>
        <row r="89">
          <cell r="A89" t="str">
            <v>PGE:ROB:F192 HOLDING CABINET 24HR</v>
          </cell>
          <cell r="B89" t="str">
            <v>PGE</v>
          </cell>
          <cell r="C89" t="str">
            <v>ROB</v>
          </cell>
          <cell r="D89" t="str">
            <v>F192 HOLDING CABINET 24HR</v>
          </cell>
          <cell r="E89" t="str">
            <v>Com</v>
          </cell>
          <cell r="F89">
            <v>12</v>
          </cell>
          <cell r="G89">
            <v>0</v>
          </cell>
          <cell r="H89">
            <v>12</v>
          </cell>
          <cell r="I89">
            <v>0</v>
          </cell>
          <cell r="J89" t="b">
            <v>0</v>
          </cell>
        </row>
        <row r="90">
          <cell r="A90" t="str">
            <v>PGE:ROB:FIXTURE EXT INDUCTION - 201-399 WATTS BASE CASE</v>
          </cell>
          <cell r="B90" t="str">
            <v>PGE</v>
          </cell>
          <cell r="C90" t="str">
            <v>ROB</v>
          </cell>
          <cell r="D90" t="str">
            <v>FIXTURE EXT INDUCTION - 201-399 WATTS BASE CASE</v>
          </cell>
          <cell r="E90" t="str">
            <v>Com</v>
          </cell>
          <cell r="F90">
            <v>14.63</v>
          </cell>
          <cell r="G90">
            <v>0</v>
          </cell>
          <cell r="H90">
            <v>14.63</v>
          </cell>
          <cell r="I90">
            <v>0</v>
          </cell>
          <cell r="J90" t="b">
            <v>0</v>
          </cell>
        </row>
        <row r="91">
          <cell r="A91" t="str">
            <v>PGE:ROB:FIXTURE INT CFL: 176-399 W LAMP BASECASE; UP TO 192 W FIXTURE</v>
          </cell>
          <cell r="B91" t="str">
            <v>PGE</v>
          </cell>
          <cell r="C91" t="str">
            <v>ROB</v>
          </cell>
          <cell r="D91" t="str">
            <v>FIXTURE INT CFL: 176-399 W LAMP BASECASE; UP TO 192 W FIXTURE</v>
          </cell>
          <cell r="E91" t="str">
            <v>Com</v>
          </cell>
          <cell r="F91">
            <v>12</v>
          </cell>
          <cell r="G91">
            <v>0</v>
          </cell>
          <cell r="H91">
            <v>12</v>
          </cell>
          <cell r="I91">
            <v>0</v>
          </cell>
          <cell r="J91" t="b">
            <v>0</v>
          </cell>
        </row>
        <row r="92">
          <cell r="A92" t="str">
            <v>PGE:ROB:FIXTURE INT INDUCTION - 400 WATTS BASE CASE - UP TO 250W</v>
          </cell>
          <cell r="B92" t="str">
            <v>PGE</v>
          </cell>
          <cell r="C92" t="str">
            <v>ROB</v>
          </cell>
          <cell r="D92" t="str">
            <v>FIXTURE INT INDUCTION - 400 WATTS BASE CASE - UP TO 250W</v>
          </cell>
          <cell r="E92" t="str">
            <v>Com</v>
          </cell>
          <cell r="F92">
            <v>15</v>
          </cell>
          <cell r="G92">
            <v>0</v>
          </cell>
          <cell r="H92">
            <v>15</v>
          </cell>
          <cell r="I92">
            <v>0</v>
          </cell>
          <cell r="J92" t="b">
            <v>0</v>
          </cell>
        </row>
        <row r="93">
          <cell r="A93" t="str">
            <v>PGE:ROB:HIGH EFFICIENCY DHW BOILER (&gt;75 MBTU/HR) TE &gt;= 83 PCT</v>
          </cell>
          <cell r="B93" t="str">
            <v>PGE</v>
          </cell>
          <cell r="C93" t="str">
            <v>ROB</v>
          </cell>
          <cell r="D93" t="str">
            <v>HIGH EFFICIENCY DHW BOILER (&gt;75 MBTU/HR) TE &gt;= 83 PCT</v>
          </cell>
          <cell r="E93" t="str">
            <v>Com</v>
          </cell>
          <cell r="F93">
            <v>15</v>
          </cell>
          <cell r="G93">
            <v>0</v>
          </cell>
          <cell r="H93">
            <v>15</v>
          </cell>
          <cell r="I93">
            <v>0</v>
          </cell>
          <cell r="J93" t="b">
            <v>0</v>
          </cell>
        </row>
        <row r="94">
          <cell r="A94" t="str">
            <v>PGE:ROB:HIGH EFFICIENCY DHW BOILER (&gt;75 MBTU/HR) TE &gt;= 83 PCT</v>
          </cell>
          <cell r="B94" t="str">
            <v>PGE</v>
          </cell>
          <cell r="C94" t="str">
            <v>ROB</v>
          </cell>
          <cell r="D94" t="str">
            <v>HIGH EFFICIENCY DHW BOILER (&gt;75 MBTU/HR) TE &gt;= 83 PCT</v>
          </cell>
          <cell r="E94" t="str">
            <v>Com</v>
          </cell>
          <cell r="F94">
            <v>20</v>
          </cell>
          <cell r="G94">
            <v>0</v>
          </cell>
          <cell r="H94">
            <v>20</v>
          </cell>
          <cell r="I94">
            <v>0</v>
          </cell>
          <cell r="J94" t="b">
            <v>0</v>
          </cell>
        </row>
        <row r="95">
          <cell r="A95" t="str">
            <v>PGE:ROB:HIGH EFFICIENCY LARGE BOILER (&gt;300 MBTU/HR)</v>
          </cell>
          <cell r="B95" t="str">
            <v>PGE</v>
          </cell>
          <cell r="C95" t="str">
            <v>ROB</v>
          </cell>
          <cell r="D95" t="str">
            <v>HIGH EFFICIENCY LARGE BOILER (&gt;300 MBTU/HR)</v>
          </cell>
          <cell r="E95" t="str">
            <v>Com</v>
          </cell>
          <cell r="F95">
            <v>20</v>
          </cell>
          <cell r="G95">
            <v>0</v>
          </cell>
          <cell r="H95">
            <v>20</v>
          </cell>
          <cell r="I95">
            <v>0</v>
          </cell>
          <cell r="J95" t="b">
            <v>0</v>
          </cell>
        </row>
        <row r="96">
          <cell r="A96" t="str">
            <v>PGE:ROB:HIGH EFFICIENCY LARGE GAS STORAGE WATER HEATER - 0.90 ET</v>
          </cell>
          <cell r="B96" t="str">
            <v>PGE</v>
          </cell>
          <cell r="C96" t="str">
            <v>ROB</v>
          </cell>
          <cell r="D96" t="str">
            <v>HIGH EFFICIENCY LARGE GAS STORAGE WATER HEATER - 0.90 ET</v>
          </cell>
          <cell r="E96" t="str">
            <v>Com</v>
          </cell>
          <cell r="F96">
            <v>15</v>
          </cell>
          <cell r="G96">
            <v>0</v>
          </cell>
          <cell r="H96">
            <v>15</v>
          </cell>
          <cell r="I96">
            <v>0</v>
          </cell>
          <cell r="J96" t="b">
            <v>0</v>
          </cell>
        </row>
        <row r="97">
          <cell r="A97" t="str">
            <v>PGE:ROB:HIGH EFFICIENCY PACKAGE TERMINAL AIR CONDITIONER DX EQUIPMENT &lt;=24KBTU/H</v>
          </cell>
          <cell r="B97" t="str">
            <v>PGE</v>
          </cell>
          <cell r="C97" t="str">
            <v>ROB</v>
          </cell>
          <cell r="D97" t="str">
            <v>HIGH EFFICIENCY PACKAGE TERMINAL AIR CONDITIONER DX EQUIPMENT &lt;=24KBTU/H</v>
          </cell>
          <cell r="E97" t="str">
            <v>Com</v>
          </cell>
          <cell r="F97">
            <v>15</v>
          </cell>
          <cell r="G97">
            <v>0</v>
          </cell>
          <cell r="H97">
            <v>15</v>
          </cell>
          <cell r="I97">
            <v>0</v>
          </cell>
          <cell r="J97" t="b">
            <v>0</v>
          </cell>
        </row>
        <row r="98">
          <cell r="A98" t="str">
            <v>PGE:ROB:HIGH EFFICIENCY SMALL GAS STORAGE WATER HEATER</v>
          </cell>
          <cell r="B98" t="str">
            <v>PGE</v>
          </cell>
          <cell r="C98" t="str">
            <v>ROB</v>
          </cell>
          <cell r="D98" t="str">
            <v>HIGH EFFICIENCY SMALL GAS STORAGE WATER HEATER</v>
          </cell>
          <cell r="E98" t="str">
            <v>Com</v>
          </cell>
          <cell r="F98">
            <v>15</v>
          </cell>
          <cell r="G98">
            <v>0</v>
          </cell>
          <cell r="H98">
            <v>15</v>
          </cell>
          <cell r="I98">
            <v>0</v>
          </cell>
          <cell r="J98" t="b">
            <v>0</v>
          </cell>
        </row>
        <row r="99">
          <cell r="A99" t="str">
            <v>PGE:ROB:HOLDING CABINET 20HR</v>
          </cell>
          <cell r="B99" t="str">
            <v>PGE</v>
          </cell>
          <cell r="C99" t="str">
            <v>ROB</v>
          </cell>
          <cell r="D99" t="str">
            <v>HOLDING CABINET 20HR</v>
          </cell>
          <cell r="E99" t="str">
            <v>Com</v>
          </cell>
          <cell r="F99">
            <v>12</v>
          </cell>
          <cell r="G99">
            <v>0</v>
          </cell>
          <cell r="H99">
            <v>12</v>
          </cell>
          <cell r="I99">
            <v>0</v>
          </cell>
          <cell r="J99" t="b">
            <v>0</v>
          </cell>
        </row>
        <row r="100">
          <cell r="A100" t="str">
            <v>PGE:ROB:HOT WATER BOILER (300-2500 KBTUH, 94.0% THERMAL EFFICIENCY, CONDENSING)</v>
          </cell>
          <cell r="B100" t="str">
            <v>PGE</v>
          </cell>
          <cell r="C100" t="str">
            <v>ROB</v>
          </cell>
          <cell r="D100" t="str">
            <v>HOT WATER BOILER (300-2500 KBTUH, 94.0% THERMAL EFFICIENCY, CONDENSING)</v>
          </cell>
          <cell r="E100" t="str">
            <v>Com</v>
          </cell>
          <cell r="F100">
            <v>20</v>
          </cell>
          <cell r="G100">
            <v>0</v>
          </cell>
          <cell r="H100">
            <v>20</v>
          </cell>
          <cell r="I100">
            <v>0</v>
          </cell>
          <cell r="J100" t="b">
            <v>0</v>
          </cell>
        </row>
        <row r="101">
          <cell r="A101" t="str">
            <v>PGE:ROB:HUMIDISTAT CONTROL FOR ANTI-SWEAT HEATERS</v>
          </cell>
          <cell r="B101" t="str">
            <v>PGE</v>
          </cell>
          <cell r="C101" t="str">
            <v>ROB</v>
          </cell>
          <cell r="D101" t="str">
            <v>HUMIDISTAT CONTROL FOR ANTI-SWEAT HEATERS</v>
          </cell>
          <cell r="E101" t="str">
            <v>Com</v>
          </cell>
          <cell r="F101">
            <v>12</v>
          </cell>
          <cell r="G101">
            <v>0</v>
          </cell>
          <cell r="H101">
            <v>4</v>
          </cell>
          <cell r="I101">
            <v>0</v>
          </cell>
          <cell r="J101" t="b">
            <v>1</v>
          </cell>
        </row>
        <row r="102">
          <cell r="A102" t="str">
            <v>PGE:ROB:INSULATED HOT FOOD HOLDING CABINET-HALF SIZE</v>
          </cell>
          <cell r="B102" t="str">
            <v>PGE</v>
          </cell>
          <cell r="C102" t="str">
            <v>ROB</v>
          </cell>
          <cell r="D102" t="str">
            <v>INSULATED HOT FOOD HOLDING CABINET-HALF SIZE</v>
          </cell>
          <cell r="E102" t="str">
            <v>Com</v>
          </cell>
          <cell r="F102">
            <v>12</v>
          </cell>
          <cell r="G102">
            <v>0</v>
          </cell>
          <cell r="H102">
            <v>12</v>
          </cell>
          <cell r="I102">
            <v>0</v>
          </cell>
          <cell r="J102" t="b">
            <v>0</v>
          </cell>
        </row>
        <row r="103">
          <cell r="A103" t="str">
            <v>PGE:ROB:LED HIGH/LOW BAY: &gt;131 TO 160 WATTS, REPLACING T8 FLUOR 2ND GEN 6L VHLO</v>
          </cell>
          <cell r="B103" t="str">
            <v>PGE</v>
          </cell>
          <cell r="C103" t="str">
            <v>ROB</v>
          </cell>
          <cell r="D103" t="str">
            <v>LED HIGH/LOW BAY: &gt;131 TO 160 WATTS, REPLACING T8 FLUOR 2ND GEN 6L VHLO</v>
          </cell>
          <cell r="E103" t="str">
            <v>Com</v>
          </cell>
          <cell r="F103">
            <v>8.1999999999999993</v>
          </cell>
          <cell r="G103">
            <v>0</v>
          </cell>
          <cell r="H103">
            <v>8.1999999999999993</v>
          </cell>
          <cell r="I103">
            <v>0</v>
          </cell>
          <cell r="J103" t="b">
            <v>0</v>
          </cell>
        </row>
        <row r="104">
          <cell r="A104" t="str">
            <v>PGE:ROB:LED HIGH/LOW BAY: &gt;187 TO 220 WATTS, REPLACING A 320W PS-MH</v>
          </cell>
          <cell r="B104" t="str">
            <v>PGE</v>
          </cell>
          <cell r="C104" t="str">
            <v>ROB</v>
          </cell>
          <cell r="D104" t="str">
            <v>LED HIGH/LOW BAY: &gt;187 TO 220 WATTS, REPLACING A 320W PS-MH</v>
          </cell>
          <cell r="E104" t="str">
            <v>Com</v>
          </cell>
          <cell r="F104">
            <v>20</v>
          </cell>
          <cell r="G104">
            <v>0</v>
          </cell>
          <cell r="H104">
            <v>20</v>
          </cell>
          <cell r="I104">
            <v>0</v>
          </cell>
          <cell r="J104" t="b">
            <v>0</v>
          </cell>
        </row>
        <row r="105">
          <cell r="A105" t="str">
            <v>PGE:ROB:LED HIGH/LOW BAY: 40 TO 131 WATTS, REPLACING A 175W PS-MH</v>
          </cell>
          <cell r="B105" t="str">
            <v>PGE</v>
          </cell>
          <cell r="C105" t="str">
            <v>ROB</v>
          </cell>
          <cell r="D105" t="str">
            <v>LED HIGH/LOW BAY: 40 TO 131 WATTS, REPLACING A 175W PS-MH</v>
          </cell>
          <cell r="E105" t="str">
            <v>Com</v>
          </cell>
          <cell r="F105">
            <v>10.23</v>
          </cell>
          <cell r="G105">
            <v>0</v>
          </cell>
          <cell r="H105">
            <v>10.23</v>
          </cell>
          <cell r="I105">
            <v>0</v>
          </cell>
          <cell r="J105" t="b">
            <v>0</v>
          </cell>
        </row>
        <row r="106">
          <cell r="A106" t="str">
            <v>PGE:ROB:LED OUTDOOR AREA LIGHTING - INSTALL 111-150 W FIXTURE</v>
          </cell>
          <cell r="B106" t="str">
            <v>PGE</v>
          </cell>
          <cell r="C106" t="str">
            <v>ROB</v>
          </cell>
          <cell r="D106" t="str">
            <v>LED OUTDOOR AREA LIGHTING - INSTALL 111-150 W FIXTURE</v>
          </cell>
          <cell r="E106" t="str">
            <v>Com</v>
          </cell>
          <cell r="F106">
            <v>12</v>
          </cell>
          <cell r="G106">
            <v>0</v>
          </cell>
          <cell r="H106">
            <v>12</v>
          </cell>
          <cell r="I106">
            <v>0</v>
          </cell>
          <cell r="J106" t="b">
            <v>0</v>
          </cell>
        </row>
        <row r="107">
          <cell r="A107" t="str">
            <v>PGE:ROB:LED OUTDOOR AREA LIGHTING - INSTALL 151-192 W FIXTURE</v>
          </cell>
          <cell r="B107" t="str">
            <v>PGE</v>
          </cell>
          <cell r="C107" t="str">
            <v>ROB</v>
          </cell>
          <cell r="D107" t="str">
            <v>LED OUTDOOR AREA LIGHTING - INSTALL 151-192 W FIXTURE</v>
          </cell>
          <cell r="E107" t="str">
            <v>Com</v>
          </cell>
          <cell r="F107">
            <v>12</v>
          </cell>
          <cell r="G107">
            <v>0</v>
          </cell>
          <cell r="H107">
            <v>12</v>
          </cell>
          <cell r="I107">
            <v>0</v>
          </cell>
          <cell r="J107" t="b">
            <v>0</v>
          </cell>
        </row>
        <row r="108">
          <cell r="A108" t="str">
            <v>PGE:ROB:LED OUTDOOR AREA LIGHTING - REPLACE 251 TO 310 W LAMP WITH LED</v>
          </cell>
          <cell r="B108" t="str">
            <v>PGE</v>
          </cell>
          <cell r="C108" t="str">
            <v>ROB</v>
          </cell>
          <cell r="D108" t="str">
            <v>LED OUTDOOR AREA LIGHTING - REPLACE 251 TO 310 W LAMP WITH LED</v>
          </cell>
          <cell r="E108" t="str">
            <v>Com</v>
          </cell>
          <cell r="F108">
            <v>12</v>
          </cell>
          <cell r="G108">
            <v>0</v>
          </cell>
          <cell r="H108">
            <v>12</v>
          </cell>
          <cell r="I108">
            <v>0</v>
          </cell>
          <cell r="J108" t="b">
            <v>0</v>
          </cell>
        </row>
        <row r="109">
          <cell r="A109" t="str">
            <v>PGE:ROB:LED OUTDOOR AREA LIGHTING - REPLACE 311 TO 400 W LAMP WITH LED</v>
          </cell>
          <cell r="B109" t="str">
            <v>PGE</v>
          </cell>
          <cell r="C109" t="str">
            <v>ROB</v>
          </cell>
          <cell r="D109" t="str">
            <v>LED OUTDOOR AREA LIGHTING - REPLACE 311 TO 400 W LAMP WITH LED</v>
          </cell>
          <cell r="E109" t="str">
            <v>Com</v>
          </cell>
          <cell r="F109">
            <v>12</v>
          </cell>
          <cell r="G109">
            <v>0</v>
          </cell>
          <cell r="H109">
            <v>12</v>
          </cell>
          <cell r="I109">
            <v>0</v>
          </cell>
          <cell r="J109" t="b">
            <v>0</v>
          </cell>
        </row>
        <row r="110">
          <cell r="A110" t="str">
            <v>PGE:ROB:LOW-TEMP DISPLAY CASE ANTI-SWEAT HEATER (ASH) CONTROLS</v>
          </cell>
          <cell r="B110" t="str">
            <v>PGE</v>
          </cell>
          <cell r="C110" t="str">
            <v>ROB</v>
          </cell>
          <cell r="D110" t="str">
            <v>LOW-TEMP DISPLAY CASE ANTI-SWEAT HEATER (ASH) CONTROLS</v>
          </cell>
          <cell r="E110" t="str">
            <v>Com</v>
          </cell>
          <cell r="F110">
            <v>12</v>
          </cell>
          <cell r="G110">
            <v>0</v>
          </cell>
          <cell r="H110">
            <v>4</v>
          </cell>
          <cell r="I110">
            <v>0</v>
          </cell>
          <cell r="J110" t="b">
            <v>1</v>
          </cell>
        </row>
        <row r="111">
          <cell r="A111" t="str">
            <v>PGE:ROB:NIGHT COVERS FOR DISPLAY CASES: VERTICAL (MEDIUM TEMPERATURE)</v>
          </cell>
          <cell r="B111" t="str">
            <v>PGE</v>
          </cell>
          <cell r="C111" t="str">
            <v>ROB</v>
          </cell>
          <cell r="D111" t="str">
            <v>NIGHT COVERS FOR DISPLAY CASES: VERTICAL (MEDIUM TEMPERATURE)</v>
          </cell>
          <cell r="E111" t="str">
            <v>Com</v>
          </cell>
          <cell r="F111">
            <v>5</v>
          </cell>
          <cell r="G111">
            <v>0</v>
          </cell>
          <cell r="H111">
            <v>4</v>
          </cell>
          <cell r="I111">
            <v>0</v>
          </cell>
          <cell r="J111" t="b">
            <v>1</v>
          </cell>
        </row>
        <row r="112">
          <cell r="A112" t="str">
            <v>PGE:ROB:OZONE LAUNDRY</v>
          </cell>
          <cell r="B112" t="str">
            <v>PGE</v>
          </cell>
          <cell r="C112" t="str">
            <v>ROB</v>
          </cell>
          <cell r="D112" t="str">
            <v>OZONE LAUNDRY</v>
          </cell>
          <cell r="E112" t="str">
            <v>Com</v>
          </cell>
          <cell r="F112">
            <v>10</v>
          </cell>
          <cell r="G112">
            <v>0</v>
          </cell>
          <cell r="H112">
            <v>10</v>
          </cell>
          <cell r="I112">
            <v>0</v>
          </cell>
          <cell r="J112" t="b">
            <v>0</v>
          </cell>
        </row>
        <row r="113">
          <cell r="A113" t="str">
            <v>PGE:ROB:PRESSURELESS STEAMER = 50% EFF (CONNECTIONLESS-BOILERLESS) TIER I E-STR-NEW</v>
          </cell>
          <cell r="B113" t="str">
            <v>PGE</v>
          </cell>
          <cell r="C113" t="str">
            <v>ROB</v>
          </cell>
          <cell r="D113" t="str">
            <v>PRESSURELESS STEAMER = 50% EFF (CONNECTIONLESS-BOILERLESS) TIER I E-STR-NEW</v>
          </cell>
          <cell r="E113" t="str">
            <v>Com</v>
          </cell>
          <cell r="F113">
            <v>12</v>
          </cell>
          <cell r="G113">
            <v>0</v>
          </cell>
          <cell r="H113">
            <v>12</v>
          </cell>
          <cell r="I113">
            <v>0</v>
          </cell>
          <cell r="J113" t="b">
            <v>0</v>
          </cell>
        </row>
        <row r="114">
          <cell r="A114" t="str">
            <v>PGE:ROB:PROCESS BOILER - STEAM</v>
          </cell>
          <cell r="B114" t="str">
            <v>PGE</v>
          </cell>
          <cell r="C114" t="str">
            <v>ROB</v>
          </cell>
          <cell r="D114" t="str">
            <v>PROCESS BOILER - STEAM</v>
          </cell>
          <cell r="E114" t="str">
            <v>Com</v>
          </cell>
          <cell r="F114">
            <v>20</v>
          </cell>
          <cell r="G114">
            <v>0</v>
          </cell>
          <cell r="H114">
            <v>20</v>
          </cell>
          <cell r="I114">
            <v>0</v>
          </cell>
          <cell r="J114" t="b">
            <v>0</v>
          </cell>
        </row>
        <row r="115">
          <cell r="A115" t="str">
            <v>PGE:ROB:STRIP CURTAINS FOR WALK-IN</v>
          </cell>
          <cell r="B115" t="str">
            <v>PGE</v>
          </cell>
          <cell r="C115" t="str">
            <v>ROB</v>
          </cell>
          <cell r="D115" t="str">
            <v>STRIP CURTAINS FOR WALK-IN</v>
          </cell>
          <cell r="E115" t="str">
            <v>Com</v>
          </cell>
          <cell r="F115">
            <v>4</v>
          </cell>
          <cell r="G115">
            <v>0</v>
          </cell>
          <cell r="H115">
            <v>4</v>
          </cell>
          <cell r="I115">
            <v>0</v>
          </cell>
          <cell r="J115" t="b">
            <v>0</v>
          </cell>
        </row>
        <row r="116">
          <cell r="A116" t="str">
            <v>PGE:ROB:STRIP CURTAINS FOR WALK-IN GRO ONLY</v>
          </cell>
          <cell r="B116" t="str">
            <v>PGE</v>
          </cell>
          <cell r="C116" t="str">
            <v>ROB</v>
          </cell>
          <cell r="D116" t="str">
            <v>STRIP CURTAINS FOR WALK-IN GRO ONLY</v>
          </cell>
          <cell r="E116" t="str">
            <v>OTR</v>
          </cell>
          <cell r="F116">
            <v>4</v>
          </cell>
          <cell r="G116">
            <v>0</v>
          </cell>
          <cell r="H116">
            <v>4</v>
          </cell>
          <cell r="I116">
            <v>0</v>
          </cell>
          <cell r="J116" t="b">
            <v>0</v>
          </cell>
        </row>
        <row r="117">
          <cell r="A117" t="str">
            <v>PGE:ROB:SUPER EFFICIENT ICE MACHINE, 1,001 . 1,500 LBS/DAY</v>
          </cell>
          <cell r="B117" t="str">
            <v>PGE</v>
          </cell>
          <cell r="C117" t="str">
            <v>ROB</v>
          </cell>
          <cell r="D117" t="str">
            <v>SUPER EFFICIENT ICE MACHINE, 1,001 . 1,500 LBS/DAY</v>
          </cell>
          <cell r="E117" t="str">
            <v>Com</v>
          </cell>
          <cell r="F117">
            <v>10</v>
          </cell>
          <cell r="G117">
            <v>0</v>
          </cell>
          <cell r="H117">
            <v>10</v>
          </cell>
          <cell r="I117">
            <v>0</v>
          </cell>
          <cell r="J117" t="b">
            <v>0</v>
          </cell>
        </row>
        <row r="118">
          <cell r="A118" t="str">
            <v>PGE:ROB:SUPER EFFICIENT ICE MACHINE, 101 - 300 LBS/DAY</v>
          </cell>
          <cell r="B118" t="str">
            <v>PGE</v>
          </cell>
          <cell r="C118" t="str">
            <v>ROB</v>
          </cell>
          <cell r="D118" t="str">
            <v>SUPER EFFICIENT ICE MACHINE, 101 - 300 LBS/DAY</v>
          </cell>
          <cell r="E118" t="str">
            <v>Com</v>
          </cell>
          <cell r="F118">
            <v>10</v>
          </cell>
          <cell r="G118">
            <v>0</v>
          </cell>
          <cell r="H118">
            <v>10</v>
          </cell>
          <cell r="I118">
            <v>0</v>
          </cell>
          <cell r="J118" t="b">
            <v>0</v>
          </cell>
        </row>
        <row r="119">
          <cell r="A119" t="str">
            <v>PGE:ROB:SUPER EFFICIENT ICE MACHINE, 301 - 500 LBS/DAY</v>
          </cell>
          <cell r="B119" t="str">
            <v>PGE</v>
          </cell>
          <cell r="C119" t="str">
            <v>ROB</v>
          </cell>
          <cell r="D119" t="str">
            <v>SUPER EFFICIENT ICE MACHINE, 301 - 500 LBS/DAY</v>
          </cell>
          <cell r="E119" t="str">
            <v>Com</v>
          </cell>
          <cell r="F119">
            <v>10</v>
          </cell>
          <cell r="G119">
            <v>0</v>
          </cell>
          <cell r="H119">
            <v>10</v>
          </cell>
          <cell r="I119">
            <v>0</v>
          </cell>
          <cell r="J119" t="b">
            <v>0</v>
          </cell>
        </row>
        <row r="120">
          <cell r="A120" t="str">
            <v>PGE:ROB:SUPER EFFICIENT ICE MACHINE, 501 . 1,000 LBS/DAY</v>
          </cell>
          <cell r="B120" t="str">
            <v>PGE</v>
          </cell>
          <cell r="C120" t="str">
            <v>ROB</v>
          </cell>
          <cell r="D120" t="str">
            <v>SUPER EFFICIENT ICE MACHINE, 501 . 1,000 LBS/DAY</v>
          </cell>
          <cell r="E120" t="str">
            <v>Com</v>
          </cell>
          <cell r="F120">
            <v>10</v>
          </cell>
          <cell r="G120">
            <v>0</v>
          </cell>
          <cell r="H120">
            <v>10</v>
          </cell>
          <cell r="I120">
            <v>0</v>
          </cell>
          <cell r="J120" t="b">
            <v>0</v>
          </cell>
        </row>
        <row r="121">
          <cell r="A121" t="str">
            <v>PGE:ROB:T8-25 WATT LAMP-REPLACEMENT OF T8-32 WATT LAMP - 4 FT</v>
          </cell>
          <cell r="B121" t="str">
            <v>PGE</v>
          </cell>
          <cell r="C121" t="str">
            <v>ROB</v>
          </cell>
          <cell r="D121" t="str">
            <v>T8-25 WATT LAMP-REPLACEMENT OF T8-32 WATT LAMP - 4 FT</v>
          </cell>
          <cell r="E121" t="str">
            <v>Com</v>
          </cell>
          <cell r="F121">
            <v>15</v>
          </cell>
          <cell r="G121">
            <v>0</v>
          </cell>
          <cell r="H121">
            <v>5</v>
          </cell>
          <cell r="I121">
            <v>0</v>
          </cell>
          <cell r="J121" t="b">
            <v>1</v>
          </cell>
        </row>
        <row r="122">
          <cell r="A122" t="str">
            <v>PGE:ROB:UNIT 1 FREEZER RECYCLING</v>
          </cell>
          <cell r="B122" t="str">
            <v>PGE</v>
          </cell>
          <cell r="C122" t="str">
            <v>ROB</v>
          </cell>
          <cell r="D122" t="str">
            <v>UNIT 1 FREEZER RECYCLING</v>
          </cell>
          <cell r="E122" t="str">
            <v>Com</v>
          </cell>
          <cell r="F122">
            <v>4</v>
          </cell>
          <cell r="G122">
            <v>0</v>
          </cell>
          <cell r="H122">
            <v>4</v>
          </cell>
          <cell r="I122">
            <v>0</v>
          </cell>
          <cell r="J122" t="b">
            <v>0</v>
          </cell>
        </row>
        <row r="123">
          <cell r="A123" t="str">
            <v>PGE:ROB:UNIT 1 REFRIGERATOR RECYCLING</v>
          </cell>
          <cell r="B123" t="str">
            <v>PGE</v>
          </cell>
          <cell r="C123" t="str">
            <v>ROB</v>
          </cell>
          <cell r="D123" t="str">
            <v>UNIT 1 REFRIGERATOR RECYCLING</v>
          </cell>
          <cell r="E123" t="str">
            <v>Com</v>
          </cell>
          <cell r="F123">
            <v>5</v>
          </cell>
          <cell r="G123">
            <v>0</v>
          </cell>
          <cell r="H123">
            <v>5</v>
          </cell>
          <cell r="I123">
            <v>0</v>
          </cell>
          <cell r="J123" t="b">
            <v>0</v>
          </cell>
        </row>
        <row r="124">
          <cell r="A124" t="str">
            <v>PGE:ROB:UNIT 2 FREEZER RECYCLING</v>
          </cell>
          <cell r="B124" t="str">
            <v>PGE</v>
          </cell>
          <cell r="C124" t="str">
            <v>ROB</v>
          </cell>
          <cell r="D124" t="str">
            <v>UNIT 2 FREEZER RECYCLING</v>
          </cell>
          <cell r="E124" t="str">
            <v>Com</v>
          </cell>
          <cell r="F124">
            <v>4</v>
          </cell>
          <cell r="G124">
            <v>0</v>
          </cell>
          <cell r="H124">
            <v>4</v>
          </cell>
          <cell r="I124">
            <v>0</v>
          </cell>
          <cell r="J124" t="b">
            <v>0</v>
          </cell>
        </row>
        <row r="125">
          <cell r="A125" t="str">
            <v>PGE:ROB:UNIT 2 REFRIGERATOR RECYCLING</v>
          </cell>
          <cell r="B125" t="str">
            <v>PGE</v>
          </cell>
          <cell r="C125" t="str">
            <v>ROB</v>
          </cell>
          <cell r="D125" t="str">
            <v>UNIT 2 REFRIGERATOR RECYCLING</v>
          </cell>
          <cell r="E125" t="str">
            <v>Com</v>
          </cell>
          <cell r="F125">
            <v>5</v>
          </cell>
          <cell r="G125">
            <v>0</v>
          </cell>
          <cell r="H125">
            <v>5</v>
          </cell>
          <cell r="I125">
            <v>0</v>
          </cell>
          <cell r="J125" t="b">
            <v>0</v>
          </cell>
        </row>
        <row r="126">
          <cell r="A126" t="str">
            <v>PGE:ROB:VARIABLE FREQUENCY DRIVE - HVAC FAN, 100 HP MAX</v>
          </cell>
          <cell r="B126" t="str">
            <v>PGE</v>
          </cell>
          <cell r="C126" t="str">
            <v>ROB</v>
          </cell>
          <cell r="D126" t="str">
            <v>VARIABLE FREQUENCY DRIVE - HVAC FAN, 100 HP MAX</v>
          </cell>
          <cell r="E126" t="str">
            <v>Com</v>
          </cell>
          <cell r="F126">
            <v>15</v>
          </cell>
          <cell r="G126">
            <v>0</v>
          </cell>
          <cell r="H126">
            <v>6.666666666666667</v>
          </cell>
          <cell r="I126">
            <v>0</v>
          </cell>
          <cell r="J126" t="b">
            <v>1</v>
          </cell>
        </row>
        <row r="127">
          <cell r="A127" t="str">
            <v>PGE:ROB:PTAC/PTHP CONTROLLER</v>
          </cell>
          <cell r="B127" t="str">
            <v>PGE</v>
          </cell>
          <cell r="C127" t="str">
            <v>ROB</v>
          </cell>
          <cell r="D127" t="str">
            <v>PTAC/PTHP CONTROLLER</v>
          </cell>
          <cell r="E127" t="str">
            <v>Com</v>
          </cell>
          <cell r="F127">
            <v>15</v>
          </cell>
          <cell r="G127">
            <v>0</v>
          </cell>
          <cell r="H127">
            <v>6.666666666666667</v>
          </cell>
          <cell r="I127">
            <v>0</v>
          </cell>
          <cell r="J127" t="b">
            <v>1</v>
          </cell>
        </row>
        <row r="128">
          <cell r="A128" t="str">
            <v>PGE:R:LED MR-16 =7 TO &lt;8 WATTS</v>
          </cell>
          <cell r="B128" t="str">
            <v>PGE</v>
          </cell>
          <cell r="C128" t="str">
            <v>R</v>
          </cell>
          <cell r="D128" t="str">
            <v>LED MR-16 =7 TO &lt;8 WATTS</v>
          </cell>
          <cell r="E128" t="str">
            <v>Com</v>
          </cell>
          <cell r="F128">
            <v>9</v>
          </cell>
          <cell r="G128">
            <v>0</v>
          </cell>
          <cell r="H128">
            <v>9</v>
          </cell>
          <cell r="I128">
            <v>0</v>
          </cell>
          <cell r="J128" t="b">
            <v>0</v>
          </cell>
        </row>
        <row r="129">
          <cell r="A129" t="str">
            <v>PGE:R:LED OUTDOOR AREA LIGHTING - REPLACE 71 TO 100 W LAMP WITH LED</v>
          </cell>
          <cell r="B129" t="str">
            <v>PGE</v>
          </cell>
          <cell r="C129" t="str">
            <v>R</v>
          </cell>
          <cell r="D129" t="str">
            <v>LED OUTDOOR AREA LIGHTING - REPLACE 71 TO 100 W LAMP WITH LED</v>
          </cell>
          <cell r="E129" t="str">
            <v>Com</v>
          </cell>
          <cell r="F129">
            <v>12</v>
          </cell>
          <cell r="G129">
            <v>0</v>
          </cell>
          <cell r="H129">
            <v>12</v>
          </cell>
          <cell r="I129">
            <v>0</v>
          </cell>
          <cell r="J129" t="b">
            <v>0</v>
          </cell>
        </row>
        <row r="130">
          <cell r="A130" t="str">
            <v>PGE:R:LED PAR30 = 14 TO &lt;15 WATTS</v>
          </cell>
          <cell r="B130" t="str">
            <v>PGE</v>
          </cell>
          <cell r="C130" t="str">
            <v>R</v>
          </cell>
          <cell r="D130" t="str">
            <v>LED PAR30 = 14 TO &lt;15 WATTS</v>
          </cell>
          <cell r="E130" t="str">
            <v>Com</v>
          </cell>
          <cell r="F130">
            <v>8.58</v>
          </cell>
          <cell r="G130">
            <v>0</v>
          </cell>
          <cell r="H130">
            <v>8.58</v>
          </cell>
          <cell r="I130">
            <v>0</v>
          </cell>
          <cell r="J130" t="b">
            <v>0</v>
          </cell>
        </row>
        <row r="131">
          <cell r="A131" t="str">
            <v>PGE:R:LED PAR30 = 15 TO &lt;16 WATTS</v>
          </cell>
          <cell r="B131" t="str">
            <v>PGE</v>
          </cell>
          <cell r="C131" t="str">
            <v>R</v>
          </cell>
          <cell r="D131" t="str">
            <v>LED PAR30 = 15 TO &lt;16 WATTS</v>
          </cell>
          <cell r="E131" t="str">
            <v>Com</v>
          </cell>
          <cell r="F131">
            <v>8.58</v>
          </cell>
          <cell r="G131">
            <v>0</v>
          </cell>
          <cell r="H131">
            <v>8.58</v>
          </cell>
          <cell r="I131">
            <v>0</v>
          </cell>
          <cell r="J131" t="b">
            <v>0</v>
          </cell>
        </row>
        <row r="132">
          <cell r="A132" t="str">
            <v>PGE:ROB:FAUCET AERATORS - 1.0 GPM BATHROOM (GAS WH)</v>
          </cell>
          <cell r="B132" t="str">
            <v>PGE</v>
          </cell>
          <cell r="C132" t="str">
            <v>ROB</v>
          </cell>
          <cell r="D132" t="str">
            <v>FAUCET AERATORS - 1.0 GPM BATHROOM (GAS WH)</v>
          </cell>
          <cell r="E132" t="str">
            <v>Res</v>
          </cell>
          <cell r="F132">
            <v>10</v>
          </cell>
          <cell r="G132">
            <v>0</v>
          </cell>
          <cell r="H132">
            <v>10</v>
          </cell>
          <cell r="I132">
            <v>0</v>
          </cell>
          <cell r="J132" t="b">
            <v>0</v>
          </cell>
        </row>
        <row r="133">
          <cell r="A133" t="str">
            <v>PGE:R:LOW-TEMP DISPLAY CASE ANTI-SWEAT HEATER (ASH) CONTROLS</v>
          </cell>
          <cell r="B133" t="str">
            <v>PGE</v>
          </cell>
          <cell r="C133" t="str">
            <v>R</v>
          </cell>
          <cell r="D133" t="str">
            <v>LOW-TEMP DISPLAY CASE ANTI-SWEAT HEATER (ASH) CONTROLS</v>
          </cell>
          <cell r="E133" t="str">
            <v>Com</v>
          </cell>
          <cell r="F133">
            <v>12</v>
          </cell>
          <cell r="G133">
            <v>0</v>
          </cell>
          <cell r="H133">
            <v>4</v>
          </cell>
          <cell r="I133">
            <v>0</v>
          </cell>
          <cell r="J133" t="b">
            <v>1</v>
          </cell>
        </row>
        <row r="134">
          <cell r="A134" t="str">
            <v>PGE:R:REFRIG: AUTO CLOSER: FREEZER</v>
          </cell>
          <cell r="B134" t="str">
            <v>PGE</v>
          </cell>
          <cell r="C134" t="str">
            <v>R</v>
          </cell>
          <cell r="D134" t="str">
            <v>REFRIG: AUTO CLOSER: FREEZER</v>
          </cell>
          <cell r="E134" t="str">
            <v>Com</v>
          </cell>
          <cell r="F134">
            <v>8</v>
          </cell>
          <cell r="G134">
            <v>0</v>
          </cell>
          <cell r="H134">
            <v>6.666666666666667</v>
          </cell>
          <cell r="I134">
            <v>0</v>
          </cell>
          <cell r="J134" t="b">
            <v>1</v>
          </cell>
        </row>
        <row r="135">
          <cell r="A135" t="str">
            <v>PGE:ROB:ECM FOR WALK-IN EVAPORATOR FAN WITH CONTROLLER - 1/15HP PLUS 1/20HP</v>
          </cell>
          <cell r="B135" t="str">
            <v>PGE</v>
          </cell>
          <cell r="C135" t="str">
            <v>ROB</v>
          </cell>
          <cell r="D135" t="str">
            <v>ECM FOR WALK-IN EVAPORATOR FAN WITH CONTROLLER - 1/15HP PLUS 1/20HP</v>
          </cell>
          <cell r="E135" t="str">
            <v>Com</v>
          </cell>
          <cell r="F135">
            <v>15</v>
          </cell>
          <cell r="G135">
            <v>0</v>
          </cell>
          <cell r="H135">
            <v>6.666666666666667</v>
          </cell>
          <cell r="I135">
            <v>6.666666666666667</v>
          </cell>
          <cell r="J135" t="b">
            <v>1</v>
          </cell>
        </row>
        <row r="136">
          <cell r="A136" t="str">
            <v>PGE:REA:POOL COVERS - SMALL POOL</v>
          </cell>
          <cell r="B136" t="str">
            <v>PGE</v>
          </cell>
          <cell r="C136" t="str">
            <v>REA</v>
          </cell>
          <cell r="D136" t="str">
            <v>POOL COVERS - SMALL POOL</v>
          </cell>
          <cell r="E136" t="str">
            <v>Com</v>
          </cell>
          <cell r="F136">
            <v>6</v>
          </cell>
          <cell r="G136">
            <v>0</v>
          </cell>
          <cell r="H136">
            <v>6</v>
          </cell>
          <cell r="I136">
            <v>0</v>
          </cell>
          <cell r="J136" t="b">
            <v>0</v>
          </cell>
        </row>
        <row r="137">
          <cell r="A137" t="str">
            <v>PGE:ROB:LED OUTDOOR AREA LIGHTING - REPLACE 101 TO 150 W LAMP WITH LED</v>
          </cell>
          <cell r="B137" t="str">
            <v>PGE</v>
          </cell>
          <cell r="C137" t="str">
            <v>ROB</v>
          </cell>
          <cell r="D137" t="str">
            <v>LED OUTDOOR AREA LIGHTING - REPLACE 101 TO 150 W LAMP WITH LED</v>
          </cell>
          <cell r="E137" t="str">
            <v>Com</v>
          </cell>
          <cell r="F137">
            <v>12</v>
          </cell>
          <cell r="G137">
            <v>0</v>
          </cell>
          <cell r="H137">
            <v>12</v>
          </cell>
          <cell r="I137">
            <v>0</v>
          </cell>
          <cell r="J137" t="b">
            <v>0</v>
          </cell>
        </row>
        <row r="138">
          <cell r="A138" t="str">
            <v>PGE:ROB:LED OUTDOOR AREA LIGHTING - REPLACE UP TO A 70 W LAMP WITH LED</v>
          </cell>
          <cell r="B138" t="str">
            <v>PGE</v>
          </cell>
          <cell r="C138" t="str">
            <v>ROB</v>
          </cell>
          <cell r="D138" t="str">
            <v>LED OUTDOOR AREA LIGHTING - REPLACE UP TO A 70 W LAMP WITH LED</v>
          </cell>
          <cell r="E138" t="str">
            <v>Com</v>
          </cell>
          <cell r="F138">
            <v>12</v>
          </cell>
          <cell r="G138">
            <v>0</v>
          </cell>
          <cell r="H138">
            <v>12</v>
          </cell>
          <cell r="I138">
            <v>0</v>
          </cell>
          <cell r="J138" t="b">
            <v>0</v>
          </cell>
        </row>
        <row r="139">
          <cell r="A139" t="str">
            <v>PGE:R:LED OUTDOOR AREA LIGHTING - REPLACE 201 TO 250 W LAMP WITH LED</v>
          </cell>
          <cell r="B139" t="str">
            <v>PGE</v>
          </cell>
          <cell r="C139" t="str">
            <v>R</v>
          </cell>
          <cell r="D139" t="str">
            <v>LED OUTDOOR AREA LIGHTING - REPLACE 201 TO 250 W LAMP WITH LED</v>
          </cell>
          <cell r="E139" t="str">
            <v>Com</v>
          </cell>
          <cell r="F139">
            <v>12</v>
          </cell>
          <cell r="G139">
            <v>0</v>
          </cell>
          <cell r="H139">
            <v>12</v>
          </cell>
          <cell r="I139">
            <v>0</v>
          </cell>
          <cell r="J139" t="b">
            <v>0</v>
          </cell>
        </row>
        <row r="140">
          <cell r="A140" t="str">
            <v>PGE:ROB:2X4 HIGH PERFORMANCE 1L T8 KIT WITH NLO NEMA PREMIUM BALLAST</v>
          </cell>
          <cell r="B140" t="str">
            <v>PGE</v>
          </cell>
          <cell r="C140" t="str">
            <v>ROB</v>
          </cell>
          <cell r="D140" t="str">
            <v>2X4 HIGH PERFORMANCE 1L T8 KIT WITH NLO NEMA PREMIUM BALLAST</v>
          </cell>
          <cell r="E140" t="str">
            <v>Com</v>
          </cell>
          <cell r="F140">
            <v>15</v>
          </cell>
          <cell r="G140">
            <v>0</v>
          </cell>
          <cell r="H140">
            <v>15</v>
          </cell>
          <cell r="I140">
            <v>0</v>
          </cell>
          <cell r="J140" t="b">
            <v>0</v>
          </cell>
        </row>
        <row r="141">
          <cell r="A141" t="str">
            <v>PGE:ROB:ECM FOR WALK-IN EVAPORATOR FAN - 1/2HP</v>
          </cell>
          <cell r="B141" t="str">
            <v>PGE</v>
          </cell>
          <cell r="C141" t="str">
            <v>ROB</v>
          </cell>
          <cell r="D141" t="str">
            <v>ECM FOR WALK-IN EVAPORATOR FAN - 1/2HP</v>
          </cell>
          <cell r="E141" t="str">
            <v>Com</v>
          </cell>
          <cell r="F141">
            <v>15</v>
          </cell>
          <cell r="G141">
            <v>0</v>
          </cell>
          <cell r="H141">
            <v>6.666666666666667</v>
          </cell>
          <cell r="I141">
            <v>6.666666666666667</v>
          </cell>
          <cell r="J141" t="b">
            <v>1</v>
          </cell>
        </row>
        <row r="142">
          <cell r="A142" t="str">
            <v>PGE:ROB:LIN FT T1 LED LTBAR &gt; 5FT UNIT NO OCC SENS CTRL REPLACE MULT LAMP PROFILE</v>
          </cell>
          <cell r="B142" t="str">
            <v>PGE</v>
          </cell>
          <cell r="C142" t="str">
            <v>ROB</v>
          </cell>
          <cell r="D142" t="str">
            <v>LIN FT T1 LED LTBAR &gt; 5FT UNIT NO OCC SENS CTRL REPLACE MULT LAMP PROFILE</v>
          </cell>
          <cell r="E142" t="str">
            <v>Com</v>
          </cell>
          <cell r="F142">
            <v>16</v>
          </cell>
          <cell r="G142">
            <v>0</v>
          </cell>
          <cell r="H142">
            <v>4</v>
          </cell>
          <cell r="I142">
            <v>4</v>
          </cell>
          <cell r="J142" t="b">
            <v>1</v>
          </cell>
        </row>
        <row r="143">
          <cell r="A143" t="str">
            <v>PGE:ROB:EFFICIENT RESIDENTIAL GAS FURNACE - AFUE 96</v>
          </cell>
          <cell r="B143" t="str">
            <v>PGE</v>
          </cell>
          <cell r="C143" t="str">
            <v>ROB</v>
          </cell>
          <cell r="D143" t="str">
            <v>EFFICIENT RESIDENTIAL GAS FURNACE - AFUE 96</v>
          </cell>
          <cell r="E143" t="str">
            <v>Res</v>
          </cell>
          <cell r="F143">
            <v>20</v>
          </cell>
          <cell r="G143">
            <v>0</v>
          </cell>
          <cell r="H143">
            <v>20</v>
          </cell>
          <cell r="I143">
            <v>0</v>
          </cell>
          <cell r="J143" t="b">
            <v>0</v>
          </cell>
        </row>
        <row r="144">
          <cell r="A144" t="str">
            <v>PGE:ROB:18 SEER AND 13 EER SPLIT SYSTEM AIR CONDITIONER</v>
          </cell>
          <cell r="B144" t="str">
            <v>PGE</v>
          </cell>
          <cell r="C144" t="str">
            <v>ROB</v>
          </cell>
          <cell r="D144" t="str">
            <v>18 SEER AND 13 EER SPLIT SYSTEM AIR CONDITIONER</v>
          </cell>
          <cell r="E144" t="str">
            <v>Res</v>
          </cell>
          <cell r="F144">
            <v>15</v>
          </cell>
          <cell r="G144">
            <v>0</v>
          </cell>
          <cell r="H144">
            <v>15</v>
          </cell>
          <cell r="I144">
            <v>0</v>
          </cell>
          <cell r="J144" t="b">
            <v>0</v>
          </cell>
        </row>
        <row r="145">
          <cell r="A145" t="str">
            <v>PGE:R:HUMIDISTAT CONTROL FOR ANTI-SWEAT HEATERS</v>
          </cell>
          <cell r="B145" t="str">
            <v>PGE</v>
          </cell>
          <cell r="C145" t="str">
            <v>R</v>
          </cell>
          <cell r="D145" t="str">
            <v>HUMIDISTAT CONTROL FOR ANTI-SWEAT HEATERS</v>
          </cell>
          <cell r="E145" t="str">
            <v>Res</v>
          </cell>
          <cell r="F145">
            <v>12</v>
          </cell>
          <cell r="G145">
            <v>0</v>
          </cell>
          <cell r="H145">
            <v>4</v>
          </cell>
          <cell r="I145">
            <v>0</v>
          </cell>
          <cell r="J145" t="b">
            <v>1</v>
          </cell>
        </row>
        <row r="146">
          <cell r="A146" t="str">
            <v>PGE:R:LED OUTDOOR AREA LIGHTING - REPLACE 71 TO 100 W LAMP WITH LED</v>
          </cell>
          <cell r="B146" t="str">
            <v>PGE</v>
          </cell>
          <cell r="C146" t="str">
            <v>R</v>
          </cell>
          <cell r="D146" t="str">
            <v>LED OUTDOOR AREA LIGHTING - REPLACE 71 TO 100 W LAMP WITH LED</v>
          </cell>
          <cell r="E146" t="str">
            <v>Res</v>
          </cell>
          <cell r="F146">
            <v>12</v>
          </cell>
          <cell r="G146">
            <v>0</v>
          </cell>
          <cell r="H146">
            <v>12</v>
          </cell>
          <cell r="I146">
            <v>0</v>
          </cell>
          <cell r="J146" t="b">
            <v>0</v>
          </cell>
        </row>
        <row r="147">
          <cell r="A147" t="str">
            <v>PGE:R:REFRIG: AUTO CLOSER: COOLER</v>
          </cell>
          <cell r="B147" t="str">
            <v>PGE</v>
          </cell>
          <cell r="C147" t="str">
            <v>R</v>
          </cell>
          <cell r="D147" t="str">
            <v>REFRIG: AUTO CLOSER: COOLER</v>
          </cell>
          <cell r="E147" t="str">
            <v>Res</v>
          </cell>
          <cell r="F147">
            <v>8</v>
          </cell>
          <cell r="G147">
            <v>0</v>
          </cell>
          <cell r="H147">
            <v>6.666666666666667</v>
          </cell>
          <cell r="I147">
            <v>0</v>
          </cell>
          <cell r="J147" t="b">
            <v>1</v>
          </cell>
        </row>
        <row r="148">
          <cell r="A148" t="str">
            <v>PGE:ROB:ECM FOR WALK-IN EVAPORATOR FAN - 1/15HP + 1/20HP</v>
          </cell>
          <cell r="B148" t="str">
            <v>PGE</v>
          </cell>
          <cell r="C148" t="str">
            <v>ROB</v>
          </cell>
          <cell r="D148" t="str">
            <v>ECM FOR WALK-IN EVAPORATOR FAN - 1/15HP + 1/20HP</v>
          </cell>
          <cell r="E148" t="str">
            <v>Res</v>
          </cell>
          <cell r="F148">
            <v>15</v>
          </cell>
          <cell r="G148">
            <v>0</v>
          </cell>
          <cell r="H148">
            <v>6.666666666666667</v>
          </cell>
          <cell r="I148">
            <v>6.666666666666667</v>
          </cell>
          <cell r="J148" t="b">
            <v>1</v>
          </cell>
        </row>
        <row r="149">
          <cell r="A149" t="str">
            <v>PGE:R:HUMIDISTAT CONTROL FOR ANTI-SWEAT HEATERS</v>
          </cell>
          <cell r="B149" t="str">
            <v>PGE</v>
          </cell>
          <cell r="C149" t="str">
            <v>R</v>
          </cell>
          <cell r="D149" t="str">
            <v>HUMIDISTAT CONTROL FOR ANTI-SWEAT HEATERS</v>
          </cell>
          <cell r="E149" t="str">
            <v>Ag</v>
          </cell>
          <cell r="F149">
            <v>12</v>
          </cell>
          <cell r="G149">
            <v>0</v>
          </cell>
          <cell r="H149">
            <v>4</v>
          </cell>
          <cell r="I149">
            <v>0</v>
          </cell>
          <cell r="J149" t="b">
            <v>1</v>
          </cell>
        </row>
        <row r="150">
          <cell r="A150" t="str">
            <v>PGE:ROB:ECM FOR WALK-IN EVAPORATOR FAN WITH CONTROLLER - 1/2HP</v>
          </cell>
          <cell r="B150" t="str">
            <v>PGE</v>
          </cell>
          <cell r="C150" t="str">
            <v>ROB</v>
          </cell>
          <cell r="D150" t="str">
            <v>ECM FOR WALK-IN EVAPORATOR FAN WITH CONTROLLER - 1/2HP</v>
          </cell>
          <cell r="E150" t="str">
            <v>Ag</v>
          </cell>
          <cell r="F150">
            <v>15</v>
          </cell>
          <cell r="G150">
            <v>0</v>
          </cell>
          <cell r="H150">
            <v>6.666666666666667</v>
          </cell>
          <cell r="I150">
            <v>6.666666666666667</v>
          </cell>
          <cell r="J150" t="b">
            <v>1</v>
          </cell>
        </row>
        <row r="151">
          <cell r="A151" t="str">
            <v>PGE:ROB:REFRIG CASE LTG-TIER 2 LED LIGHTBAR &lt;= 5-FOOT UNIT NO OCC SENSOR CONTROL</v>
          </cell>
          <cell r="B151" t="str">
            <v>PGE</v>
          </cell>
          <cell r="C151" t="str">
            <v>ROB</v>
          </cell>
          <cell r="D151" t="str">
            <v>REFRIG CASE LTG-TIER 2 LED LIGHTBAR &lt;= 5-FOOT UNIT NO OCC SENSOR CONTROL</v>
          </cell>
          <cell r="E151" t="str">
            <v>Com</v>
          </cell>
          <cell r="F151">
            <v>16</v>
          </cell>
          <cell r="G151">
            <v>0</v>
          </cell>
          <cell r="H151">
            <v>4</v>
          </cell>
          <cell r="I151">
            <v>4</v>
          </cell>
          <cell r="J151" t="b">
            <v>1</v>
          </cell>
        </row>
        <row r="152">
          <cell r="A152" t="str">
            <v>PGE:R:LED MR-16 = 10 TO &lt;11 WATTS</v>
          </cell>
          <cell r="B152" t="str">
            <v>PGE</v>
          </cell>
          <cell r="C152" t="str">
            <v>R</v>
          </cell>
          <cell r="D152" t="str">
            <v>LED MR-16 = 10 TO &lt;11 WATTS</v>
          </cell>
          <cell r="E152" t="str">
            <v>Com</v>
          </cell>
          <cell r="F152">
            <v>4.5999999999999996</v>
          </cell>
          <cell r="G152">
            <v>0</v>
          </cell>
          <cell r="H152">
            <v>4.5999999999999996</v>
          </cell>
          <cell r="I152">
            <v>0</v>
          </cell>
          <cell r="J152" t="b">
            <v>0</v>
          </cell>
        </row>
        <row r="153">
          <cell r="A153" t="str">
            <v>PGE:R:LED MR-16 =7 TO &lt;8 WATTS</v>
          </cell>
          <cell r="B153" t="str">
            <v>PGE</v>
          </cell>
          <cell r="C153" t="str">
            <v>R</v>
          </cell>
          <cell r="D153" t="str">
            <v>LED MR-16 =7 TO &lt;8 WATTS</v>
          </cell>
          <cell r="E153" t="str">
            <v>Com</v>
          </cell>
          <cell r="F153">
            <v>4.5999999999999996</v>
          </cell>
          <cell r="G153">
            <v>0</v>
          </cell>
          <cell r="H153">
            <v>4.5999999999999996</v>
          </cell>
          <cell r="I153">
            <v>0</v>
          </cell>
          <cell r="J153" t="b">
            <v>0</v>
          </cell>
        </row>
        <row r="154">
          <cell r="A154" t="str">
            <v>PGE:R:LED PAR30 = 15 TO &lt;16 WATTS</v>
          </cell>
          <cell r="B154" t="str">
            <v>PGE</v>
          </cell>
          <cell r="C154" t="str">
            <v>R</v>
          </cell>
          <cell r="D154" t="str">
            <v>LED PAR30 = 15 TO &lt;16 WATTS</v>
          </cell>
          <cell r="E154" t="str">
            <v>Com</v>
          </cell>
          <cell r="F154">
            <v>4.5999999999999996</v>
          </cell>
          <cell r="G154">
            <v>0</v>
          </cell>
          <cell r="H154">
            <v>4.5999999999999996</v>
          </cell>
          <cell r="I154">
            <v>0</v>
          </cell>
          <cell r="J154" t="b">
            <v>0</v>
          </cell>
        </row>
        <row r="155">
          <cell r="A155" t="str">
            <v>PGE:R:LED PAR38 = 14 TO &lt;15 WATTS</v>
          </cell>
          <cell r="B155" t="str">
            <v>PGE</v>
          </cell>
          <cell r="C155" t="str">
            <v>R</v>
          </cell>
          <cell r="D155" t="str">
            <v>LED PAR38 = 14 TO &lt;15 WATTS</v>
          </cell>
          <cell r="E155" t="str">
            <v>Com</v>
          </cell>
          <cell r="F155">
            <v>4.5999999999999996</v>
          </cell>
          <cell r="G155">
            <v>0</v>
          </cell>
          <cell r="H155">
            <v>4.5999999999999996</v>
          </cell>
          <cell r="I155">
            <v>0</v>
          </cell>
          <cell r="J155" t="b">
            <v>0</v>
          </cell>
        </row>
        <row r="156">
          <cell r="A156" t="str">
            <v>PGE:R:LED PAR38 = 16 TO &lt;17 WATTS</v>
          </cell>
          <cell r="B156" t="str">
            <v>PGE</v>
          </cell>
          <cell r="C156" t="str">
            <v>R</v>
          </cell>
          <cell r="D156" t="str">
            <v>LED PAR38 = 16 TO &lt;17 WATTS</v>
          </cell>
          <cell r="E156" t="str">
            <v>Com</v>
          </cell>
          <cell r="F156">
            <v>4.5999999999999996</v>
          </cell>
          <cell r="G156">
            <v>0</v>
          </cell>
          <cell r="H156">
            <v>4.5999999999999996</v>
          </cell>
          <cell r="I156">
            <v>0</v>
          </cell>
          <cell r="J156" t="b">
            <v>0</v>
          </cell>
        </row>
        <row r="157">
          <cell r="A157" t="str">
            <v>PGE:ROB:2X4 HIGH PERFORMANCE 2L T8 KIT WITH NLO NEMA PREMIUM BALLAST</v>
          </cell>
          <cell r="B157" t="str">
            <v>PGE</v>
          </cell>
          <cell r="C157" t="str">
            <v>ROB</v>
          </cell>
          <cell r="D157" t="str">
            <v>2X4 HIGH PERFORMANCE 2L T8 KIT WITH NLO NEMA PREMIUM BALLAST</v>
          </cell>
          <cell r="E157" t="str">
            <v>Com</v>
          </cell>
          <cell r="F157">
            <v>15</v>
          </cell>
          <cell r="G157">
            <v>0</v>
          </cell>
          <cell r="H157">
            <v>15</v>
          </cell>
          <cell r="I157">
            <v>0</v>
          </cell>
          <cell r="J157" t="b">
            <v>0</v>
          </cell>
        </row>
        <row r="158">
          <cell r="A158" t="str">
            <v>PGE:ROB:LED A-LAMP 10 TO &lt; 11 WATTS</v>
          </cell>
          <cell r="B158" t="str">
            <v>PGE</v>
          </cell>
          <cell r="C158" t="str">
            <v>ROB</v>
          </cell>
          <cell r="D158" t="str">
            <v>LED A-LAMP 10 TO &lt; 11 WATTS</v>
          </cell>
          <cell r="E158" t="str">
            <v>Com</v>
          </cell>
          <cell r="F158">
            <v>4.5999999999999996</v>
          </cell>
          <cell r="G158">
            <v>0</v>
          </cell>
          <cell r="H158">
            <v>4.5999999999999996</v>
          </cell>
          <cell r="I158">
            <v>0</v>
          </cell>
          <cell r="J158" t="b">
            <v>0</v>
          </cell>
        </row>
        <row r="159">
          <cell r="A159" t="str">
            <v>PGE:ROB:CFL EXT FIXT - &lt;= 100 WATTS</v>
          </cell>
          <cell r="B159" t="str">
            <v>PGE</v>
          </cell>
          <cell r="C159" t="str">
            <v>ROB</v>
          </cell>
          <cell r="D159" t="str">
            <v>CFL EXT FIXT - &lt;= 100 WATTS</v>
          </cell>
          <cell r="E159" t="str">
            <v>Com</v>
          </cell>
          <cell r="F159">
            <v>16</v>
          </cell>
          <cell r="G159">
            <v>0</v>
          </cell>
          <cell r="H159">
            <v>16</v>
          </cell>
          <cell r="I159">
            <v>0</v>
          </cell>
          <cell r="J159" t="b">
            <v>0</v>
          </cell>
        </row>
        <row r="160">
          <cell r="A160" t="str">
            <v>PGE:ROB:COM - HIGH EFFICIENCY DHW BOILER (&gt;75 MBTU/HR) - 0.84</v>
          </cell>
          <cell r="B160" t="str">
            <v>PGE</v>
          </cell>
          <cell r="C160" t="str">
            <v>ROB</v>
          </cell>
          <cell r="D160" t="str">
            <v>COM - HIGH EFFICIENCY DHW BOILER (&gt;75 MBTU/HR) - 0.84</v>
          </cell>
          <cell r="E160" t="str">
            <v>Com</v>
          </cell>
          <cell r="F160">
            <v>15</v>
          </cell>
          <cell r="G160">
            <v>0</v>
          </cell>
          <cell r="H160">
            <v>15</v>
          </cell>
          <cell r="I160">
            <v>0</v>
          </cell>
          <cell r="J160" t="b">
            <v>0</v>
          </cell>
        </row>
        <row r="161">
          <cell r="A161" t="str">
            <v>PGE:ROB:DVC CONTROL RETROFIT EXISTING HOOD</v>
          </cell>
          <cell r="B161" t="str">
            <v>PGE</v>
          </cell>
          <cell r="C161" t="str">
            <v>ROB</v>
          </cell>
          <cell r="D161" t="str">
            <v>DVC CONTROL RETROFIT EXISTING HOOD</v>
          </cell>
          <cell r="E161" t="str">
            <v>Com</v>
          </cell>
          <cell r="F161">
            <v>15</v>
          </cell>
          <cell r="G161">
            <v>0</v>
          </cell>
          <cell r="H161">
            <v>6.666666666666667</v>
          </cell>
          <cell r="I161">
            <v>0</v>
          </cell>
          <cell r="J161" t="b">
            <v>1</v>
          </cell>
        </row>
        <row r="162">
          <cell r="A162" t="str">
            <v>PGE:ROB:EC EVAPORATOR FAN MOTOR - WALK IN BOX</v>
          </cell>
          <cell r="B162" t="str">
            <v>PGE</v>
          </cell>
          <cell r="C162" t="str">
            <v>ROB</v>
          </cell>
          <cell r="D162" t="str">
            <v>EC EVAPORATOR FAN MOTOR - WALK IN BOX</v>
          </cell>
          <cell r="E162" t="str">
            <v>Com</v>
          </cell>
          <cell r="F162">
            <v>15</v>
          </cell>
          <cell r="G162">
            <v>0</v>
          </cell>
          <cell r="H162">
            <v>4</v>
          </cell>
          <cell r="I162">
            <v>4</v>
          </cell>
          <cell r="J162" t="b">
            <v>1</v>
          </cell>
        </row>
        <row r="163">
          <cell r="A163" t="str">
            <v>PGE:ROB:ENERGY STAR GLASS DOOR REFRIGERATOR 1-DOOR 15&lt;30</v>
          </cell>
          <cell r="B163" t="str">
            <v>PGE</v>
          </cell>
          <cell r="C163" t="str">
            <v>ROB</v>
          </cell>
          <cell r="D163" t="str">
            <v>ENERGY STAR GLASS DOOR REFRIGERATOR 1-DOOR 15&lt;30</v>
          </cell>
          <cell r="E163" t="str">
            <v>Com</v>
          </cell>
          <cell r="F163">
            <v>12</v>
          </cell>
          <cell r="G163">
            <v>0</v>
          </cell>
          <cell r="H163">
            <v>12</v>
          </cell>
          <cell r="I163">
            <v>0</v>
          </cell>
          <cell r="J163" t="b">
            <v>0</v>
          </cell>
        </row>
        <row r="164">
          <cell r="A164" t="str">
            <v>PGE:ROB:14 SEER/11.6 EER PKG AND 12 EER SPLIT AIRCOOLED COMM HEAT PUMP &lt;65 KBTU/HR</v>
          </cell>
          <cell r="B164" t="str">
            <v>PGE</v>
          </cell>
          <cell r="C164" t="str">
            <v>ROB</v>
          </cell>
          <cell r="D164" t="str">
            <v>14 SEER/11.6 EER PKG AND 12 EER SPLIT AIRCOOLED COMM HEAT PUMP &lt;65 KBTU/HR</v>
          </cell>
          <cell r="E164" t="str">
            <v>Com</v>
          </cell>
          <cell r="F164">
            <v>15</v>
          </cell>
          <cell r="G164">
            <v>0</v>
          </cell>
          <cell r="H164">
            <v>15</v>
          </cell>
          <cell r="I164">
            <v>0</v>
          </cell>
          <cell r="J164" t="b">
            <v>0</v>
          </cell>
        </row>
        <row r="165">
          <cell r="A165" t="str">
            <v>PGE:ROB:14.0 SEER/11.6 EER PKG+12.0 EE SPLIT AIR COOL COM AIR COND UNIT&lt;65KBTUH-1PH</v>
          </cell>
          <cell r="B165" t="str">
            <v>PGE</v>
          </cell>
          <cell r="C165" t="str">
            <v>ROB</v>
          </cell>
          <cell r="D165" t="str">
            <v>14.0 SEER/11.6 EER PKG+12.0 EE SPLIT AIR COOL COM AIR COND UNIT&lt;65KBTUH-1PH</v>
          </cell>
          <cell r="E165" t="str">
            <v>Com</v>
          </cell>
          <cell r="F165">
            <v>15</v>
          </cell>
          <cell r="G165">
            <v>0</v>
          </cell>
          <cell r="H165">
            <v>15</v>
          </cell>
          <cell r="I165">
            <v>0</v>
          </cell>
          <cell r="J165" t="b">
            <v>0</v>
          </cell>
        </row>
        <row r="166">
          <cell r="A166" t="str">
            <v>PGE:ROB:15 IEER OR 11.6 EER PKG OR SPLIT 3 PHASE AIR COOLED AC OR HP</v>
          </cell>
          <cell r="B166" t="str">
            <v>PGE</v>
          </cell>
          <cell r="C166" t="str">
            <v>ROB</v>
          </cell>
          <cell r="D166" t="str">
            <v>15 IEER OR 11.6 EER PKG OR SPLIT 3 PHASE AIR COOLED AC OR HP</v>
          </cell>
          <cell r="E166" t="str">
            <v>Com</v>
          </cell>
          <cell r="F166">
            <v>15</v>
          </cell>
          <cell r="G166">
            <v>0</v>
          </cell>
          <cell r="H166">
            <v>15</v>
          </cell>
          <cell r="I166">
            <v>0</v>
          </cell>
          <cell r="J166" t="b">
            <v>0</v>
          </cell>
        </row>
        <row r="167">
          <cell r="A167" t="str">
            <v>PGE:ROB:16 SEER (12.4 EER) PKG OR (13 EER) SPLIT &lt;55 KBTUH 3 PHASE AIR COOLED AC</v>
          </cell>
          <cell r="B167" t="str">
            <v>PGE</v>
          </cell>
          <cell r="C167" t="str">
            <v>ROB</v>
          </cell>
          <cell r="D167" t="str">
            <v>16 SEER (12.4 EER) PKG OR (13 EER) SPLIT &lt;55 KBTUH 3 PHASE AIR COOLED AC</v>
          </cell>
          <cell r="E167" t="str">
            <v>Com</v>
          </cell>
          <cell r="F167">
            <v>15</v>
          </cell>
          <cell r="G167">
            <v>0</v>
          </cell>
          <cell r="H167">
            <v>15</v>
          </cell>
          <cell r="I167">
            <v>0</v>
          </cell>
          <cell r="J167" t="b">
            <v>0</v>
          </cell>
        </row>
        <row r="168">
          <cell r="A168" t="str">
            <v>PGE:ROB:16.0 SEER (12.4 EER) PKG AND (13.0 EER) SPLIT AIR COOLED COM AC &lt;65 KBTU/H</v>
          </cell>
          <cell r="B168" t="str">
            <v>PGE</v>
          </cell>
          <cell r="C168" t="str">
            <v>ROB</v>
          </cell>
          <cell r="D168" t="str">
            <v>16.0 SEER (12.4 EER) PKG AND (13.0 EER) SPLIT AIR COOLED COM AC &lt;65 KBTU/H</v>
          </cell>
          <cell r="E168" t="str">
            <v>Com</v>
          </cell>
          <cell r="F168">
            <v>15</v>
          </cell>
          <cell r="G168">
            <v>0</v>
          </cell>
          <cell r="H168">
            <v>15</v>
          </cell>
          <cell r="I168">
            <v>0</v>
          </cell>
          <cell r="J168" t="b">
            <v>0</v>
          </cell>
        </row>
        <row r="169">
          <cell r="A169" t="str">
            <v>PGE:ROB:16.0 SEER (12.4 EER) PKG AND (13.0 EER) SPLIT AIR COOLED COM HP &lt;65 KBTU/H</v>
          </cell>
          <cell r="B169" t="str">
            <v>PGE</v>
          </cell>
          <cell r="C169" t="str">
            <v>ROB</v>
          </cell>
          <cell r="D169" t="str">
            <v>16.0 SEER (12.4 EER) PKG AND (13.0 EER) SPLIT AIR COOLED COM HP &lt;65 KBTU/H</v>
          </cell>
          <cell r="E169" t="str">
            <v>Com</v>
          </cell>
          <cell r="F169">
            <v>15</v>
          </cell>
          <cell r="G169">
            <v>0</v>
          </cell>
          <cell r="H169">
            <v>15</v>
          </cell>
          <cell r="I169">
            <v>0</v>
          </cell>
          <cell r="J169" t="b">
            <v>0</v>
          </cell>
        </row>
        <row r="170">
          <cell r="A170" t="str">
            <v>PGE:ROB:17 IEER PKG OR SPLIT &gt;=135 TO &lt;240KBTUH 3 PHASE AIR COOLED AC OR HP</v>
          </cell>
          <cell r="B170" t="str">
            <v>PGE</v>
          </cell>
          <cell r="C170" t="str">
            <v>ROB</v>
          </cell>
          <cell r="D170" t="str">
            <v>17 IEER PKG OR SPLIT &gt;=135 TO &lt;240KBTUH 3 PHASE AIR COOLED AC OR HP</v>
          </cell>
          <cell r="E170" t="str">
            <v>Com</v>
          </cell>
          <cell r="F170">
            <v>15</v>
          </cell>
          <cell r="G170">
            <v>0</v>
          </cell>
          <cell r="H170">
            <v>15</v>
          </cell>
          <cell r="I170">
            <v>0</v>
          </cell>
          <cell r="J170" t="b">
            <v>0</v>
          </cell>
        </row>
        <row r="171">
          <cell r="A171" t="str">
            <v>PGE:ROB:17 SEER (13.0 EER) PKG OR (13.5 EER) SPLIT &lt;55 KBTUH 3 PHASE AIR COOLED AC</v>
          </cell>
          <cell r="B171" t="str">
            <v>PGE</v>
          </cell>
          <cell r="C171" t="str">
            <v>ROB</v>
          </cell>
          <cell r="D171" t="str">
            <v>17 SEER (13.0 EER) PKG OR (13.5 EER) SPLIT &lt;55 KBTUH 3 PHASE AIR COOLED AC</v>
          </cell>
          <cell r="E171" t="str">
            <v>Com</v>
          </cell>
          <cell r="F171">
            <v>15</v>
          </cell>
          <cell r="G171">
            <v>0</v>
          </cell>
          <cell r="H171">
            <v>15</v>
          </cell>
          <cell r="I171">
            <v>0</v>
          </cell>
          <cell r="J171" t="b">
            <v>0</v>
          </cell>
        </row>
        <row r="172">
          <cell r="A172" t="str">
            <v>PGE:ROB:17 SEER/13 EER PKG AND 13.5 EER SPLIT AIRCOOLED COMM AC UNITS &lt;65 KBTU/HR</v>
          </cell>
          <cell r="B172" t="str">
            <v>PGE</v>
          </cell>
          <cell r="C172" t="str">
            <v>ROB</v>
          </cell>
          <cell r="D172" t="str">
            <v>17 SEER/13 EER PKG AND 13.5 EER SPLIT AIRCOOLED COMM AC UNITS &lt;65 KBTU/HR</v>
          </cell>
          <cell r="E172" t="str">
            <v>Com</v>
          </cell>
          <cell r="F172">
            <v>15</v>
          </cell>
          <cell r="G172">
            <v>0</v>
          </cell>
          <cell r="H172">
            <v>15</v>
          </cell>
          <cell r="I172">
            <v>0</v>
          </cell>
          <cell r="J172" t="b">
            <v>0</v>
          </cell>
        </row>
        <row r="173">
          <cell r="A173" t="str">
            <v>PGE:ROB:17 SEER/13 EER PKG AND 13.5 EER SPLIT AIRCOOLED COMM HEAT PUMP &lt;65 KBTU/HR</v>
          </cell>
          <cell r="B173" t="str">
            <v>PGE</v>
          </cell>
          <cell r="C173" t="str">
            <v>ROB</v>
          </cell>
          <cell r="D173" t="str">
            <v>17 SEER/13 EER PKG AND 13.5 EER SPLIT AIRCOOLED COMM HEAT PUMP &lt;65 KBTU/HR</v>
          </cell>
          <cell r="E173" t="str">
            <v>Com</v>
          </cell>
          <cell r="F173">
            <v>15</v>
          </cell>
          <cell r="G173">
            <v>0</v>
          </cell>
          <cell r="H173">
            <v>15</v>
          </cell>
          <cell r="I173">
            <v>0</v>
          </cell>
          <cell r="J173" t="b">
            <v>0</v>
          </cell>
        </row>
        <row r="174">
          <cell r="A174" t="str">
            <v>PGE:ROB:19 IEER (13.5 EER) PKG OR SPLIT 65-135 KBTUH 3 PHASE AIR COOLED AC OR HP</v>
          </cell>
          <cell r="B174" t="str">
            <v>PGE</v>
          </cell>
          <cell r="C174" t="str">
            <v>ROB</v>
          </cell>
          <cell r="D174" t="str">
            <v>19 IEER (13.5 EER) PKG OR SPLIT 65-135 KBTUH 3 PHASE AIR COOLED AC OR HP</v>
          </cell>
          <cell r="E174" t="str">
            <v>Com</v>
          </cell>
          <cell r="F174">
            <v>15</v>
          </cell>
          <cell r="G174">
            <v>0</v>
          </cell>
          <cell r="H174">
            <v>15</v>
          </cell>
          <cell r="I174">
            <v>0</v>
          </cell>
          <cell r="J174" t="b">
            <v>0</v>
          </cell>
        </row>
        <row r="175">
          <cell r="A175" t="str">
            <v>PGE:ROB:ENERGY STAR MOST EFFICIENT CW - MEF &gt;= 3.2 WF &lt;= 3.0</v>
          </cell>
          <cell r="B175" t="str">
            <v>PGE</v>
          </cell>
          <cell r="C175" t="str">
            <v>ROB</v>
          </cell>
          <cell r="D175" t="str">
            <v>ENERGY STAR MOST EFFICIENT CW - MEF &gt;= 3.2 WF &lt;= 3.0</v>
          </cell>
          <cell r="E175" t="str">
            <v>Com</v>
          </cell>
          <cell r="F175">
            <v>11</v>
          </cell>
          <cell r="G175">
            <v>0</v>
          </cell>
          <cell r="H175">
            <v>11</v>
          </cell>
          <cell r="I175">
            <v>0</v>
          </cell>
          <cell r="J175" t="b">
            <v>0</v>
          </cell>
        </row>
        <row r="176">
          <cell r="A176" t="str">
            <v>PGE:ROB:HVAC_VARIABLE_REFRIG_FLOW_HEAT_RECOVERY_ &gt;=_ 80_TONS</v>
          </cell>
          <cell r="B176" t="str">
            <v>PGE</v>
          </cell>
          <cell r="C176" t="str">
            <v>ROB</v>
          </cell>
          <cell r="D176" t="str">
            <v>HVAC_VARIABLE_REFRIG_FLOW_HEAT_RECOVERY_ &gt;=_ 80_TONS</v>
          </cell>
          <cell r="E176" t="str">
            <v>Com</v>
          </cell>
          <cell r="F176">
            <v>15</v>
          </cell>
          <cell r="G176">
            <v>0</v>
          </cell>
          <cell r="H176">
            <v>15</v>
          </cell>
          <cell r="I176">
            <v>0</v>
          </cell>
          <cell r="J176" t="b">
            <v>0</v>
          </cell>
        </row>
        <row r="177">
          <cell r="A177" t="str">
            <v>PGE:ROB:PACKAGE CHILLER - TIER 1 - AIR COOLED</v>
          </cell>
          <cell r="B177" t="str">
            <v>PGE</v>
          </cell>
          <cell r="C177" t="str">
            <v>ROB</v>
          </cell>
          <cell r="D177" t="str">
            <v>PACKAGE CHILLER - TIER 1 - AIR COOLED</v>
          </cell>
          <cell r="E177" t="str">
            <v>Com</v>
          </cell>
          <cell r="F177">
            <v>20</v>
          </cell>
          <cell r="G177">
            <v>0</v>
          </cell>
          <cell r="H177">
            <v>20</v>
          </cell>
          <cell r="I177">
            <v>0</v>
          </cell>
          <cell r="J177" t="b">
            <v>0</v>
          </cell>
        </row>
        <row r="178">
          <cell r="A178" t="str">
            <v>PGE:ROB:PACKAGE CHILLER-TIER 3-AIR COOLED</v>
          </cell>
          <cell r="B178" t="str">
            <v>PGE</v>
          </cell>
          <cell r="C178" t="str">
            <v>ROB</v>
          </cell>
          <cell r="D178" t="str">
            <v>PACKAGE CHILLER-TIER 3-AIR COOLED</v>
          </cell>
          <cell r="E178" t="str">
            <v>Com</v>
          </cell>
          <cell r="F178">
            <v>20</v>
          </cell>
          <cell r="G178">
            <v>0</v>
          </cell>
          <cell r="H178">
            <v>20</v>
          </cell>
          <cell r="I178">
            <v>0</v>
          </cell>
          <cell r="J178" t="b">
            <v>0</v>
          </cell>
        </row>
        <row r="179">
          <cell r="A179" t="str">
            <v>PGE:ROB:PKG-SPLIT WATER COOLED HP &lt;65KBTU/H 15.0 EER-SINGLE/3-PHASE EQUIP</v>
          </cell>
          <cell r="B179" t="str">
            <v>PGE</v>
          </cell>
          <cell r="C179" t="str">
            <v>ROB</v>
          </cell>
          <cell r="D179" t="str">
            <v>PKG-SPLIT WATER COOLED HP &lt;65KBTU/H 15.0 EER-SINGLE/3-PHASE EQUIP</v>
          </cell>
          <cell r="E179" t="str">
            <v>Com</v>
          </cell>
          <cell r="F179">
            <v>15</v>
          </cell>
          <cell r="G179">
            <v>0</v>
          </cell>
          <cell r="H179">
            <v>15</v>
          </cell>
          <cell r="I179">
            <v>0</v>
          </cell>
          <cell r="J179" t="b">
            <v>0</v>
          </cell>
        </row>
        <row r="180">
          <cell r="A180" t="str">
            <v>PGE:ROB:PKG-SPLIT WATER COOLED HP &lt;65KBTU/H 16.0 EER-SINGLE/3-PHASE EQUIP</v>
          </cell>
          <cell r="B180" t="str">
            <v>PGE</v>
          </cell>
          <cell r="C180" t="str">
            <v>ROB</v>
          </cell>
          <cell r="D180" t="str">
            <v>PKG-SPLIT WATER COOLED HP &lt;65KBTU/H 16.0 EER-SINGLE/3-PHASE EQUIP</v>
          </cell>
          <cell r="E180" t="str">
            <v>Com</v>
          </cell>
          <cell r="F180">
            <v>15</v>
          </cell>
          <cell r="G180">
            <v>0</v>
          </cell>
          <cell r="H180">
            <v>15</v>
          </cell>
          <cell r="I180">
            <v>0</v>
          </cell>
          <cell r="J180" t="b">
            <v>0</v>
          </cell>
        </row>
        <row r="181">
          <cell r="A181" t="str">
            <v>PGE:ROB:PKG-SPLIT WATER COOLED HP &gt;= 135 KBTU/H &amp; &lt;240 KBTU/H 14 EER-SINGLE/3-PHASE</v>
          </cell>
          <cell r="B181" t="str">
            <v>PGE</v>
          </cell>
          <cell r="C181" t="str">
            <v>ROB</v>
          </cell>
          <cell r="D181" t="str">
            <v>PKG-SPLIT WATER COOLED HP &gt;= 135 KBTU/H &amp; &lt;240 KBTU/H 14 EER-SINGLE/3-PHASE</v>
          </cell>
          <cell r="E181" t="str">
            <v>Com</v>
          </cell>
          <cell r="F181">
            <v>15</v>
          </cell>
          <cell r="G181">
            <v>0</v>
          </cell>
          <cell r="H181">
            <v>15</v>
          </cell>
          <cell r="I181">
            <v>0</v>
          </cell>
          <cell r="J181" t="b">
            <v>0</v>
          </cell>
        </row>
        <row r="182">
          <cell r="A182" t="str">
            <v>PGE:ROB:PKG-SPLIT WATER COOLED HP &gt;=65 KBTU/H AND &lt;135 KBTU/H 14 EER-SINGLE/3-PHASE</v>
          </cell>
          <cell r="B182" t="str">
            <v>PGE</v>
          </cell>
          <cell r="C182" t="str">
            <v>ROB</v>
          </cell>
          <cell r="D182" t="str">
            <v>PKG-SPLIT WATER COOLED HP &gt;=65 KBTU/H AND &lt;135 KBTU/H 14 EER-SINGLE/3-PHASE</v>
          </cell>
          <cell r="E182" t="str">
            <v>Com</v>
          </cell>
          <cell r="F182">
            <v>15</v>
          </cell>
          <cell r="G182">
            <v>0</v>
          </cell>
          <cell r="H182">
            <v>15</v>
          </cell>
          <cell r="I182">
            <v>0</v>
          </cell>
          <cell r="J182" t="b">
            <v>0</v>
          </cell>
        </row>
        <row r="183">
          <cell r="A183" t="str">
            <v>PGE:ROB:FIXTURE EXT INDUCTION - 400 WATTS BASE CASE</v>
          </cell>
          <cell r="B183" t="str">
            <v>PGE</v>
          </cell>
          <cell r="C183" t="str">
            <v>ROB</v>
          </cell>
          <cell r="D183" t="str">
            <v>FIXTURE EXT INDUCTION - 400 WATTS BASE CASE</v>
          </cell>
          <cell r="E183" t="str">
            <v>Com</v>
          </cell>
          <cell r="F183">
            <v>14.63</v>
          </cell>
          <cell r="G183">
            <v>0</v>
          </cell>
          <cell r="H183">
            <v>14.63</v>
          </cell>
          <cell r="I183">
            <v>0</v>
          </cell>
          <cell r="J183" t="b">
            <v>0</v>
          </cell>
        </row>
        <row r="184">
          <cell r="A184" t="str">
            <v>PGE:ROB:HIGH EFFICIENCY GAS STEAMER</v>
          </cell>
          <cell r="B184" t="str">
            <v>PGE</v>
          </cell>
          <cell r="C184" t="str">
            <v>ROB</v>
          </cell>
          <cell r="D184" t="str">
            <v>HIGH EFFICIENCY GAS STEAMER</v>
          </cell>
          <cell r="E184" t="str">
            <v>Com</v>
          </cell>
          <cell r="F184">
            <v>12</v>
          </cell>
          <cell r="G184">
            <v>0</v>
          </cell>
          <cell r="H184">
            <v>12</v>
          </cell>
          <cell r="I184">
            <v>0</v>
          </cell>
          <cell r="J184" t="b">
            <v>0</v>
          </cell>
        </row>
        <row r="185">
          <cell r="A185" t="str">
            <v>PGE:ROB:HIGH-EFFICIENCY CONDENSING BOILER</v>
          </cell>
          <cell r="B185" t="str">
            <v>PGE</v>
          </cell>
          <cell r="C185" t="str">
            <v>ROB</v>
          </cell>
          <cell r="D185" t="str">
            <v>HIGH-EFFICIENCY CONDENSING BOILER</v>
          </cell>
          <cell r="E185" t="str">
            <v>Com</v>
          </cell>
          <cell r="F185">
            <v>20</v>
          </cell>
          <cell r="G185">
            <v>0</v>
          </cell>
          <cell r="H185">
            <v>20</v>
          </cell>
          <cell r="I185">
            <v>0</v>
          </cell>
          <cell r="J185" t="b">
            <v>0</v>
          </cell>
        </row>
        <row r="186">
          <cell r="A186" t="str">
            <v>PGE:ROB:HOT WATER BOILER (&gt; 2500 KBTUH, 85.0% COMBUSTION EFFICIENCY, FORCED DRAFT)</v>
          </cell>
          <cell r="B186" t="str">
            <v>PGE</v>
          </cell>
          <cell r="C186" t="str">
            <v>ROB</v>
          </cell>
          <cell r="D186" t="str">
            <v>HOT WATER BOILER (&gt; 2500 KBTUH, 85.0% COMBUSTION EFFICIENCY, FORCED DRAFT)</v>
          </cell>
          <cell r="E186" t="str">
            <v>Com</v>
          </cell>
          <cell r="F186">
            <v>20</v>
          </cell>
          <cell r="G186">
            <v>0</v>
          </cell>
          <cell r="H186">
            <v>20</v>
          </cell>
          <cell r="I186">
            <v>0</v>
          </cell>
          <cell r="J186" t="b">
            <v>0</v>
          </cell>
        </row>
        <row r="187">
          <cell r="A187" t="str">
            <v>PGE:ROB:INSULATED HOT FOOD HOLDING CABINET-FULL SIZE</v>
          </cell>
          <cell r="B187" t="str">
            <v>PGE</v>
          </cell>
          <cell r="C187" t="str">
            <v>ROB</v>
          </cell>
          <cell r="D187" t="str">
            <v>INSULATED HOT FOOD HOLDING CABINET-FULL SIZE</v>
          </cell>
          <cell r="E187" t="str">
            <v>Com</v>
          </cell>
          <cell r="F187">
            <v>12</v>
          </cell>
          <cell r="G187">
            <v>0</v>
          </cell>
          <cell r="H187">
            <v>12</v>
          </cell>
          <cell r="I187">
            <v>0</v>
          </cell>
          <cell r="J187" t="b">
            <v>0</v>
          </cell>
        </row>
        <row r="188">
          <cell r="A188" t="str">
            <v>PGE:ROB:LED HIGH/LOW BAY: &gt;131 TO 160 WATTS, REPLACING A 200W PS-MH</v>
          </cell>
          <cell r="B188" t="str">
            <v>PGE</v>
          </cell>
          <cell r="C188" t="str">
            <v>ROB</v>
          </cell>
          <cell r="D188" t="str">
            <v>LED HIGH/LOW BAY: &gt;131 TO 160 WATTS, REPLACING A 200W PS-MH</v>
          </cell>
          <cell r="E188" t="str">
            <v>Com</v>
          </cell>
          <cell r="F188">
            <v>10.3</v>
          </cell>
          <cell r="G188">
            <v>0</v>
          </cell>
          <cell r="H188">
            <v>10.3</v>
          </cell>
          <cell r="I188">
            <v>0</v>
          </cell>
          <cell r="J188" t="b">
            <v>0</v>
          </cell>
        </row>
        <row r="189">
          <cell r="A189" t="str">
            <v>PGE:ROB:LED HIGH/LOW BAY: &gt;131 TO 160 WATTS, REPLACING A 200W PS-MH</v>
          </cell>
          <cell r="B189" t="str">
            <v>PGE</v>
          </cell>
          <cell r="C189" t="str">
            <v>ROB</v>
          </cell>
          <cell r="D189" t="str">
            <v>LED HIGH/LOW BAY: &gt;131 TO 160 WATTS, REPLACING A 200W PS-MH</v>
          </cell>
          <cell r="E189" t="str">
            <v>Com</v>
          </cell>
          <cell r="F189">
            <v>15.35</v>
          </cell>
          <cell r="G189">
            <v>0</v>
          </cell>
          <cell r="H189">
            <v>15.35</v>
          </cell>
          <cell r="I189">
            <v>0</v>
          </cell>
          <cell r="J189" t="b">
            <v>0</v>
          </cell>
        </row>
        <row r="190">
          <cell r="A190" t="str">
            <v>PGE:ROB:LED HIGH/LOW BAY: &gt;131 TO 160 WATTS, REPLACING T8 FLUOR 2ND GEN 6L VHLO</v>
          </cell>
          <cell r="B190" t="str">
            <v>PGE</v>
          </cell>
          <cell r="C190" t="str">
            <v>ROB</v>
          </cell>
          <cell r="D190" t="str">
            <v>LED HIGH/LOW BAY: &gt;131 TO 160 WATTS, REPLACING T8 FLUOR 2ND GEN 6L VHLO</v>
          </cell>
          <cell r="E190" t="str">
            <v>Com</v>
          </cell>
          <cell r="F190">
            <v>10.23</v>
          </cell>
          <cell r="G190">
            <v>0</v>
          </cell>
          <cell r="H190">
            <v>10.23</v>
          </cell>
          <cell r="I190">
            <v>0</v>
          </cell>
          <cell r="J190" t="b">
            <v>0</v>
          </cell>
        </row>
        <row r="191">
          <cell r="A191" t="str">
            <v>PGE:ROB:LED HIGH/LOW BAY: &gt;160 TO 187 WATTS, REPLACING A 250 W PS-MH</v>
          </cell>
          <cell r="B191" t="str">
            <v>PGE</v>
          </cell>
          <cell r="C191" t="str">
            <v>ROB</v>
          </cell>
          <cell r="D191" t="str">
            <v>LED HIGH/LOW BAY: &gt;160 TO 187 WATTS, REPLACING A 250 W PS-MH</v>
          </cell>
          <cell r="E191" t="str">
            <v>Com</v>
          </cell>
          <cell r="F191">
            <v>8.1999999999999993</v>
          </cell>
          <cell r="G191">
            <v>0</v>
          </cell>
          <cell r="H191">
            <v>8.1999999999999993</v>
          </cell>
          <cell r="I191">
            <v>0</v>
          </cell>
          <cell r="J191" t="b">
            <v>0</v>
          </cell>
        </row>
        <row r="192">
          <cell r="A192" t="str">
            <v>PGE:ROB:LED OUTDOOR AREA LIGHTING - REPLACE 201 TO 250 W LAMP WITH LED</v>
          </cell>
          <cell r="B192" t="str">
            <v>PGE</v>
          </cell>
          <cell r="C192" t="str">
            <v>ROB</v>
          </cell>
          <cell r="D192" t="str">
            <v>LED OUTDOOR AREA LIGHTING - REPLACE 201 TO 250 W LAMP WITH LED</v>
          </cell>
          <cell r="E192" t="str">
            <v>Com</v>
          </cell>
          <cell r="F192">
            <v>12</v>
          </cell>
          <cell r="G192">
            <v>0</v>
          </cell>
          <cell r="H192">
            <v>12</v>
          </cell>
          <cell r="I192">
            <v>0</v>
          </cell>
          <cell r="J192" t="b">
            <v>0</v>
          </cell>
        </row>
        <row r="193">
          <cell r="A193" t="str">
            <v>PGE:ROB:LED OUTDOOR AREA LIGHTING - REPLACE 71 TO 100 W LAMP WITH LED</v>
          </cell>
          <cell r="B193" t="str">
            <v>PGE</v>
          </cell>
          <cell r="C193" t="str">
            <v>ROB</v>
          </cell>
          <cell r="D193" t="str">
            <v>LED OUTDOOR AREA LIGHTING - REPLACE 71 TO 100 W LAMP WITH LED</v>
          </cell>
          <cell r="E193" t="str">
            <v>Com</v>
          </cell>
          <cell r="F193">
            <v>12</v>
          </cell>
          <cell r="G193">
            <v>0</v>
          </cell>
          <cell r="H193">
            <v>12</v>
          </cell>
          <cell r="I193">
            <v>0</v>
          </cell>
          <cell r="J193" t="b">
            <v>0</v>
          </cell>
        </row>
        <row r="194">
          <cell r="A194" t="str">
            <v>PGE:ROB:OCCUPANCY SENSOR: PLUG-LOAD</v>
          </cell>
          <cell r="B194" t="str">
            <v>PGE</v>
          </cell>
          <cell r="C194" t="str">
            <v>ROB</v>
          </cell>
          <cell r="D194" t="str">
            <v>OCCUPANCY SENSOR: PLUG-LOAD</v>
          </cell>
          <cell r="E194" t="str">
            <v>Com</v>
          </cell>
          <cell r="F194">
            <v>8</v>
          </cell>
          <cell r="G194">
            <v>0</v>
          </cell>
          <cell r="H194">
            <v>8</v>
          </cell>
          <cell r="I194">
            <v>0</v>
          </cell>
          <cell r="J194" t="b">
            <v>0</v>
          </cell>
        </row>
        <row r="195">
          <cell r="A195" t="str">
            <v>PGE:ROB:PIPE INSULATION PIPE DIAMETER &lt;1" - HOT STEAM &gt;= 15PSI</v>
          </cell>
          <cell r="B195" t="str">
            <v>PGE</v>
          </cell>
          <cell r="C195" t="str">
            <v>ROB</v>
          </cell>
          <cell r="D195" t="str">
            <v>PIPE INSULATION PIPE DIAMETER &lt;1" - HOT STEAM &gt;= 15PSI</v>
          </cell>
          <cell r="E195" t="str">
            <v>Com</v>
          </cell>
          <cell r="F195">
            <v>15</v>
          </cell>
          <cell r="G195">
            <v>0</v>
          </cell>
          <cell r="H195">
            <v>15</v>
          </cell>
          <cell r="I195">
            <v>0</v>
          </cell>
          <cell r="J195" t="b">
            <v>0</v>
          </cell>
        </row>
        <row r="196">
          <cell r="A196" t="str">
            <v>PGE:ROB:REFLECTIVE WINDOW FILM-</v>
          </cell>
          <cell r="B196" t="str">
            <v>PGE</v>
          </cell>
          <cell r="C196" t="str">
            <v>ROB</v>
          </cell>
          <cell r="D196" t="str">
            <v>REFLECTIVE WINDOW FILM-</v>
          </cell>
          <cell r="E196" t="str">
            <v>Com</v>
          </cell>
          <cell r="F196">
            <v>1</v>
          </cell>
          <cell r="G196">
            <v>0</v>
          </cell>
          <cell r="H196">
            <v>1</v>
          </cell>
          <cell r="I196">
            <v>0</v>
          </cell>
          <cell r="J196" t="b">
            <v>0</v>
          </cell>
        </row>
        <row r="197">
          <cell r="A197" t="str">
            <v>PGE:ROB:REFRIG: AUTO CLOSER: COOLER</v>
          </cell>
          <cell r="B197" t="str">
            <v>PGE</v>
          </cell>
          <cell r="C197" t="str">
            <v>ROB</v>
          </cell>
          <cell r="D197" t="str">
            <v>REFRIG: AUTO CLOSER: COOLER</v>
          </cell>
          <cell r="E197" t="str">
            <v>OTR</v>
          </cell>
          <cell r="F197">
            <v>8</v>
          </cell>
          <cell r="G197">
            <v>0</v>
          </cell>
          <cell r="H197">
            <v>6.666666666666667</v>
          </cell>
          <cell r="I197">
            <v>0</v>
          </cell>
          <cell r="J197" t="b">
            <v>1</v>
          </cell>
        </row>
        <row r="198">
          <cell r="A198" t="str">
            <v>PGE:ROB:REFRIG: AUTO CLOSER: FREEZER</v>
          </cell>
          <cell r="B198" t="str">
            <v>PGE</v>
          </cell>
          <cell r="C198" t="str">
            <v>ROB</v>
          </cell>
          <cell r="D198" t="str">
            <v>REFRIG: AUTO CLOSER: FREEZER</v>
          </cell>
          <cell r="E198" t="str">
            <v>Com</v>
          </cell>
          <cell r="F198">
            <v>8</v>
          </cell>
          <cell r="G198">
            <v>0</v>
          </cell>
          <cell r="H198">
            <v>6.666666666666667</v>
          </cell>
          <cell r="I198">
            <v>0</v>
          </cell>
          <cell r="J198" t="b">
            <v>1</v>
          </cell>
        </row>
        <row r="199">
          <cell r="A199" t="str">
            <v>PGE:ROB:REFRIG: CASE W/DOOR: LOW TEMPERATURE CASE</v>
          </cell>
          <cell r="B199" t="str">
            <v>PGE</v>
          </cell>
          <cell r="C199" t="str">
            <v>ROB</v>
          </cell>
          <cell r="D199" t="str">
            <v>REFRIG: CASE W/DOOR: LOW TEMPERATURE CASE</v>
          </cell>
          <cell r="E199" t="str">
            <v>Com</v>
          </cell>
          <cell r="F199">
            <v>12</v>
          </cell>
          <cell r="G199">
            <v>0</v>
          </cell>
          <cell r="H199">
            <v>12</v>
          </cell>
          <cell r="I199">
            <v>0</v>
          </cell>
          <cell r="J199" t="b">
            <v>0</v>
          </cell>
        </row>
        <row r="200">
          <cell r="A200" t="str">
            <v>PGE:ROB:REFRIGERATOR: TOP FREEZER WITHOUT ICE &gt;20 CU.FT.</v>
          </cell>
          <cell r="B200" t="str">
            <v>PGE</v>
          </cell>
          <cell r="C200" t="str">
            <v>ROB</v>
          </cell>
          <cell r="D200" t="str">
            <v>REFRIGERATOR: TOP FREEZER WITHOUT ICE &gt;20 CU.FT.</v>
          </cell>
          <cell r="E200" t="str">
            <v>Com</v>
          </cell>
          <cell r="F200">
            <v>14</v>
          </cell>
          <cell r="G200">
            <v>0</v>
          </cell>
          <cell r="H200">
            <v>14</v>
          </cell>
          <cell r="I200">
            <v>0</v>
          </cell>
          <cell r="J200" t="b">
            <v>0</v>
          </cell>
        </row>
        <row r="201">
          <cell r="A201" t="str">
            <v>PGE:ROB:REPLACE REFLECTOR INCANDESCENT WITH PAR38 CFRL (SMB)</v>
          </cell>
          <cell r="B201" t="str">
            <v>PGE</v>
          </cell>
          <cell r="C201" t="str">
            <v>ROB</v>
          </cell>
          <cell r="D201" t="str">
            <v>REPLACE REFLECTOR INCANDESCENT WITH PAR38 CFRL (SMB)</v>
          </cell>
          <cell r="E201" t="str">
            <v>Com</v>
          </cell>
          <cell r="F201">
            <v>2.9</v>
          </cell>
          <cell r="G201">
            <v>0</v>
          </cell>
          <cell r="H201">
            <v>2.9</v>
          </cell>
          <cell r="I201">
            <v>0</v>
          </cell>
          <cell r="J201" t="b">
            <v>0</v>
          </cell>
        </row>
        <row r="202">
          <cell r="A202" t="str">
            <v>PGE:ROB:STEAM BOILER (&gt; 2500 KBTUH, 80.0% COMBUSTION EFFICIENCY, FORCED DRAFT)</v>
          </cell>
          <cell r="B202" t="str">
            <v>PGE</v>
          </cell>
          <cell r="C202" t="str">
            <v>ROB</v>
          </cell>
          <cell r="D202" t="str">
            <v>STEAM BOILER (&gt; 2500 KBTUH, 80.0% COMBUSTION EFFICIENCY, FORCED DRAFT)</v>
          </cell>
          <cell r="E202" t="str">
            <v>Com</v>
          </cell>
          <cell r="F202">
            <v>20</v>
          </cell>
          <cell r="G202">
            <v>0</v>
          </cell>
          <cell r="H202">
            <v>20</v>
          </cell>
          <cell r="I202">
            <v>0</v>
          </cell>
          <cell r="J202" t="b">
            <v>0</v>
          </cell>
        </row>
        <row r="203">
          <cell r="A203" t="str">
            <v>PGE:R:LED MR-16 =7 TO &lt;8 WATTS</v>
          </cell>
          <cell r="B203" t="str">
            <v>PGE</v>
          </cell>
          <cell r="C203" t="str">
            <v>R</v>
          </cell>
          <cell r="D203" t="str">
            <v>LED MR-16 =7 TO &lt;8 WATTS</v>
          </cell>
          <cell r="E203" t="str">
            <v>Com</v>
          </cell>
          <cell r="F203">
            <v>8.58</v>
          </cell>
          <cell r="G203">
            <v>0</v>
          </cell>
          <cell r="H203">
            <v>8.58</v>
          </cell>
          <cell r="I203">
            <v>0</v>
          </cell>
          <cell r="J203" t="b">
            <v>0</v>
          </cell>
        </row>
        <row r="204">
          <cell r="A204" t="str">
            <v>PGE:R:LED OUTDOOR AREA LIGHTING - REPLACE 311 TO 400 W LAMP WITH LED</v>
          </cell>
          <cell r="B204" t="str">
            <v>PGE</v>
          </cell>
          <cell r="C204" t="str">
            <v>R</v>
          </cell>
          <cell r="D204" t="str">
            <v>LED OUTDOOR AREA LIGHTING - REPLACE 311 TO 400 W LAMP WITH LED</v>
          </cell>
          <cell r="E204" t="str">
            <v>Com</v>
          </cell>
          <cell r="F204">
            <v>12</v>
          </cell>
          <cell r="G204">
            <v>0</v>
          </cell>
          <cell r="H204">
            <v>12</v>
          </cell>
          <cell r="I204">
            <v>0</v>
          </cell>
          <cell r="J204" t="b">
            <v>0</v>
          </cell>
        </row>
        <row r="205">
          <cell r="A205" t="str">
            <v>PGE:R:LED PAR20: &lt;= 11 WATTS</v>
          </cell>
          <cell r="B205" t="str">
            <v>PGE</v>
          </cell>
          <cell r="C205" t="str">
            <v>R</v>
          </cell>
          <cell r="D205" t="str">
            <v>LED PAR20: &lt;= 11 WATTS</v>
          </cell>
          <cell r="E205" t="str">
            <v>Com</v>
          </cell>
          <cell r="F205">
            <v>8.58</v>
          </cell>
          <cell r="G205">
            <v>0</v>
          </cell>
          <cell r="H205">
            <v>8.58</v>
          </cell>
          <cell r="I205">
            <v>0</v>
          </cell>
          <cell r="J205" t="b">
            <v>0</v>
          </cell>
        </row>
        <row r="206">
          <cell r="A206" t="str">
            <v>PGE:R:LED PAR20: &lt;= 11 WATTS</v>
          </cell>
          <cell r="B206" t="str">
            <v>PGE</v>
          </cell>
          <cell r="C206" t="str">
            <v>R</v>
          </cell>
          <cell r="D206" t="str">
            <v>LED PAR20: &lt;= 11 WATTS</v>
          </cell>
          <cell r="E206" t="str">
            <v>Com</v>
          </cell>
          <cell r="F206">
            <v>8.93</v>
          </cell>
          <cell r="G206">
            <v>0</v>
          </cell>
          <cell r="H206">
            <v>8.93</v>
          </cell>
          <cell r="I206">
            <v>0</v>
          </cell>
          <cell r="J206" t="b">
            <v>0</v>
          </cell>
        </row>
        <row r="207">
          <cell r="A207" t="str">
            <v>PGE:R:LED PAR38 = 16 TO &lt;17 WATTS</v>
          </cell>
          <cell r="B207" t="str">
            <v>PGE</v>
          </cell>
          <cell r="C207" t="str">
            <v>R</v>
          </cell>
          <cell r="D207" t="str">
            <v>LED PAR38 = 16 TO &lt;17 WATTS</v>
          </cell>
          <cell r="E207" t="str">
            <v>Com</v>
          </cell>
          <cell r="F207">
            <v>9.5</v>
          </cell>
          <cell r="G207">
            <v>0</v>
          </cell>
          <cell r="H207">
            <v>9.5</v>
          </cell>
          <cell r="I207">
            <v>0</v>
          </cell>
          <cell r="J207" t="b">
            <v>0</v>
          </cell>
        </row>
        <row r="208">
          <cell r="A208" t="str">
            <v>PGE:R:LED PAR38 = 16 TO &lt;17 WATTS</v>
          </cell>
          <cell r="B208" t="str">
            <v>PGE</v>
          </cell>
          <cell r="C208" t="str">
            <v>R</v>
          </cell>
          <cell r="D208" t="str">
            <v>LED PAR38 = 16 TO &lt;17 WATTS</v>
          </cell>
          <cell r="E208" t="str">
            <v>Com</v>
          </cell>
          <cell r="F208">
            <v>8.93</v>
          </cell>
          <cell r="G208">
            <v>0</v>
          </cell>
          <cell r="H208">
            <v>8.93</v>
          </cell>
          <cell r="I208">
            <v>0</v>
          </cell>
          <cell r="J208" t="b">
            <v>0</v>
          </cell>
        </row>
        <row r="209">
          <cell r="A209" t="str">
            <v>PGE:R:LED PAR38 = 20 TO &lt;21 WATTS</v>
          </cell>
          <cell r="B209" t="str">
            <v>PGE</v>
          </cell>
          <cell r="C209" t="str">
            <v>R</v>
          </cell>
          <cell r="D209" t="str">
            <v>LED PAR38 = 20 TO &lt;21 WATTS</v>
          </cell>
          <cell r="E209" t="str">
            <v>Com</v>
          </cell>
          <cell r="F209">
            <v>8.58</v>
          </cell>
          <cell r="G209">
            <v>0</v>
          </cell>
          <cell r="H209">
            <v>8.58</v>
          </cell>
          <cell r="I209">
            <v>0</v>
          </cell>
          <cell r="J209" t="b">
            <v>0</v>
          </cell>
        </row>
        <row r="210">
          <cell r="A210" t="str">
            <v>PGE:R:LED R-BR - 14 TO &lt;= 22 WATTS</v>
          </cell>
          <cell r="B210" t="str">
            <v>PGE</v>
          </cell>
          <cell r="C210" t="str">
            <v>R</v>
          </cell>
          <cell r="D210" t="str">
            <v>LED R-BR - 14 TO &lt;= 22 WATTS</v>
          </cell>
          <cell r="E210" t="str">
            <v>Com</v>
          </cell>
          <cell r="F210">
            <v>8.8000000000000007</v>
          </cell>
          <cell r="G210">
            <v>0</v>
          </cell>
          <cell r="H210">
            <v>8.8000000000000007</v>
          </cell>
          <cell r="I210">
            <v>0</v>
          </cell>
          <cell r="J210" t="b">
            <v>0</v>
          </cell>
        </row>
        <row r="211">
          <cell r="A211" t="str">
            <v>PGE:ROB:UNITARY AIR COOLED 135-239KBTU/H 11.5 EER OR 12.3 IEER</v>
          </cell>
          <cell r="B211" t="str">
            <v>PGE</v>
          </cell>
          <cell r="C211" t="str">
            <v>ROB</v>
          </cell>
          <cell r="D211" t="str">
            <v>UNITARY AIR COOLED 135-239KBTU/H 11.5 EER OR 12.3 IEER</v>
          </cell>
          <cell r="E211" t="str">
            <v>Com</v>
          </cell>
          <cell r="F211">
            <v>15</v>
          </cell>
          <cell r="G211">
            <v>0</v>
          </cell>
          <cell r="H211">
            <v>15</v>
          </cell>
          <cell r="I211">
            <v>0</v>
          </cell>
          <cell r="J211" t="b">
            <v>0</v>
          </cell>
        </row>
        <row r="212">
          <cell r="A212" t="str">
            <v>PGE:ROB:UNITARY AIR COOLED 135-239KBTU/H 13.0 EER OR 15.2 IEER</v>
          </cell>
          <cell r="B212" t="str">
            <v>PGE</v>
          </cell>
          <cell r="C212" t="str">
            <v>ROB</v>
          </cell>
          <cell r="D212" t="str">
            <v>UNITARY AIR COOLED 135-239KBTU/H 13.0 EER OR 15.2 IEER</v>
          </cell>
          <cell r="E212" t="str">
            <v>Com</v>
          </cell>
          <cell r="F212">
            <v>15</v>
          </cell>
          <cell r="G212">
            <v>0</v>
          </cell>
          <cell r="H212">
            <v>15</v>
          </cell>
          <cell r="I212">
            <v>0</v>
          </cell>
          <cell r="J212" t="b">
            <v>0</v>
          </cell>
        </row>
        <row r="213">
          <cell r="A213" t="str">
            <v>PGE:ROB:UNITARY AIR COOLED 240-759KBTU/H 10.5 EER OR 11.1 IEER</v>
          </cell>
          <cell r="B213" t="str">
            <v>PGE</v>
          </cell>
          <cell r="C213" t="str">
            <v>ROB</v>
          </cell>
          <cell r="D213" t="str">
            <v>UNITARY AIR COOLED 240-759KBTU/H 10.5 EER OR 11.1 IEER</v>
          </cell>
          <cell r="E213" t="str">
            <v>Com</v>
          </cell>
          <cell r="F213">
            <v>15</v>
          </cell>
          <cell r="G213">
            <v>0</v>
          </cell>
          <cell r="H213">
            <v>15</v>
          </cell>
          <cell r="I213">
            <v>0</v>
          </cell>
          <cell r="J213" t="b">
            <v>0</v>
          </cell>
        </row>
        <row r="214">
          <cell r="A214" t="str">
            <v>PGE:ROB:UNITARY AIR COOLED 65-134KBTU/H 11.5 EER OR 12.8 IEER</v>
          </cell>
          <cell r="B214" t="str">
            <v>PGE</v>
          </cell>
          <cell r="C214" t="str">
            <v>ROB</v>
          </cell>
          <cell r="D214" t="str">
            <v>UNITARY AIR COOLED 65-134KBTU/H 11.5 EER OR 12.8 IEER</v>
          </cell>
          <cell r="E214" t="str">
            <v>Com</v>
          </cell>
          <cell r="F214">
            <v>15</v>
          </cell>
          <cell r="G214">
            <v>0</v>
          </cell>
          <cell r="H214">
            <v>15</v>
          </cell>
          <cell r="I214">
            <v>0</v>
          </cell>
          <cell r="J214" t="b">
            <v>0</v>
          </cell>
        </row>
        <row r="215">
          <cell r="A215" t="str">
            <v>PGE:ROB:UNITARY AIR COOLED 65-134KBTU/H 12.0 EER OR 13.8 IEER</v>
          </cell>
          <cell r="B215" t="str">
            <v>PGE</v>
          </cell>
          <cell r="C215" t="str">
            <v>ROB</v>
          </cell>
          <cell r="D215" t="str">
            <v>UNITARY AIR COOLED 65-134KBTU/H 12.0 EER OR 13.8 IEER</v>
          </cell>
          <cell r="E215" t="str">
            <v>Com</v>
          </cell>
          <cell r="F215">
            <v>15</v>
          </cell>
          <cell r="G215">
            <v>0</v>
          </cell>
          <cell r="H215">
            <v>15</v>
          </cell>
          <cell r="I215">
            <v>0</v>
          </cell>
          <cell r="J215" t="b">
            <v>0</v>
          </cell>
        </row>
        <row r="216">
          <cell r="A216" t="str">
            <v>PGE:ROB:UNITARY AIR COOLED 65-134KBTU/H 12.5 EER OR 14.8 IEER</v>
          </cell>
          <cell r="B216" t="str">
            <v>PGE</v>
          </cell>
          <cell r="C216" t="str">
            <v>ROB</v>
          </cell>
          <cell r="D216" t="str">
            <v>UNITARY AIR COOLED 65-134KBTU/H 12.5 EER OR 14.8 IEER</v>
          </cell>
          <cell r="E216" t="str">
            <v>Com</v>
          </cell>
          <cell r="F216">
            <v>15</v>
          </cell>
          <cell r="G216">
            <v>0</v>
          </cell>
          <cell r="H216">
            <v>15</v>
          </cell>
          <cell r="I216">
            <v>0</v>
          </cell>
          <cell r="J216" t="b">
            <v>0</v>
          </cell>
        </row>
        <row r="217">
          <cell r="A217" t="str">
            <v>PGE:ROB:UNITARY AIR COOLED GT760KBTU/H 10.2 EER OR 12.8 IEER</v>
          </cell>
          <cell r="B217" t="str">
            <v>PGE</v>
          </cell>
          <cell r="C217" t="str">
            <v>ROB</v>
          </cell>
          <cell r="D217" t="str">
            <v>UNITARY AIR COOLED GT760KBTU/H 10.2 EER OR 12.8 IEER</v>
          </cell>
          <cell r="E217" t="str">
            <v>Com</v>
          </cell>
          <cell r="F217">
            <v>15</v>
          </cell>
          <cell r="G217">
            <v>0</v>
          </cell>
          <cell r="H217">
            <v>15</v>
          </cell>
          <cell r="I217">
            <v>0</v>
          </cell>
          <cell r="J217" t="b">
            <v>0</v>
          </cell>
        </row>
        <row r="218">
          <cell r="A218" t="str">
            <v>PGE:ROB:UNITARY AIR COOLED GT760KBTU/H 10.4 EER OR 14.0 IEER</v>
          </cell>
          <cell r="B218" t="str">
            <v>PGE</v>
          </cell>
          <cell r="C218" t="str">
            <v>ROB</v>
          </cell>
          <cell r="D218" t="str">
            <v>UNITARY AIR COOLED GT760KBTU/H 10.4 EER OR 14.0 IEER</v>
          </cell>
          <cell r="E218" t="str">
            <v>Com</v>
          </cell>
          <cell r="F218">
            <v>15</v>
          </cell>
          <cell r="G218">
            <v>0</v>
          </cell>
          <cell r="H218">
            <v>15</v>
          </cell>
          <cell r="I218">
            <v>0</v>
          </cell>
          <cell r="J218" t="b">
            <v>0</v>
          </cell>
        </row>
        <row r="219">
          <cell r="A219" t="str">
            <v>PGE:ROB:14.0 SEER (11.6 EER) PKG AND (12.0 EER) SPLIT AIR COOLED COM AC &lt;65 KBTU/H</v>
          </cell>
          <cell r="B219" t="str">
            <v>PGE</v>
          </cell>
          <cell r="C219" t="str">
            <v>ROB</v>
          </cell>
          <cell r="D219" t="str">
            <v>14.0 SEER (11.6 EER) PKG AND (12.0 EER) SPLIT AIR COOLED COM AC &lt;65 KBTU/H</v>
          </cell>
          <cell r="E219" t="str">
            <v>Com</v>
          </cell>
          <cell r="F219">
            <v>15</v>
          </cell>
          <cell r="G219">
            <v>0</v>
          </cell>
          <cell r="H219">
            <v>15</v>
          </cell>
          <cell r="I219">
            <v>0</v>
          </cell>
          <cell r="J219" t="b">
            <v>0</v>
          </cell>
        </row>
        <row r="220">
          <cell r="A220" t="str">
            <v>PGE:ROB:15 SEER/12 EER PKG AND 12.5 EER SPLIT AIRCOOLED COMM HEAT PUMP &lt;65 KBTU/HR</v>
          </cell>
          <cell r="B220" t="str">
            <v>PGE</v>
          </cell>
          <cell r="C220" t="str">
            <v>ROB</v>
          </cell>
          <cell r="D220" t="str">
            <v>15 SEER/12 EER PKG AND 12.5 EER SPLIT AIRCOOLED COMM HEAT PUMP &lt;65 KBTU/HR</v>
          </cell>
          <cell r="E220" t="str">
            <v>Com</v>
          </cell>
          <cell r="F220">
            <v>15</v>
          </cell>
          <cell r="G220">
            <v>0</v>
          </cell>
          <cell r="H220">
            <v>15</v>
          </cell>
          <cell r="I220">
            <v>0</v>
          </cell>
          <cell r="J220" t="b">
            <v>0</v>
          </cell>
        </row>
        <row r="221">
          <cell r="A221" t="str">
            <v>PGE:ROB:16 SEER (12.4 EER) PKG OR (13 EER) SPLIT &lt;55 KBTUH 3 PHASE AIR COOLED HP</v>
          </cell>
          <cell r="B221" t="str">
            <v>PGE</v>
          </cell>
          <cell r="C221" t="str">
            <v>ROB</v>
          </cell>
          <cell r="D221" t="str">
            <v>16 SEER (12.4 EER) PKG OR (13 EER) SPLIT &lt;55 KBTUH 3 PHASE AIR COOLED HP</v>
          </cell>
          <cell r="E221" t="str">
            <v>Com</v>
          </cell>
          <cell r="F221">
            <v>15</v>
          </cell>
          <cell r="G221">
            <v>0</v>
          </cell>
          <cell r="H221">
            <v>15</v>
          </cell>
          <cell r="I221">
            <v>0</v>
          </cell>
          <cell r="J221" t="b">
            <v>0</v>
          </cell>
        </row>
        <row r="222">
          <cell r="A222" t="str">
            <v>PGE:ROB:16 SEER (12.4 EER) PKG OR (13 EER) SPLIT 55-65 KBTU 3 PHASE AIR COOLED AC</v>
          </cell>
          <cell r="B222" t="str">
            <v>PGE</v>
          </cell>
          <cell r="C222" t="str">
            <v>ROB</v>
          </cell>
          <cell r="D222" t="str">
            <v>16 SEER (12.4 EER) PKG OR (13 EER) SPLIT 55-65 KBTU 3 PHASE AIR COOLED AC</v>
          </cell>
          <cell r="E222" t="str">
            <v>Com</v>
          </cell>
          <cell r="F222">
            <v>15</v>
          </cell>
          <cell r="G222">
            <v>0</v>
          </cell>
          <cell r="H222">
            <v>15</v>
          </cell>
          <cell r="I222">
            <v>0</v>
          </cell>
          <cell r="J222" t="b">
            <v>0</v>
          </cell>
        </row>
        <row r="223">
          <cell r="A223" t="str">
            <v>PGE:ROB:17 SEER (13 EER) PKG OR (13.5 EER) SPLIT 55-65 KBTU 3 PHASE AIR COOLED AC</v>
          </cell>
          <cell r="B223" t="str">
            <v>PGE</v>
          </cell>
          <cell r="C223" t="str">
            <v>ROB</v>
          </cell>
          <cell r="D223" t="str">
            <v>17 SEER (13 EER) PKG OR (13.5 EER) SPLIT 55-65 KBTU 3 PHASE AIR COOLED AC</v>
          </cell>
          <cell r="E223" t="str">
            <v>Com</v>
          </cell>
          <cell r="F223">
            <v>15</v>
          </cell>
          <cell r="G223">
            <v>0</v>
          </cell>
          <cell r="H223">
            <v>15</v>
          </cell>
          <cell r="I223">
            <v>0</v>
          </cell>
          <cell r="J223" t="b">
            <v>0</v>
          </cell>
        </row>
        <row r="224">
          <cell r="A224" t="str">
            <v>PGE:ROB:HVAC_VARIABLE_REFRIG_FLOW_HEAT_PUMP_&lt;_80_TONS</v>
          </cell>
          <cell r="B224" t="str">
            <v>PGE</v>
          </cell>
          <cell r="C224" t="str">
            <v>ROB</v>
          </cell>
          <cell r="D224" t="str">
            <v>HVAC_VARIABLE_REFRIG_FLOW_HEAT_PUMP_&lt;_80_TONS</v>
          </cell>
          <cell r="E224" t="str">
            <v>Ind</v>
          </cell>
          <cell r="F224">
            <v>15</v>
          </cell>
          <cell r="G224">
            <v>0</v>
          </cell>
          <cell r="H224">
            <v>15</v>
          </cell>
          <cell r="I224">
            <v>0</v>
          </cell>
          <cell r="J224" t="b">
            <v>0</v>
          </cell>
        </row>
        <row r="225">
          <cell r="A225" t="str">
            <v>PGE:ROB:HVAC_VARIABLE_REFRIG_FLOW_HEAT_RECOVERY_&lt;_80_TONS</v>
          </cell>
          <cell r="B225" t="str">
            <v>PGE</v>
          </cell>
          <cell r="C225" t="str">
            <v>ROB</v>
          </cell>
          <cell r="D225" t="str">
            <v>HVAC_VARIABLE_REFRIG_FLOW_HEAT_RECOVERY_&lt;_80_TONS</v>
          </cell>
          <cell r="E225" t="str">
            <v>Com</v>
          </cell>
          <cell r="F225">
            <v>15</v>
          </cell>
          <cell r="G225">
            <v>0</v>
          </cell>
          <cell r="H225">
            <v>15</v>
          </cell>
          <cell r="I225">
            <v>0</v>
          </cell>
          <cell r="J225" t="b">
            <v>0</v>
          </cell>
        </row>
        <row r="226">
          <cell r="A226" t="str">
            <v>PGE:ROB:PACKAGE CHILLER - TIER 2 - AIR COOLED</v>
          </cell>
          <cell r="B226" t="str">
            <v>PGE</v>
          </cell>
          <cell r="C226" t="str">
            <v>ROB</v>
          </cell>
          <cell r="D226" t="str">
            <v>PACKAGE CHILLER - TIER 2 - AIR COOLED</v>
          </cell>
          <cell r="E226" t="str">
            <v>Com</v>
          </cell>
          <cell r="F226">
            <v>20</v>
          </cell>
          <cell r="G226">
            <v>0</v>
          </cell>
          <cell r="H226">
            <v>20</v>
          </cell>
          <cell r="I226">
            <v>0</v>
          </cell>
          <cell r="J226" t="b">
            <v>0</v>
          </cell>
        </row>
        <row r="227">
          <cell r="A227" t="str">
            <v>PGE:ROB:PKG-SPLIT WATER COOLED HP &lt;65KBTU/H 14.0 EER-SINGLE/3-PHASE EQUIP</v>
          </cell>
          <cell r="B227" t="str">
            <v>PGE</v>
          </cell>
          <cell r="C227" t="str">
            <v>ROB</v>
          </cell>
          <cell r="D227" t="str">
            <v>PKG-SPLIT WATER COOLED HP &lt;65KBTU/H 14.0 EER-SINGLE/3-PHASE EQUIP</v>
          </cell>
          <cell r="E227" t="str">
            <v>Com</v>
          </cell>
          <cell r="F227">
            <v>15</v>
          </cell>
          <cell r="G227">
            <v>0</v>
          </cell>
          <cell r="H227">
            <v>15</v>
          </cell>
          <cell r="I227">
            <v>0</v>
          </cell>
          <cell r="J227" t="b">
            <v>0</v>
          </cell>
        </row>
        <row r="228">
          <cell r="A228" t="str">
            <v>PGE:R:VENDING MACHINE CONTROLLER - UNCOOLED</v>
          </cell>
          <cell r="B228" t="str">
            <v>PGE</v>
          </cell>
          <cell r="C228" t="str">
            <v>R</v>
          </cell>
          <cell r="D228" t="str">
            <v>VENDING MACHINE CONTROLLER - UNCOOLED</v>
          </cell>
          <cell r="E228" t="str">
            <v>Com</v>
          </cell>
          <cell r="F228">
            <v>5</v>
          </cell>
          <cell r="G228">
            <v>0</v>
          </cell>
          <cell r="H228">
            <v>5</v>
          </cell>
          <cell r="I228">
            <v>0</v>
          </cell>
          <cell r="J228" t="b">
            <v>0</v>
          </cell>
        </row>
        <row r="229">
          <cell r="A229" t="str">
            <v>PGE:R:LED OUTDOOR AREA LIGHTING - REPLACE 101 TO 150 W LAMP WITH LED</v>
          </cell>
          <cell r="B229" t="str">
            <v>PGE</v>
          </cell>
          <cell r="C229" t="str">
            <v>R</v>
          </cell>
          <cell r="D229" t="str">
            <v>LED OUTDOOR AREA LIGHTING - REPLACE 101 TO 150 W LAMP WITH LED</v>
          </cell>
          <cell r="E229" t="str">
            <v>Com</v>
          </cell>
          <cell r="F229">
            <v>12</v>
          </cell>
          <cell r="G229">
            <v>0</v>
          </cell>
          <cell r="H229">
            <v>12</v>
          </cell>
          <cell r="I229">
            <v>0</v>
          </cell>
          <cell r="J229" t="b">
            <v>0</v>
          </cell>
        </row>
        <row r="230">
          <cell r="A230" t="str">
            <v>PGE:ROB:2X4 HIGH PERFORMANCE 2L T5 FIXTURE WITH HLO BALLAST</v>
          </cell>
          <cell r="B230" t="str">
            <v>PGE</v>
          </cell>
          <cell r="C230" t="str">
            <v>ROB</v>
          </cell>
          <cell r="D230" t="str">
            <v>2X4 HIGH PERFORMANCE 2L T5 FIXTURE WITH HLO BALLAST</v>
          </cell>
          <cell r="E230" t="str">
            <v>Com</v>
          </cell>
          <cell r="F230">
            <v>14.3</v>
          </cell>
          <cell r="G230">
            <v>0</v>
          </cell>
          <cell r="H230">
            <v>14.3</v>
          </cell>
          <cell r="I230">
            <v>0</v>
          </cell>
          <cell r="J230" t="b">
            <v>0</v>
          </cell>
        </row>
        <row r="231">
          <cell r="A231" t="str">
            <v>PGE:ROB:2X4 HIGH PERFORMANCE 2L T5 FIXTURE WITH HLO BALLAST</v>
          </cell>
          <cell r="B231" t="str">
            <v>PGE</v>
          </cell>
          <cell r="C231" t="str">
            <v>ROB</v>
          </cell>
          <cell r="D231" t="str">
            <v>2X4 HIGH PERFORMANCE 2L T5 FIXTURE WITH HLO BALLAST</v>
          </cell>
          <cell r="E231" t="str">
            <v>Com</v>
          </cell>
          <cell r="F231">
            <v>14.5</v>
          </cell>
          <cell r="G231">
            <v>0</v>
          </cell>
          <cell r="H231">
            <v>14.5</v>
          </cell>
          <cell r="I231">
            <v>0</v>
          </cell>
          <cell r="J231" t="b">
            <v>0</v>
          </cell>
        </row>
        <row r="232">
          <cell r="A232" t="str">
            <v>PGE:ROB:2X4 HIGH PERFORMANCE 2L T5 KIT WITH HLO BALLAST</v>
          </cell>
          <cell r="B232" t="str">
            <v>PGE</v>
          </cell>
          <cell r="C232" t="str">
            <v>ROB</v>
          </cell>
          <cell r="D232" t="str">
            <v>2X4 HIGH PERFORMANCE 2L T5 KIT WITH HLO BALLAST</v>
          </cell>
          <cell r="E232" t="str">
            <v>Com</v>
          </cell>
          <cell r="F232">
            <v>14.5</v>
          </cell>
          <cell r="G232">
            <v>0</v>
          </cell>
          <cell r="H232">
            <v>14.5</v>
          </cell>
          <cell r="I232">
            <v>0</v>
          </cell>
          <cell r="J232" t="b">
            <v>0</v>
          </cell>
        </row>
        <row r="233">
          <cell r="A233" t="str">
            <v>PGE:ROB:2X4 HIGH PERFORMANCE 2L T5 KIT WITH HLO BALLAST</v>
          </cell>
          <cell r="B233" t="str">
            <v>PGE</v>
          </cell>
          <cell r="C233" t="str">
            <v>ROB</v>
          </cell>
          <cell r="D233" t="str">
            <v>2X4 HIGH PERFORMANCE 2L T5 KIT WITH HLO BALLAST</v>
          </cell>
          <cell r="E233" t="str">
            <v>Com</v>
          </cell>
          <cell r="F233">
            <v>14.7</v>
          </cell>
          <cell r="G233">
            <v>0</v>
          </cell>
          <cell r="H233">
            <v>14.7</v>
          </cell>
          <cell r="I233">
            <v>0</v>
          </cell>
          <cell r="J233" t="b">
            <v>0</v>
          </cell>
        </row>
        <row r="234">
          <cell r="A234" t="str">
            <v>PGE:ROB:2X4 HIGH PERFORMANCE 2L T5 KIT WITH HLO BALLAST</v>
          </cell>
          <cell r="B234" t="str">
            <v>PGE</v>
          </cell>
          <cell r="C234" t="str">
            <v>ROB</v>
          </cell>
          <cell r="D234" t="str">
            <v>2X4 HIGH PERFORMANCE 2L T5 KIT WITH HLO BALLAST</v>
          </cell>
          <cell r="E234" t="str">
            <v>Com</v>
          </cell>
          <cell r="F234">
            <v>15</v>
          </cell>
          <cell r="G234">
            <v>0</v>
          </cell>
          <cell r="H234">
            <v>15</v>
          </cell>
          <cell r="I234">
            <v>0</v>
          </cell>
          <cell r="J234" t="b">
            <v>0</v>
          </cell>
        </row>
        <row r="235">
          <cell r="A235" t="str">
            <v>PGE:ROB:2X4 HIGH PERFORMANCE 2L T8 FIXTURE WITH RLO NEMA PREMIUM BALLAST</v>
          </cell>
          <cell r="B235" t="str">
            <v>PGE</v>
          </cell>
          <cell r="C235" t="str">
            <v>ROB</v>
          </cell>
          <cell r="D235" t="str">
            <v>2X4 HIGH PERFORMANCE 2L T8 FIXTURE WITH RLO NEMA PREMIUM BALLAST</v>
          </cell>
          <cell r="E235" t="str">
            <v>Com</v>
          </cell>
          <cell r="F235">
            <v>14.5</v>
          </cell>
          <cell r="G235">
            <v>0</v>
          </cell>
          <cell r="H235">
            <v>14.5</v>
          </cell>
          <cell r="I235">
            <v>0</v>
          </cell>
          <cell r="J235" t="b">
            <v>0</v>
          </cell>
        </row>
        <row r="236">
          <cell r="A236" t="str">
            <v>PGE:R:LED OUTDOOR AREA LIGHTING - REPLACE 201 TO 250 W LAMP WITH LED</v>
          </cell>
          <cell r="B236" t="str">
            <v>PGE</v>
          </cell>
          <cell r="C236" t="str">
            <v>R</v>
          </cell>
          <cell r="D236" t="str">
            <v>LED OUTDOOR AREA LIGHTING - REPLACE 201 TO 250 W LAMP WITH LED</v>
          </cell>
          <cell r="E236" t="str">
            <v>Res</v>
          </cell>
          <cell r="F236">
            <v>12</v>
          </cell>
          <cell r="G236">
            <v>0</v>
          </cell>
          <cell r="H236">
            <v>12</v>
          </cell>
          <cell r="I236">
            <v>0</v>
          </cell>
          <cell r="J236" t="b">
            <v>0</v>
          </cell>
        </row>
        <row r="237">
          <cell r="A237" t="str">
            <v>PGE:R:NIGHT COVERS FOR DISPLAY CASES: VERTICAL (MEDIUM TEMPERATURE)</v>
          </cell>
          <cell r="B237" t="str">
            <v>PGE</v>
          </cell>
          <cell r="C237" t="str">
            <v>R</v>
          </cell>
          <cell r="D237" t="str">
            <v>NIGHT COVERS FOR DISPLAY CASES: VERTICAL (MEDIUM TEMPERATURE)</v>
          </cell>
          <cell r="E237" t="str">
            <v>Com</v>
          </cell>
          <cell r="F237">
            <v>5</v>
          </cell>
          <cell r="G237">
            <v>0</v>
          </cell>
          <cell r="H237">
            <v>4</v>
          </cell>
          <cell r="I237">
            <v>0</v>
          </cell>
          <cell r="J237" t="b">
            <v>1</v>
          </cell>
        </row>
        <row r="238">
          <cell r="A238" t="str">
            <v>PGE:ROB:REFRIG CASE LTG-TIER 2 LED LIGHTBAR &gt; 5-FOOT UNIT NO OCC SENSOR CONTROL</v>
          </cell>
          <cell r="B238" t="str">
            <v>PGE</v>
          </cell>
          <cell r="C238" t="str">
            <v>ROB</v>
          </cell>
          <cell r="D238" t="str">
            <v>REFRIG CASE LTG-TIER 2 LED LIGHTBAR &gt; 5-FOOT UNIT NO OCC SENSOR CONTROL</v>
          </cell>
          <cell r="E238" t="str">
            <v>Com</v>
          </cell>
          <cell r="F238">
            <v>16</v>
          </cell>
          <cell r="G238">
            <v>0</v>
          </cell>
          <cell r="H238">
            <v>4</v>
          </cell>
          <cell r="I238">
            <v>4</v>
          </cell>
          <cell r="J238" t="b">
            <v>1</v>
          </cell>
        </row>
        <row r="239">
          <cell r="A239" t="str">
            <v>PGE:REA:NIGHT COVERS FOR DISPLAY CASES: VERTICAL (MEDIUM TEMPERATURE)</v>
          </cell>
          <cell r="B239" t="str">
            <v>PGE</v>
          </cell>
          <cell r="C239" t="str">
            <v>REA</v>
          </cell>
          <cell r="D239" t="str">
            <v>NIGHT COVERS FOR DISPLAY CASES: VERTICAL (MEDIUM TEMPERATURE)</v>
          </cell>
          <cell r="E239" t="str">
            <v>Com</v>
          </cell>
          <cell r="F239">
            <v>5</v>
          </cell>
          <cell r="G239">
            <v>0</v>
          </cell>
          <cell r="H239">
            <v>4</v>
          </cell>
          <cell r="I239">
            <v>0</v>
          </cell>
          <cell r="J239" t="b">
            <v>1</v>
          </cell>
        </row>
        <row r="240">
          <cell r="A240" t="str">
            <v>PGE:ROB:2X2 HIGH PERFORMANCE 2L T8 KIT WITH NLO NEMA PREMIUM  BALLAST</v>
          </cell>
          <cell r="B240" t="str">
            <v>PGE</v>
          </cell>
          <cell r="C240" t="str">
            <v>ROB</v>
          </cell>
          <cell r="D240" t="str">
            <v>2X2 HIGH PERFORMANCE 2L T8 KIT WITH NLO NEMA PREMIUM  BALLAST</v>
          </cell>
          <cell r="E240" t="str">
            <v>Com</v>
          </cell>
          <cell r="F240">
            <v>15</v>
          </cell>
          <cell r="G240">
            <v>0</v>
          </cell>
          <cell r="H240">
            <v>15</v>
          </cell>
          <cell r="I240">
            <v>0</v>
          </cell>
          <cell r="J240" t="b">
            <v>0</v>
          </cell>
        </row>
        <row r="241">
          <cell r="A241" t="str">
            <v>PGE:ROB:COMBINATION OVEN-GAS</v>
          </cell>
          <cell r="B241" t="str">
            <v>PGE</v>
          </cell>
          <cell r="C241" t="str">
            <v>ROB</v>
          </cell>
          <cell r="D241" t="str">
            <v>COMBINATION OVEN-GAS</v>
          </cell>
          <cell r="E241" t="str">
            <v>Com</v>
          </cell>
          <cell r="F241">
            <v>12</v>
          </cell>
          <cell r="G241">
            <v>0</v>
          </cell>
          <cell r="H241">
            <v>12</v>
          </cell>
          <cell r="I241">
            <v>0</v>
          </cell>
          <cell r="J241" t="b">
            <v>0</v>
          </cell>
        </row>
        <row r="242">
          <cell r="A242" t="str">
            <v>PGE:ROB:COMMERCIAL RACK OVEN</v>
          </cell>
          <cell r="B242" t="str">
            <v>PGE</v>
          </cell>
          <cell r="C242" t="str">
            <v>ROB</v>
          </cell>
          <cell r="D242" t="str">
            <v>COMMERCIAL RACK OVEN</v>
          </cell>
          <cell r="E242" t="str">
            <v>Com</v>
          </cell>
          <cell r="F242">
            <v>12</v>
          </cell>
          <cell r="G242">
            <v>0</v>
          </cell>
          <cell r="H242">
            <v>12</v>
          </cell>
          <cell r="I242">
            <v>0</v>
          </cell>
          <cell r="J242" t="b">
            <v>0</v>
          </cell>
        </row>
        <row r="243">
          <cell r="A243" t="str">
            <v>PGE:ROB:ENERGY STAR GLASS DOOR REFRIGERATOR 1-DOOR &lt;15</v>
          </cell>
          <cell r="B243" t="str">
            <v>PGE</v>
          </cell>
          <cell r="C243" t="str">
            <v>ROB</v>
          </cell>
          <cell r="D243" t="str">
            <v>ENERGY STAR GLASS DOOR REFRIGERATOR 1-DOOR &lt;15</v>
          </cell>
          <cell r="E243" t="str">
            <v>Com</v>
          </cell>
          <cell r="F243">
            <v>12</v>
          </cell>
          <cell r="G243">
            <v>0</v>
          </cell>
          <cell r="H243">
            <v>12</v>
          </cell>
          <cell r="I243">
            <v>0</v>
          </cell>
          <cell r="J243" t="b">
            <v>0</v>
          </cell>
        </row>
        <row r="244">
          <cell r="A244" t="str">
            <v>PGE:ROB:FIXTURE EXT PSMH: &gt;400 W LAMP BASECASE; UP TO 750 W CMH/PSMH LAMP</v>
          </cell>
          <cell r="B244" t="str">
            <v>PGE</v>
          </cell>
          <cell r="C244" t="str">
            <v>ROB</v>
          </cell>
          <cell r="D244" t="str">
            <v>FIXTURE EXT PSMH: &gt;400 W LAMP BASECASE; UP TO 750 W CMH/PSMH LAMP</v>
          </cell>
          <cell r="E244" t="str">
            <v>Com</v>
          </cell>
          <cell r="F244">
            <v>15</v>
          </cell>
          <cell r="G244">
            <v>0</v>
          </cell>
          <cell r="H244">
            <v>15</v>
          </cell>
          <cell r="I244">
            <v>0</v>
          </cell>
          <cell r="J244" t="b">
            <v>0</v>
          </cell>
        </row>
        <row r="245">
          <cell r="A245" t="str">
            <v>PGE:ROB:FIXTURE INT CF - &lt;= 100 WATTS</v>
          </cell>
          <cell r="B245" t="str">
            <v>PGE</v>
          </cell>
          <cell r="C245" t="str">
            <v>ROB</v>
          </cell>
          <cell r="D245" t="str">
            <v>FIXTURE INT CF - &lt;= 100 WATTS</v>
          </cell>
          <cell r="E245" t="str">
            <v>Com</v>
          </cell>
          <cell r="F245">
            <v>12</v>
          </cell>
          <cell r="G245">
            <v>0</v>
          </cell>
          <cell r="H245">
            <v>12</v>
          </cell>
          <cell r="I245">
            <v>0</v>
          </cell>
          <cell r="J245" t="b">
            <v>0</v>
          </cell>
        </row>
        <row r="246">
          <cell r="A246" t="str">
            <v>PGE:ROB:INSTANTANEOUS WATER HEATERS &lt;= 200MBTUH</v>
          </cell>
          <cell r="B246" t="str">
            <v>PGE</v>
          </cell>
          <cell r="C246" t="str">
            <v>ROB</v>
          </cell>
          <cell r="D246" t="str">
            <v>INSTANTANEOUS WATER HEATERS &lt;= 200MBTUH</v>
          </cell>
          <cell r="E246" t="str">
            <v>Com</v>
          </cell>
          <cell r="F246">
            <v>20</v>
          </cell>
          <cell r="G246">
            <v>0</v>
          </cell>
          <cell r="H246">
            <v>20</v>
          </cell>
          <cell r="I246">
            <v>0</v>
          </cell>
          <cell r="J246" t="b">
            <v>0</v>
          </cell>
        </row>
        <row r="247">
          <cell r="A247" t="str">
            <v>PGE:ROB:LED HIGH/LOW BAY: &gt;131 TO 160 WATTS, REPLACING A 200W PS-MH</v>
          </cell>
          <cell r="B247" t="str">
            <v>PGE</v>
          </cell>
          <cell r="C247" t="str">
            <v>ROB</v>
          </cell>
          <cell r="D247" t="str">
            <v>LED HIGH/LOW BAY: &gt;131 TO 160 WATTS, REPLACING A 200W PS-MH</v>
          </cell>
          <cell r="E247" t="str">
            <v>Com</v>
          </cell>
          <cell r="F247">
            <v>20</v>
          </cell>
          <cell r="G247">
            <v>0</v>
          </cell>
          <cell r="H247">
            <v>20</v>
          </cell>
          <cell r="I247">
            <v>0</v>
          </cell>
          <cell r="J247" t="b">
            <v>0</v>
          </cell>
        </row>
        <row r="248">
          <cell r="A248" t="str">
            <v>PGE:ROB:LED HIGH/LOW BAY: &gt;131 TO 160 WATTS, REPLACING A 200W PS-MH</v>
          </cell>
          <cell r="B248" t="str">
            <v>PGE</v>
          </cell>
          <cell r="C248" t="str">
            <v>ROB</v>
          </cell>
          <cell r="D248" t="str">
            <v>LED HIGH/LOW BAY: &gt;131 TO 160 WATTS, REPLACING A 200W PS-MH</v>
          </cell>
          <cell r="E248" t="str">
            <v>Com</v>
          </cell>
          <cell r="F248">
            <v>10.9</v>
          </cell>
          <cell r="G248">
            <v>0</v>
          </cell>
          <cell r="H248">
            <v>10.9</v>
          </cell>
          <cell r="I248">
            <v>0</v>
          </cell>
          <cell r="J248" t="b">
            <v>0</v>
          </cell>
        </row>
        <row r="249">
          <cell r="A249" t="str">
            <v>PGE:ROB:LED HIGH/LOW BAY: &gt;131 TO 160 WATTS, REPLACING T8 FLUOR 2ND GEN 6L VHLO</v>
          </cell>
          <cell r="B249" t="str">
            <v>PGE</v>
          </cell>
          <cell r="C249" t="str">
            <v>ROB</v>
          </cell>
          <cell r="D249" t="str">
            <v>LED HIGH/LOW BAY: &gt;131 TO 160 WATTS, REPLACING T8 FLUOR 2ND GEN 6L VHLO</v>
          </cell>
          <cell r="E249" t="str">
            <v>Com</v>
          </cell>
          <cell r="F249">
            <v>20</v>
          </cell>
          <cell r="G249">
            <v>0</v>
          </cell>
          <cell r="H249">
            <v>20</v>
          </cell>
          <cell r="I249">
            <v>0</v>
          </cell>
          <cell r="J249" t="b">
            <v>0</v>
          </cell>
        </row>
        <row r="250">
          <cell r="A250" t="str">
            <v>PGE:ROB:LED HIGH/LOW BAY: &gt;187 TO 220 WATTS, REPLACING A 320W PS-MH</v>
          </cell>
          <cell r="B250" t="str">
            <v>PGE</v>
          </cell>
          <cell r="C250" t="str">
            <v>ROB</v>
          </cell>
          <cell r="D250" t="str">
            <v>LED HIGH/LOW BAY: &gt;187 TO 220 WATTS, REPLACING A 320W PS-MH</v>
          </cell>
          <cell r="E250" t="str">
            <v>Com</v>
          </cell>
          <cell r="F250">
            <v>13.41</v>
          </cell>
          <cell r="G250">
            <v>0</v>
          </cell>
          <cell r="H250">
            <v>13.41</v>
          </cell>
          <cell r="I250">
            <v>0</v>
          </cell>
          <cell r="J250" t="b">
            <v>0</v>
          </cell>
        </row>
        <row r="251">
          <cell r="A251" t="str">
            <v>PGE:ROB:LED HIGH/LOW BAY: &gt;320 TO 500 WATTS, REPLACING 750W PS-MH</v>
          </cell>
          <cell r="B251" t="str">
            <v>PGE</v>
          </cell>
          <cell r="C251" t="str">
            <v>ROB</v>
          </cell>
          <cell r="D251" t="str">
            <v>LED HIGH/LOW BAY: &gt;320 TO 500 WATTS, REPLACING 750W PS-MH</v>
          </cell>
          <cell r="E251" t="str">
            <v>Com</v>
          </cell>
          <cell r="F251">
            <v>13.26</v>
          </cell>
          <cell r="G251">
            <v>0</v>
          </cell>
          <cell r="H251">
            <v>13.26</v>
          </cell>
          <cell r="I251">
            <v>0</v>
          </cell>
          <cell r="J251" t="b">
            <v>0</v>
          </cell>
        </row>
        <row r="252">
          <cell r="A252" t="str">
            <v>PGE:ROB:LED OUTDOOR AREA LIGHTING - INSTALL 0-50 W FIXTURE</v>
          </cell>
          <cell r="B252" t="str">
            <v>PGE</v>
          </cell>
          <cell r="C252" t="str">
            <v>ROB</v>
          </cell>
          <cell r="D252" t="str">
            <v>LED OUTDOOR AREA LIGHTING - INSTALL 0-50 W FIXTURE</v>
          </cell>
          <cell r="E252" t="str">
            <v>Com</v>
          </cell>
          <cell r="F252">
            <v>12</v>
          </cell>
          <cell r="G252">
            <v>0</v>
          </cell>
          <cell r="H252">
            <v>12</v>
          </cell>
          <cell r="I252">
            <v>0</v>
          </cell>
          <cell r="J252" t="b">
            <v>0</v>
          </cell>
        </row>
        <row r="253">
          <cell r="A253" t="str">
            <v>PGE:ROB:LED OUTDOOR AREA LIGHTING - INSTALL 226-265 W FIXTURE</v>
          </cell>
          <cell r="B253" t="str">
            <v>PGE</v>
          </cell>
          <cell r="C253" t="str">
            <v>ROB</v>
          </cell>
          <cell r="D253" t="str">
            <v>LED OUTDOOR AREA LIGHTING - INSTALL 226-265 W FIXTURE</v>
          </cell>
          <cell r="E253" t="str">
            <v>Com</v>
          </cell>
          <cell r="F253">
            <v>12</v>
          </cell>
          <cell r="G253">
            <v>0</v>
          </cell>
          <cell r="H253">
            <v>12</v>
          </cell>
          <cell r="I253">
            <v>0</v>
          </cell>
          <cell r="J253" t="b">
            <v>0</v>
          </cell>
        </row>
        <row r="254">
          <cell r="A254" t="str">
            <v>PGE:ROB:LED OUTDOOR AREA LIGHTING - INSTALL 51-70 W FIXTURE</v>
          </cell>
          <cell r="B254" t="str">
            <v>PGE</v>
          </cell>
          <cell r="C254" t="str">
            <v>ROB</v>
          </cell>
          <cell r="D254" t="str">
            <v>LED OUTDOOR AREA LIGHTING - INSTALL 51-70 W FIXTURE</v>
          </cell>
          <cell r="E254" t="str">
            <v>Com</v>
          </cell>
          <cell r="F254">
            <v>12</v>
          </cell>
          <cell r="G254">
            <v>0</v>
          </cell>
          <cell r="H254">
            <v>12</v>
          </cell>
          <cell r="I254">
            <v>0</v>
          </cell>
          <cell r="J254" t="b">
            <v>0</v>
          </cell>
        </row>
        <row r="255">
          <cell r="A255" t="str">
            <v>PGE:REA:TANK INSULATION-LOW TEMP-ONE INCH</v>
          </cell>
          <cell r="B255" t="str">
            <v>PGE</v>
          </cell>
          <cell r="C255" t="str">
            <v>REA</v>
          </cell>
          <cell r="D255" t="str">
            <v>TANK INSULATION-LOW TEMP-ONE INCH</v>
          </cell>
          <cell r="E255" t="str">
            <v>Ag</v>
          </cell>
          <cell r="F255">
            <v>11</v>
          </cell>
          <cell r="G255">
            <v>0</v>
          </cell>
          <cell r="H255">
            <v>6.666666666666667</v>
          </cell>
          <cell r="I255">
            <v>0</v>
          </cell>
          <cell r="J255" t="b">
            <v>1</v>
          </cell>
        </row>
        <row r="256">
          <cell r="A256" t="str">
            <v>PGE:ROB:UNITARY AIR COOLED 135-239KBTU/H 12.0 EER OR 13.0 IEER</v>
          </cell>
          <cell r="B256" t="str">
            <v>PGE</v>
          </cell>
          <cell r="C256" t="str">
            <v>ROB</v>
          </cell>
          <cell r="D256" t="str">
            <v>UNITARY AIR COOLED 135-239KBTU/H 12.0 EER OR 13.0 IEER</v>
          </cell>
          <cell r="E256" t="str">
            <v>Com</v>
          </cell>
          <cell r="F256">
            <v>15</v>
          </cell>
          <cell r="G256">
            <v>0</v>
          </cell>
          <cell r="H256">
            <v>15</v>
          </cell>
          <cell r="I256">
            <v>0</v>
          </cell>
          <cell r="J256" t="b">
            <v>0</v>
          </cell>
        </row>
        <row r="257">
          <cell r="A257" t="str">
            <v>PGE:ROB:SPACE HEATING BOILERS - GAS - LARGE</v>
          </cell>
          <cell r="B257" t="str">
            <v>PGE</v>
          </cell>
          <cell r="C257" t="str">
            <v>ROB</v>
          </cell>
          <cell r="D257" t="str">
            <v>SPACE HEATING BOILERS - GAS - LARGE</v>
          </cell>
          <cell r="E257" t="str">
            <v>Com</v>
          </cell>
          <cell r="F257">
            <v>20</v>
          </cell>
          <cell r="G257">
            <v>0</v>
          </cell>
          <cell r="H257">
            <v>20</v>
          </cell>
          <cell r="I257">
            <v>0</v>
          </cell>
          <cell r="J257" t="b">
            <v>0</v>
          </cell>
        </row>
        <row r="258">
          <cell r="A258" t="str">
            <v>PGE:REA:FHP SINGLE LOW TEMPERATURE CONDENSING UNIT</v>
          </cell>
          <cell r="B258" t="str">
            <v>PGE</v>
          </cell>
          <cell r="C258" t="str">
            <v>REA</v>
          </cell>
          <cell r="D258" t="str">
            <v>FHP SINGLE LOW TEMPERATURE CONDENSING UNIT</v>
          </cell>
          <cell r="E258" t="str">
            <v>Com</v>
          </cell>
          <cell r="F258">
            <v>15</v>
          </cell>
          <cell r="G258">
            <v>0</v>
          </cell>
          <cell r="H258">
            <v>6.666666666666667</v>
          </cell>
          <cell r="I258">
            <v>0</v>
          </cell>
          <cell r="J258" t="b">
            <v>1</v>
          </cell>
        </row>
        <row r="259">
          <cell r="A259" t="str">
            <v>PGE:ROB:UNITARY AIR COOLED 240-759KBTU/H 10.8 EER OR 12.0 IEER</v>
          </cell>
          <cell r="B259" t="str">
            <v>PGE</v>
          </cell>
          <cell r="C259" t="str">
            <v>ROB</v>
          </cell>
          <cell r="D259" t="str">
            <v>UNITARY AIR COOLED 240-759KBTU/H 10.8 EER OR 12.0 IEER</v>
          </cell>
          <cell r="E259" t="str">
            <v>Com</v>
          </cell>
          <cell r="F259">
            <v>15</v>
          </cell>
          <cell r="G259">
            <v>0</v>
          </cell>
          <cell r="H259">
            <v>15</v>
          </cell>
          <cell r="I259">
            <v>0</v>
          </cell>
          <cell r="J259" t="b">
            <v>0</v>
          </cell>
        </row>
        <row r="260">
          <cell r="A260" t="str">
            <v>PGE:ROB:ADV REFRIGERATION CNTRL LOW-TEMP</v>
          </cell>
          <cell r="B260" t="str">
            <v>PGE</v>
          </cell>
          <cell r="C260" t="str">
            <v>ROB</v>
          </cell>
          <cell r="D260" t="str">
            <v>ADV REFRIGERATION CNTRL LOW-TEMP</v>
          </cell>
          <cell r="E260" t="str">
            <v>Com</v>
          </cell>
          <cell r="F260">
            <v>16</v>
          </cell>
          <cell r="G260">
            <v>0</v>
          </cell>
          <cell r="H260">
            <v>16</v>
          </cell>
          <cell r="I260">
            <v>0</v>
          </cell>
          <cell r="J260" t="b">
            <v>0</v>
          </cell>
        </row>
        <row r="261">
          <cell r="A261" t="str">
            <v>PGE:ROB:COMPRESSOR: MULTIPLEX - AIR COOLED CONDENSER</v>
          </cell>
          <cell r="B261" t="str">
            <v>PGE</v>
          </cell>
          <cell r="C261" t="str">
            <v>ROB</v>
          </cell>
          <cell r="D261" t="str">
            <v>COMPRESSOR: MULTIPLEX - AIR COOLED CONDENSER</v>
          </cell>
          <cell r="E261" t="str">
            <v>Com</v>
          </cell>
          <cell r="F261">
            <v>10</v>
          </cell>
          <cell r="G261">
            <v>0</v>
          </cell>
          <cell r="H261">
            <v>10</v>
          </cell>
          <cell r="I261">
            <v>0</v>
          </cell>
          <cell r="J261" t="b">
            <v>0</v>
          </cell>
        </row>
        <row r="262">
          <cell r="A262" t="str">
            <v>PGE:ROB:CONTROL - MULTIPLEX - WETBULB - EVAP COOLED SCT HP 70 F MIN - VAR SPD</v>
          </cell>
          <cell r="B262" t="str">
            <v>PGE</v>
          </cell>
          <cell r="C262" t="str">
            <v>ROB</v>
          </cell>
          <cell r="D262" t="str">
            <v>CONTROL - MULTIPLEX - WETBULB - EVAP COOLED SCT HP 70 F MIN - VAR SPD</v>
          </cell>
          <cell r="E262" t="str">
            <v>Com</v>
          </cell>
          <cell r="F262">
            <v>15</v>
          </cell>
          <cell r="G262">
            <v>0</v>
          </cell>
          <cell r="H262">
            <v>6.666666666666667</v>
          </cell>
          <cell r="I262">
            <v>0</v>
          </cell>
          <cell r="J262" t="b">
            <v>1</v>
          </cell>
        </row>
        <row r="263">
          <cell r="A263" t="str">
            <v>PGE:ROB:ECM FOR WALK-IN EVAPORATOR FAN - 1/3HP</v>
          </cell>
          <cell r="B263" t="str">
            <v>PGE</v>
          </cell>
          <cell r="C263" t="str">
            <v>ROB</v>
          </cell>
          <cell r="D263" t="str">
            <v>ECM FOR WALK-IN EVAPORATOR FAN - 1/3HP</v>
          </cell>
          <cell r="E263" t="str">
            <v>Com</v>
          </cell>
          <cell r="F263">
            <v>15</v>
          </cell>
          <cell r="G263">
            <v>0</v>
          </cell>
          <cell r="H263">
            <v>6.666666666666667</v>
          </cell>
          <cell r="I263">
            <v>6.666666666666667</v>
          </cell>
          <cell r="J263" t="b">
            <v>1</v>
          </cell>
        </row>
        <row r="264">
          <cell r="A264" t="str">
            <v>PGE:ROB:PHOTOCELL: EXTERIOR LIGHTING</v>
          </cell>
          <cell r="B264" t="str">
            <v>PGE</v>
          </cell>
          <cell r="C264" t="str">
            <v>ROB</v>
          </cell>
          <cell r="D264" t="str">
            <v>PHOTOCELL: EXTERIOR LIGHTING</v>
          </cell>
          <cell r="E264" t="str">
            <v>Com</v>
          </cell>
          <cell r="F264">
            <v>8</v>
          </cell>
          <cell r="G264">
            <v>0</v>
          </cell>
          <cell r="H264">
            <v>5</v>
          </cell>
          <cell r="I264">
            <v>0</v>
          </cell>
          <cell r="J264" t="b">
            <v>1</v>
          </cell>
        </row>
        <row r="265">
          <cell r="A265" t="str">
            <v>PGE:ROB:PIPE INSULATION PIPE DIAMETER &gt;=1" - HOT STEAM &gt;= 15PSI</v>
          </cell>
          <cell r="B265" t="str">
            <v>PGE</v>
          </cell>
          <cell r="C265" t="str">
            <v>ROB</v>
          </cell>
          <cell r="D265" t="str">
            <v>PIPE INSULATION PIPE DIAMETER &gt;=1" - HOT STEAM &gt;= 15PSI</v>
          </cell>
          <cell r="E265" t="str">
            <v>Com</v>
          </cell>
          <cell r="F265">
            <v>15</v>
          </cell>
          <cell r="G265">
            <v>0</v>
          </cell>
          <cell r="H265">
            <v>15</v>
          </cell>
          <cell r="I265">
            <v>0</v>
          </cell>
          <cell r="J265" t="b">
            <v>0</v>
          </cell>
        </row>
        <row r="266">
          <cell r="A266" t="str">
            <v>PGE:ROB:LED HIGH/LOW BAY: 40 TO 131 WATTS, REPLACING A 175W PS-MH</v>
          </cell>
          <cell r="B266" t="str">
            <v>PGE</v>
          </cell>
          <cell r="C266" t="str">
            <v>ROB</v>
          </cell>
          <cell r="D266" t="str">
            <v>LED HIGH/LOW BAY: 40 TO 131 WATTS, REPLACING A 175W PS-MH</v>
          </cell>
          <cell r="E266" t="str">
            <v>Com</v>
          </cell>
          <cell r="F266">
            <v>7.13</v>
          </cell>
          <cell r="G266">
            <v>0</v>
          </cell>
          <cell r="H266">
            <v>7.13</v>
          </cell>
          <cell r="I266">
            <v>0</v>
          </cell>
          <cell r="J266" t="b">
            <v>0</v>
          </cell>
        </row>
        <row r="267">
          <cell r="A267" t="str">
            <v>PGE:ROB:LED PAR20: &lt;= 11 WATTS</v>
          </cell>
          <cell r="B267" t="str">
            <v>PGE</v>
          </cell>
          <cell r="C267" t="str">
            <v>ROB</v>
          </cell>
          <cell r="D267" t="str">
            <v>LED PAR20: &lt;= 11 WATTS</v>
          </cell>
          <cell r="E267" t="str">
            <v>Com</v>
          </cell>
          <cell r="F267">
            <v>5.14</v>
          </cell>
          <cell r="G267">
            <v>0</v>
          </cell>
          <cell r="H267">
            <v>5.14</v>
          </cell>
          <cell r="I267">
            <v>0</v>
          </cell>
          <cell r="J267" t="b">
            <v>0</v>
          </cell>
        </row>
        <row r="268">
          <cell r="A268" t="str">
            <v>PGE:ROB:WATER SAVING SHOWERHEADS - GAS WATER HTR</v>
          </cell>
          <cell r="B268" t="str">
            <v>PGE</v>
          </cell>
          <cell r="C268" t="str">
            <v>ROB</v>
          </cell>
          <cell r="D268" t="str">
            <v>WATER SAVING SHOWERHEADS - GAS WATER HTR</v>
          </cell>
          <cell r="E268" t="str">
            <v>Res</v>
          </cell>
          <cell r="F268">
            <v>10</v>
          </cell>
          <cell r="G268">
            <v>0</v>
          </cell>
          <cell r="H268">
            <v>10</v>
          </cell>
          <cell r="I268">
            <v>0</v>
          </cell>
          <cell r="J268" t="b">
            <v>0</v>
          </cell>
        </row>
        <row r="269">
          <cell r="A269" t="str">
            <v>PGE:ROB:LIN FT T3 LED LTBAR &lt;= 5FT UNIT NO OCC SENS CTRL REPLACE MULT LAMP PROFILE</v>
          </cell>
          <cell r="B269" t="str">
            <v>PGE</v>
          </cell>
          <cell r="C269" t="str">
            <v>ROB</v>
          </cell>
          <cell r="D269" t="str">
            <v>LIN FT T3 LED LTBAR &lt;= 5FT UNIT NO OCC SENS CTRL REPLACE MULT LAMP PROFILE</v>
          </cell>
          <cell r="E269" t="str">
            <v>Com</v>
          </cell>
          <cell r="F269">
            <v>16</v>
          </cell>
          <cell r="G269">
            <v>0</v>
          </cell>
          <cell r="H269">
            <v>4</v>
          </cell>
          <cell r="I269">
            <v>4</v>
          </cell>
          <cell r="J269" t="b">
            <v>1</v>
          </cell>
        </row>
        <row r="270">
          <cell r="A270" t="str">
            <v>PGE:ROB:REFRIGERATOR: BOTTOM FREEZER WITHOUT ICE &gt;= 16.5 CU. FT.</v>
          </cell>
          <cell r="B270" t="str">
            <v>PGE</v>
          </cell>
          <cell r="C270" t="str">
            <v>ROB</v>
          </cell>
          <cell r="D270" t="str">
            <v>REFRIGERATOR: BOTTOM FREEZER WITHOUT ICE &gt;= 16.5 CU. FT.</v>
          </cell>
          <cell r="E270" t="str">
            <v>Com</v>
          </cell>
          <cell r="F270">
            <v>14</v>
          </cell>
          <cell r="G270">
            <v>0</v>
          </cell>
          <cell r="H270">
            <v>14</v>
          </cell>
          <cell r="I270">
            <v>0</v>
          </cell>
          <cell r="J270" t="b">
            <v>0</v>
          </cell>
        </row>
        <row r="271">
          <cell r="A271" t="str">
            <v>PGE:ROB:MEDIUM TEMP OPEN CASE TO NEW HIGH EFFICIENCY OPEN CASE</v>
          </cell>
          <cell r="B271" t="str">
            <v>PGE</v>
          </cell>
          <cell r="C271" t="str">
            <v>ROB</v>
          </cell>
          <cell r="D271" t="str">
            <v>MEDIUM TEMP OPEN CASE TO NEW HIGH EFFICIENCY OPEN CASE</v>
          </cell>
          <cell r="E271" t="str">
            <v>Com</v>
          </cell>
          <cell r="F271">
            <v>12</v>
          </cell>
          <cell r="G271">
            <v>0</v>
          </cell>
          <cell r="H271">
            <v>12</v>
          </cell>
          <cell r="I271">
            <v>0</v>
          </cell>
          <cell r="J271" t="b">
            <v>0</v>
          </cell>
        </row>
        <row r="272">
          <cell r="A272" t="str">
            <v>PGE:ROB:MOTOR: ECM EVAPORATOR DISPLAY CASE</v>
          </cell>
          <cell r="B272" t="str">
            <v>PGE</v>
          </cell>
          <cell r="C272" t="str">
            <v>ROB</v>
          </cell>
          <cell r="D272" t="str">
            <v>MOTOR: ECM EVAPORATOR DISPLAY CASE</v>
          </cell>
          <cell r="E272" t="str">
            <v>Com</v>
          </cell>
          <cell r="F272">
            <v>15</v>
          </cell>
          <cell r="G272">
            <v>0</v>
          </cell>
          <cell r="H272">
            <v>4</v>
          </cell>
          <cell r="I272">
            <v>4</v>
          </cell>
          <cell r="J272" t="b">
            <v>1</v>
          </cell>
        </row>
        <row r="273">
          <cell r="A273" t="str">
            <v>PGE:ROB:T8-25 WATT LAMP-REPLACEMENT OF T8-32 WATT LAMP - 4 FT</v>
          </cell>
          <cell r="B273" t="str">
            <v>PGE</v>
          </cell>
          <cell r="C273" t="str">
            <v>ROB</v>
          </cell>
          <cell r="D273" t="str">
            <v>T8-25 WATT LAMP-REPLACEMENT OF T8-32 WATT LAMP - 4 FT</v>
          </cell>
          <cell r="E273" t="str">
            <v>Com</v>
          </cell>
          <cell r="F273">
            <v>13.31</v>
          </cell>
          <cell r="G273">
            <v>0</v>
          </cell>
          <cell r="H273">
            <v>4.4366666666666665</v>
          </cell>
          <cell r="I273">
            <v>0</v>
          </cell>
          <cell r="J273" t="b">
            <v>1</v>
          </cell>
        </row>
        <row r="274">
          <cell r="A274" t="str">
            <v>PGE:ROB:REFRIG CASE LTG-TIER 1 LED LIGHTBAR &gt; 5-FOOT UNIT NO OCC SENSOR CONTROL</v>
          </cell>
          <cell r="B274" t="str">
            <v>PGE</v>
          </cell>
          <cell r="C274" t="str">
            <v>ROB</v>
          </cell>
          <cell r="D274" t="str">
            <v>REFRIG CASE LTG-TIER 1 LED LIGHTBAR &gt; 5-FOOT UNIT NO OCC SENSOR CONTROL</v>
          </cell>
          <cell r="E274" t="str">
            <v>Com</v>
          </cell>
          <cell r="F274">
            <v>16</v>
          </cell>
          <cell r="G274">
            <v>0</v>
          </cell>
          <cell r="H274">
            <v>4</v>
          </cell>
          <cell r="I274">
            <v>4</v>
          </cell>
          <cell r="J274" t="b">
            <v>1</v>
          </cell>
        </row>
        <row r="275">
          <cell r="A275" t="str">
            <v>PGE:ROB:REFRIG: CASE W/DOOR: MEDIUM TEMPERATURE CASE</v>
          </cell>
          <cell r="B275" t="str">
            <v>PGE</v>
          </cell>
          <cell r="C275" t="str">
            <v>ROB</v>
          </cell>
          <cell r="D275" t="str">
            <v>REFRIG: CASE W/DOOR: MEDIUM TEMPERATURE CASE</v>
          </cell>
          <cell r="E275" t="str">
            <v>Com</v>
          </cell>
          <cell r="F275">
            <v>12</v>
          </cell>
          <cell r="G275">
            <v>0</v>
          </cell>
          <cell r="H275">
            <v>12</v>
          </cell>
          <cell r="I275">
            <v>0</v>
          </cell>
          <cell r="J275" t="b">
            <v>0</v>
          </cell>
        </row>
        <row r="276">
          <cell r="A276" t="str">
            <v>PGE:ROB:TIME CLOCK: INTERIOR LIGHTING</v>
          </cell>
          <cell r="B276" t="str">
            <v>PGE</v>
          </cell>
          <cell r="C276" t="str">
            <v>ROB</v>
          </cell>
          <cell r="D276" t="str">
            <v>TIME CLOCK: INTERIOR LIGHTING</v>
          </cell>
          <cell r="E276" t="str">
            <v>Com</v>
          </cell>
          <cell r="F276">
            <v>8</v>
          </cell>
          <cell r="G276">
            <v>0</v>
          </cell>
          <cell r="H276">
            <v>8</v>
          </cell>
          <cell r="I276">
            <v>0</v>
          </cell>
          <cell r="J276" t="b">
            <v>0</v>
          </cell>
        </row>
        <row r="277">
          <cell r="A277" t="str">
            <v>PGE:ROB:ECM FOR WALK-IN EVAPORATOR FAN WITH CONTROLLER - 1/5HP</v>
          </cell>
          <cell r="B277" t="str">
            <v>PGE</v>
          </cell>
          <cell r="C277" t="str">
            <v>ROB</v>
          </cell>
          <cell r="D277" t="str">
            <v>ECM FOR WALK-IN EVAPORATOR FAN WITH CONTROLLER - 1/5HP</v>
          </cell>
          <cell r="E277" t="str">
            <v>Com</v>
          </cell>
          <cell r="F277">
            <v>15</v>
          </cell>
          <cell r="G277">
            <v>0</v>
          </cell>
          <cell r="H277">
            <v>6.666666666666667</v>
          </cell>
          <cell r="I277">
            <v>6.666666666666667</v>
          </cell>
          <cell r="J277" t="b">
            <v>1</v>
          </cell>
        </row>
        <row r="278">
          <cell r="A278" t="str">
            <v>PGE:ROB:TIME CLOCK: REFRIGERATION CASE LIGHTING</v>
          </cell>
          <cell r="B278" t="str">
            <v>PGE</v>
          </cell>
          <cell r="C278" t="str">
            <v>ROB</v>
          </cell>
          <cell r="D278" t="str">
            <v>TIME CLOCK: REFRIGERATION CASE LIGHTING</v>
          </cell>
          <cell r="E278" t="str">
            <v>Com</v>
          </cell>
          <cell r="F278">
            <v>8</v>
          </cell>
          <cell r="G278">
            <v>0</v>
          </cell>
          <cell r="H278">
            <v>4</v>
          </cell>
          <cell r="I278">
            <v>4</v>
          </cell>
          <cell r="J278" t="b">
            <v>1</v>
          </cell>
        </row>
        <row r="279">
          <cell r="A279" t="str">
            <v>PGE:ROB:28 WATT T8 REPLACING 32 WATT T8</v>
          </cell>
          <cell r="B279" t="str">
            <v>PGE</v>
          </cell>
          <cell r="C279" t="str">
            <v>ROB</v>
          </cell>
          <cell r="D279" t="str">
            <v>28 WATT T8 REPLACING 32 WATT T8</v>
          </cell>
          <cell r="E279" t="str">
            <v>Ind</v>
          </cell>
          <cell r="F279">
            <v>15</v>
          </cell>
          <cell r="G279">
            <v>0</v>
          </cell>
          <cell r="H279">
            <v>5</v>
          </cell>
          <cell r="I279">
            <v>0</v>
          </cell>
          <cell r="J279" t="b">
            <v>1</v>
          </cell>
        </row>
        <row r="280">
          <cell r="A280" t="str">
            <v>PGE:ROB:2X2 HIGH PERFORMANCE 2L T8 KIT WITH NLO NEMA PREMIUM  BALLAST</v>
          </cell>
          <cell r="B280" t="str">
            <v>PGE</v>
          </cell>
          <cell r="C280" t="str">
            <v>ROB</v>
          </cell>
          <cell r="D280" t="str">
            <v>2X2 HIGH PERFORMANCE 2L T8 KIT WITH NLO NEMA PREMIUM  BALLAST</v>
          </cell>
          <cell r="E280" t="str">
            <v>Ind</v>
          </cell>
          <cell r="F280">
            <v>15</v>
          </cell>
          <cell r="G280">
            <v>0</v>
          </cell>
          <cell r="H280">
            <v>15</v>
          </cell>
          <cell r="I280">
            <v>0</v>
          </cell>
          <cell r="J280" t="b">
            <v>0</v>
          </cell>
        </row>
        <row r="281">
          <cell r="A281" t="str">
            <v>PGE:ROB:ENERGY STAR GLASS DOOR REFRIGERATOR 1-DOOR 15&lt;30</v>
          </cell>
          <cell r="B281" t="str">
            <v>PGE</v>
          </cell>
          <cell r="C281" t="str">
            <v>ROB</v>
          </cell>
          <cell r="D281" t="str">
            <v>ENERGY STAR GLASS DOOR REFRIGERATOR 1-DOOR 15&lt;30</v>
          </cell>
          <cell r="E281" t="str">
            <v>Ind</v>
          </cell>
          <cell r="F281">
            <v>12</v>
          </cell>
          <cell r="G281">
            <v>0</v>
          </cell>
          <cell r="H281">
            <v>12</v>
          </cell>
          <cell r="I281">
            <v>0</v>
          </cell>
          <cell r="J281" t="b">
            <v>0</v>
          </cell>
        </row>
        <row r="282">
          <cell r="A282" t="str">
            <v>PGE:REA:POOL COVERS - LARGE POOL</v>
          </cell>
          <cell r="B282" t="str">
            <v>PGE</v>
          </cell>
          <cell r="C282" t="str">
            <v>REA</v>
          </cell>
          <cell r="D282" t="str">
            <v>POOL COVERS - LARGE POOL</v>
          </cell>
          <cell r="E282" t="str">
            <v>Com</v>
          </cell>
          <cell r="F282">
            <v>6</v>
          </cell>
          <cell r="G282">
            <v>0</v>
          </cell>
          <cell r="H282">
            <v>6</v>
          </cell>
          <cell r="I282">
            <v>0</v>
          </cell>
          <cell r="J282" t="b">
            <v>0</v>
          </cell>
        </row>
        <row r="283">
          <cell r="A283" t="str">
            <v>PGE:ROB:FIXTURE EXT INDUCTION - &lt;= 100 WATTS BASE CASE</v>
          </cell>
          <cell r="B283" t="str">
            <v>PGE</v>
          </cell>
          <cell r="C283" t="str">
            <v>ROB</v>
          </cell>
          <cell r="D283" t="str">
            <v>FIXTURE EXT INDUCTION - &lt;= 100 WATTS BASE CASE</v>
          </cell>
          <cell r="E283" t="str">
            <v>Ind</v>
          </cell>
          <cell r="F283">
            <v>15</v>
          </cell>
          <cell r="G283">
            <v>0</v>
          </cell>
          <cell r="H283">
            <v>15</v>
          </cell>
          <cell r="I283">
            <v>0</v>
          </cell>
          <cell r="J283" t="b">
            <v>0</v>
          </cell>
        </row>
        <row r="284">
          <cell r="A284" t="str">
            <v>PGE:ROB:2X4 HIGH PERFORMANCE 2L T8 FIXTURE  WITH NLO NEMA PREMIUM  BALLAST</v>
          </cell>
          <cell r="B284" t="str">
            <v>PGE</v>
          </cell>
          <cell r="C284" t="str">
            <v>ROB</v>
          </cell>
          <cell r="D284" t="str">
            <v>2X4 HIGH PERFORMANCE 2L T8 FIXTURE  WITH NLO NEMA PREMIUM  BALLAST</v>
          </cell>
          <cell r="E284" t="str">
            <v>Com</v>
          </cell>
          <cell r="F284">
            <v>15</v>
          </cell>
          <cell r="G284">
            <v>0</v>
          </cell>
          <cell r="H284">
            <v>15</v>
          </cell>
          <cell r="I284">
            <v>0</v>
          </cell>
          <cell r="J284" t="b">
            <v>0</v>
          </cell>
        </row>
        <row r="285">
          <cell r="A285" t="str">
            <v>PGE:ROB:LED HIGH/LOW BAY: &gt;131 TO 160 WATTS, REPLACING A 200W PS-MH</v>
          </cell>
          <cell r="B285" t="str">
            <v>PGE</v>
          </cell>
          <cell r="C285" t="str">
            <v>ROB</v>
          </cell>
          <cell r="D285" t="str">
            <v>LED HIGH/LOW BAY: &gt;131 TO 160 WATTS, REPLACING A 200W PS-MH</v>
          </cell>
          <cell r="E285" t="str">
            <v>Ind</v>
          </cell>
          <cell r="F285">
            <v>10.9</v>
          </cell>
          <cell r="G285">
            <v>0</v>
          </cell>
          <cell r="H285">
            <v>10.9</v>
          </cell>
          <cell r="I285">
            <v>0</v>
          </cell>
          <cell r="J285" t="b">
            <v>0</v>
          </cell>
        </row>
        <row r="286">
          <cell r="A286" t="str">
            <v>PGE:ROB:LED HIGH/LOW BAY: &gt;220 TO 262 WATTS, REPLACING 350W PS-MH</v>
          </cell>
          <cell r="B286" t="str">
            <v>PGE</v>
          </cell>
          <cell r="C286" t="str">
            <v>ROB</v>
          </cell>
          <cell r="D286" t="str">
            <v>LED HIGH/LOW BAY: &gt;220 TO 262 WATTS, REPLACING 350W PS-MH</v>
          </cell>
          <cell r="E286" t="str">
            <v>Ind</v>
          </cell>
          <cell r="F286">
            <v>10.87</v>
          </cell>
          <cell r="G286">
            <v>0</v>
          </cell>
          <cell r="H286">
            <v>10.87</v>
          </cell>
          <cell r="I286">
            <v>0</v>
          </cell>
          <cell r="J286" t="b">
            <v>0</v>
          </cell>
        </row>
        <row r="287">
          <cell r="A287" t="str">
            <v>PGE:ROB:LED OUTDOOR AREA LIGHTING - INSTALL 0-50 W FIXTURE</v>
          </cell>
          <cell r="B287" t="str">
            <v>PGE</v>
          </cell>
          <cell r="C287" t="str">
            <v>ROB</v>
          </cell>
          <cell r="D287" t="str">
            <v>LED OUTDOOR AREA LIGHTING - INSTALL 0-50 W FIXTURE</v>
          </cell>
          <cell r="E287" t="str">
            <v>Ind</v>
          </cell>
          <cell r="F287">
            <v>12</v>
          </cell>
          <cell r="G287">
            <v>0</v>
          </cell>
          <cell r="H287">
            <v>12</v>
          </cell>
          <cell r="I287">
            <v>0</v>
          </cell>
          <cell r="J287" t="b">
            <v>0</v>
          </cell>
        </row>
        <row r="288">
          <cell r="A288" t="str">
            <v>PGE:ROB:LED OUTDOOR AREA LIGHTING - INSTALL 71-110 W FIXTURE</v>
          </cell>
          <cell r="B288" t="str">
            <v>PGE</v>
          </cell>
          <cell r="C288" t="str">
            <v>ROB</v>
          </cell>
          <cell r="D288" t="str">
            <v>LED OUTDOOR AREA LIGHTING - INSTALL 71-110 W FIXTURE</v>
          </cell>
          <cell r="E288" t="str">
            <v>Ind</v>
          </cell>
          <cell r="F288">
            <v>12</v>
          </cell>
          <cell r="G288">
            <v>0</v>
          </cell>
          <cell r="H288">
            <v>12</v>
          </cell>
          <cell r="I288">
            <v>0</v>
          </cell>
          <cell r="J288" t="b">
            <v>0</v>
          </cell>
        </row>
        <row r="289">
          <cell r="A289" t="str">
            <v>PGE:ROB:LED OUTDOOR AREA LIGHTING - REPLACE 101 TO 150 W LAMP WITH LED</v>
          </cell>
          <cell r="B289" t="str">
            <v>PGE</v>
          </cell>
          <cell r="C289" t="str">
            <v>ROB</v>
          </cell>
          <cell r="D289" t="str">
            <v>LED OUTDOOR AREA LIGHTING - REPLACE 101 TO 150 W LAMP WITH LED</v>
          </cell>
          <cell r="E289" t="str">
            <v>Ind</v>
          </cell>
          <cell r="F289">
            <v>12</v>
          </cell>
          <cell r="G289">
            <v>0</v>
          </cell>
          <cell r="H289">
            <v>12</v>
          </cell>
          <cell r="I289">
            <v>0</v>
          </cell>
          <cell r="J289" t="b">
            <v>0</v>
          </cell>
        </row>
        <row r="290">
          <cell r="A290" t="str">
            <v>PGE:ROB:T8-25 WATT LAMP-REPLACEMENT OF T8-32 WATT LAMP - 4 FT</v>
          </cell>
          <cell r="B290" t="str">
            <v>PGE</v>
          </cell>
          <cell r="C290" t="str">
            <v>ROB</v>
          </cell>
          <cell r="D290" t="str">
            <v>T8-25 WATT LAMP-REPLACEMENT OF T8-32 WATT LAMP - 4 FT</v>
          </cell>
          <cell r="E290" t="str">
            <v>Ind</v>
          </cell>
          <cell r="F290">
            <v>15</v>
          </cell>
          <cell r="G290">
            <v>0</v>
          </cell>
          <cell r="H290">
            <v>5</v>
          </cell>
          <cell r="I290">
            <v>0</v>
          </cell>
          <cell r="J290" t="b">
            <v>1</v>
          </cell>
        </row>
        <row r="291">
          <cell r="A291" t="str">
            <v>PGE:R:LED MR-16 = 6 TO &lt;7 WATTS</v>
          </cell>
          <cell r="B291" t="str">
            <v>PGE</v>
          </cell>
          <cell r="C291" t="str">
            <v>R</v>
          </cell>
          <cell r="D291" t="str">
            <v>LED MR-16 = 6 TO &lt;7 WATTS</v>
          </cell>
          <cell r="E291" t="str">
            <v>Com</v>
          </cell>
          <cell r="F291">
            <v>4.2</v>
          </cell>
          <cell r="G291">
            <v>0</v>
          </cell>
          <cell r="H291">
            <v>4.2</v>
          </cell>
          <cell r="I291">
            <v>0</v>
          </cell>
          <cell r="J291" t="b">
            <v>0</v>
          </cell>
        </row>
        <row r="292">
          <cell r="A292" t="str">
            <v>PGE:R:LED MR-16 = 6 TO &lt;7 WATTS</v>
          </cell>
          <cell r="B292" t="str">
            <v>PGE</v>
          </cell>
          <cell r="C292" t="str">
            <v>R</v>
          </cell>
          <cell r="D292" t="str">
            <v>LED MR-16 = 6 TO &lt;7 WATTS</v>
          </cell>
          <cell r="E292" t="str">
            <v>Com</v>
          </cell>
          <cell r="F292">
            <v>4.1399999999999997</v>
          </cell>
          <cell r="G292">
            <v>0</v>
          </cell>
          <cell r="H292">
            <v>4.1399999999999997</v>
          </cell>
          <cell r="I292">
            <v>0</v>
          </cell>
          <cell r="J292" t="b">
            <v>0</v>
          </cell>
        </row>
        <row r="293">
          <cell r="A293" t="str">
            <v>PGE:R:LED MR-16 = 6 TO &lt;7 WATTS</v>
          </cell>
          <cell r="B293" t="str">
            <v>PGE</v>
          </cell>
          <cell r="C293" t="str">
            <v>R</v>
          </cell>
          <cell r="D293" t="str">
            <v>LED MR-16 = 6 TO &lt;7 WATTS</v>
          </cell>
          <cell r="E293" t="str">
            <v>Com</v>
          </cell>
          <cell r="F293">
            <v>4.99</v>
          </cell>
          <cell r="G293">
            <v>0</v>
          </cell>
          <cell r="H293">
            <v>4.99</v>
          </cell>
          <cell r="I293">
            <v>0</v>
          </cell>
          <cell r="J293" t="b">
            <v>0</v>
          </cell>
        </row>
        <row r="294">
          <cell r="A294" t="str">
            <v>PGE:R:LED OPEN SIGN</v>
          </cell>
          <cell r="B294" t="str">
            <v>PGE</v>
          </cell>
          <cell r="C294" t="str">
            <v>R</v>
          </cell>
          <cell r="D294" t="str">
            <v>LED OPEN SIGN</v>
          </cell>
          <cell r="E294" t="str">
            <v>Com</v>
          </cell>
          <cell r="F294">
            <v>16</v>
          </cell>
          <cell r="G294">
            <v>0</v>
          </cell>
          <cell r="H294">
            <v>16</v>
          </cell>
          <cell r="I294">
            <v>0</v>
          </cell>
          <cell r="J294" t="b">
            <v>0</v>
          </cell>
        </row>
        <row r="295">
          <cell r="A295" t="str">
            <v>PGE:ROB:2X4 HIGH PERFORMANCE 2L T8 KIT WITH RLO NEMA PREMIUM BALLAST</v>
          </cell>
          <cell r="B295" t="str">
            <v>PGE</v>
          </cell>
          <cell r="C295" t="str">
            <v>ROB</v>
          </cell>
          <cell r="D295" t="str">
            <v>2X4 HIGH PERFORMANCE 2L T8 KIT WITH RLO NEMA PREMIUM BALLAST</v>
          </cell>
          <cell r="E295" t="str">
            <v>Com</v>
          </cell>
          <cell r="F295">
            <v>14.5</v>
          </cell>
          <cell r="G295">
            <v>0</v>
          </cell>
          <cell r="H295">
            <v>14.5</v>
          </cell>
          <cell r="I295">
            <v>0</v>
          </cell>
          <cell r="J295" t="b">
            <v>0</v>
          </cell>
        </row>
        <row r="296">
          <cell r="A296" t="str">
            <v>PGE:R:LED OUTDOOR AREA LIGHTING - REPLACE 311 TO 400 W LAMP WITH LED</v>
          </cell>
          <cell r="B296" t="str">
            <v>PGE</v>
          </cell>
          <cell r="C296" t="str">
            <v>R</v>
          </cell>
          <cell r="D296" t="str">
            <v>LED OUTDOOR AREA LIGHTING - REPLACE 311 TO 400 W LAMP WITH LED</v>
          </cell>
          <cell r="E296" t="str">
            <v>Res</v>
          </cell>
          <cell r="F296">
            <v>12</v>
          </cell>
          <cell r="G296">
            <v>0</v>
          </cell>
          <cell r="H296">
            <v>12</v>
          </cell>
          <cell r="I296">
            <v>0</v>
          </cell>
          <cell r="J296" t="b">
            <v>0</v>
          </cell>
        </row>
        <row r="297">
          <cell r="A297" t="str">
            <v>PGE:ROB:ECM FOR WALK-IN EVAPORATOR FAN - 1/5HP</v>
          </cell>
          <cell r="B297" t="str">
            <v>PGE</v>
          </cell>
          <cell r="C297" t="str">
            <v>ROB</v>
          </cell>
          <cell r="D297" t="str">
            <v>ECM FOR WALK-IN EVAPORATOR FAN - 1/5HP</v>
          </cell>
          <cell r="E297" t="str">
            <v>Res</v>
          </cell>
          <cell r="F297">
            <v>15</v>
          </cell>
          <cell r="G297">
            <v>0</v>
          </cell>
          <cell r="H297">
            <v>6.666666666666667</v>
          </cell>
          <cell r="I297">
            <v>6.666666666666667</v>
          </cell>
          <cell r="J297" t="b">
            <v>1</v>
          </cell>
        </row>
        <row r="298">
          <cell r="A298" t="str">
            <v>PGE:ROB:ECM FOR WALK-IN EVAPORATOR FAN WITH CONTROLLER - 1/15HP PLUS 1/20HP</v>
          </cell>
          <cell r="B298" t="str">
            <v>PGE</v>
          </cell>
          <cell r="C298" t="str">
            <v>ROB</v>
          </cell>
          <cell r="D298" t="str">
            <v>ECM FOR WALK-IN EVAPORATOR FAN WITH CONTROLLER - 1/15HP PLUS 1/20HP</v>
          </cell>
          <cell r="E298" t="str">
            <v>Res</v>
          </cell>
          <cell r="F298">
            <v>15</v>
          </cell>
          <cell r="G298">
            <v>0</v>
          </cell>
          <cell r="H298">
            <v>6.666666666666667</v>
          </cell>
          <cell r="I298">
            <v>6.666666666666667</v>
          </cell>
          <cell r="J298" t="b">
            <v>1</v>
          </cell>
        </row>
        <row r="299">
          <cell r="A299" t="str">
            <v>PGE:ROB:REFRIG CASE LTG-TIER 2 LED LIGHTBAR &gt; 5-FOOT UNIT NO OCC SENSOR CONTROL</v>
          </cell>
          <cell r="B299" t="str">
            <v>PGE</v>
          </cell>
          <cell r="C299" t="str">
            <v>ROB</v>
          </cell>
          <cell r="D299" t="str">
            <v>REFRIG CASE LTG-TIER 2 LED LIGHTBAR &gt; 5-FOOT UNIT NO OCC SENSOR CONTROL</v>
          </cell>
          <cell r="E299" t="str">
            <v>Res</v>
          </cell>
          <cell r="F299">
            <v>16</v>
          </cell>
          <cell r="G299">
            <v>0</v>
          </cell>
          <cell r="H299">
            <v>4</v>
          </cell>
          <cell r="I299">
            <v>4</v>
          </cell>
          <cell r="J299" t="b">
            <v>1</v>
          </cell>
        </row>
        <row r="300">
          <cell r="A300" t="str">
            <v>PGE:R:LED HIGH/LOW BAY: &gt;262 TO 280 WATTS, REPLACING 400W PS-MH</v>
          </cell>
          <cell r="B300" t="str">
            <v>PGE</v>
          </cell>
          <cell r="C300" t="str">
            <v>R</v>
          </cell>
          <cell r="D300" t="str">
            <v>LED HIGH/LOW BAY: &gt;262 TO 280 WATTS, REPLACING 400W PS-MH</v>
          </cell>
          <cell r="E300" t="str">
            <v>Com</v>
          </cell>
          <cell r="F300">
            <v>15.8</v>
          </cell>
          <cell r="G300">
            <v>0</v>
          </cell>
          <cell r="H300">
            <v>15.8</v>
          </cell>
          <cell r="I300">
            <v>0</v>
          </cell>
          <cell r="J300" t="b">
            <v>0</v>
          </cell>
        </row>
        <row r="301">
          <cell r="A301" t="str">
            <v>PGE:R:LED OUTDOOR AREA LIGHTING - REPLACE 251 TO 310 W LAMP WITH LED</v>
          </cell>
          <cell r="B301" t="str">
            <v>PGE</v>
          </cell>
          <cell r="C301" t="str">
            <v>R</v>
          </cell>
          <cell r="D301" t="str">
            <v>LED OUTDOOR AREA LIGHTING - REPLACE 251 TO 310 W LAMP WITH LED</v>
          </cell>
          <cell r="E301" t="str">
            <v>Com</v>
          </cell>
          <cell r="F301">
            <v>12</v>
          </cell>
          <cell r="G301">
            <v>0</v>
          </cell>
          <cell r="H301">
            <v>12</v>
          </cell>
          <cell r="I301">
            <v>0</v>
          </cell>
          <cell r="J301" t="b">
            <v>0</v>
          </cell>
        </row>
        <row r="302">
          <cell r="A302" t="str">
            <v>PGE:R:LED PAR20: &lt;= 11 WATTS</v>
          </cell>
          <cell r="B302" t="str">
            <v>PGE</v>
          </cell>
          <cell r="C302" t="str">
            <v>R</v>
          </cell>
          <cell r="D302" t="str">
            <v>LED PAR20: &lt;= 11 WATTS</v>
          </cell>
          <cell r="E302" t="str">
            <v>Com</v>
          </cell>
          <cell r="F302">
            <v>9.5</v>
          </cell>
          <cell r="G302">
            <v>0</v>
          </cell>
          <cell r="H302">
            <v>9.5</v>
          </cell>
          <cell r="I302">
            <v>0</v>
          </cell>
          <cell r="J302" t="b">
            <v>0</v>
          </cell>
        </row>
        <row r="303">
          <cell r="A303" t="str">
            <v>PGE:R:LED PAR30 &gt;= 20 WATTS</v>
          </cell>
          <cell r="B303" t="str">
            <v>PGE</v>
          </cell>
          <cell r="C303" t="str">
            <v>R</v>
          </cell>
          <cell r="D303" t="str">
            <v>LED PAR30 &gt;= 20 WATTS</v>
          </cell>
          <cell r="E303" t="str">
            <v>Com</v>
          </cell>
          <cell r="F303">
            <v>8.58</v>
          </cell>
          <cell r="G303">
            <v>0</v>
          </cell>
          <cell r="H303">
            <v>8.58</v>
          </cell>
          <cell r="I303">
            <v>0</v>
          </cell>
          <cell r="J303" t="b">
            <v>0</v>
          </cell>
        </row>
        <row r="304">
          <cell r="A304" t="str">
            <v>PGE:R:LED PAR38 = 19 TO &lt;20 WATTS</v>
          </cell>
          <cell r="B304" t="str">
            <v>PGE</v>
          </cell>
          <cell r="C304" t="str">
            <v>R</v>
          </cell>
          <cell r="D304" t="str">
            <v>LED PAR38 = 19 TO &lt;20 WATTS</v>
          </cell>
          <cell r="E304" t="str">
            <v>Com</v>
          </cell>
          <cell r="F304">
            <v>8.8000000000000007</v>
          </cell>
          <cell r="G304">
            <v>0</v>
          </cell>
          <cell r="H304">
            <v>8.8000000000000007</v>
          </cell>
          <cell r="I304">
            <v>0</v>
          </cell>
          <cell r="J304" t="b">
            <v>0</v>
          </cell>
        </row>
        <row r="305">
          <cell r="A305" t="str">
            <v>PGE:ROB:LED HIGH/LOW BAY: &gt;220 TO 262 WATTS, REPLACING 350W PS-MH</v>
          </cell>
          <cell r="B305" t="str">
            <v>PGE</v>
          </cell>
          <cell r="C305" t="str">
            <v>ROB</v>
          </cell>
          <cell r="D305" t="str">
            <v>LED HIGH/LOW BAY: &gt;220 TO 262 WATTS, REPLACING 350W PS-MH</v>
          </cell>
          <cell r="E305" t="str">
            <v>Ag</v>
          </cell>
          <cell r="F305">
            <v>10.87</v>
          </cell>
          <cell r="G305">
            <v>0</v>
          </cell>
          <cell r="H305">
            <v>10.87</v>
          </cell>
          <cell r="I305">
            <v>0</v>
          </cell>
          <cell r="J305" t="b">
            <v>0</v>
          </cell>
        </row>
        <row r="306">
          <cell r="A306" t="str">
            <v>PGE:ROB:LED OUTDOOR AREA LIGHTING - REPLACE 201 TO 250 W LAMP WITH LED</v>
          </cell>
          <cell r="B306" t="str">
            <v>PGE</v>
          </cell>
          <cell r="C306" t="str">
            <v>ROB</v>
          </cell>
          <cell r="D306" t="str">
            <v>LED OUTDOOR AREA LIGHTING - REPLACE 201 TO 250 W LAMP WITH LED</v>
          </cell>
          <cell r="E306" t="str">
            <v>Ag</v>
          </cell>
          <cell r="F306">
            <v>12</v>
          </cell>
          <cell r="G306">
            <v>0</v>
          </cell>
          <cell r="H306">
            <v>12</v>
          </cell>
          <cell r="I306">
            <v>0</v>
          </cell>
          <cell r="J306" t="b">
            <v>0</v>
          </cell>
        </row>
        <row r="307">
          <cell r="A307" t="str">
            <v>PGE:R:LED OUTDOOR AREA LIGHTING - REPLACE 311 TO 400 W LAMP WITH LED</v>
          </cell>
          <cell r="B307" t="str">
            <v>PGE</v>
          </cell>
          <cell r="C307" t="str">
            <v>R</v>
          </cell>
          <cell r="D307" t="str">
            <v>LED OUTDOOR AREA LIGHTING - REPLACE 311 TO 400 W LAMP WITH LED</v>
          </cell>
          <cell r="E307" t="str">
            <v>Ag</v>
          </cell>
          <cell r="F307">
            <v>12</v>
          </cell>
          <cell r="G307">
            <v>0</v>
          </cell>
          <cell r="H307">
            <v>12</v>
          </cell>
          <cell r="I307">
            <v>0</v>
          </cell>
          <cell r="J307" t="b">
            <v>0</v>
          </cell>
        </row>
        <row r="308">
          <cell r="A308" t="str">
            <v>PGE:R:LED CANDELABRA &gt;=3 TO &lt;=5</v>
          </cell>
          <cell r="B308" t="str">
            <v>PGE</v>
          </cell>
          <cell r="C308" t="str">
            <v>R</v>
          </cell>
          <cell r="D308" t="str">
            <v>LED CANDELABRA &gt;=3 TO &lt;=5</v>
          </cell>
          <cell r="E308" t="str">
            <v>Com</v>
          </cell>
          <cell r="F308">
            <v>3.4</v>
          </cell>
          <cell r="G308">
            <v>0</v>
          </cell>
          <cell r="H308">
            <v>3.4</v>
          </cell>
          <cell r="I308">
            <v>0</v>
          </cell>
          <cell r="J308" t="b">
            <v>0</v>
          </cell>
        </row>
        <row r="309">
          <cell r="A309" t="str">
            <v>PGE:R:LED MR-16 = 6 TO &lt;7 WATTS</v>
          </cell>
          <cell r="B309" t="str">
            <v>PGE</v>
          </cell>
          <cell r="C309" t="str">
            <v>R</v>
          </cell>
          <cell r="D309" t="str">
            <v>LED MR-16 = 6 TO &lt;7 WATTS</v>
          </cell>
          <cell r="E309" t="str">
            <v>Com</v>
          </cell>
          <cell r="F309">
            <v>4.5999999999999996</v>
          </cell>
          <cell r="G309">
            <v>0</v>
          </cell>
          <cell r="H309">
            <v>4.5999999999999996</v>
          </cell>
          <cell r="I309">
            <v>0</v>
          </cell>
          <cell r="J309" t="b">
            <v>0</v>
          </cell>
        </row>
        <row r="310">
          <cell r="A310" t="str">
            <v>PGE:R:LED PAR30 = 14 TO &lt;15 WATTS</v>
          </cell>
          <cell r="B310" t="str">
            <v>PGE</v>
          </cell>
          <cell r="C310" t="str">
            <v>R</v>
          </cell>
          <cell r="D310" t="str">
            <v>LED PAR30 = 14 TO &lt;15 WATTS</v>
          </cell>
          <cell r="E310" t="str">
            <v>Com</v>
          </cell>
          <cell r="F310">
            <v>4.5999999999999996</v>
          </cell>
          <cell r="G310">
            <v>0</v>
          </cell>
          <cell r="H310">
            <v>4.5999999999999996</v>
          </cell>
          <cell r="I310">
            <v>0</v>
          </cell>
          <cell r="J310" t="b">
            <v>0</v>
          </cell>
        </row>
        <row r="311">
          <cell r="A311" t="str">
            <v>PGE:R:LED PAR30 = 16 TO &lt;17 WATTS</v>
          </cell>
          <cell r="B311" t="str">
            <v>PGE</v>
          </cell>
          <cell r="C311" t="str">
            <v>R</v>
          </cell>
          <cell r="D311" t="str">
            <v>LED PAR30 = 16 TO &lt;17 WATTS</v>
          </cell>
          <cell r="E311" t="str">
            <v>Com</v>
          </cell>
          <cell r="F311">
            <v>4.5999999999999996</v>
          </cell>
          <cell r="G311">
            <v>0</v>
          </cell>
          <cell r="H311">
            <v>4.5999999999999996</v>
          </cell>
          <cell r="I311">
            <v>0</v>
          </cell>
          <cell r="J311" t="b">
            <v>0</v>
          </cell>
        </row>
        <row r="312">
          <cell r="A312" t="str">
            <v>PGE:ROB:LED HIGH/LOW BAY: 40 TO 131 WATTS, REPLACING A 175W PS-MH</v>
          </cell>
          <cell r="B312" t="str">
            <v>PGE</v>
          </cell>
          <cell r="C312" t="str">
            <v>ROB</v>
          </cell>
          <cell r="D312" t="str">
            <v>LED HIGH/LOW BAY: 40 TO 131 WATTS, REPLACING A 175W PS-MH</v>
          </cell>
          <cell r="E312" t="str">
            <v>Ag</v>
          </cell>
          <cell r="F312">
            <v>10.9</v>
          </cell>
          <cell r="G312">
            <v>0</v>
          </cell>
          <cell r="H312">
            <v>10.9</v>
          </cell>
          <cell r="I312">
            <v>0</v>
          </cell>
          <cell r="J312" t="b">
            <v>0</v>
          </cell>
        </row>
        <row r="313">
          <cell r="A313" t="str">
            <v>PGE:REA:PIPE INSULATION PIPE DIAMETER &lt;1" - HOT STEAM &gt;= 15PSI</v>
          </cell>
          <cell r="B313" t="str">
            <v>PGE</v>
          </cell>
          <cell r="C313" t="str">
            <v>REA</v>
          </cell>
          <cell r="D313" t="str">
            <v>PIPE INSULATION PIPE DIAMETER &lt;1" - HOT STEAM &gt;= 15PSI</v>
          </cell>
          <cell r="E313" t="str">
            <v>Ag</v>
          </cell>
          <cell r="F313">
            <v>11</v>
          </cell>
          <cell r="G313">
            <v>0</v>
          </cell>
          <cell r="H313">
            <v>6.666666666666667</v>
          </cell>
          <cell r="I313">
            <v>0</v>
          </cell>
          <cell r="J313" t="b">
            <v>1</v>
          </cell>
        </row>
        <row r="314">
          <cell r="A314" t="str">
            <v>PGE:ROB:COMMERCIAL FULL-SIZE CONVECTION OVEN (ELECTRIC)</v>
          </cell>
          <cell r="B314" t="str">
            <v>PGE</v>
          </cell>
          <cell r="C314" t="str">
            <v>ROB</v>
          </cell>
          <cell r="D314" t="str">
            <v>COMMERCIAL FULL-SIZE CONVECTION OVEN (ELECTRIC)</v>
          </cell>
          <cell r="E314" t="str">
            <v>Ag</v>
          </cell>
          <cell r="F314">
            <v>12</v>
          </cell>
          <cell r="G314">
            <v>0</v>
          </cell>
          <cell r="H314">
            <v>12</v>
          </cell>
          <cell r="I314">
            <v>0</v>
          </cell>
          <cell r="J314" t="b">
            <v>0</v>
          </cell>
        </row>
        <row r="315">
          <cell r="A315" t="str">
            <v>PGE:ROB:DVC CONTROL RETROFIT EXISTING HOOD</v>
          </cell>
          <cell r="B315" t="str">
            <v>PGE</v>
          </cell>
          <cell r="C315" t="str">
            <v>ROB</v>
          </cell>
          <cell r="D315" t="str">
            <v>DVC CONTROL RETROFIT EXISTING HOOD</v>
          </cell>
          <cell r="E315" t="str">
            <v>Ag</v>
          </cell>
          <cell r="F315">
            <v>15</v>
          </cell>
          <cell r="G315">
            <v>0</v>
          </cell>
          <cell r="H315">
            <v>6.666666666666667</v>
          </cell>
          <cell r="I315">
            <v>0</v>
          </cell>
          <cell r="J315" t="b">
            <v>1</v>
          </cell>
        </row>
        <row r="316">
          <cell r="A316" t="str">
            <v>PGE:ROB:INFRARED FILM FOR GREENHOUSE WALLS</v>
          </cell>
          <cell r="B316" t="str">
            <v>PGE</v>
          </cell>
          <cell r="C316" t="str">
            <v>ROB</v>
          </cell>
          <cell r="D316" t="str">
            <v>INFRARED FILM FOR GREENHOUSE WALLS</v>
          </cell>
          <cell r="E316" t="str">
            <v>Ag</v>
          </cell>
          <cell r="F316">
            <v>5</v>
          </cell>
          <cell r="G316">
            <v>0</v>
          </cell>
          <cell r="H316">
            <v>5</v>
          </cell>
          <cell r="I316">
            <v>0</v>
          </cell>
          <cell r="J316" t="b">
            <v>0</v>
          </cell>
        </row>
        <row r="317">
          <cell r="A317" t="str">
            <v>PGE:ROB:LED HIGH/LOW BAY: &gt;320 TO 500 WATTS, REPLACING 750W PS-MH</v>
          </cell>
          <cell r="B317" t="str">
            <v>PGE</v>
          </cell>
          <cell r="C317" t="str">
            <v>ROB</v>
          </cell>
          <cell r="D317" t="str">
            <v>LED HIGH/LOW BAY: &gt;320 TO 500 WATTS, REPLACING 750W PS-MH</v>
          </cell>
          <cell r="E317" t="str">
            <v>Ag</v>
          </cell>
          <cell r="F317">
            <v>10.87</v>
          </cell>
          <cell r="G317">
            <v>0</v>
          </cell>
          <cell r="H317">
            <v>10.87</v>
          </cell>
          <cell r="I317">
            <v>0</v>
          </cell>
          <cell r="J317" t="b">
            <v>0</v>
          </cell>
        </row>
        <row r="318">
          <cell r="A318" t="str">
            <v>PGE:ROB:LED A-LAMP 9 TO &lt; 10 WATTS</v>
          </cell>
          <cell r="B318" t="str">
            <v>PGE</v>
          </cell>
          <cell r="C318" t="str">
            <v>ROB</v>
          </cell>
          <cell r="D318" t="str">
            <v>LED A-LAMP 9 TO &lt; 10 WATTS</v>
          </cell>
          <cell r="E318" t="str">
            <v>Com</v>
          </cell>
          <cell r="F318">
            <v>4.5999999999999996</v>
          </cell>
          <cell r="G318">
            <v>0</v>
          </cell>
          <cell r="H318">
            <v>4.5999999999999996</v>
          </cell>
          <cell r="I318">
            <v>0</v>
          </cell>
          <cell r="J318" t="b">
            <v>0</v>
          </cell>
        </row>
        <row r="319">
          <cell r="A319" t="str">
            <v>PGE:REA:PIPE INSULATION PIPE DIAMETER &lt;1" - HOT STEAM &gt;= 15PSI</v>
          </cell>
          <cell r="B319" t="str">
            <v>PGE</v>
          </cell>
          <cell r="C319" t="str">
            <v>REA</v>
          </cell>
          <cell r="D319" t="str">
            <v>PIPE INSULATION PIPE DIAMETER &lt;1" - HOT STEAM &gt;= 15PSI</v>
          </cell>
          <cell r="E319" t="str">
            <v>Com</v>
          </cell>
          <cell r="F319">
            <v>11</v>
          </cell>
          <cell r="G319">
            <v>0</v>
          </cell>
          <cell r="H319">
            <v>6.666666666666667</v>
          </cell>
          <cell r="I319">
            <v>0</v>
          </cell>
          <cell r="J319" t="b">
            <v>1</v>
          </cell>
        </row>
        <row r="320">
          <cell r="A320" t="str">
            <v>PGE:REA:VARIABLE FREQUENCY DRIVE - HVAC FAN, 100 HP MAX</v>
          </cell>
          <cell r="B320" t="str">
            <v>PGE</v>
          </cell>
          <cell r="C320" t="str">
            <v>REA</v>
          </cell>
          <cell r="D320" t="str">
            <v>VARIABLE FREQUENCY DRIVE - HVAC FAN, 100 HP MAX</v>
          </cell>
          <cell r="E320" t="str">
            <v>Com</v>
          </cell>
          <cell r="F320">
            <v>5</v>
          </cell>
          <cell r="G320">
            <v>0</v>
          </cell>
          <cell r="H320">
            <v>5</v>
          </cell>
          <cell r="I320">
            <v>0</v>
          </cell>
          <cell r="J320" t="b">
            <v>0</v>
          </cell>
        </row>
        <row r="321">
          <cell r="A321" t="str">
            <v>PGE:ROB:28 WATT T8 REPLACING 32 WATT T8</v>
          </cell>
          <cell r="B321" t="str">
            <v>PGE</v>
          </cell>
          <cell r="C321" t="str">
            <v>ROB</v>
          </cell>
          <cell r="D321" t="str">
            <v>28 WATT T8 REPLACING 32 WATT T8</v>
          </cell>
          <cell r="E321" t="str">
            <v>Com</v>
          </cell>
          <cell r="F321">
            <v>14.26</v>
          </cell>
          <cell r="G321">
            <v>0</v>
          </cell>
          <cell r="H321">
            <v>4.753333333333333</v>
          </cell>
          <cell r="I321">
            <v>0</v>
          </cell>
          <cell r="J321" t="b">
            <v>1</v>
          </cell>
        </row>
        <row r="322">
          <cell r="A322" t="str">
            <v>PGE:ROB:LED OUTDOOR AREA LIGHTING - INSTALL 0-50 W FIXTURE</v>
          </cell>
          <cell r="B322" t="str">
            <v>PGE</v>
          </cell>
          <cell r="C322" t="str">
            <v>ROB</v>
          </cell>
          <cell r="D322" t="str">
            <v>LED OUTDOOR AREA LIGHTING - INSTALL 0-50 W FIXTURE</v>
          </cell>
          <cell r="E322" t="str">
            <v>Res</v>
          </cell>
          <cell r="F322">
            <v>12</v>
          </cell>
          <cell r="G322">
            <v>0</v>
          </cell>
          <cell r="H322">
            <v>12</v>
          </cell>
          <cell r="I322">
            <v>0</v>
          </cell>
          <cell r="J322" t="b">
            <v>0</v>
          </cell>
        </row>
        <row r="323">
          <cell r="A323" t="str">
            <v>PGE:NC:CHILLED GLYCOL PIPE INSULATION - INDOOR - WINERY</v>
          </cell>
          <cell r="B323" t="str">
            <v>PGE</v>
          </cell>
          <cell r="C323" t="str">
            <v>NC</v>
          </cell>
          <cell r="D323" t="str">
            <v>CHILLED GLYCOL PIPE INSULATION - INDOOR - WINERY</v>
          </cell>
          <cell r="E323" t="str">
            <v>Com</v>
          </cell>
          <cell r="F323">
            <v>11</v>
          </cell>
          <cell r="G323">
            <v>0</v>
          </cell>
          <cell r="H323">
            <v>11</v>
          </cell>
          <cell r="I323">
            <v>0</v>
          </cell>
          <cell r="J323" t="b">
            <v>0</v>
          </cell>
        </row>
        <row r="324">
          <cell r="A324" t="str">
            <v>PGE:NC:GLYCOL TANK INSULATION - OUTDOOR</v>
          </cell>
          <cell r="B324" t="str">
            <v>PGE</v>
          </cell>
          <cell r="C324" t="str">
            <v>NC</v>
          </cell>
          <cell r="D324" t="str">
            <v>GLYCOL TANK INSULATION - OUTDOOR</v>
          </cell>
          <cell r="E324" t="str">
            <v>Ag</v>
          </cell>
          <cell r="F324">
            <v>15</v>
          </cell>
          <cell r="G324">
            <v>0</v>
          </cell>
          <cell r="H324">
            <v>15</v>
          </cell>
          <cell r="I324">
            <v>0</v>
          </cell>
          <cell r="J324" t="b">
            <v>0</v>
          </cell>
        </row>
        <row r="325">
          <cell r="A325" t="str">
            <v>PGE:REA:PIPE INSULATION PIPE DIAMETER &lt;1" - HOT WATER</v>
          </cell>
          <cell r="B325" t="str">
            <v>PGE</v>
          </cell>
          <cell r="C325" t="str">
            <v>REA</v>
          </cell>
          <cell r="D325" t="str">
            <v>PIPE INSULATION PIPE DIAMETER &lt;1" - HOT WATER</v>
          </cell>
          <cell r="E325" t="str">
            <v>Ag</v>
          </cell>
          <cell r="F325">
            <v>11</v>
          </cell>
          <cell r="G325">
            <v>0</v>
          </cell>
          <cell r="H325">
            <v>6.666666666666667</v>
          </cell>
          <cell r="I325">
            <v>0</v>
          </cell>
          <cell r="J325" t="b">
            <v>1</v>
          </cell>
        </row>
        <row r="326">
          <cell r="A326" t="str">
            <v>PGE:ROB:FIXTURE INT CFL: 101-175 W LAMP BASECASE; UP TO 128 W FIXTURE</v>
          </cell>
          <cell r="B326" t="str">
            <v>PGE</v>
          </cell>
          <cell r="C326" t="str">
            <v>ROB</v>
          </cell>
          <cell r="D326" t="str">
            <v>FIXTURE INT CFL: 101-175 W LAMP BASECASE; UP TO 128 W FIXTURE</v>
          </cell>
          <cell r="E326" t="str">
            <v>Ag</v>
          </cell>
          <cell r="F326">
            <v>12</v>
          </cell>
          <cell r="G326">
            <v>0</v>
          </cell>
          <cell r="H326">
            <v>12</v>
          </cell>
          <cell r="I326">
            <v>0</v>
          </cell>
          <cell r="J326" t="b">
            <v>0</v>
          </cell>
        </row>
        <row r="327">
          <cell r="A327" t="str">
            <v>PGE:ROB:FIXTURE INT INDUCTION - 400 WATTS BASE CASE - UP TO 250W</v>
          </cell>
          <cell r="B327" t="str">
            <v>PGE</v>
          </cell>
          <cell r="C327" t="str">
            <v>ROB</v>
          </cell>
          <cell r="D327" t="str">
            <v>FIXTURE INT INDUCTION - 400 WATTS BASE CASE - UP TO 250W</v>
          </cell>
          <cell r="E327" t="str">
            <v>Ag</v>
          </cell>
          <cell r="F327">
            <v>15</v>
          </cell>
          <cell r="G327">
            <v>0</v>
          </cell>
          <cell r="H327">
            <v>15</v>
          </cell>
          <cell r="I327">
            <v>0</v>
          </cell>
          <cell r="J327" t="b">
            <v>0</v>
          </cell>
        </row>
        <row r="328">
          <cell r="A328" t="str">
            <v>PGE:ROB:COMMERCIAL POOL HEATERS</v>
          </cell>
          <cell r="B328" t="str">
            <v>PGE</v>
          </cell>
          <cell r="C328" t="str">
            <v>ROB</v>
          </cell>
          <cell r="D328" t="str">
            <v>COMMERCIAL POOL HEATERS</v>
          </cell>
          <cell r="E328" t="str">
            <v>Com</v>
          </cell>
          <cell r="F328">
            <v>5</v>
          </cell>
          <cell r="G328">
            <v>0</v>
          </cell>
          <cell r="H328">
            <v>5</v>
          </cell>
          <cell r="I328">
            <v>0</v>
          </cell>
          <cell r="J328" t="b">
            <v>0</v>
          </cell>
        </row>
        <row r="329">
          <cell r="A329" t="str">
            <v>PGE:ROB:LED HIGH/LOW BAY: &gt;131 TO 160 WATTS, REPLACING A 200W PS-MH</v>
          </cell>
          <cell r="B329" t="str">
            <v>PGE</v>
          </cell>
          <cell r="C329" t="str">
            <v>ROB</v>
          </cell>
          <cell r="D329" t="str">
            <v>LED HIGH/LOW BAY: &gt;131 TO 160 WATTS, REPLACING A 200W PS-MH</v>
          </cell>
          <cell r="E329" t="str">
            <v>Ind</v>
          </cell>
          <cell r="F329">
            <v>10.87</v>
          </cell>
          <cell r="G329">
            <v>0</v>
          </cell>
          <cell r="H329">
            <v>10.87</v>
          </cell>
          <cell r="I329">
            <v>0</v>
          </cell>
          <cell r="J329" t="b">
            <v>0</v>
          </cell>
        </row>
        <row r="330">
          <cell r="A330" t="str">
            <v>PGE:ROB:LED HIGH/LOW BAY: 40 TO 131 WATTS, REPLACING T8 FLUOR 2ND GEN 4L VHLO</v>
          </cell>
          <cell r="B330" t="str">
            <v>PGE</v>
          </cell>
          <cell r="C330" t="str">
            <v>ROB</v>
          </cell>
          <cell r="D330" t="str">
            <v>LED HIGH/LOW BAY: 40 TO 131 WATTS, REPLACING T8 FLUOR 2ND GEN 4L VHLO</v>
          </cell>
          <cell r="E330" t="str">
            <v>Ag</v>
          </cell>
          <cell r="F330">
            <v>10.9</v>
          </cell>
          <cell r="G330">
            <v>0</v>
          </cell>
          <cell r="H330">
            <v>10.9</v>
          </cell>
          <cell r="I330">
            <v>0</v>
          </cell>
          <cell r="J330" t="b">
            <v>0</v>
          </cell>
        </row>
        <row r="331">
          <cell r="A331" t="str">
            <v>PGE:ROB:FIXTURE EXT INDUCTION - 101 - 175 WATTS BASE CASE</v>
          </cell>
          <cell r="B331" t="str">
            <v>PGE</v>
          </cell>
          <cell r="C331" t="str">
            <v>ROB</v>
          </cell>
          <cell r="D331" t="str">
            <v>FIXTURE EXT INDUCTION - 101 - 175 WATTS BASE CASE</v>
          </cell>
          <cell r="E331" t="str">
            <v>Com</v>
          </cell>
          <cell r="F331">
            <v>14.63</v>
          </cell>
          <cell r="G331">
            <v>0</v>
          </cell>
          <cell r="H331">
            <v>14.63</v>
          </cell>
          <cell r="I331">
            <v>0</v>
          </cell>
          <cell r="J331" t="b">
            <v>0</v>
          </cell>
        </row>
        <row r="332">
          <cell r="A332" t="str">
            <v>PGE:ROB:HOT WATER BOILER (300-2500 KBTUH, 85.0% THERMAL EFFICIENCY, FORCED DRAFT)</v>
          </cell>
          <cell r="B332" t="str">
            <v>PGE</v>
          </cell>
          <cell r="C332" t="str">
            <v>ROB</v>
          </cell>
          <cell r="D332" t="str">
            <v>HOT WATER BOILER (300-2500 KBTUH, 85.0% THERMAL EFFICIENCY, FORCED DRAFT)</v>
          </cell>
          <cell r="E332" t="str">
            <v>Com</v>
          </cell>
          <cell r="F332">
            <v>20</v>
          </cell>
          <cell r="G332">
            <v>0</v>
          </cell>
          <cell r="H332">
            <v>20</v>
          </cell>
          <cell r="I332">
            <v>0</v>
          </cell>
          <cell r="J332" t="b">
            <v>0</v>
          </cell>
        </row>
        <row r="333">
          <cell r="A333" t="str">
            <v>PGE:ROB:LED HIGH/LOW BAY: &gt;160 TO 187 WATTS, REPLACING A 250 W PS-MH</v>
          </cell>
          <cell r="B333" t="str">
            <v>PGE</v>
          </cell>
          <cell r="C333" t="str">
            <v>ROB</v>
          </cell>
          <cell r="D333" t="str">
            <v>LED HIGH/LOW BAY: &gt;160 TO 187 WATTS, REPLACING A 250 W PS-MH</v>
          </cell>
          <cell r="E333" t="str">
            <v>Com</v>
          </cell>
          <cell r="F333">
            <v>13.41</v>
          </cell>
          <cell r="G333">
            <v>0</v>
          </cell>
          <cell r="H333">
            <v>13.41</v>
          </cell>
          <cell r="I333">
            <v>0</v>
          </cell>
          <cell r="J333" t="b">
            <v>0</v>
          </cell>
        </row>
        <row r="334">
          <cell r="A334" t="str">
            <v>PGE:ROB:LED HIGH/LOW BAY: &gt;187 TO 220 WATTS, REPLACING A 320W PS-MH</v>
          </cell>
          <cell r="B334" t="str">
            <v>PGE</v>
          </cell>
          <cell r="C334" t="str">
            <v>ROB</v>
          </cell>
          <cell r="D334" t="str">
            <v>LED HIGH/LOW BAY: &gt;187 TO 220 WATTS, REPLACING A 320W PS-MH</v>
          </cell>
          <cell r="E334" t="str">
            <v>Com</v>
          </cell>
          <cell r="F334">
            <v>15.6</v>
          </cell>
          <cell r="G334">
            <v>0</v>
          </cell>
          <cell r="H334">
            <v>15.6</v>
          </cell>
          <cell r="I334">
            <v>0</v>
          </cell>
          <cell r="J334" t="b">
            <v>0</v>
          </cell>
        </row>
        <row r="335">
          <cell r="A335" t="str">
            <v>PGE:ROB:LED HIGH/LOW BAY: &gt;187 TO 220 WATTS, REPLACING A 320W PS-MH</v>
          </cell>
          <cell r="B335" t="str">
            <v>PGE</v>
          </cell>
          <cell r="C335" t="str">
            <v>ROB</v>
          </cell>
          <cell r="D335" t="str">
            <v>LED HIGH/LOW BAY: &gt;187 TO 220 WATTS, REPLACING A 320W PS-MH</v>
          </cell>
          <cell r="E335" t="str">
            <v>Com</v>
          </cell>
          <cell r="F335">
            <v>10.87</v>
          </cell>
          <cell r="G335">
            <v>0</v>
          </cell>
          <cell r="H335">
            <v>10.87</v>
          </cell>
          <cell r="I335">
            <v>0</v>
          </cell>
          <cell r="J335" t="b">
            <v>0</v>
          </cell>
        </row>
        <row r="336">
          <cell r="A336" t="str">
            <v>PGE:ROB:LED HIGH/LOW BAY: &gt;187 TO 220 WATTS, REPLACING A 320W PS-MH</v>
          </cell>
          <cell r="B336" t="str">
            <v>PGE</v>
          </cell>
          <cell r="C336" t="str">
            <v>ROB</v>
          </cell>
          <cell r="D336" t="str">
            <v>LED HIGH/LOW BAY: &gt;187 TO 220 WATTS, REPLACING A 320W PS-MH</v>
          </cell>
          <cell r="E336" t="str">
            <v>Com</v>
          </cell>
          <cell r="F336">
            <v>13.26</v>
          </cell>
          <cell r="G336">
            <v>0</v>
          </cell>
          <cell r="H336">
            <v>13.26</v>
          </cell>
          <cell r="I336">
            <v>0</v>
          </cell>
          <cell r="J336" t="b">
            <v>0</v>
          </cell>
        </row>
        <row r="337">
          <cell r="A337" t="str">
            <v>PGE:ROB:LED HIGH/LOW BAY: &gt;220 TO 262 WATTS, REPLACING 350W PS-MH</v>
          </cell>
          <cell r="B337" t="str">
            <v>PGE</v>
          </cell>
          <cell r="C337" t="str">
            <v>ROB</v>
          </cell>
          <cell r="D337" t="str">
            <v>LED HIGH/LOW BAY: &gt;220 TO 262 WATTS, REPLACING 350W PS-MH</v>
          </cell>
          <cell r="E337" t="str">
            <v>Com</v>
          </cell>
          <cell r="F337">
            <v>10.23</v>
          </cell>
          <cell r="G337">
            <v>0</v>
          </cell>
          <cell r="H337">
            <v>10.23</v>
          </cell>
          <cell r="I337">
            <v>0</v>
          </cell>
          <cell r="J337" t="b">
            <v>0</v>
          </cell>
        </row>
        <row r="338">
          <cell r="A338" t="str">
            <v>PGE:ROB:LED HIGH/LOW BAY: &gt;262 TO 280 WATTS, REPLACING 400W PS-MH</v>
          </cell>
          <cell r="B338" t="str">
            <v>PGE</v>
          </cell>
          <cell r="C338" t="str">
            <v>ROB</v>
          </cell>
          <cell r="D338" t="str">
            <v>LED HIGH/LOW BAY: &gt;262 TO 280 WATTS, REPLACING 400W PS-MH</v>
          </cell>
          <cell r="E338" t="str">
            <v>Com</v>
          </cell>
          <cell r="F338">
            <v>20</v>
          </cell>
          <cell r="G338">
            <v>0</v>
          </cell>
          <cell r="H338">
            <v>20</v>
          </cell>
          <cell r="I338">
            <v>0</v>
          </cell>
          <cell r="J338" t="b">
            <v>0</v>
          </cell>
        </row>
        <row r="339">
          <cell r="A339" t="str">
            <v>PGE:ROB:LED HIGH/LOW BAY: &gt;262 TO 280 WATTS, REPLACING 400W PS-MH</v>
          </cell>
          <cell r="B339" t="str">
            <v>PGE</v>
          </cell>
          <cell r="C339" t="str">
            <v>ROB</v>
          </cell>
          <cell r="D339" t="str">
            <v>LED HIGH/LOW BAY: &gt;262 TO 280 WATTS, REPLACING 400W PS-MH</v>
          </cell>
          <cell r="E339" t="str">
            <v>Com</v>
          </cell>
          <cell r="F339">
            <v>10.87</v>
          </cell>
          <cell r="G339">
            <v>0</v>
          </cell>
          <cell r="H339">
            <v>10.87</v>
          </cell>
          <cell r="I339">
            <v>0</v>
          </cell>
          <cell r="J339" t="b">
            <v>0</v>
          </cell>
        </row>
        <row r="340">
          <cell r="A340" t="str">
            <v>PGE:ROB:LED HIGH/LOW BAY: 40 TO 131 WATTS, REPLACING A 175W PS-MH</v>
          </cell>
          <cell r="B340" t="str">
            <v>PGE</v>
          </cell>
          <cell r="C340" t="str">
            <v>ROB</v>
          </cell>
          <cell r="D340" t="str">
            <v>LED HIGH/LOW BAY: 40 TO 131 WATTS, REPLACING A 175W PS-MH</v>
          </cell>
          <cell r="E340" t="str">
            <v>Com</v>
          </cell>
          <cell r="F340">
            <v>10.3</v>
          </cell>
          <cell r="G340">
            <v>0</v>
          </cell>
          <cell r="H340">
            <v>10.3</v>
          </cell>
          <cell r="I340">
            <v>0</v>
          </cell>
          <cell r="J340" t="b">
            <v>0</v>
          </cell>
        </row>
        <row r="341">
          <cell r="A341" t="str">
            <v>PGE:ROB:LED HIGH/LOW BAY: 40 TO 131 WATTS, REPLACING A 175W PS-MH</v>
          </cell>
          <cell r="B341" t="str">
            <v>PGE</v>
          </cell>
          <cell r="C341" t="str">
            <v>ROB</v>
          </cell>
          <cell r="D341" t="str">
            <v>LED HIGH/LOW BAY: 40 TO 131 WATTS, REPLACING A 175W PS-MH</v>
          </cell>
          <cell r="E341" t="str">
            <v>Com</v>
          </cell>
          <cell r="F341">
            <v>10.9</v>
          </cell>
          <cell r="G341">
            <v>0</v>
          </cell>
          <cell r="H341">
            <v>10.9</v>
          </cell>
          <cell r="I341">
            <v>0</v>
          </cell>
          <cell r="J341" t="b">
            <v>0</v>
          </cell>
        </row>
        <row r="342">
          <cell r="A342" t="str">
            <v>PGE:ROB:LED HIGH/LOW BAY: 40 TO 131 WATTS, REPLACING A 175W PS-MH</v>
          </cell>
          <cell r="B342" t="str">
            <v>PGE</v>
          </cell>
          <cell r="C342" t="str">
            <v>ROB</v>
          </cell>
          <cell r="D342" t="str">
            <v>LED HIGH/LOW BAY: 40 TO 131 WATTS, REPLACING A 175W PS-MH</v>
          </cell>
          <cell r="E342" t="str">
            <v>Com</v>
          </cell>
          <cell r="F342">
            <v>13.51</v>
          </cell>
          <cell r="G342">
            <v>0</v>
          </cell>
          <cell r="H342">
            <v>13.51</v>
          </cell>
          <cell r="I342">
            <v>0</v>
          </cell>
          <cell r="J342" t="b">
            <v>0</v>
          </cell>
        </row>
        <row r="343">
          <cell r="A343" t="str">
            <v>PGE:ROB:LED HIGH/LOW BAY: 40 TO 131 WATTS, REPLACING T8 FLUOR 2ND GEN 4L VHLO</v>
          </cell>
          <cell r="B343" t="str">
            <v>PGE</v>
          </cell>
          <cell r="C343" t="str">
            <v>ROB</v>
          </cell>
          <cell r="D343" t="str">
            <v>LED HIGH/LOW BAY: 40 TO 131 WATTS, REPLACING T8 FLUOR 2ND GEN 4L VHLO</v>
          </cell>
          <cell r="E343" t="str">
            <v>Com</v>
          </cell>
          <cell r="F343">
            <v>10.3</v>
          </cell>
          <cell r="G343">
            <v>0</v>
          </cell>
          <cell r="H343">
            <v>10.3</v>
          </cell>
          <cell r="I343">
            <v>0</v>
          </cell>
          <cell r="J343" t="b">
            <v>0</v>
          </cell>
        </row>
        <row r="344">
          <cell r="A344" t="str">
            <v>PGE:ROB:LED HIGH/LOW BAY: 40 TO 131 WATTS, REPLACING T8 FLUOR 2ND GEN 4L VHLO</v>
          </cell>
          <cell r="B344" t="str">
            <v>PGE</v>
          </cell>
          <cell r="C344" t="str">
            <v>ROB</v>
          </cell>
          <cell r="D344" t="str">
            <v>LED HIGH/LOW BAY: 40 TO 131 WATTS, REPLACING T8 FLUOR 2ND GEN 4L VHLO</v>
          </cell>
          <cell r="E344" t="str">
            <v>Com</v>
          </cell>
          <cell r="F344">
            <v>15.6</v>
          </cell>
          <cell r="G344">
            <v>0</v>
          </cell>
          <cell r="H344">
            <v>15.6</v>
          </cell>
          <cell r="I344">
            <v>0</v>
          </cell>
          <cell r="J344" t="b">
            <v>0</v>
          </cell>
        </row>
        <row r="345">
          <cell r="A345" t="str">
            <v>PGE:ROB:LED HIGH/LOW BAY: 40 TO 131 WATTS, REPLACING T8 FLUOR 2ND GEN 4L VHLO</v>
          </cell>
          <cell r="B345" t="str">
            <v>PGE</v>
          </cell>
          <cell r="C345" t="str">
            <v>ROB</v>
          </cell>
          <cell r="D345" t="str">
            <v>LED HIGH/LOW BAY: 40 TO 131 WATTS, REPLACING T8 FLUOR 2ND GEN 4L VHLO</v>
          </cell>
          <cell r="E345" t="str">
            <v>Com</v>
          </cell>
          <cell r="F345">
            <v>10.23</v>
          </cell>
          <cell r="G345">
            <v>0</v>
          </cell>
          <cell r="H345">
            <v>10.23</v>
          </cell>
          <cell r="I345">
            <v>0</v>
          </cell>
          <cell r="J345" t="b">
            <v>0</v>
          </cell>
        </row>
        <row r="346">
          <cell r="A346" t="str">
            <v>PGE:ROB:LED HIGH/LOW BAY: 40 TO 131 WATTS, REPLACING T8 FLUOR 2ND GEN 4L VHLO</v>
          </cell>
          <cell r="B346" t="str">
            <v>PGE</v>
          </cell>
          <cell r="C346" t="str">
            <v>ROB</v>
          </cell>
          <cell r="D346" t="str">
            <v>LED HIGH/LOW BAY: 40 TO 131 WATTS, REPLACING T8 FLUOR 2ND GEN 4L VHLO</v>
          </cell>
          <cell r="E346" t="str">
            <v>Com</v>
          </cell>
          <cell r="F346">
            <v>10.87</v>
          </cell>
          <cell r="G346">
            <v>0</v>
          </cell>
          <cell r="H346">
            <v>10.87</v>
          </cell>
          <cell r="I346">
            <v>0</v>
          </cell>
          <cell r="J346" t="b">
            <v>0</v>
          </cell>
        </row>
        <row r="347">
          <cell r="A347" t="str">
            <v>PGE:ROB:LED OUTDOOR AREA LIGHTING - INSTALL 193-225 W FIXTURE</v>
          </cell>
          <cell r="B347" t="str">
            <v>PGE</v>
          </cell>
          <cell r="C347" t="str">
            <v>ROB</v>
          </cell>
          <cell r="D347" t="str">
            <v>LED OUTDOOR AREA LIGHTING - INSTALL 193-225 W FIXTURE</v>
          </cell>
          <cell r="E347" t="str">
            <v>Com</v>
          </cell>
          <cell r="F347">
            <v>12</v>
          </cell>
          <cell r="G347">
            <v>0</v>
          </cell>
          <cell r="H347">
            <v>12</v>
          </cell>
          <cell r="I347">
            <v>0</v>
          </cell>
          <cell r="J347" t="b">
            <v>0</v>
          </cell>
        </row>
        <row r="348">
          <cell r="A348" t="str">
            <v>PGE:REA:PIPE INSULATION PIPE DIAMETER &gt;=1" - HOT STEAM &gt;= 15PSI</v>
          </cell>
          <cell r="B348" t="str">
            <v>PGE</v>
          </cell>
          <cell r="C348" t="str">
            <v>REA</v>
          </cell>
          <cell r="D348" t="str">
            <v>PIPE INSULATION PIPE DIAMETER &gt;=1" - HOT STEAM &gt;= 15PSI</v>
          </cell>
          <cell r="E348" t="str">
            <v>Ag</v>
          </cell>
          <cell r="F348">
            <v>11</v>
          </cell>
          <cell r="G348">
            <v>0</v>
          </cell>
          <cell r="H348">
            <v>6.666666666666667</v>
          </cell>
          <cell r="I348">
            <v>0</v>
          </cell>
          <cell r="J348" t="b">
            <v>1</v>
          </cell>
        </row>
        <row r="349">
          <cell r="A349" t="str">
            <v>PGE:ROB:CASES - RETROFIT GLASS DOORS ON OPEN VERTICAL DISPLAY CASES (MEDIUM CASE)</v>
          </cell>
          <cell r="B349" t="str">
            <v>PGE</v>
          </cell>
          <cell r="C349" t="str">
            <v>ROB</v>
          </cell>
          <cell r="D349" t="str">
            <v>CASES - RETROFIT GLASS DOORS ON OPEN VERTICAL DISPLAY CASES (MEDIUM CASE)</v>
          </cell>
          <cell r="E349" t="str">
            <v>Com</v>
          </cell>
          <cell r="F349">
            <v>4</v>
          </cell>
          <cell r="G349">
            <v>0</v>
          </cell>
          <cell r="H349">
            <v>4</v>
          </cell>
          <cell r="I349">
            <v>0</v>
          </cell>
          <cell r="J349" t="b">
            <v>0</v>
          </cell>
        </row>
        <row r="350">
          <cell r="A350" t="str">
            <v>PGE:ROB:CONDENSER - MULTIPLEX - EFFIC/OVERSIZED WATER COOLED CONDENSER</v>
          </cell>
          <cell r="B350" t="str">
            <v>PGE</v>
          </cell>
          <cell r="C350" t="str">
            <v>ROB</v>
          </cell>
          <cell r="D350" t="str">
            <v>CONDENSER - MULTIPLEX - EFFIC/OVERSIZED WATER COOLED CONDENSER</v>
          </cell>
          <cell r="E350" t="str">
            <v>Com</v>
          </cell>
          <cell r="F350">
            <v>15</v>
          </cell>
          <cell r="G350">
            <v>0</v>
          </cell>
          <cell r="H350">
            <v>15</v>
          </cell>
          <cell r="I350">
            <v>0</v>
          </cell>
          <cell r="J350" t="b">
            <v>0</v>
          </cell>
        </row>
        <row r="351">
          <cell r="A351" t="str">
            <v>PGE:ROB:CONTROL - MULTIPLEX - FLOATING SST CONT - LT-MT SUCTION GROUPS</v>
          </cell>
          <cell r="B351" t="str">
            <v>PGE</v>
          </cell>
          <cell r="C351" t="str">
            <v>ROB</v>
          </cell>
          <cell r="D351" t="str">
            <v>CONTROL - MULTIPLEX - FLOATING SST CONT - LT-MT SUCTION GROUPS</v>
          </cell>
          <cell r="E351" t="str">
            <v>Com</v>
          </cell>
          <cell r="F351">
            <v>5</v>
          </cell>
          <cell r="G351">
            <v>0</v>
          </cell>
          <cell r="H351">
            <v>5</v>
          </cell>
          <cell r="I351">
            <v>0</v>
          </cell>
          <cell r="J351" t="b">
            <v>0</v>
          </cell>
        </row>
        <row r="352">
          <cell r="A352" t="str">
            <v>PGE:ROB:REFLECTIVE WINDOW FILM-</v>
          </cell>
          <cell r="B352" t="str">
            <v>PGE</v>
          </cell>
          <cell r="C352" t="str">
            <v>ROB</v>
          </cell>
          <cell r="D352" t="str">
            <v>REFLECTIVE WINDOW FILM-</v>
          </cell>
          <cell r="E352" t="str">
            <v>Com</v>
          </cell>
          <cell r="F352">
            <v>10</v>
          </cell>
          <cell r="G352">
            <v>0</v>
          </cell>
          <cell r="H352">
            <v>6.666666666666667</v>
          </cell>
          <cell r="I352">
            <v>0</v>
          </cell>
          <cell r="J352" t="b">
            <v>1</v>
          </cell>
        </row>
        <row r="353">
          <cell r="A353" t="str">
            <v>PGE:ROB:RESIDENTIAL HEAT PUMP STORAGE WATER HEATER EF &gt; 2.0</v>
          </cell>
          <cell r="B353" t="str">
            <v>PGE</v>
          </cell>
          <cell r="C353" t="str">
            <v>ROB</v>
          </cell>
          <cell r="D353" t="str">
            <v>RESIDENTIAL HEAT PUMP STORAGE WATER HEATER EF &gt; 2.0</v>
          </cell>
          <cell r="E353" t="str">
            <v>Com</v>
          </cell>
          <cell r="F353">
            <v>10</v>
          </cell>
          <cell r="G353">
            <v>0</v>
          </cell>
          <cell r="H353">
            <v>10</v>
          </cell>
          <cell r="I353">
            <v>0</v>
          </cell>
          <cell r="J353" t="b">
            <v>0</v>
          </cell>
        </row>
        <row r="354">
          <cell r="A354" t="str">
            <v>PGE:ROB:T8-25 WATT LAMP-REPLACEMENT OF T8-32 WATT LAMP - 4 FT</v>
          </cell>
          <cell r="B354" t="str">
            <v>PGE</v>
          </cell>
          <cell r="C354" t="str">
            <v>ROB</v>
          </cell>
          <cell r="D354" t="str">
            <v>T8-25 WATT LAMP-REPLACEMENT OF T8-32 WATT LAMP - 4 FT</v>
          </cell>
          <cell r="E354" t="str">
            <v>Com</v>
          </cell>
          <cell r="F354">
            <v>14.4</v>
          </cell>
          <cell r="G354">
            <v>0</v>
          </cell>
          <cell r="H354">
            <v>4.8</v>
          </cell>
          <cell r="I354">
            <v>0</v>
          </cell>
          <cell r="J354" t="b">
            <v>1</v>
          </cell>
        </row>
        <row r="355">
          <cell r="A355" t="str">
            <v>PGE:ROB:2X4 HIGH PERFORMANCE 2L T8 FIXTURE  WITH NLO NEMA PREMIUM  BALLAST</v>
          </cell>
          <cell r="B355" t="str">
            <v>PGE</v>
          </cell>
          <cell r="C355" t="str">
            <v>ROB</v>
          </cell>
          <cell r="D355" t="str">
            <v>2X4 HIGH PERFORMANCE 2L T8 FIXTURE  WITH NLO NEMA PREMIUM  BALLAST</v>
          </cell>
          <cell r="E355" t="str">
            <v>Ind</v>
          </cell>
          <cell r="F355">
            <v>15</v>
          </cell>
          <cell r="G355">
            <v>0</v>
          </cell>
          <cell r="H355">
            <v>15</v>
          </cell>
          <cell r="I355">
            <v>0</v>
          </cell>
          <cell r="J355" t="b">
            <v>0</v>
          </cell>
        </row>
        <row r="356">
          <cell r="A356" t="str">
            <v>PGE:ROB:HI EFF CLOTHES WASHER - LEVEL 3 - MEF &gt;= 2.4 WF &lt;= 4.0</v>
          </cell>
          <cell r="B356" t="str">
            <v>PGE</v>
          </cell>
          <cell r="C356" t="str">
            <v>ROB</v>
          </cell>
          <cell r="D356" t="str">
            <v>HI EFF CLOTHES WASHER - LEVEL 3 - MEF &gt;= 2.4 WF &lt;= 4.0</v>
          </cell>
          <cell r="E356" t="str">
            <v>Ind</v>
          </cell>
          <cell r="F356">
            <v>11</v>
          </cell>
          <cell r="G356">
            <v>0</v>
          </cell>
          <cell r="H356">
            <v>11</v>
          </cell>
          <cell r="I356">
            <v>0</v>
          </cell>
          <cell r="J356" t="b">
            <v>0</v>
          </cell>
        </row>
        <row r="357">
          <cell r="A357" t="str">
            <v>PGE:ROB:LED HIGH/LOW BAY: &gt;131 TO 160 WATTS, REPLACING A 200W PS-MH</v>
          </cell>
          <cell r="B357" t="str">
            <v>PGE</v>
          </cell>
          <cell r="C357" t="str">
            <v>ROB</v>
          </cell>
          <cell r="D357" t="str">
            <v>LED HIGH/LOW BAY: &gt;131 TO 160 WATTS, REPLACING A 200W PS-MH</v>
          </cell>
          <cell r="E357" t="str">
            <v>Ind</v>
          </cell>
          <cell r="F357">
            <v>20</v>
          </cell>
          <cell r="G357">
            <v>0</v>
          </cell>
          <cell r="H357">
            <v>20</v>
          </cell>
          <cell r="I357">
            <v>0</v>
          </cell>
          <cell r="J357" t="b">
            <v>0</v>
          </cell>
        </row>
        <row r="358">
          <cell r="A358" t="str">
            <v>PGE:ROB:LED HIGH/LOW BAY: &gt;160 TO 220 WATTS, REPLACING T8 FLUOR 2ND GEN 8L VHLO</v>
          </cell>
          <cell r="B358" t="str">
            <v>PGE</v>
          </cell>
          <cell r="C358" t="str">
            <v>ROB</v>
          </cell>
          <cell r="D358" t="str">
            <v>LED HIGH/LOW BAY: &gt;160 TO 220 WATTS, REPLACING T8 FLUOR 2ND GEN 8L VHLO</v>
          </cell>
          <cell r="E358" t="str">
            <v>Ind</v>
          </cell>
          <cell r="F358">
            <v>10.9</v>
          </cell>
          <cell r="G358">
            <v>0</v>
          </cell>
          <cell r="H358">
            <v>10.9</v>
          </cell>
          <cell r="I358">
            <v>0</v>
          </cell>
          <cell r="J358" t="b">
            <v>0</v>
          </cell>
        </row>
        <row r="359">
          <cell r="A359" t="str">
            <v>PGE:ROB:LED HIGH/LOW BAY: 40 TO 131 WATTS, REPLACING A 175W PS-MH</v>
          </cell>
          <cell r="B359" t="str">
            <v>PGE</v>
          </cell>
          <cell r="C359" t="str">
            <v>ROB</v>
          </cell>
          <cell r="D359" t="str">
            <v>LED HIGH/LOW BAY: 40 TO 131 WATTS, REPLACING A 175W PS-MH</v>
          </cell>
          <cell r="E359" t="str">
            <v>Ind</v>
          </cell>
          <cell r="F359">
            <v>10.23</v>
          </cell>
          <cell r="G359">
            <v>0</v>
          </cell>
          <cell r="H359">
            <v>10.23</v>
          </cell>
          <cell r="I359">
            <v>0</v>
          </cell>
          <cell r="J359" t="b">
            <v>0</v>
          </cell>
        </row>
        <row r="360">
          <cell r="A360" t="str">
            <v>PGE:ROB:LED OUTDOOR AREA LIGHTING - REPLACE 151 TO 200 W LAMP WITH LED</v>
          </cell>
          <cell r="B360" t="str">
            <v>PGE</v>
          </cell>
          <cell r="C360" t="str">
            <v>ROB</v>
          </cell>
          <cell r="D360" t="str">
            <v>LED OUTDOOR AREA LIGHTING - REPLACE 151 TO 200 W LAMP WITH LED</v>
          </cell>
          <cell r="E360" t="str">
            <v>Ind</v>
          </cell>
          <cell r="F360">
            <v>12</v>
          </cell>
          <cell r="G360">
            <v>0</v>
          </cell>
          <cell r="H360">
            <v>12</v>
          </cell>
          <cell r="I360">
            <v>0</v>
          </cell>
          <cell r="J360" t="b">
            <v>0</v>
          </cell>
        </row>
        <row r="361">
          <cell r="A361" t="str">
            <v>PGE:ROB:LED OUTDOOR AREA LIGHTING - REPLACE 311 TO 400 W LAMP WITH LED</v>
          </cell>
          <cell r="B361" t="str">
            <v>PGE</v>
          </cell>
          <cell r="C361" t="str">
            <v>ROB</v>
          </cell>
          <cell r="D361" t="str">
            <v>LED OUTDOOR AREA LIGHTING - REPLACE 311 TO 400 W LAMP WITH LED</v>
          </cell>
          <cell r="E361" t="str">
            <v>Ind</v>
          </cell>
          <cell r="F361">
            <v>12</v>
          </cell>
          <cell r="G361">
            <v>0</v>
          </cell>
          <cell r="H361">
            <v>12</v>
          </cell>
          <cell r="I361">
            <v>0</v>
          </cell>
          <cell r="J361" t="b">
            <v>0</v>
          </cell>
        </row>
        <row r="362">
          <cell r="A362" t="str">
            <v>PGE:ROB:REFLECTIVE WINDOW FILM-</v>
          </cell>
          <cell r="B362" t="str">
            <v>PGE</v>
          </cell>
          <cell r="C362" t="str">
            <v>ROB</v>
          </cell>
          <cell r="D362" t="str">
            <v>REFLECTIVE WINDOW FILM-</v>
          </cell>
          <cell r="E362" t="str">
            <v>Ind</v>
          </cell>
          <cell r="F362">
            <v>10</v>
          </cell>
          <cell r="G362">
            <v>0</v>
          </cell>
          <cell r="H362">
            <v>6.666666666666667</v>
          </cell>
          <cell r="I362">
            <v>0</v>
          </cell>
          <cell r="J362" t="b">
            <v>1</v>
          </cell>
        </row>
        <row r="363">
          <cell r="A363" t="str">
            <v>PGE:ROB:VARIABLE FREQUENCY DRIVE - HVAC FAN, 100 HP MAX</v>
          </cell>
          <cell r="B363" t="str">
            <v>PGE</v>
          </cell>
          <cell r="C363" t="str">
            <v>ROB</v>
          </cell>
          <cell r="D363" t="str">
            <v>VARIABLE FREQUENCY DRIVE - HVAC FAN, 100 HP MAX</v>
          </cell>
          <cell r="E363" t="str">
            <v>Com</v>
          </cell>
          <cell r="F363">
            <v>1</v>
          </cell>
          <cell r="G363">
            <v>0</v>
          </cell>
          <cell r="H363">
            <v>1</v>
          </cell>
          <cell r="I363">
            <v>0</v>
          </cell>
          <cell r="J363" t="b">
            <v>0</v>
          </cell>
        </row>
        <row r="364">
          <cell r="A364" t="str">
            <v>PGE:R:LED MR-16 =7 TO &lt;8 WATTS</v>
          </cell>
          <cell r="B364" t="str">
            <v>PGE</v>
          </cell>
          <cell r="C364" t="str">
            <v>R</v>
          </cell>
          <cell r="D364" t="str">
            <v>LED MR-16 =7 TO &lt;8 WATTS</v>
          </cell>
          <cell r="E364" t="str">
            <v>Com</v>
          </cell>
          <cell r="F364">
            <v>9.5</v>
          </cell>
          <cell r="G364">
            <v>0</v>
          </cell>
          <cell r="H364">
            <v>9.5</v>
          </cell>
          <cell r="I364">
            <v>0</v>
          </cell>
          <cell r="J364" t="b">
            <v>0</v>
          </cell>
        </row>
        <row r="365">
          <cell r="A365" t="str">
            <v>PGE:ROB:LED HIGH/LOW BAY: &gt;160 TO 187 WATTS, REPLACING A 250 W PS-MH</v>
          </cell>
          <cell r="B365" t="str">
            <v>PGE</v>
          </cell>
          <cell r="C365" t="str">
            <v>ROB</v>
          </cell>
          <cell r="D365" t="str">
            <v>LED HIGH/LOW BAY: &gt;160 TO 187 WATTS, REPLACING A 250 W PS-MH</v>
          </cell>
          <cell r="E365" t="str">
            <v>Ind</v>
          </cell>
          <cell r="F365">
            <v>10.3</v>
          </cell>
          <cell r="G365">
            <v>0</v>
          </cell>
          <cell r="H365">
            <v>10.3</v>
          </cell>
          <cell r="I365">
            <v>0</v>
          </cell>
          <cell r="J365" t="b">
            <v>0</v>
          </cell>
        </row>
        <row r="366">
          <cell r="A366" t="str">
            <v>PGE:ROB:LED HIGH/LOW BAY: &gt;320 TO 500 WATTS, REPLACING 750W PS-MH</v>
          </cell>
          <cell r="B366" t="str">
            <v>PGE</v>
          </cell>
          <cell r="C366" t="str">
            <v>ROB</v>
          </cell>
          <cell r="D366" t="str">
            <v>LED HIGH/LOW BAY: &gt;320 TO 500 WATTS, REPLACING 750W PS-MH</v>
          </cell>
          <cell r="E366" t="str">
            <v>Ind</v>
          </cell>
          <cell r="F366">
            <v>10.3</v>
          </cell>
          <cell r="G366">
            <v>0</v>
          </cell>
          <cell r="H366">
            <v>10.3</v>
          </cell>
          <cell r="I366">
            <v>0</v>
          </cell>
          <cell r="J366" t="b">
            <v>0</v>
          </cell>
        </row>
        <row r="367">
          <cell r="A367" t="str">
            <v>PGE:ROB:15 SEER (12 EER) PKG OR (12.5 EER) SPLIT &lt;55 KBTUH 3 PHASE AIR COOLED AC</v>
          </cell>
          <cell r="B367" t="str">
            <v>PGE</v>
          </cell>
          <cell r="C367" t="str">
            <v>ROB</v>
          </cell>
          <cell r="D367" t="str">
            <v>15 SEER (12 EER) PKG OR (12.5 EER) SPLIT &lt;55 KBTUH 3 PHASE AIR COOLED AC</v>
          </cell>
          <cell r="E367" t="str">
            <v>Com</v>
          </cell>
          <cell r="F367">
            <v>15</v>
          </cell>
          <cell r="G367">
            <v>0</v>
          </cell>
          <cell r="H367">
            <v>15</v>
          </cell>
          <cell r="I367">
            <v>0</v>
          </cell>
          <cell r="J367" t="b">
            <v>0</v>
          </cell>
        </row>
        <row r="368">
          <cell r="A368" t="str">
            <v>PGE:ROB:LED HIGH/LOW BAY: &gt;131 TO 160 WATTS, REPLACING A 200W PS-MH</v>
          </cell>
          <cell r="B368" t="str">
            <v>PGE</v>
          </cell>
          <cell r="C368" t="str">
            <v>ROB</v>
          </cell>
          <cell r="D368" t="str">
            <v>LED HIGH/LOW BAY: &gt;131 TO 160 WATTS, REPLACING A 200W PS-MH</v>
          </cell>
          <cell r="E368" t="str">
            <v>Ag</v>
          </cell>
          <cell r="F368">
            <v>10.87</v>
          </cell>
          <cell r="G368">
            <v>0</v>
          </cell>
          <cell r="H368">
            <v>10.87</v>
          </cell>
          <cell r="I368">
            <v>0</v>
          </cell>
          <cell r="J368" t="b">
            <v>0</v>
          </cell>
        </row>
        <row r="369">
          <cell r="A369" t="str">
            <v>PGE:ROB:LED HIGH/LOW BAY: &gt;131 TO 160 WATTS, REPLACING T8 FLUOR 2ND GEN 6L VHLO</v>
          </cell>
          <cell r="B369" t="str">
            <v>PGE</v>
          </cell>
          <cell r="C369" t="str">
            <v>ROB</v>
          </cell>
          <cell r="D369" t="str">
            <v>LED HIGH/LOW BAY: &gt;131 TO 160 WATTS, REPLACING T8 FLUOR 2ND GEN 6L VHLO</v>
          </cell>
          <cell r="E369" t="str">
            <v>Ag</v>
          </cell>
          <cell r="F369">
            <v>10.3</v>
          </cell>
          <cell r="G369">
            <v>0</v>
          </cell>
          <cell r="H369">
            <v>10.3</v>
          </cell>
          <cell r="I369">
            <v>0</v>
          </cell>
          <cell r="J369" t="b">
            <v>0</v>
          </cell>
        </row>
        <row r="370">
          <cell r="A370" t="str">
            <v>PGE:ROB:VENTILATION FANS OR BOX FANS 36 IN RETROFIT</v>
          </cell>
          <cell r="B370" t="str">
            <v>PGE</v>
          </cell>
          <cell r="C370" t="str">
            <v>ROB</v>
          </cell>
          <cell r="D370" t="str">
            <v>VENTILATION FANS OR BOX FANS 36 IN RETROFIT</v>
          </cell>
          <cell r="E370" t="str">
            <v>Ag</v>
          </cell>
          <cell r="F370">
            <v>10</v>
          </cell>
          <cell r="G370">
            <v>0</v>
          </cell>
          <cell r="H370">
            <v>10</v>
          </cell>
          <cell r="I370">
            <v>0</v>
          </cell>
          <cell r="J370" t="b">
            <v>0</v>
          </cell>
        </row>
        <row r="371">
          <cell r="A371" t="str">
            <v>PGE:ROB:VENTILATION FANS OR BOX FANS 50 IN - 52 IN - RETROFIT</v>
          </cell>
          <cell r="B371" t="str">
            <v>PGE</v>
          </cell>
          <cell r="C371" t="str">
            <v>ROB</v>
          </cell>
          <cell r="D371" t="str">
            <v>VENTILATION FANS OR BOX FANS 50 IN - 52 IN - RETROFIT</v>
          </cell>
          <cell r="E371" t="str">
            <v>Ag</v>
          </cell>
          <cell r="F371">
            <v>10</v>
          </cell>
          <cell r="G371">
            <v>0</v>
          </cell>
          <cell r="H371">
            <v>10</v>
          </cell>
          <cell r="I371">
            <v>0</v>
          </cell>
          <cell r="J371" t="b">
            <v>0</v>
          </cell>
        </row>
        <row r="372">
          <cell r="A372" t="str">
            <v>PGE:REA:VFD ON AG BOOSTER PUMPS (&lt;=150HP)</v>
          </cell>
          <cell r="B372" t="str">
            <v>PGE</v>
          </cell>
          <cell r="C372" t="str">
            <v>REA</v>
          </cell>
          <cell r="D372" t="str">
            <v>VFD ON AG BOOSTER PUMPS (&lt;=150HP)</v>
          </cell>
          <cell r="E372" t="str">
            <v>Ag</v>
          </cell>
          <cell r="F372">
            <v>10</v>
          </cell>
          <cell r="G372">
            <v>0</v>
          </cell>
          <cell r="H372">
            <v>6.666666666666667</v>
          </cell>
          <cell r="I372">
            <v>0</v>
          </cell>
          <cell r="J372" t="b">
            <v>1</v>
          </cell>
        </row>
        <row r="373">
          <cell r="A373" t="str">
            <v>PGE:ROB:15.0 SEER (12.0 EER) PKG AND (12.5 EER) SPLIT AIR COOLED COM AC &lt;65 KBTU/H</v>
          </cell>
          <cell r="B373" t="str">
            <v>PGE</v>
          </cell>
          <cell r="C373" t="str">
            <v>ROB</v>
          </cell>
          <cell r="D373" t="str">
            <v>15.0 SEER (12.0 EER) PKG AND (12.5 EER) SPLIT AIR COOLED COM AC &lt;65 KBTU/H</v>
          </cell>
          <cell r="E373" t="str">
            <v>Com</v>
          </cell>
          <cell r="F373">
            <v>15</v>
          </cell>
          <cell r="G373">
            <v>0</v>
          </cell>
          <cell r="H373">
            <v>15</v>
          </cell>
          <cell r="I373">
            <v>0</v>
          </cell>
          <cell r="J373" t="b">
            <v>0</v>
          </cell>
        </row>
        <row r="374">
          <cell r="A374" t="str">
            <v>PGE:ROB:LED OUTDOOR AREA LIGHTING - REPLACE 101 TO 150 W LAMP WITH LED</v>
          </cell>
          <cell r="B374" t="str">
            <v>PGE</v>
          </cell>
          <cell r="C374" t="str">
            <v>ROB</v>
          </cell>
          <cell r="D374" t="str">
            <v>LED OUTDOOR AREA LIGHTING - REPLACE 101 TO 150 W LAMP WITH LED</v>
          </cell>
          <cell r="E374" t="str">
            <v>Ag</v>
          </cell>
          <cell r="F374">
            <v>12</v>
          </cell>
          <cell r="G374">
            <v>0</v>
          </cell>
          <cell r="H374">
            <v>12</v>
          </cell>
          <cell r="I374">
            <v>0</v>
          </cell>
          <cell r="J374" t="b">
            <v>0</v>
          </cell>
        </row>
        <row r="375">
          <cell r="A375" t="str">
            <v>PGE:ROB:STRIP CURTAINS FOR WALK-IN</v>
          </cell>
          <cell r="B375" t="str">
            <v>PGE</v>
          </cell>
          <cell r="C375" t="str">
            <v>ROB</v>
          </cell>
          <cell r="D375" t="str">
            <v>STRIP CURTAINS FOR WALK-IN</v>
          </cell>
          <cell r="E375" t="str">
            <v>Ag</v>
          </cell>
          <cell r="F375">
            <v>4</v>
          </cell>
          <cell r="G375">
            <v>0</v>
          </cell>
          <cell r="H375">
            <v>4</v>
          </cell>
          <cell r="I375">
            <v>0</v>
          </cell>
          <cell r="J375" t="b">
            <v>0</v>
          </cell>
        </row>
        <row r="376">
          <cell r="A376" t="str">
            <v>PGE:ROB:SUPER EFFICIENT ICE MACHINE, 301 - 500 LBS/DAY</v>
          </cell>
          <cell r="B376" t="str">
            <v>PGE</v>
          </cell>
          <cell r="C376" t="str">
            <v>ROB</v>
          </cell>
          <cell r="D376" t="str">
            <v>SUPER EFFICIENT ICE MACHINE, 301 - 500 LBS/DAY</v>
          </cell>
          <cell r="E376" t="str">
            <v>Ag</v>
          </cell>
          <cell r="F376">
            <v>10</v>
          </cell>
          <cell r="G376">
            <v>0</v>
          </cell>
          <cell r="H376">
            <v>10</v>
          </cell>
          <cell r="I376">
            <v>0</v>
          </cell>
          <cell r="J376" t="b">
            <v>0</v>
          </cell>
        </row>
        <row r="377">
          <cell r="A377" t="str">
            <v>PGE:ROB:VARIABLE FREQUENCY DRIVE - HVAC FAN, 100 HP MAX</v>
          </cell>
          <cell r="B377" t="str">
            <v>PGE</v>
          </cell>
          <cell r="C377" t="str">
            <v>ROB</v>
          </cell>
          <cell r="D377" t="str">
            <v>VARIABLE FREQUENCY DRIVE - HVAC FAN, 100 HP MAX</v>
          </cell>
          <cell r="E377" t="str">
            <v>Ag</v>
          </cell>
          <cell r="F377">
            <v>1</v>
          </cell>
          <cell r="G377">
            <v>0</v>
          </cell>
          <cell r="H377">
            <v>1</v>
          </cell>
          <cell r="I377">
            <v>0</v>
          </cell>
          <cell r="J377" t="b">
            <v>0</v>
          </cell>
        </row>
        <row r="378">
          <cell r="A378" t="str">
            <v>PGE:ROB:HVAC_VARIABLE_REFRIG_FLOW_HEAT_RECOVERY_&lt;_80_TONS</v>
          </cell>
          <cell r="B378" t="str">
            <v>PGE</v>
          </cell>
          <cell r="C378" t="str">
            <v>ROB</v>
          </cell>
          <cell r="D378" t="str">
            <v>HVAC_VARIABLE_REFRIG_FLOW_HEAT_RECOVERY_&lt;_80_TONS</v>
          </cell>
          <cell r="E378" t="str">
            <v>Ag</v>
          </cell>
          <cell r="F378">
            <v>15</v>
          </cell>
          <cell r="G378">
            <v>0</v>
          </cell>
          <cell r="H378">
            <v>15</v>
          </cell>
          <cell r="I378">
            <v>0</v>
          </cell>
          <cell r="J378" t="b">
            <v>0</v>
          </cell>
        </row>
        <row r="379">
          <cell r="A379" t="str">
            <v>PGE:ROB:PKG-SPLIT WATER/EVAP COOLED &gt;=240 KBTU TIER I</v>
          </cell>
          <cell r="B379" t="str">
            <v>PGE</v>
          </cell>
          <cell r="C379" t="str">
            <v>ROB</v>
          </cell>
          <cell r="D379" t="str">
            <v>PKG-SPLIT WATER/EVAP COOLED &gt;=240 KBTU TIER I</v>
          </cell>
          <cell r="E379" t="str">
            <v>Com</v>
          </cell>
          <cell r="F379">
            <v>15</v>
          </cell>
          <cell r="G379">
            <v>0</v>
          </cell>
          <cell r="H379">
            <v>15</v>
          </cell>
          <cell r="I379">
            <v>0</v>
          </cell>
          <cell r="J379" t="b">
            <v>0</v>
          </cell>
        </row>
        <row r="380">
          <cell r="A380" t="str">
            <v>PGE:ROB:18 SEER (14 EER) PKG OR (14 EER) SPLIT 55-65 KBTU 3 PHASE AIR COOLED AC</v>
          </cell>
          <cell r="B380" t="str">
            <v>PGE</v>
          </cell>
          <cell r="C380" t="str">
            <v>ROB</v>
          </cell>
          <cell r="D380" t="str">
            <v>18 SEER (14 EER) PKG OR (14 EER) SPLIT 55-65 KBTU 3 PHASE AIR COOLED AC</v>
          </cell>
          <cell r="E380" t="str">
            <v>Com</v>
          </cell>
          <cell r="F380">
            <v>15</v>
          </cell>
          <cell r="G380">
            <v>0</v>
          </cell>
          <cell r="H380">
            <v>15</v>
          </cell>
          <cell r="I380">
            <v>0</v>
          </cell>
          <cell r="J380" t="b">
            <v>0</v>
          </cell>
        </row>
        <row r="381">
          <cell r="A381" t="str">
            <v>PGE:ROB:UNITARY AIR COOLED 135-239KBTU/H 12.5 EER OR 13.6 IEER</v>
          </cell>
          <cell r="B381" t="str">
            <v>PGE</v>
          </cell>
          <cell r="C381" t="str">
            <v>ROB</v>
          </cell>
          <cell r="D381" t="str">
            <v>UNITARY AIR COOLED 135-239KBTU/H 12.5 EER OR 13.6 IEER</v>
          </cell>
          <cell r="E381" t="str">
            <v>Com</v>
          </cell>
          <cell r="F381">
            <v>15</v>
          </cell>
          <cell r="G381">
            <v>0</v>
          </cell>
          <cell r="H381">
            <v>15</v>
          </cell>
          <cell r="I381">
            <v>0</v>
          </cell>
          <cell r="J381" t="b">
            <v>0</v>
          </cell>
        </row>
        <row r="382">
          <cell r="A382" t="str">
            <v>PGE:ROB:UNITARY AIR COOLED 240-759KBTU/H 11.1 EER OR 13.1 IEER</v>
          </cell>
          <cell r="B382" t="str">
            <v>PGE</v>
          </cell>
          <cell r="C382" t="str">
            <v>ROB</v>
          </cell>
          <cell r="D382" t="str">
            <v>UNITARY AIR COOLED 240-759KBTU/H 11.1 EER OR 13.1 IEER</v>
          </cell>
          <cell r="E382" t="str">
            <v>Com</v>
          </cell>
          <cell r="F382">
            <v>15</v>
          </cell>
          <cell r="G382">
            <v>0</v>
          </cell>
          <cell r="H382">
            <v>15</v>
          </cell>
          <cell r="I382">
            <v>0</v>
          </cell>
          <cell r="J382" t="b">
            <v>0</v>
          </cell>
        </row>
        <row r="383">
          <cell r="A383" t="str">
            <v>PGE:REA:PIPE INSULATION PIPE DIAMETER &gt;=1" - HOT STEAM &lt; 15PSI</v>
          </cell>
          <cell r="B383" t="str">
            <v>PGE</v>
          </cell>
          <cell r="C383" t="str">
            <v>REA</v>
          </cell>
          <cell r="D383" t="str">
            <v>PIPE INSULATION PIPE DIAMETER &gt;=1" - HOT STEAM &lt; 15PSI</v>
          </cell>
          <cell r="E383" t="str">
            <v>Ag</v>
          </cell>
          <cell r="F383">
            <v>11</v>
          </cell>
          <cell r="G383">
            <v>0</v>
          </cell>
          <cell r="H383">
            <v>6.666666666666667</v>
          </cell>
          <cell r="I383">
            <v>0</v>
          </cell>
          <cell r="J383" t="b">
            <v>1</v>
          </cell>
        </row>
        <row r="384">
          <cell r="A384" t="str">
            <v>PGE:ROB:CONTROL - MULTIPLEX - AMBIENT AIR COOLED SCT HP 70 F MIN</v>
          </cell>
          <cell r="B384" t="str">
            <v>PGE</v>
          </cell>
          <cell r="C384" t="str">
            <v>ROB</v>
          </cell>
          <cell r="D384" t="str">
            <v>CONTROL - MULTIPLEX - AMBIENT AIR COOLED SCT HP 70 F MIN</v>
          </cell>
          <cell r="E384" t="str">
            <v>Com</v>
          </cell>
          <cell r="F384">
            <v>15</v>
          </cell>
          <cell r="G384">
            <v>0</v>
          </cell>
          <cell r="H384">
            <v>6.666666666666667</v>
          </cell>
          <cell r="I384">
            <v>0</v>
          </cell>
          <cell r="J384" t="b">
            <v>1</v>
          </cell>
        </row>
        <row r="385">
          <cell r="A385" t="str">
            <v>PGE:ROB:FHP SINGLE MEDIUM TEMPERATURE CONDENSING UNIT</v>
          </cell>
          <cell r="B385" t="str">
            <v>PGE</v>
          </cell>
          <cell r="C385" t="str">
            <v>ROB</v>
          </cell>
          <cell r="D385" t="str">
            <v>FHP SINGLE MEDIUM TEMPERATURE CONDENSING UNIT</v>
          </cell>
          <cell r="E385" t="str">
            <v>Com</v>
          </cell>
          <cell r="F385">
            <v>15</v>
          </cell>
          <cell r="G385">
            <v>0</v>
          </cell>
          <cell r="H385">
            <v>6.666666666666667</v>
          </cell>
          <cell r="I385">
            <v>0</v>
          </cell>
          <cell r="J385" t="b">
            <v>1</v>
          </cell>
        </row>
        <row r="386">
          <cell r="A386" t="str">
            <v>PGE:ROB:HEATLESS DOOR: LOW TEMPERATURE CASE</v>
          </cell>
          <cell r="B386" t="str">
            <v>PGE</v>
          </cell>
          <cell r="C386" t="str">
            <v>ROB</v>
          </cell>
          <cell r="D386" t="str">
            <v>HEATLESS DOOR: LOW TEMPERATURE CASE</v>
          </cell>
          <cell r="E386" t="str">
            <v>Com</v>
          </cell>
          <cell r="F386">
            <v>12</v>
          </cell>
          <cell r="G386">
            <v>0</v>
          </cell>
          <cell r="H386">
            <v>12</v>
          </cell>
          <cell r="I386">
            <v>0</v>
          </cell>
          <cell r="J386" t="b">
            <v>0</v>
          </cell>
        </row>
        <row r="387">
          <cell r="A387" t="str">
            <v>PGE:ROB:LED PAR30 = 14 TO &lt;15 WATTS</v>
          </cell>
          <cell r="B387" t="str">
            <v>PGE</v>
          </cell>
          <cell r="C387" t="str">
            <v>ROB</v>
          </cell>
          <cell r="D387" t="str">
            <v>LED PAR30 = 14 TO &lt;15 WATTS</v>
          </cell>
          <cell r="E387" t="str">
            <v>Com</v>
          </cell>
          <cell r="F387">
            <v>5.14</v>
          </cell>
          <cell r="G387">
            <v>0</v>
          </cell>
          <cell r="H387">
            <v>5.14</v>
          </cell>
          <cell r="I387">
            <v>0</v>
          </cell>
          <cell r="J387" t="b">
            <v>0</v>
          </cell>
        </row>
        <row r="388">
          <cell r="A388" t="str">
            <v>PGE:ROB:LIN FT T2 LED LTBAR &lt;= 5FT UNIT NO OCC SENS CTRL REPLACE MULT LAMP PROFILE</v>
          </cell>
          <cell r="B388" t="str">
            <v>PGE</v>
          </cell>
          <cell r="C388" t="str">
            <v>ROB</v>
          </cell>
          <cell r="D388" t="str">
            <v>LIN FT T2 LED LTBAR &lt;= 5FT UNIT NO OCC SENS CTRL REPLACE MULT LAMP PROFILE</v>
          </cell>
          <cell r="E388" t="str">
            <v>Com</v>
          </cell>
          <cell r="F388">
            <v>16</v>
          </cell>
          <cell r="G388">
            <v>0</v>
          </cell>
          <cell r="H388">
            <v>4</v>
          </cell>
          <cell r="I388">
            <v>4</v>
          </cell>
          <cell r="J388" t="b">
            <v>1</v>
          </cell>
        </row>
        <row r="389">
          <cell r="A389" t="str">
            <v>PGE:ROB:LIN FT T3 LED LTBAR &gt; 5FT UNIT NO OCC SENS CTRL REPLACE MULT LAMP PROFILE</v>
          </cell>
          <cell r="B389" t="str">
            <v>PGE</v>
          </cell>
          <cell r="C389" t="str">
            <v>ROB</v>
          </cell>
          <cell r="D389" t="str">
            <v>LIN FT T3 LED LTBAR &gt; 5FT UNIT NO OCC SENS CTRL REPLACE MULT LAMP PROFILE</v>
          </cell>
          <cell r="E389" t="str">
            <v>Com</v>
          </cell>
          <cell r="F389">
            <v>16</v>
          </cell>
          <cell r="G389">
            <v>0</v>
          </cell>
          <cell r="H389">
            <v>4</v>
          </cell>
          <cell r="I389">
            <v>4</v>
          </cell>
          <cell r="J389" t="b">
            <v>1</v>
          </cell>
        </row>
        <row r="390">
          <cell r="A390" t="str">
            <v>PGE:ROB:REFRIG CASE LTG-TIER 3 LED LIGHTBAR &lt;= 5-FOOT UNIT NO OCC SENSOR CONTROL</v>
          </cell>
          <cell r="B390" t="str">
            <v>PGE</v>
          </cell>
          <cell r="C390" t="str">
            <v>ROB</v>
          </cell>
          <cell r="D390" t="str">
            <v>REFRIG CASE LTG-TIER 3 LED LIGHTBAR &lt;= 5-FOOT UNIT NO OCC SENSOR CONTROL</v>
          </cell>
          <cell r="E390" t="str">
            <v>Com</v>
          </cell>
          <cell r="F390">
            <v>16</v>
          </cell>
          <cell r="G390">
            <v>0</v>
          </cell>
          <cell r="H390">
            <v>4</v>
          </cell>
          <cell r="I390">
            <v>4</v>
          </cell>
          <cell r="J390" t="b">
            <v>1</v>
          </cell>
        </row>
        <row r="391">
          <cell r="A391" t="str">
            <v>PGE:ROB:REFRIG: CASE W/DOOR: MEDIUM TEMPERATURE CASE</v>
          </cell>
          <cell r="B391" t="str">
            <v>PGE</v>
          </cell>
          <cell r="C391" t="str">
            <v>ROB</v>
          </cell>
          <cell r="D391" t="str">
            <v>REFRIG: CASE W/DOOR: MEDIUM TEMPERATURE CASE</v>
          </cell>
          <cell r="E391" t="str">
            <v>Com</v>
          </cell>
          <cell r="F391">
            <v>4</v>
          </cell>
          <cell r="G391">
            <v>0</v>
          </cell>
          <cell r="H391">
            <v>4</v>
          </cell>
          <cell r="I391">
            <v>0</v>
          </cell>
          <cell r="J391" t="b">
            <v>0</v>
          </cell>
        </row>
        <row r="392">
          <cell r="A392" t="str">
            <v>PGE:ROB:ENERGY STAR GLASS DOOR REFRIGERATOR 1-DOOR &lt;15</v>
          </cell>
          <cell r="B392" t="str">
            <v>PGE</v>
          </cell>
          <cell r="C392" t="str">
            <v>ROB</v>
          </cell>
          <cell r="D392" t="str">
            <v>ENERGY STAR GLASS DOOR REFRIGERATOR 1-DOOR &lt;15</v>
          </cell>
          <cell r="E392" t="str">
            <v>Ind</v>
          </cell>
          <cell r="F392">
            <v>12</v>
          </cell>
          <cell r="G392">
            <v>0</v>
          </cell>
          <cell r="H392">
            <v>12</v>
          </cell>
          <cell r="I392">
            <v>0</v>
          </cell>
          <cell r="J392" t="b">
            <v>0</v>
          </cell>
        </row>
        <row r="393">
          <cell r="A393" t="str">
            <v>PGE:ROB:LED OUTDOOR AREA LIGHTING - INSTALL 266-500 W FIXTURE</v>
          </cell>
          <cell r="B393" t="str">
            <v>PGE</v>
          </cell>
          <cell r="C393" t="str">
            <v>ROB</v>
          </cell>
          <cell r="D393" t="str">
            <v>LED OUTDOOR AREA LIGHTING - INSTALL 266-500 W FIXTURE</v>
          </cell>
          <cell r="E393" t="str">
            <v>Ind</v>
          </cell>
          <cell r="F393">
            <v>12</v>
          </cell>
          <cell r="G393">
            <v>0</v>
          </cell>
          <cell r="H393">
            <v>12</v>
          </cell>
          <cell r="I393">
            <v>0</v>
          </cell>
          <cell r="J393" t="b">
            <v>0</v>
          </cell>
        </row>
        <row r="394">
          <cell r="A394" t="str">
            <v>PGE:ROB:PIPE INSULATION PIPE DIAMETER &lt;1" - HOT STEAM &gt;= 15PSI</v>
          </cell>
          <cell r="B394" t="str">
            <v>PGE</v>
          </cell>
          <cell r="C394" t="str">
            <v>ROB</v>
          </cell>
          <cell r="D394" t="str">
            <v>PIPE INSULATION PIPE DIAMETER &lt;1" - HOT STEAM &gt;= 15PSI</v>
          </cell>
          <cell r="E394" t="str">
            <v>Ind</v>
          </cell>
          <cell r="F394">
            <v>15</v>
          </cell>
          <cell r="G394">
            <v>0</v>
          </cell>
          <cell r="H394">
            <v>15</v>
          </cell>
          <cell r="I394">
            <v>0</v>
          </cell>
          <cell r="J394" t="b">
            <v>0</v>
          </cell>
        </row>
        <row r="395">
          <cell r="A395" t="str">
            <v>PGE:ROB:SCROLL COMPRESSOR</v>
          </cell>
          <cell r="B395" t="str">
            <v>PGE</v>
          </cell>
          <cell r="C395" t="str">
            <v>ROB</v>
          </cell>
          <cell r="D395" t="str">
            <v>SCROLL COMPRESSOR</v>
          </cell>
          <cell r="E395" t="str">
            <v>Ag</v>
          </cell>
          <cell r="F395">
            <v>12</v>
          </cell>
          <cell r="G395">
            <v>0</v>
          </cell>
          <cell r="H395">
            <v>12</v>
          </cell>
          <cell r="I395">
            <v>0</v>
          </cell>
          <cell r="J395" t="b">
            <v>0</v>
          </cell>
        </row>
        <row r="396">
          <cell r="A396" t="str">
            <v>PGE:R:175-WATT MV TO 70-WATT HPS</v>
          </cell>
          <cell r="B396" t="str">
            <v>PGE</v>
          </cell>
          <cell r="C396" t="str">
            <v>R</v>
          </cell>
          <cell r="D396" t="str">
            <v>175-WATT MV TO 70-WATT HPS</v>
          </cell>
          <cell r="E396" t="str">
            <v>Res</v>
          </cell>
          <cell r="F396">
            <v>15</v>
          </cell>
          <cell r="G396">
            <v>0</v>
          </cell>
          <cell r="H396">
            <v>15</v>
          </cell>
          <cell r="I396">
            <v>0</v>
          </cell>
          <cell r="J396" t="b">
            <v>0</v>
          </cell>
        </row>
        <row r="397">
          <cell r="A397" t="str">
            <v>PGE:REA:CHILLED GLYCOL PIPE INSULATION - INDOOR - WINERY</v>
          </cell>
          <cell r="B397" t="str">
            <v>PGE</v>
          </cell>
          <cell r="C397" t="str">
            <v>REA</v>
          </cell>
          <cell r="D397" t="str">
            <v>CHILLED GLYCOL PIPE INSULATION - INDOOR - WINERY</v>
          </cell>
          <cell r="E397" t="str">
            <v>Ag</v>
          </cell>
          <cell r="F397">
            <v>11</v>
          </cell>
          <cell r="G397">
            <v>0</v>
          </cell>
          <cell r="H397">
            <v>6.666666666666667</v>
          </cell>
          <cell r="I397">
            <v>0</v>
          </cell>
          <cell r="J397" t="b">
            <v>1</v>
          </cell>
        </row>
        <row r="398">
          <cell r="A398" t="str">
            <v>PGE:REA:CHILLED GLYCOL PIPE INSULATION - OUTDOOR - WINERY</v>
          </cell>
          <cell r="B398" t="str">
            <v>PGE</v>
          </cell>
          <cell r="C398" t="str">
            <v>REA</v>
          </cell>
          <cell r="D398" t="str">
            <v>CHILLED GLYCOL PIPE INSULATION - OUTDOOR - WINERY</v>
          </cell>
          <cell r="E398" t="str">
            <v>Ag</v>
          </cell>
          <cell r="F398">
            <v>11</v>
          </cell>
          <cell r="G398">
            <v>0</v>
          </cell>
          <cell r="H398">
            <v>6.666666666666667</v>
          </cell>
          <cell r="I398">
            <v>0</v>
          </cell>
          <cell r="J398" t="b">
            <v>1</v>
          </cell>
        </row>
        <row r="399">
          <cell r="A399" t="str">
            <v>PGE:REA:GLYCOL PUMP MOTOR VFD - 15HP</v>
          </cell>
          <cell r="B399" t="str">
            <v>PGE</v>
          </cell>
          <cell r="C399" t="str">
            <v>REA</v>
          </cell>
          <cell r="D399" t="str">
            <v>GLYCOL PUMP MOTOR VFD - 15HP</v>
          </cell>
          <cell r="E399" t="str">
            <v>Ag</v>
          </cell>
          <cell r="F399">
            <v>15</v>
          </cell>
          <cell r="G399">
            <v>0</v>
          </cell>
          <cell r="H399">
            <v>6.666666666666667</v>
          </cell>
          <cell r="I399">
            <v>0</v>
          </cell>
          <cell r="J399" t="b">
            <v>1</v>
          </cell>
        </row>
        <row r="400">
          <cell r="A400" t="str">
            <v>PGE:ROB:GLYCOL PUMP MOTOR VFD - 5HP</v>
          </cell>
          <cell r="B400" t="str">
            <v>PGE</v>
          </cell>
          <cell r="C400" t="str">
            <v>ROB</v>
          </cell>
          <cell r="D400" t="str">
            <v>GLYCOL PUMP MOTOR VFD - 5HP</v>
          </cell>
          <cell r="E400" t="str">
            <v>Ag</v>
          </cell>
          <cell r="F400">
            <v>15</v>
          </cell>
          <cell r="G400">
            <v>0</v>
          </cell>
          <cell r="H400">
            <v>6.666666666666667</v>
          </cell>
          <cell r="I400">
            <v>0</v>
          </cell>
          <cell r="J400" t="b">
            <v>1</v>
          </cell>
        </row>
        <row r="401">
          <cell r="A401" t="str">
            <v>PGE:ROB:LED HIGH/LOW BAY: &gt;187 TO 220 WATTS, REPLACING A 320W PS-MH</v>
          </cell>
          <cell r="B401" t="str">
            <v>PGE</v>
          </cell>
          <cell r="C401" t="str">
            <v>ROB</v>
          </cell>
          <cell r="D401" t="str">
            <v>LED HIGH/LOW BAY: &gt;187 TO 220 WATTS, REPLACING A 320W PS-MH</v>
          </cell>
          <cell r="E401" t="str">
            <v>Ag</v>
          </cell>
          <cell r="F401">
            <v>10.9</v>
          </cell>
          <cell r="G401">
            <v>0</v>
          </cell>
          <cell r="H401">
            <v>10.9</v>
          </cell>
          <cell r="I401">
            <v>0</v>
          </cell>
          <cell r="J401" t="b">
            <v>0</v>
          </cell>
        </row>
        <row r="402">
          <cell r="A402" t="str">
            <v>PGE:ROB:LED HIGH/LOW BAY: &gt;187 TO 220 WATTS, REPLACING A 320W PS-MH</v>
          </cell>
          <cell r="B402" t="str">
            <v>PGE</v>
          </cell>
          <cell r="C402" t="str">
            <v>ROB</v>
          </cell>
          <cell r="D402" t="str">
            <v>LED HIGH/LOW BAY: &gt;187 TO 220 WATTS, REPLACING A 320W PS-MH</v>
          </cell>
          <cell r="E402" t="str">
            <v>Ind</v>
          </cell>
          <cell r="F402">
            <v>10.87</v>
          </cell>
          <cell r="G402">
            <v>0</v>
          </cell>
          <cell r="H402">
            <v>10.87</v>
          </cell>
          <cell r="I402">
            <v>0</v>
          </cell>
          <cell r="J402" t="b">
            <v>0</v>
          </cell>
        </row>
        <row r="403">
          <cell r="A403" t="str">
            <v>PGE:ROB:LED MR-16 =7 TO &lt;8 WATTS</v>
          </cell>
          <cell r="B403" t="str">
            <v>PGE</v>
          </cell>
          <cell r="C403" t="str">
            <v>ROB</v>
          </cell>
          <cell r="D403" t="str">
            <v>LED MR-16 =7 TO &lt;8 WATTS</v>
          </cell>
          <cell r="E403" t="str">
            <v>Ag</v>
          </cell>
          <cell r="F403">
            <v>7.75</v>
          </cell>
          <cell r="G403">
            <v>0</v>
          </cell>
          <cell r="H403">
            <v>7.75</v>
          </cell>
          <cell r="I403">
            <v>0</v>
          </cell>
          <cell r="J403" t="b">
            <v>0</v>
          </cell>
        </row>
        <row r="404">
          <cell r="A404" t="str">
            <v>PGE:ROB:LED PAR38 = 12 TO &lt;13 WATTS</v>
          </cell>
          <cell r="B404" t="str">
            <v>PGE</v>
          </cell>
          <cell r="C404" t="str">
            <v>ROB</v>
          </cell>
          <cell r="D404" t="str">
            <v>LED PAR38 = 12 TO &lt;13 WATTS</v>
          </cell>
          <cell r="E404" t="str">
            <v>Ag</v>
          </cell>
          <cell r="F404">
            <v>7.75</v>
          </cell>
          <cell r="G404">
            <v>0</v>
          </cell>
          <cell r="H404">
            <v>7.75</v>
          </cell>
          <cell r="I404">
            <v>0</v>
          </cell>
          <cell r="J404" t="b">
            <v>0</v>
          </cell>
        </row>
        <row r="405">
          <cell r="A405" t="str">
            <v>PGE:REA:TURBINE WELL PUMP SYSTEM OVERHAUL (&lt;=25HP)</v>
          </cell>
          <cell r="B405" t="str">
            <v>PGE</v>
          </cell>
          <cell r="C405" t="str">
            <v>REA</v>
          </cell>
          <cell r="D405" t="str">
            <v>TURBINE WELL PUMP SYSTEM OVERHAUL (&lt;=25HP)</v>
          </cell>
          <cell r="E405" t="str">
            <v>Ag</v>
          </cell>
          <cell r="F405">
            <v>6.8</v>
          </cell>
          <cell r="G405">
            <v>0</v>
          </cell>
          <cell r="H405">
            <v>6.8</v>
          </cell>
          <cell r="I405">
            <v>0</v>
          </cell>
          <cell r="J405" t="b">
            <v>0</v>
          </cell>
        </row>
        <row r="406">
          <cell r="A406" t="str">
            <v>PGE:REA:VFD ON AG WELL PUMPS (&lt;=300HP)</v>
          </cell>
          <cell r="B406" t="str">
            <v>PGE</v>
          </cell>
          <cell r="C406" t="str">
            <v>REA</v>
          </cell>
          <cell r="D406" t="str">
            <v>VFD ON AG WELL PUMPS (&lt;=300HP)</v>
          </cell>
          <cell r="E406" t="str">
            <v>Ag</v>
          </cell>
          <cell r="F406">
            <v>10</v>
          </cell>
          <cell r="G406">
            <v>0</v>
          </cell>
          <cell r="H406">
            <v>6.666666666666667</v>
          </cell>
          <cell r="I406">
            <v>0</v>
          </cell>
          <cell r="J406" t="b">
            <v>1</v>
          </cell>
        </row>
        <row r="407">
          <cell r="A407" t="str">
            <v>PGE:ROB:COMMERCIAL RACK OVEN</v>
          </cell>
          <cell r="B407" t="str">
            <v>PGE</v>
          </cell>
          <cell r="C407" t="str">
            <v>ROB</v>
          </cell>
          <cell r="D407" t="str">
            <v>COMMERCIAL RACK OVEN</v>
          </cell>
          <cell r="E407" t="str">
            <v>Ag</v>
          </cell>
          <cell r="F407">
            <v>12</v>
          </cell>
          <cell r="G407">
            <v>0</v>
          </cell>
          <cell r="H407">
            <v>12</v>
          </cell>
          <cell r="I407">
            <v>0</v>
          </cell>
          <cell r="J407" t="b">
            <v>0</v>
          </cell>
        </row>
        <row r="408">
          <cell r="A408" t="str">
            <v>PGE:ROB:ENERGY STAR GLASS DOOR REFRIGERATOR 1-DOOR 15&lt;30</v>
          </cell>
          <cell r="B408" t="str">
            <v>PGE</v>
          </cell>
          <cell r="C408" t="str">
            <v>ROB</v>
          </cell>
          <cell r="D408" t="str">
            <v>ENERGY STAR GLASS DOOR REFRIGERATOR 1-DOOR 15&lt;30</v>
          </cell>
          <cell r="E408" t="str">
            <v>Ag</v>
          </cell>
          <cell r="F408">
            <v>12</v>
          </cell>
          <cell r="G408">
            <v>0</v>
          </cell>
          <cell r="H408">
            <v>12</v>
          </cell>
          <cell r="I408">
            <v>0</v>
          </cell>
          <cell r="J408" t="b">
            <v>0</v>
          </cell>
        </row>
        <row r="409">
          <cell r="A409" t="str">
            <v>PGE:ROB:LED HIGH/LOW BAY: &gt;160 TO 187 WATTS, REPLACING A 250 W PS-MH</v>
          </cell>
          <cell r="B409" t="str">
            <v>PGE</v>
          </cell>
          <cell r="C409" t="str">
            <v>ROB</v>
          </cell>
          <cell r="D409" t="str">
            <v>LED HIGH/LOW BAY: &gt;160 TO 187 WATTS, REPLACING A 250 W PS-MH</v>
          </cell>
          <cell r="E409" t="str">
            <v>Ag</v>
          </cell>
          <cell r="F409">
            <v>10.23</v>
          </cell>
          <cell r="G409">
            <v>0</v>
          </cell>
          <cell r="H409">
            <v>10.23</v>
          </cell>
          <cell r="I409">
            <v>0</v>
          </cell>
          <cell r="J409" t="b">
            <v>0</v>
          </cell>
        </row>
        <row r="410">
          <cell r="A410" t="str">
            <v>PGE:ROB:LED HIGH/LOW BAY: &gt;280 TO 320 WATTS, REPLACING 450W PS-MH</v>
          </cell>
          <cell r="B410" t="str">
            <v>PGE</v>
          </cell>
          <cell r="C410" t="str">
            <v>ROB</v>
          </cell>
          <cell r="D410" t="str">
            <v>LED HIGH/LOW BAY: &gt;280 TO 320 WATTS, REPLACING 450W PS-MH</v>
          </cell>
          <cell r="E410" t="str">
            <v>Ag</v>
          </cell>
          <cell r="F410">
            <v>20</v>
          </cell>
          <cell r="G410">
            <v>0</v>
          </cell>
          <cell r="H410">
            <v>20</v>
          </cell>
          <cell r="I410">
            <v>0</v>
          </cell>
          <cell r="J410" t="b">
            <v>0</v>
          </cell>
        </row>
        <row r="411">
          <cell r="A411" t="str">
            <v>PGE:ROB:LED HIGH/LOW BAY: 40 TO 131 WATTS, REPLACING A 175W PS-MH</v>
          </cell>
          <cell r="B411" t="str">
            <v>PGE</v>
          </cell>
          <cell r="C411" t="str">
            <v>ROB</v>
          </cell>
          <cell r="D411" t="str">
            <v>LED HIGH/LOW BAY: 40 TO 131 WATTS, REPLACING A 175W PS-MH</v>
          </cell>
          <cell r="E411" t="str">
            <v>Ag</v>
          </cell>
          <cell r="F411">
            <v>20</v>
          </cell>
          <cell r="G411">
            <v>0</v>
          </cell>
          <cell r="H411">
            <v>20</v>
          </cell>
          <cell r="I411">
            <v>0</v>
          </cell>
          <cell r="J411" t="b">
            <v>0</v>
          </cell>
        </row>
        <row r="412">
          <cell r="A412" t="str">
            <v>PGE:ROB:LED OUTDOOR AREA LIGHTING - INSTALL 151-192 W FIXTURE</v>
          </cell>
          <cell r="B412" t="str">
            <v>PGE</v>
          </cell>
          <cell r="C412" t="str">
            <v>ROB</v>
          </cell>
          <cell r="D412" t="str">
            <v>LED OUTDOOR AREA LIGHTING - INSTALL 151-192 W FIXTURE</v>
          </cell>
          <cell r="E412" t="str">
            <v>Ag</v>
          </cell>
          <cell r="F412">
            <v>12</v>
          </cell>
          <cell r="G412">
            <v>0</v>
          </cell>
          <cell r="H412">
            <v>12</v>
          </cell>
          <cell r="I412">
            <v>0</v>
          </cell>
          <cell r="J412" t="b">
            <v>0</v>
          </cell>
        </row>
        <row r="413">
          <cell r="A413" t="str">
            <v>PGE:ROB:LED OUTDOOR AREA LIGHTING - INSTALL 71-110 W FIXTURE</v>
          </cell>
          <cell r="B413" t="str">
            <v>PGE</v>
          </cell>
          <cell r="C413" t="str">
            <v>ROB</v>
          </cell>
          <cell r="D413" t="str">
            <v>LED OUTDOOR AREA LIGHTING - INSTALL 71-110 W FIXTURE</v>
          </cell>
          <cell r="E413" t="str">
            <v>Ag</v>
          </cell>
          <cell r="F413">
            <v>12</v>
          </cell>
          <cell r="G413">
            <v>0</v>
          </cell>
          <cell r="H413">
            <v>12</v>
          </cell>
          <cell r="I413">
            <v>0</v>
          </cell>
          <cell r="J413" t="b">
            <v>0</v>
          </cell>
        </row>
        <row r="414">
          <cell r="A414" t="str">
            <v>PGE:ROB:LED OUTDOOR AREA LIGHTING - REPLACE 311 TO 400 W LAMP WITH LED</v>
          </cell>
          <cell r="B414" t="str">
            <v>PGE</v>
          </cell>
          <cell r="C414" t="str">
            <v>ROB</v>
          </cell>
          <cell r="D414" t="str">
            <v>LED OUTDOOR AREA LIGHTING - REPLACE 311 TO 400 W LAMP WITH LED</v>
          </cell>
          <cell r="E414" t="str">
            <v>Ag</v>
          </cell>
          <cell r="F414">
            <v>12</v>
          </cell>
          <cell r="G414">
            <v>0</v>
          </cell>
          <cell r="H414">
            <v>12</v>
          </cell>
          <cell r="I414">
            <v>0</v>
          </cell>
          <cell r="J414" t="b">
            <v>0</v>
          </cell>
        </row>
        <row r="415">
          <cell r="A415" t="str">
            <v>PGE:ROB:PHOTOCELL: EXTERIOR LIGHTING</v>
          </cell>
          <cell r="B415" t="str">
            <v>PGE</v>
          </cell>
          <cell r="C415" t="str">
            <v>ROB</v>
          </cell>
          <cell r="D415" t="str">
            <v>PHOTOCELL: EXTERIOR LIGHTING</v>
          </cell>
          <cell r="E415" t="str">
            <v>Ag</v>
          </cell>
          <cell r="F415">
            <v>8</v>
          </cell>
          <cell r="G415">
            <v>0</v>
          </cell>
          <cell r="H415">
            <v>5</v>
          </cell>
          <cell r="I415">
            <v>0</v>
          </cell>
          <cell r="J415" t="b">
            <v>1</v>
          </cell>
        </row>
        <row r="416">
          <cell r="A416" t="str">
            <v>PGE:ROB:RESIDENTIAL HEAT PUMP STORAGE WATER HEATER EF &gt; 2.0</v>
          </cell>
          <cell r="B416" t="str">
            <v>PGE</v>
          </cell>
          <cell r="C416" t="str">
            <v>ROB</v>
          </cell>
          <cell r="D416" t="str">
            <v>RESIDENTIAL HEAT PUMP STORAGE WATER HEATER EF &gt; 2.0</v>
          </cell>
          <cell r="E416" t="str">
            <v>Ag</v>
          </cell>
          <cell r="F416">
            <v>10</v>
          </cell>
          <cell r="G416">
            <v>0</v>
          </cell>
          <cell r="H416">
            <v>10</v>
          </cell>
          <cell r="I416">
            <v>0</v>
          </cell>
          <cell r="J416" t="b">
            <v>0</v>
          </cell>
        </row>
        <row r="417">
          <cell r="A417" t="str">
            <v>PGE:ROB:LED HIGH/LOW BAY: &gt;187 TO 220 WATTS, REPLACING A 320W PS-MH</v>
          </cell>
          <cell r="B417" t="str">
            <v>PGE</v>
          </cell>
          <cell r="C417" t="str">
            <v>ROB</v>
          </cell>
          <cell r="D417" t="str">
            <v>LED HIGH/LOW BAY: &gt;187 TO 220 WATTS, REPLACING A 320W PS-MH</v>
          </cell>
          <cell r="E417" t="str">
            <v>Com</v>
          </cell>
          <cell r="F417">
            <v>17.899999999999999</v>
          </cell>
          <cell r="G417">
            <v>0</v>
          </cell>
          <cell r="H417">
            <v>17.899999999999999</v>
          </cell>
          <cell r="I417">
            <v>0</v>
          </cell>
          <cell r="J417" t="b">
            <v>0</v>
          </cell>
        </row>
        <row r="418">
          <cell r="A418" t="str">
            <v>PGE:ROB:POOL COVERS - SMALL POOL</v>
          </cell>
          <cell r="B418" t="str">
            <v>PGE</v>
          </cell>
          <cell r="C418" t="str">
            <v>ROB</v>
          </cell>
          <cell r="D418" t="str">
            <v>POOL COVERS - SMALL POOL</v>
          </cell>
          <cell r="E418" t="str">
            <v>Com</v>
          </cell>
          <cell r="F418">
            <v>6</v>
          </cell>
          <cell r="G418">
            <v>0</v>
          </cell>
          <cell r="H418">
            <v>6</v>
          </cell>
          <cell r="I418">
            <v>0</v>
          </cell>
          <cell r="J418" t="b">
            <v>0</v>
          </cell>
        </row>
        <row r="419">
          <cell r="A419" t="str">
            <v>PGE:R:LED CANDELABRA &gt;=3 TO &lt;=5</v>
          </cell>
          <cell r="B419" t="str">
            <v>PGE</v>
          </cell>
          <cell r="C419" t="str">
            <v>R</v>
          </cell>
          <cell r="D419" t="str">
            <v>LED CANDELABRA &gt;=3 TO &lt;=5</v>
          </cell>
          <cell r="E419" t="str">
            <v>Com</v>
          </cell>
          <cell r="F419">
            <v>4.2</v>
          </cell>
          <cell r="G419">
            <v>0</v>
          </cell>
          <cell r="H419">
            <v>4.2</v>
          </cell>
          <cell r="I419">
            <v>0</v>
          </cell>
          <cell r="J419" t="b">
            <v>0</v>
          </cell>
        </row>
        <row r="420">
          <cell r="A420" t="str">
            <v>PGE:R:LED MR-16 = 6 TO &lt;7 WATTS</v>
          </cell>
          <cell r="B420" t="str">
            <v>PGE</v>
          </cell>
          <cell r="C420" t="str">
            <v>R</v>
          </cell>
          <cell r="D420" t="str">
            <v>LED MR-16 = 6 TO &lt;7 WATTS</v>
          </cell>
          <cell r="E420" t="str">
            <v>Com</v>
          </cell>
          <cell r="F420">
            <v>4.0999999999999996</v>
          </cell>
          <cell r="G420">
            <v>0</v>
          </cell>
          <cell r="H420">
            <v>4.0999999999999996</v>
          </cell>
          <cell r="I420">
            <v>0</v>
          </cell>
          <cell r="J420" t="b">
            <v>0</v>
          </cell>
        </row>
        <row r="421">
          <cell r="A421" t="str">
            <v>PGE:ROB:UNITARY AIR COOLED 65-134KBTU/H 13.0 EER OR 17.0 IEER</v>
          </cell>
          <cell r="B421" t="str">
            <v>PGE</v>
          </cell>
          <cell r="C421" t="str">
            <v>ROB</v>
          </cell>
          <cell r="D421" t="str">
            <v>UNITARY AIR COOLED 65-134KBTU/H 13.0 EER OR 17.0 IEER</v>
          </cell>
          <cell r="E421" t="str">
            <v>Com</v>
          </cell>
          <cell r="F421">
            <v>15</v>
          </cell>
          <cell r="G421">
            <v>0</v>
          </cell>
          <cell r="H421">
            <v>15</v>
          </cell>
          <cell r="I421">
            <v>0</v>
          </cell>
          <cell r="J421" t="b">
            <v>0</v>
          </cell>
        </row>
        <row r="422">
          <cell r="A422" t="str">
            <v>PGE:R:LED PAR30 = 15 TO &lt;16 WATTS</v>
          </cell>
          <cell r="B422" t="str">
            <v>PGE</v>
          </cell>
          <cell r="C422" t="str">
            <v>R</v>
          </cell>
          <cell r="D422" t="str">
            <v>LED PAR30 = 15 TO &lt;16 WATTS</v>
          </cell>
          <cell r="E422" t="str">
            <v>Com</v>
          </cell>
          <cell r="F422">
            <v>6.71</v>
          </cell>
          <cell r="G422">
            <v>0</v>
          </cell>
          <cell r="H422">
            <v>6.71</v>
          </cell>
          <cell r="I422">
            <v>0</v>
          </cell>
          <cell r="J422" t="b">
            <v>0</v>
          </cell>
        </row>
        <row r="423">
          <cell r="A423" t="str">
            <v>PGE:ROB:2X4 HIGH PERFORMANCE 1L T8 KIT WITH NLO NEMA PREMIUM BALLAST</v>
          </cell>
          <cell r="B423" t="str">
            <v>PGE</v>
          </cell>
          <cell r="C423" t="str">
            <v>ROB</v>
          </cell>
          <cell r="D423" t="str">
            <v>2X4 HIGH PERFORMANCE 1L T8 KIT WITH NLO NEMA PREMIUM BALLAST</v>
          </cell>
          <cell r="E423" t="str">
            <v>Com</v>
          </cell>
          <cell r="F423">
            <v>14.5</v>
          </cell>
          <cell r="G423">
            <v>0</v>
          </cell>
          <cell r="H423">
            <v>14.5</v>
          </cell>
          <cell r="I423">
            <v>0</v>
          </cell>
          <cell r="J423" t="b">
            <v>0</v>
          </cell>
        </row>
        <row r="424">
          <cell r="A424" t="str">
            <v>PGE:ROB:2X4 HIGH PERFORMANCE 2L T8 FIXTURE WITH RLO NEMA PREMIUM BALLAST</v>
          </cell>
          <cell r="B424" t="str">
            <v>PGE</v>
          </cell>
          <cell r="C424" t="str">
            <v>ROB</v>
          </cell>
          <cell r="D424" t="str">
            <v>2X4 HIGH PERFORMANCE 2L T8 FIXTURE WITH RLO NEMA PREMIUM BALLAST</v>
          </cell>
          <cell r="E424" t="str">
            <v>Com</v>
          </cell>
          <cell r="F424">
            <v>14.3</v>
          </cell>
          <cell r="G424">
            <v>0</v>
          </cell>
          <cell r="H424">
            <v>14.3</v>
          </cell>
          <cell r="I424">
            <v>0</v>
          </cell>
          <cell r="J424" t="b">
            <v>0</v>
          </cell>
        </row>
        <row r="425">
          <cell r="A425" t="str">
            <v>PGE:REA:TANK INSULATION-HIGH TEMP-TWO INCH</v>
          </cell>
          <cell r="B425" t="str">
            <v>PGE</v>
          </cell>
          <cell r="C425" t="str">
            <v>REA</v>
          </cell>
          <cell r="D425" t="str">
            <v>TANK INSULATION-HIGH TEMP-TWO INCH</v>
          </cell>
          <cell r="E425" t="str">
            <v>Ag</v>
          </cell>
          <cell r="F425">
            <v>11</v>
          </cell>
          <cell r="G425">
            <v>0</v>
          </cell>
          <cell r="H425">
            <v>6.666666666666667</v>
          </cell>
          <cell r="I425">
            <v>0</v>
          </cell>
          <cell r="J425" t="b">
            <v>1</v>
          </cell>
        </row>
        <row r="426">
          <cell r="A426" t="str">
            <v>PGE:ROB:HOT WATER BOILER (&gt; 2500 KBTUH, 94.0% COMBUSTION EFFICIENCY, CONDENSING)</v>
          </cell>
          <cell r="B426" t="str">
            <v>PGE</v>
          </cell>
          <cell r="C426" t="str">
            <v>ROB</v>
          </cell>
          <cell r="D426" t="str">
            <v>HOT WATER BOILER (&gt; 2500 KBTUH, 94.0% COMBUSTION EFFICIENCY, CONDENSING)</v>
          </cell>
          <cell r="E426" t="str">
            <v>Com</v>
          </cell>
          <cell r="F426">
            <v>20</v>
          </cell>
          <cell r="G426">
            <v>0</v>
          </cell>
          <cell r="H426">
            <v>20</v>
          </cell>
          <cell r="I426">
            <v>0</v>
          </cell>
          <cell r="J426" t="b">
            <v>0</v>
          </cell>
        </row>
        <row r="427">
          <cell r="A427" t="str">
            <v>PGE:ROB:VSD MILK TRANSFER PUMP</v>
          </cell>
          <cell r="B427" t="str">
            <v>PGE</v>
          </cell>
          <cell r="C427" t="str">
            <v>ROB</v>
          </cell>
          <cell r="D427" t="str">
            <v>VSD MILK TRANSFER PUMP</v>
          </cell>
          <cell r="E427" t="str">
            <v>Ag</v>
          </cell>
          <cell r="F427">
            <v>15</v>
          </cell>
          <cell r="G427">
            <v>0</v>
          </cell>
          <cell r="H427">
            <v>6.666666666666667</v>
          </cell>
          <cell r="I427">
            <v>0</v>
          </cell>
          <cell r="J427" t="b">
            <v>1</v>
          </cell>
        </row>
        <row r="428">
          <cell r="A428" t="str">
            <v>PGE:ROB:REFRIG CASE LTG-TIER 2 LED LIGHTBAR &gt; 5-FOOT UNIT NO OCC SENSOR CONTROL</v>
          </cell>
          <cell r="B428" t="str">
            <v>PGE</v>
          </cell>
          <cell r="C428" t="str">
            <v>ROB</v>
          </cell>
          <cell r="D428" t="str">
            <v>REFRIG CASE LTG-TIER 2 LED LIGHTBAR &gt; 5-FOOT UNIT NO OCC SENSOR CONTROL</v>
          </cell>
          <cell r="E428" t="str">
            <v>Ag</v>
          </cell>
          <cell r="F428">
            <v>16</v>
          </cell>
          <cell r="G428">
            <v>0</v>
          </cell>
          <cell r="H428">
            <v>4</v>
          </cell>
          <cell r="I428">
            <v>4</v>
          </cell>
          <cell r="J428" t="b">
            <v>1</v>
          </cell>
        </row>
        <row r="429">
          <cell r="A429" t="str">
            <v>PGE:ROB:TANK INSULATION-HIGH TEMP-TWO INCH</v>
          </cell>
          <cell r="B429" t="str">
            <v>PGE</v>
          </cell>
          <cell r="C429" t="str">
            <v>ROB</v>
          </cell>
          <cell r="D429" t="str">
            <v>TANK INSULATION-HIGH TEMP-TWO INCH</v>
          </cell>
          <cell r="E429" t="str">
            <v>Ag</v>
          </cell>
          <cell r="F429">
            <v>15</v>
          </cell>
          <cell r="G429">
            <v>0</v>
          </cell>
          <cell r="H429">
            <v>15</v>
          </cell>
          <cell r="I429">
            <v>0</v>
          </cell>
          <cell r="J429" t="b">
            <v>0</v>
          </cell>
        </row>
        <row r="430">
          <cell r="A430" t="str">
            <v>PGE:ER:MOTOR: ECM EVAPORATOR DISPLAY CASE</v>
          </cell>
          <cell r="B430" t="str">
            <v>PGE</v>
          </cell>
          <cell r="C430" t="str">
            <v>ER</v>
          </cell>
          <cell r="D430" t="str">
            <v>MOTOR: ECM EVAPORATOR DISPLAY CASE</v>
          </cell>
          <cell r="E430" t="str">
            <v>Com</v>
          </cell>
          <cell r="F430">
            <v>15</v>
          </cell>
          <cell r="G430">
            <v>5</v>
          </cell>
          <cell r="H430">
            <v>15</v>
          </cell>
          <cell r="I430">
            <v>5</v>
          </cell>
          <cell r="J430" t="b">
            <v>0</v>
          </cell>
        </row>
        <row r="431">
          <cell r="A431" t="str">
            <v>PGE:REA:CONTROL - MULTIPLEX - AMBIENT AIR COOLED SCT HP 70 F MIN - VAR SPD</v>
          </cell>
          <cell r="B431" t="str">
            <v>PGE</v>
          </cell>
          <cell r="C431" t="str">
            <v>REA</v>
          </cell>
          <cell r="D431" t="str">
            <v>CONTROL - MULTIPLEX - AMBIENT AIR COOLED SCT HP 70 F MIN - VAR SPD</v>
          </cell>
          <cell r="E431" t="str">
            <v>Com</v>
          </cell>
          <cell r="F431">
            <v>15</v>
          </cell>
          <cell r="G431">
            <v>0</v>
          </cell>
          <cell r="H431">
            <v>6.666666666666667</v>
          </cell>
          <cell r="I431">
            <v>0</v>
          </cell>
          <cell r="J431" t="b">
            <v>1</v>
          </cell>
        </row>
        <row r="432">
          <cell r="A432" t="str">
            <v>PGE:REA:FHP SINGLE MEDIUM TEMPERATURE CONDENSING UNIT</v>
          </cell>
          <cell r="B432" t="str">
            <v>PGE</v>
          </cell>
          <cell r="C432" t="str">
            <v>REA</v>
          </cell>
          <cell r="D432" t="str">
            <v>FHP SINGLE MEDIUM TEMPERATURE CONDENSING UNIT</v>
          </cell>
          <cell r="E432" t="str">
            <v>Com</v>
          </cell>
          <cell r="F432">
            <v>15</v>
          </cell>
          <cell r="G432">
            <v>0</v>
          </cell>
          <cell r="H432">
            <v>6.666666666666667</v>
          </cell>
          <cell r="I432">
            <v>0</v>
          </cell>
          <cell r="J432" t="b">
            <v>1</v>
          </cell>
        </row>
        <row r="433">
          <cell r="A433" t="str">
            <v>PGE:REA:NIGHT COVERS FOR DISPLAY CASES: HORIZONTAL (LOW TEMPERATURE)</v>
          </cell>
          <cell r="B433" t="str">
            <v>PGE</v>
          </cell>
          <cell r="C433" t="str">
            <v>REA</v>
          </cell>
          <cell r="D433" t="str">
            <v>NIGHT COVERS FOR DISPLAY CASES: HORIZONTAL (LOW TEMPERATURE)</v>
          </cell>
          <cell r="E433" t="str">
            <v>Com</v>
          </cell>
          <cell r="F433">
            <v>5</v>
          </cell>
          <cell r="G433">
            <v>0</v>
          </cell>
          <cell r="H433">
            <v>4</v>
          </cell>
          <cell r="I433">
            <v>0</v>
          </cell>
          <cell r="J433" t="b">
            <v>1</v>
          </cell>
        </row>
        <row r="434">
          <cell r="A434" t="str">
            <v>PGE:REA:VERTICAL REF CASE MED TEMP OPEN W/ NIGHT COVERS TO CLOSED - RETROFIT</v>
          </cell>
          <cell r="B434" t="str">
            <v>PGE</v>
          </cell>
          <cell r="C434" t="str">
            <v>REA</v>
          </cell>
          <cell r="D434" t="str">
            <v>VERTICAL REF CASE MED TEMP OPEN W/ NIGHT COVERS TO CLOSED - RETROFIT</v>
          </cell>
          <cell r="E434" t="str">
            <v>Com</v>
          </cell>
          <cell r="F434">
            <v>12</v>
          </cell>
          <cell r="G434">
            <v>0</v>
          </cell>
          <cell r="H434">
            <v>4</v>
          </cell>
          <cell r="I434">
            <v>0</v>
          </cell>
          <cell r="J434" t="b">
            <v>1</v>
          </cell>
        </row>
        <row r="435">
          <cell r="A435" t="str">
            <v>PGE:R:LED PAR20: &lt;= 11 WATTS</v>
          </cell>
          <cell r="B435" t="str">
            <v>PGE</v>
          </cell>
          <cell r="C435" t="str">
            <v>R</v>
          </cell>
          <cell r="D435" t="str">
            <v>LED PAR20: &lt;= 11 WATTS</v>
          </cell>
          <cell r="E435" t="str">
            <v>Com</v>
          </cell>
          <cell r="F435">
            <v>4.5999999999999996</v>
          </cell>
          <cell r="G435">
            <v>0</v>
          </cell>
          <cell r="H435">
            <v>4.5999999999999996</v>
          </cell>
          <cell r="I435">
            <v>0</v>
          </cell>
          <cell r="J435" t="b">
            <v>0</v>
          </cell>
        </row>
        <row r="436">
          <cell r="A436" t="str">
            <v>PGE:R:250-WATT MV TO 84-WATT FLUORESCENT</v>
          </cell>
          <cell r="B436" t="str">
            <v>PGE</v>
          </cell>
          <cell r="C436" t="str">
            <v>R</v>
          </cell>
          <cell r="D436" t="str">
            <v>250-WATT MV TO 84-WATT FLUORESCENT</v>
          </cell>
          <cell r="E436" t="str">
            <v>Res</v>
          </cell>
          <cell r="F436">
            <v>15</v>
          </cell>
          <cell r="G436">
            <v>0</v>
          </cell>
          <cell r="H436">
            <v>15</v>
          </cell>
          <cell r="I436">
            <v>0</v>
          </cell>
          <cell r="J436" t="b">
            <v>0</v>
          </cell>
        </row>
        <row r="437">
          <cell r="A437" t="str">
            <v>PGE:NC:CHILLED GLYCOL PIPE INSULATION - INDOOR - WINERY</v>
          </cell>
          <cell r="B437" t="str">
            <v>PGE</v>
          </cell>
          <cell r="C437" t="str">
            <v>NC</v>
          </cell>
          <cell r="D437" t="str">
            <v>CHILLED GLYCOL PIPE INSULATION - INDOOR - WINERY</v>
          </cell>
          <cell r="E437" t="str">
            <v>Ag</v>
          </cell>
          <cell r="F437">
            <v>11</v>
          </cell>
          <cell r="G437">
            <v>0</v>
          </cell>
          <cell r="H437">
            <v>11</v>
          </cell>
          <cell r="I437">
            <v>0</v>
          </cell>
          <cell r="J437" t="b">
            <v>0</v>
          </cell>
        </row>
        <row r="438">
          <cell r="A438" t="str">
            <v>PGE:REA:GLYCOL PUMP MOTOR VFD - 25HP</v>
          </cell>
          <cell r="B438" t="str">
            <v>PGE</v>
          </cell>
          <cell r="C438" t="str">
            <v>REA</v>
          </cell>
          <cell r="D438" t="str">
            <v>GLYCOL PUMP MOTOR VFD - 25HP</v>
          </cell>
          <cell r="E438" t="str">
            <v>Ag</v>
          </cell>
          <cell r="F438">
            <v>15</v>
          </cell>
          <cell r="G438">
            <v>0</v>
          </cell>
          <cell r="H438">
            <v>6.666666666666667</v>
          </cell>
          <cell r="I438">
            <v>0</v>
          </cell>
          <cell r="J438" t="b">
            <v>1</v>
          </cell>
        </row>
        <row r="439">
          <cell r="A439" t="str">
            <v>PGE:R:LED PAR38 = 19 TO &lt;20 WATTS</v>
          </cell>
          <cell r="B439" t="str">
            <v>PGE</v>
          </cell>
          <cell r="C439" t="str">
            <v>R</v>
          </cell>
          <cell r="D439" t="str">
            <v>LED PAR38 = 19 TO &lt;20 WATTS</v>
          </cell>
          <cell r="E439" t="str">
            <v>Com</v>
          </cell>
          <cell r="F439">
            <v>4.5999999999999996</v>
          </cell>
          <cell r="G439">
            <v>0</v>
          </cell>
          <cell r="H439">
            <v>4.5999999999999996</v>
          </cell>
          <cell r="I439">
            <v>0</v>
          </cell>
          <cell r="J439" t="b">
            <v>0</v>
          </cell>
        </row>
        <row r="440">
          <cell r="A440" t="str">
            <v>PGE:REA:PIPE INSULATION PIPE DIAMETER &gt;= 1" - HOT WATER</v>
          </cell>
          <cell r="B440" t="str">
            <v>PGE</v>
          </cell>
          <cell r="C440" t="str">
            <v>REA</v>
          </cell>
          <cell r="D440" t="str">
            <v>PIPE INSULATION PIPE DIAMETER &gt;= 1" - HOT WATER</v>
          </cell>
          <cell r="E440" t="str">
            <v>Ag</v>
          </cell>
          <cell r="F440">
            <v>11</v>
          </cell>
          <cell r="G440">
            <v>0</v>
          </cell>
          <cell r="H440">
            <v>6.666666666666667</v>
          </cell>
          <cell r="I440">
            <v>0</v>
          </cell>
          <cell r="J440" t="b">
            <v>1</v>
          </cell>
        </row>
        <row r="441">
          <cell r="A441" t="str">
            <v>PGE:ROB:GLYCOL PUMP MOTOR VFD - 10HP</v>
          </cell>
          <cell r="B441" t="str">
            <v>PGE</v>
          </cell>
          <cell r="C441" t="str">
            <v>ROB</v>
          </cell>
          <cell r="D441" t="str">
            <v>GLYCOL PUMP MOTOR VFD - 10HP</v>
          </cell>
          <cell r="E441" t="str">
            <v>Com</v>
          </cell>
          <cell r="F441">
            <v>15</v>
          </cell>
          <cell r="G441">
            <v>0</v>
          </cell>
          <cell r="H441">
            <v>6.666666666666667</v>
          </cell>
          <cell r="I441">
            <v>0</v>
          </cell>
          <cell r="J441" t="b">
            <v>1</v>
          </cell>
        </row>
        <row r="442">
          <cell r="A442" t="str">
            <v>PGE:ROB:GLYCOL PUMP MOTOR VFD - 20HP</v>
          </cell>
          <cell r="B442" t="str">
            <v>PGE</v>
          </cell>
          <cell r="C442" t="str">
            <v>ROB</v>
          </cell>
          <cell r="D442" t="str">
            <v>GLYCOL PUMP MOTOR VFD - 20HP</v>
          </cell>
          <cell r="E442" t="str">
            <v>Ag</v>
          </cell>
          <cell r="F442">
            <v>15</v>
          </cell>
          <cell r="G442">
            <v>0</v>
          </cell>
          <cell r="H442">
            <v>6.666666666666667</v>
          </cell>
          <cell r="I442">
            <v>0</v>
          </cell>
          <cell r="J442" t="b">
            <v>1</v>
          </cell>
        </row>
        <row r="443">
          <cell r="A443" t="str">
            <v>PGE:ROB:GLYCOL PUMP MOTOR VFD - 7.5HP</v>
          </cell>
          <cell r="B443" t="str">
            <v>PGE</v>
          </cell>
          <cell r="C443" t="str">
            <v>ROB</v>
          </cell>
          <cell r="D443" t="str">
            <v>GLYCOL PUMP MOTOR VFD - 7.5HP</v>
          </cell>
          <cell r="E443" t="str">
            <v>Com</v>
          </cell>
          <cell r="F443">
            <v>15</v>
          </cell>
          <cell r="G443">
            <v>0</v>
          </cell>
          <cell r="H443">
            <v>6.666666666666667</v>
          </cell>
          <cell r="I443">
            <v>0</v>
          </cell>
          <cell r="J443" t="b">
            <v>1</v>
          </cell>
        </row>
        <row r="444">
          <cell r="A444" t="str">
            <v>PGE:R:LED R-BR - 11 TO &lt;14 WATTS</v>
          </cell>
          <cell r="B444" t="str">
            <v>PGE</v>
          </cell>
          <cell r="C444" t="str">
            <v>R</v>
          </cell>
          <cell r="D444" t="str">
            <v>LED R-BR - 11 TO &lt;14 WATTS</v>
          </cell>
          <cell r="E444" t="str">
            <v>Com</v>
          </cell>
          <cell r="F444">
            <v>4.5999999999999996</v>
          </cell>
          <cell r="G444">
            <v>0</v>
          </cell>
          <cell r="H444">
            <v>4.5999999999999996</v>
          </cell>
          <cell r="I444">
            <v>0</v>
          </cell>
          <cell r="J444" t="b">
            <v>0</v>
          </cell>
        </row>
        <row r="445">
          <cell r="A445" t="str">
            <v>PGE:ROB:REFRIGERATION: ADD DOORS TO MED TEMP WALK-IN/REACH-IN</v>
          </cell>
          <cell r="B445" t="str">
            <v>PGE</v>
          </cell>
          <cell r="C445" t="str">
            <v>ROB</v>
          </cell>
          <cell r="D445" t="str">
            <v>REFRIGERATION: ADD DOORS TO MED TEMP WALK-IN/REACH-IN</v>
          </cell>
          <cell r="E445" t="str">
            <v>Com</v>
          </cell>
          <cell r="F445">
            <v>12</v>
          </cell>
          <cell r="G445">
            <v>0</v>
          </cell>
          <cell r="H445">
            <v>12</v>
          </cell>
          <cell r="I445">
            <v>0</v>
          </cell>
          <cell r="J445" t="b">
            <v>0</v>
          </cell>
        </row>
        <row r="446">
          <cell r="A446" t="str">
            <v>PGE:ROB:LED HIGH/LOW BAY: &gt;160 TO 187 WATTS, REPLACING A 250 W PS-MH</v>
          </cell>
          <cell r="B446" t="str">
            <v>PGE</v>
          </cell>
          <cell r="C446" t="str">
            <v>ROB</v>
          </cell>
          <cell r="D446" t="str">
            <v>LED HIGH/LOW BAY: &gt;160 TO 187 WATTS, REPLACING A 250 W PS-MH</v>
          </cell>
          <cell r="E446" t="str">
            <v>Ind</v>
          </cell>
          <cell r="F446">
            <v>10.9</v>
          </cell>
          <cell r="G446">
            <v>0</v>
          </cell>
          <cell r="H446">
            <v>10.9</v>
          </cell>
          <cell r="I446">
            <v>0</v>
          </cell>
          <cell r="J446" t="b">
            <v>0</v>
          </cell>
        </row>
        <row r="447">
          <cell r="A447" t="str">
            <v>PGE:ROB:LED HIGH/LOW BAY: &gt;187 TO 220 WATTS, REPLACING A 320W PS-MH</v>
          </cell>
          <cell r="B447" t="str">
            <v>PGE</v>
          </cell>
          <cell r="C447" t="str">
            <v>ROB</v>
          </cell>
          <cell r="D447" t="str">
            <v>LED HIGH/LOW BAY: &gt;187 TO 220 WATTS, REPLACING A 320W PS-MH</v>
          </cell>
          <cell r="E447" t="str">
            <v>Ind</v>
          </cell>
          <cell r="F447">
            <v>20</v>
          </cell>
          <cell r="G447">
            <v>0</v>
          </cell>
          <cell r="H447">
            <v>20</v>
          </cell>
          <cell r="I447">
            <v>0</v>
          </cell>
          <cell r="J447" t="b">
            <v>0</v>
          </cell>
        </row>
        <row r="448">
          <cell r="A448" t="str">
            <v>PGE:ROB:LED HIGH/LOW BAY: &gt;187 TO 220 WATTS, REPLACING A 320W PS-MH</v>
          </cell>
          <cell r="B448" t="str">
            <v>PGE</v>
          </cell>
          <cell r="C448" t="str">
            <v>ROB</v>
          </cell>
          <cell r="D448" t="str">
            <v>LED HIGH/LOW BAY: &gt;187 TO 220 WATTS, REPLACING A 320W PS-MH</v>
          </cell>
          <cell r="E448" t="str">
            <v>Ind</v>
          </cell>
          <cell r="F448">
            <v>10.23</v>
          </cell>
          <cell r="G448">
            <v>0</v>
          </cell>
          <cell r="H448">
            <v>10.23</v>
          </cell>
          <cell r="I448">
            <v>0</v>
          </cell>
          <cell r="J448" t="b">
            <v>0</v>
          </cell>
        </row>
        <row r="449">
          <cell r="A449" t="str">
            <v>PGE:ROB:LED HIGH/LOW BAY: 40 TO 131 WATTS, REPLACING T8 FLUOR 2ND GEN 4L VHLO</v>
          </cell>
          <cell r="B449" t="str">
            <v>PGE</v>
          </cell>
          <cell r="C449" t="str">
            <v>ROB</v>
          </cell>
          <cell r="D449" t="str">
            <v>LED HIGH/LOW BAY: 40 TO 131 WATTS, REPLACING T8 FLUOR 2ND GEN 4L VHLO</v>
          </cell>
          <cell r="E449" t="str">
            <v>Ind</v>
          </cell>
          <cell r="F449">
            <v>15.6</v>
          </cell>
          <cell r="G449">
            <v>0</v>
          </cell>
          <cell r="H449">
            <v>15.6</v>
          </cell>
          <cell r="I449">
            <v>0</v>
          </cell>
          <cell r="J449" t="b">
            <v>0</v>
          </cell>
        </row>
        <row r="450">
          <cell r="A450" t="str">
            <v>PGE:ROB:LED HIGH/LOW BAY: 40 TO 131 WATTS, REPLACING T8 FLUOR 2ND GEN 4L VHLO</v>
          </cell>
          <cell r="B450" t="str">
            <v>PGE</v>
          </cell>
          <cell r="C450" t="str">
            <v>ROB</v>
          </cell>
          <cell r="D450" t="str">
            <v>LED HIGH/LOW BAY: 40 TO 131 WATTS, REPLACING T8 FLUOR 2ND GEN 4L VHLO</v>
          </cell>
          <cell r="E450" t="str">
            <v>Ind</v>
          </cell>
          <cell r="F450">
            <v>10.87</v>
          </cell>
          <cell r="G450">
            <v>0</v>
          </cell>
          <cell r="H450">
            <v>10.87</v>
          </cell>
          <cell r="I450">
            <v>0</v>
          </cell>
          <cell r="J450" t="b">
            <v>0</v>
          </cell>
        </row>
        <row r="451">
          <cell r="A451" t="str">
            <v>PGE:ROB:LED OUTDOOR AREA LIGHTING - INSTALL 111-150 W FIXTURE</v>
          </cell>
          <cell r="B451" t="str">
            <v>PGE</v>
          </cell>
          <cell r="C451" t="str">
            <v>ROB</v>
          </cell>
          <cell r="D451" t="str">
            <v>LED OUTDOOR AREA LIGHTING - INSTALL 111-150 W FIXTURE</v>
          </cell>
          <cell r="E451" t="str">
            <v>Ind</v>
          </cell>
          <cell r="F451">
            <v>12</v>
          </cell>
          <cell r="G451">
            <v>0</v>
          </cell>
          <cell r="H451">
            <v>12</v>
          </cell>
          <cell r="I451">
            <v>0</v>
          </cell>
          <cell r="J451" t="b">
            <v>0</v>
          </cell>
        </row>
        <row r="452">
          <cell r="A452" t="str">
            <v>PGE:ROB:LED OUTDOOR AREA LIGHTING - REPLACE 201 TO 250 W LAMP WITH LED</v>
          </cell>
          <cell r="B452" t="str">
            <v>PGE</v>
          </cell>
          <cell r="C452" t="str">
            <v>ROB</v>
          </cell>
          <cell r="D452" t="str">
            <v>LED OUTDOOR AREA LIGHTING - REPLACE 201 TO 250 W LAMP WITH LED</v>
          </cell>
          <cell r="E452" t="str">
            <v>Ind</v>
          </cell>
          <cell r="F452">
            <v>12</v>
          </cell>
          <cell r="G452">
            <v>0</v>
          </cell>
          <cell r="H452">
            <v>12</v>
          </cell>
          <cell r="I452">
            <v>0</v>
          </cell>
          <cell r="J452" t="b">
            <v>0</v>
          </cell>
        </row>
        <row r="453">
          <cell r="A453" t="str">
            <v>PGE:ROB:LED OUTDOOR AREA LIGHTING - REPLACE 71 TO 100 W LAMP WITH LED</v>
          </cell>
          <cell r="B453" t="str">
            <v>PGE</v>
          </cell>
          <cell r="C453" t="str">
            <v>ROB</v>
          </cell>
          <cell r="D453" t="str">
            <v>LED OUTDOOR AREA LIGHTING - REPLACE 71 TO 100 W LAMP WITH LED</v>
          </cell>
          <cell r="E453" t="str">
            <v>Ind</v>
          </cell>
          <cell r="F453">
            <v>12</v>
          </cell>
          <cell r="G453">
            <v>0</v>
          </cell>
          <cell r="H453">
            <v>12</v>
          </cell>
          <cell r="I453">
            <v>0</v>
          </cell>
          <cell r="J453" t="b">
            <v>0</v>
          </cell>
        </row>
        <row r="454">
          <cell r="A454" t="str">
            <v>PGE:ROB:PHOTOCELL: EXTERIOR LIGHTING</v>
          </cell>
          <cell r="B454" t="str">
            <v>PGE</v>
          </cell>
          <cell r="C454" t="str">
            <v>ROB</v>
          </cell>
          <cell r="D454" t="str">
            <v>PHOTOCELL: EXTERIOR LIGHTING</v>
          </cell>
          <cell r="E454" t="str">
            <v>Ind</v>
          </cell>
          <cell r="F454">
            <v>8</v>
          </cell>
          <cell r="G454">
            <v>0</v>
          </cell>
          <cell r="H454">
            <v>5</v>
          </cell>
          <cell r="I454">
            <v>0</v>
          </cell>
          <cell r="J454" t="b">
            <v>1</v>
          </cell>
        </row>
        <row r="455">
          <cell r="A455" t="str">
            <v>PGE:ROB:LED OUTDOOR AREA LIGHTING - INSTALL 111-150 W FIXTURE</v>
          </cell>
          <cell r="B455" t="str">
            <v>PGE</v>
          </cell>
          <cell r="C455" t="str">
            <v>ROB</v>
          </cell>
          <cell r="D455" t="str">
            <v>LED OUTDOOR AREA LIGHTING - INSTALL 111-150 W FIXTURE</v>
          </cell>
          <cell r="E455" t="str">
            <v>Ag</v>
          </cell>
          <cell r="F455">
            <v>12</v>
          </cell>
          <cell r="G455">
            <v>0</v>
          </cell>
          <cell r="H455">
            <v>12</v>
          </cell>
          <cell r="I455">
            <v>0</v>
          </cell>
          <cell r="J455" t="b">
            <v>0</v>
          </cell>
        </row>
        <row r="456">
          <cell r="A456" t="str">
            <v>PGE:ROB:COMMERCIAL FULL-SIZE CONVECTION OVEN (GAS)</v>
          </cell>
          <cell r="B456" t="str">
            <v>PGE</v>
          </cell>
          <cell r="C456" t="str">
            <v>ROB</v>
          </cell>
          <cell r="D456" t="str">
            <v>COMMERCIAL FULL-SIZE CONVECTION OVEN (GAS)</v>
          </cell>
          <cell r="E456" t="str">
            <v>Ag</v>
          </cell>
          <cell r="F456">
            <v>12</v>
          </cell>
          <cell r="G456">
            <v>0</v>
          </cell>
          <cell r="H456">
            <v>12</v>
          </cell>
          <cell r="I456">
            <v>0</v>
          </cell>
          <cell r="J456" t="b">
            <v>0</v>
          </cell>
        </row>
        <row r="457">
          <cell r="A457" t="str">
            <v>PGE:ROB:ENERGY STAR SOLID DOOR FREEZER 1-DOOR 15&lt;30</v>
          </cell>
          <cell r="B457" t="str">
            <v>PGE</v>
          </cell>
          <cell r="C457" t="str">
            <v>ROB</v>
          </cell>
          <cell r="D457" t="str">
            <v>ENERGY STAR SOLID DOOR FREEZER 1-DOOR 15&lt;30</v>
          </cell>
          <cell r="E457" t="str">
            <v>Ag</v>
          </cell>
          <cell r="F457">
            <v>12</v>
          </cell>
          <cell r="G457">
            <v>0</v>
          </cell>
          <cell r="H457">
            <v>12</v>
          </cell>
          <cell r="I457">
            <v>0</v>
          </cell>
          <cell r="J457" t="b">
            <v>0</v>
          </cell>
        </row>
        <row r="458">
          <cell r="A458" t="str">
            <v>PGE:ROB:HI EFF CLOTHES WASHER - LEVEL 3 - MEF &gt;= 2.4 WF &lt;= 4.0</v>
          </cell>
          <cell r="B458" t="str">
            <v>PGE</v>
          </cell>
          <cell r="C458" t="str">
            <v>ROB</v>
          </cell>
          <cell r="D458" t="str">
            <v>HI EFF CLOTHES WASHER - LEVEL 3 - MEF &gt;= 2.4 WF &lt;= 4.0</v>
          </cell>
          <cell r="E458" t="str">
            <v>Ag</v>
          </cell>
          <cell r="F458">
            <v>11</v>
          </cell>
          <cell r="G458">
            <v>0</v>
          </cell>
          <cell r="H458">
            <v>11</v>
          </cell>
          <cell r="I458">
            <v>0</v>
          </cell>
          <cell r="J458" t="b">
            <v>0</v>
          </cell>
        </row>
        <row r="459">
          <cell r="A459" t="str">
            <v>PGE:ROB:LED HIGH/LOW BAY: &gt;131 TO 160 WATTS, REPLACING A 200W PS-MH</v>
          </cell>
          <cell r="B459" t="str">
            <v>PGE</v>
          </cell>
          <cell r="C459" t="str">
            <v>ROB</v>
          </cell>
          <cell r="D459" t="str">
            <v>LED HIGH/LOW BAY: &gt;131 TO 160 WATTS, REPLACING A 200W PS-MH</v>
          </cell>
          <cell r="E459" t="str">
            <v>Ag</v>
          </cell>
          <cell r="F459">
            <v>20</v>
          </cell>
          <cell r="G459">
            <v>0</v>
          </cell>
          <cell r="H459">
            <v>20</v>
          </cell>
          <cell r="I459">
            <v>0</v>
          </cell>
          <cell r="J459" t="b">
            <v>0</v>
          </cell>
        </row>
        <row r="460">
          <cell r="A460" t="str">
            <v>PGE:ROB:LED HIGH/LOW BAY: &gt;131 TO 160 WATTS, REPLACING A 200W PS-MH</v>
          </cell>
          <cell r="B460" t="str">
            <v>PGE</v>
          </cell>
          <cell r="C460" t="str">
            <v>ROB</v>
          </cell>
          <cell r="D460" t="str">
            <v>LED HIGH/LOW BAY: &gt;131 TO 160 WATTS, REPLACING A 200W PS-MH</v>
          </cell>
          <cell r="E460" t="str">
            <v>Ag</v>
          </cell>
          <cell r="F460">
            <v>10.9</v>
          </cell>
          <cell r="G460">
            <v>0</v>
          </cell>
          <cell r="H460">
            <v>10.9</v>
          </cell>
          <cell r="I460">
            <v>0</v>
          </cell>
          <cell r="J460" t="b">
            <v>0</v>
          </cell>
        </row>
        <row r="461">
          <cell r="A461" t="str">
            <v>PGE:ROB:LED HIGH/LOW BAY: &gt;131 TO 160 WATTS, REPLACING A 200W PS-MH</v>
          </cell>
          <cell r="B461" t="str">
            <v>PGE</v>
          </cell>
          <cell r="C461" t="str">
            <v>ROB</v>
          </cell>
          <cell r="D461" t="str">
            <v>LED HIGH/LOW BAY: &gt;131 TO 160 WATTS, REPLACING A 200W PS-MH</v>
          </cell>
          <cell r="E461" t="str">
            <v>Ag</v>
          </cell>
          <cell r="F461">
            <v>7.34</v>
          </cell>
          <cell r="G461">
            <v>0</v>
          </cell>
          <cell r="H461">
            <v>7.34</v>
          </cell>
          <cell r="I461">
            <v>0</v>
          </cell>
          <cell r="J461" t="b">
            <v>0</v>
          </cell>
        </row>
        <row r="462">
          <cell r="A462" t="str">
            <v>PGE:ROB:LED HIGH/LOW BAY: &gt;220 TO 262 WATTS, REPLACING 350W PS-MH</v>
          </cell>
          <cell r="B462" t="str">
            <v>PGE</v>
          </cell>
          <cell r="C462" t="str">
            <v>ROB</v>
          </cell>
          <cell r="D462" t="str">
            <v>LED HIGH/LOW BAY: &gt;220 TO 262 WATTS, REPLACING 350W PS-MH</v>
          </cell>
          <cell r="E462" t="str">
            <v>Ag</v>
          </cell>
          <cell r="F462">
            <v>7.34</v>
          </cell>
          <cell r="G462">
            <v>0</v>
          </cell>
          <cell r="H462">
            <v>7.34</v>
          </cell>
          <cell r="I462">
            <v>0</v>
          </cell>
          <cell r="J462" t="b">
            <v>0</v>
          </cell>
        </row>
        <row r="463">
          <cell r="A463" t="str">
            <v>PGE:ROB:17 SEER AND 12 EER SPLIT SYSTEM AIR CONDITIONER</v>
          </cell>
          <cell r="B463" t="str">
            <v>PGE</v>
          </cell>
          <cell r="C463" t="str">
            <v>ROB</v>
          </cell>
          <cell r="D463" t="str">
            <v>17 SEER AND 12 EER SPLIT SYSTEM AIR CONDITIONER</v>
          </cell>
          <cell r="E463" t="str">
            <v>Res</v>
          </cell>
          <cell r="F463">
            <v>15</v>
          </cell>
          <cell r="G463">
            <v>0</v>
          </cell>
          <cell r="H463">
            <v>15</v>
          </cell>
          <cell r="I463">
            <v>0</v>
          </cell>
          <cell r="J463" t="b">
            <v>0</v>
          </cell>
        </row>
        <row r="464">
          <cell r="A464" t="str">
            <v>PGE:ROB:LED OUTDOOR AREA LIGHTING - INSTALL 51-70 W FIXTURE</v>
          </cell>
          <cell r="B464" t="str">
            <v>PGE</v>
          </cell>
          <cell r="C464" t="str">
            <v>ROB</v>
          </cell>
          <cell r="D464" t="str">
            <v>LED OUTDOOR AREA LIGHTING - INSTALL 51-70 W FIXTURE</v>
          </cell>
          <cell r="E464" t="str">
            <v>Ag</v>
          </cell>
          <cell r="F464">
            <v>12</v>
          </cell>
          <cell r="G464">
            <v>0</v>
          </cell>
          <cell r="H464">
            <v>12</v>
          </cell>
          <cell r="I464">
            <v>0</v>
          </cell>
          <cell r="J464" t="b">
            <v>0</v>
          </cell>
        </row>
        <row r="465">
          <cell r="A465" t="str">
            <v>PGE:ROB:LED OUTDOOR AREA LIGHTING - REPLACE 151 TO 200 W LAMP WITH LED</v>
          </cell>
          <cell r="B465" t="str">
            <v>PGE</v>
          </cell>
          <cell r="C465" t="str">
            <v>ROB</v>
          </cell>
          <cell r="D465" t="str">
            <v>LED OUTDOOR AREA LIGHTING - REPLACE 151 TO 200 W LAMP WITH LED</v>
          </cell>
          <cell r="E465" t="str">
            <v>Ag</v>
          </cell>
          <cell r="F465">
            <v>12</v>
          </cell>
          <cell r="G465">
            <v>0</v>
          </cell>
          <cell r="H465">
            <v>12</v>
          </cell>
          <cell r="I465">
            <v>0</v>
          </cell>
          <cell r="J465" t="b">
            <v>0</v>
          </cell>
        </row>
        <row r="466">
          <cell r="A466" t="str">
            <v>PGE:ROB:UNIT 1 REFRIGERATOR RECYCLING</v>
          </cell>
          <cell r="B466" t="str">
            <v>PGE</v>
          </cell>
          <cell r="C466" t="str">
            <v>ROB</v>
          </cell>
          <cell r="D466" t="str">
            <v>UNIT 1 REFRIGERATOR RECYCLING</v>
          </cell>
          <cell r="E466" t="str">
            <v>Ag</v>
          </cell>
          <cell r="F466">
            <v>5</v>
          </cell>
          <cell r="G466">
            <v>0</v>
          </cell>
          <cell r="H466">
            <v>5</v>
          </cell>
          <cell r="I466">
            <v>0</v>
          </cell>
          <cell r="J466" t="b">
            <v>0</v>
          </cell>
        </row>
        <row r="467">
          <cell r="A467" t="str">
            <v>PGE:NC:CHILLED GLYCOL PIPE INSULATION - OUTDOOR - WINERY</v>
          </cell>
          <cell r="B467" t="str">
            <v>PGE</v>
          </cell>
          <cell r="C467" t="str">
            <v>NC</v>
          </cell>
          <cell r="D467" t="str">
            <v>CHILLED GLYCOL PIPE INSULATION - OUTDOOR - WINERY</v>
          </cell>
          <cell r="E467" t="str">
            <v>Ag</v>
          </cell>
          <cell r="F467">
            <v>11</v>
          </cell>
          <cell r="G467">
            <v>0</v>
          </cell>
          <cell r="H467">
            <v>11</v>
          </cell>
          <cell r="I467">
            <v>0</v>
          </cell>
          <cell r="J467" t="b">
            <v>0</v>
          </cell>
        </row>
        <row r="468">
          <cell r="A468" t="str">
            <v>PGE:REA:CHILLED GLYCOL PIPE INSULATION - INDOOR - WINERY</v>
          </cell>
          <cell r="B468" t="str">
            <v>PGE</v>
          </cell>
          <cell r="C468" t="str">
            <v>REA</v>
          </cell>
          <cell r="D468" t="str">
            <v>CHILLED GLYCOL PIPE INSULATION - INDOOR - WINERY</v>
          </cell>
          <cell r="E468" t="str">
            <v>Com</v>
          </cell>
          <cell r="F468">
            <v>11</v>
          </cell>
          <cell r="G468">
            <v>0</v>
          </cell>
          <cell r="H468">
            <v>6.666666666666667</v>
          </cell>
          <cell r="I468">
            <v>0</v>
          </cell>
          <cell r="J468" t="b">
            <v>1</v>
          </cell>
        </row>
        <row r="469">
          <cell r="A469" t="str">
            <v>PGE:ROB:GLYCOL PUMP MOTOR VFD - 15HP</v>
          </cell>
          <cell r="B469" t="str">
            <v>PGE</v>
          </cell>
          <cell r="C469" t="str">
            <v>ROB</v>
          </cell>
          <cell r="D469" t="str">
            <v>GLYCOL PUMP MOTOR VFD - 15HP</v>
          </cell>
          <cell r="E469" t="str">
            <v>Ag</v>
          </cell>
          <cell r="F469">
            <v>15</v>
          </cell>
          <cell r="G469">
            <v>0</v>
          </cell>
          <cell r="H469">
            <v>6.666666666666667</v>
          </cell>
          <cell r="I469">
            <v>0</v>
          </cell>
          <cell r="J469" t="b">
            <v>1</v>
          </cell>
        </row>
        <row r="470">
          <cell r="A470" t="str">
            <v>PGE:ROB:HI EFF CLOTHES WASHER - LEVEL 3 - MEF &gt;= 2.4 WF &lt;= 4.0</v>
          </cell>
          <cell r="B470" t="str">
            <v>PGE</v>
          </cell>
          <cell r="C470" t="str">
            <v>ROB</v>
          </cell>
          <cell r="D470" t="str">
            <v>HI EFF CLOTHES WASHER - LEVEL 3 - MEF &gt;= 2.4 WF &lt;= 4.0</v>
          </cell>
          <cell r="E470" t="str">
            <v>Com</v>
          </cell>
          <cell r="F470">
            <v>11</v>
          </cell>
          <cell r="G470">
            <v>0</v>
          </cell>
          <cell r="H470">
            <v>11</v>
          </cell>
          <cell r="I470">
            <v>0</v>
          </cell>
          <cell r="J470" t="b">
            <v>0</v>
          </cell>
        </row>
        <row r="471">
          <cell r="A471" t="str">
            <v>PGE:ROB:HIGH EFFICIENCY PACKAGE TERMINAL HEAT PUMP DX EQUIPMENT &lt;=24KBTU/H</v>
          </cell>
          <cell r="B471" t="str">
            <v>PGE</v>
          </cell>
          <cell r="C471" t="str">
            <v>ROB</v>
          </cell>
          <cell r="D471" t="str">
            <v>HIGH EFFICIENCY PACKAGE TERMINAL HEAT PUMP DX EQUIPMENT &lt;=24KBTU/H</v>
          </cell>
          <cell r="E471" t="str">
            <v>Com</v>
          </cell>
          <cell r="F471">
            <v>15</v>
          </cell>
          <cell r="G471">
            <v>0</v>
          </cell>
          <cell r="H471">
            <v>15</v>
          </cell>
          <cell r="I471">
            <v>0</v>
          </cell>
          <cell r="J471" t="b">
            <v>0</v>
          </cell>
        </row>
        <row r="472">
          <cell r="A472" t="str">
            <v>PGE:ROB:LED HIGH/LOW BAY: &gt;131 TO 160 WATTS, REPLACING A 200W PS-MH</v>
          </cell>
          <cell r="B472" t="str">
            <v>PGE</v>
          </cell>
          <cell r="C472" t="str">
            <v>ROB</v>
          </cell>
          <cell r="D472" t="str">
            <v>LED HIGH/LOW BAY: &gt;131 TO 160 WATTS, REPLACING A 200W PS-MH</v>
          </cell>
          <cell r="E472" t="str">
            <v>Com</v>
          </cell>
          <cell r="F472">
            <v>13.8</v>
          </cell>
          <cell r="G472">
            <v>0</v>
          </cell>
          <cell r="H472">
            <v>13.8</v>
          </cell>
          <cell r="I472">
            <v>0</v>
          </cell>
          <cell r="J472" t="b">
            <v>0</v>
          </cell>
        </row>
        <row r="473">
          <cell r="A473" t="str">
            <v>PGE:ROB:LED HIGH/LOW BAY: &gt;160 TO 187 WATTS, REPLACING A 250 W PS-MH</v>
          </cell>
          <cell r="B473" t="str">
            <v>PGE</v>
          </cell>
          <cell r="C473" t="str">
            <v>ROB</v>
          </cell>
          <cell r="D473" t="str">
            <v>LED HIGH/LOW BAY: &gt;160 TO 187 WATTS, REPLACING A 250 W PS-MH</v>
          </cell>
          <cell r="E473" t="str">
            <v>Com</v>
          </cell>
          <cell r="F473">
            <v>20</v>
          </cell>
          <cell r="G473">
            <v>0</v>
          </cell>
          <cell r="H473">
            <v>20</v>
          </cell>
          <cell r="I473">
            <v>0</v>
          </cell>
          <cell r="J473" t="b">
            <v>0</v>
          </cell>
        </row>
        <row r="474">
          <cell r="A474" t="str">
            <v>PGE:ROB:LED HIGH/LOW BAY: &gt;160 TO 187 WATTS, REPLACING A 250 W PS-MH</v>
          </cell>
          <cell r="B474" t="str">
            <v>PGE</v>
          </cell>
          <cell r="C474" t="str">
            <v>ROB</v>
          </cell>
          <cell r="D474" t="str">
            <v>LED HIGH/LOW BAY: &gt;160 TO 187 WATTS, REPLACING A 250 W PS-MH</v>
          </cell>
          <cell r="E474" t="str">
            <v>Com</v>
          </cell>
          <cell r="F474">
            <v>15.6</v>
          </cell>
          <cell r="G474">
            <v>0</v>
          </cell>
          <cell r="H474">
            <v>15.6</v>
          </cell>
          <cell r="I474">
            <v>0</v>
          </cell>
          <cell r="J474" t="b">
            <v>0</v>
          </cell>
        </row>
        <row r="475">
          <cell r="A475" t="str">
            <v>PGE:ROB:LED HIGH/LOW BAY: &gt;187 TO 220 WATTS, REPLACING A 320W PS-MH</v>
          </cell>
          <cell r="B475" t="str">
            <v>PGE</v>
          </cell>
          <cell r="C475" t="str">
            <v>ROB</v>
          </cell>
          <cell r="D475" t="str">
            <v>LED HIGH/LOW BAY: &gt;187 TO 220 WATTS, REPLACING A 320W PS-MH</v>
          </cell>
          <cell r="E475" t="str">
            <v>Com</v>
          </cell>
          <cell r="F475">
            <v>14.1</v>
          </cell>
          <cell r="G475">
            <v>0</v>
          </cell>
          <cell r="H475">
            <v>14.1</v>
          </cell>
          <cell r="I475">
            <v>0</v>
          </cell>
          <cell r="J475" t="b">
            <v>0</v>
          </cell>
        </row>
        <row r="476">
          <cell r="A476" t="str">
            <v>PGE:ROB:LED HIGH/LOW BAY: &gt;220 TO 262 WATTS, REPLACING 350W PS-MH</v>
          </cell>
          <cell r="B476" t="str">
            <v>PGE</v>
          </cell>
          <cell r="C476" t="str">
            <v>ROB</v>
          </cell>
          <cell r="D476" t="str">
            <v>LED HIGH/LOW BAY: &gt;220 TO 262 WATTS, REPLACING 350W PS-MH</v>
          </cell>
          <cell r="E476" t="str">
            <v>Com</v>
          </cell>
          <cell r="F476">
            <v>15.6</v>
          </cell>
          <cell r="G476">
            <v>0</v>
          </cell>
          <cell r="H476">
            <v>15.6</v>
          </cell>
          <cell r="I476">
            <v>0</v>
          </cell>
          <cell r="J476" t="b">
            <v>0</v>
          </cell>
        </row>
        <row r="477">
          <cell r="A477" t="str">
            <v>PGE:ROB:LED HIGH/LOW BAY: &gt;220 TO 262 WATTS, REPLACING 350W PS-MH</v>
          </cell>
          <cell r="B477" t="str">
            <v>PGE</v>
          </cell>
          <cell r="C477" t="str">
            <v>ROB</v>
          </cell>
          <cell r="D477" t="str">
            <v>LED HIGH/LOW BAY: &gt;220 TO 262 WATTS, REPLACING 350W PS-MH</v>
          </cell>
          <cell r="E477" t="str">
            <v>Com</v>
          </cell>
          <cell r="F477">
            <v>20</v>
          </cell>
          <cell r="G477">
            <v>0</v>
          </cell>
          <cell r="H477">
            <v>20</v>
          </cell>
          <cell r="I477">
            <v>0</v>
          </cell>
          <cell r="J477" t="b">
            <v>0</v>
          </cell>
        </row>
        <row r="478">
          <cell r="A478" t="str">
            <v>PGE:ROB:LED HIGH/LOW BAY: &gt;280 TO 320 WATTS, REPLACING 450W PS-MH</v>
          </cell>
          <cell r="B478" t="str">
            <v>PGE</v>
          </cell>
          <cell r="C478" t="str">
            <v>ROB</v>
          </cell>
          <cell r="D478" t="str">
            <v>LED HIGH/LOW BAY: &gt;280 TO 320 WATTS, REPLACING 450W PS-MH</v>
          </cell>
          <cell r="E478" t="str">
            <v>Com</v>
          </cell>
          <cell r="F478">
            <v>14.1</v>
          </cell>
          <cell r="G478">
            <v>0</v>
          </cell>
          <cell r="H478">
            <v>14.1</v>
          </cell>
          <cell r="I478">
            <v>0</v>
          </cell>
          <cell r="J478" t="b">
            <v>0</v>
          </cell>
        </row>
        <row r="479">
          <cell r="A479" t="str">
            <v>PGE:ROB:LED HIGH/LOW BAY: &gt;280 TO 320 WATTS, REPLACING 450W PS-MH</v>
          </cell>
          <cell r="B479" t="str">
            <v>PGE</v>
          </cell>
          <cell r="C479" t="str">
            <v>ROB</v>
          </cell>
          <cell r="D479" t="str">
            <v>LED HIGH/LOW BAY: &gt;280 TO 320 WATTS, REPLACING 450W PS-MH</v>
          </cell>
          <cell r="E479" t="str">
            <v>Com</v>
          </cell>
          <cell r="F479">
            <v>10.23</v>
          </cell>
          <cell r="G479">
            <v>0</v>
          </cell>
          <cell r="H479">
            <v>10.23</v>
          </cell>
          <cell r="I479">
            <v>0</v>
          </cell>
          <cell r="J479" t="b">
            <v>0</v>
          </cell>
        </row>
        <row r="480">
          <cell r="A480" t="str">
            <v>PGE:ROB:LED OUTDOOR AREA LIGHTING - REPLACE 151 TO 200 W LAMP WITH LED</v>
          </cell>
          <cell r="B480" t="str">
            <v>PGE</v>
          </cell>
          <cell r="C480" t="str">
            <v>ROB</v>
          </cell>
          <cell r="D480" t="str">
            <v>LED OUTDOOR AREA LIGHTING - REPLACE 151 TO 200 W LAMP WITH LED</v>
          </cell>
          <cell r="E480" t="str">
            <v>Com</v>
          </cell>
          <cell r="F480">
            <v>12</v>
          </cell>
          <cell r="G480">
            <v>0</v>
          </cell>
          <cell r="H480">
            <v>12</v>
          </cell>
          <cell r="I480">
            <v>0</v>
          </cell>
          <cell r="J480" t="b">
            <v>0</v>
          </cell>
        </row>
        <row r="481">
          <cell r="A481" t="str">
            <v>PGE:ROB:REFRIG: EVAPORATOR FAN CONTROLLER</v>
          </cell>
          <cell r="B481" t="str">
            <v>PGE</v>
          </cell>
          <cell r="C481" t="str">
            <v>ROB</v>
          </cell>
          <cell r="D481" t="str">
            <v>REFRIG: EVAPORATOR FAN CONTROLLER</v>
          </cell>
          <cell r="E481" t="str">
            <v>Com</v>
          </cell>
          <cell r="F481">
            <v>16</v>
          </cell>
          <cell r="G481">
            <v>0</v>
          </cell>
          <cell r="H481">
            <v>6.666666666666667</v>
          </cell>
          <cell r="I481">
            <v>0</v>
          </cell>
          <cell r="J481" t="b">
            <v>1</v>
          </cell>
        </row>
        <row r="482">
          <cell r="A482" t="str">
            <v>PGE:R:LED MR-16 =7 TO &lt;8 WATTS</v>
          </cell>
          <cell r="B482" t="str">
            <v>PGE</v>
          </cell>
          <cell r="C482" t="str">
            <v>R</v>
          </cell>
          <cell r="D482" t="str">
            <v>LED MR-16 =7 TO &lt;8 WATTS</v>
          </cell>
          <cell r="E482" t="str">
            <v>Com</v>
          </cell>
          <cell r="F482">
            <v>8.93</v>
          </cell>
          <cell r="G482">
            <v>0</v>
          </cell>
          <cell r="H482">
            <v>8.93</v>
          </cell>
          <cell r="I482">
            <v>0</v>
          </cell>
          <cell r="J482" t="b">
            <v>0</v>
          </cell>
        </row>
        <row r="483">
          <cell r="A483" t="str">
            <v>PGE:R:LED PAR38 = 16 TO &lt;17 WATTS</v>
          </cell>
          <cell r="B483" t="str">
            <v>PGE</v>
          </cell>
          <cell r="C483" t="str">
            <v>R</v>
          </cell>
          <cell r="D483" t="str">
            <v>LED PAR38 = 16 TO &lt;17 WATTS</v>
          </cell>
          <cell r="E483" t="str">
            <v>Com</v>
          </cell>
          <cell r="F483">
            <v>8.58</v>
          </cell>
          <cell r="G483">
            <v>0</v>
          </cell>
          <cell r="H483">
            <v>8.58</v>
          </cell>
          <cell r="I483">
            <v>0</v>
          </cell>
          <cell r="J483" t="b">
            <v>0</v>
          </cell>
        </row>
        <row r="484">
          <cell r="A484" t="str">
            <v>PGE:R:LED R-BR - 14 TO &lt;= 22 WATTS</v>
          </cell>
          <cell r="B484" t="str">
            <v>PGE</v>
          </cell>
          <cell r="C484" t="str">
            <v>R</v>
          </cell>
          <cell r="D484" t="str">
            <v>LED R-BR - 14 TO &lt;= 22 WATTS</v>
          </cell>
          <cell r="E484" t="str">
            <v>Com</v>
          </cell>
          <cell r="F484">
            <v>9</v>
          </cell>
          <cell r="G484">
            <v>0</v>
          </cell>
          <cell r="H484">
            <v>9</v>
          </cell>
          <cell r="I484">
            <v>0</v>
          </cell>
          <cell r="J484" t="b">
            <v>0</v>
          </cell>
        </row>
        <row r="485">
          <cell r="A485" t="str">
            <v>PGE:ROB:2X4 HIGH PERFORMANCE 1L T8 FIXTURE WITH NLO NEMA PREMIUM BALLAST</v>
          </cell>
          <cell r="B485" t="str">
            <v>PGE</v>
          </cell>
          <cell r="C485" t="str">
            <v>ROB</v>
          </cell>
          <cell r="D485" t="str">
            <v>2X4 HIGH PERFORMANCE 1L T8 FIXTURE WITH NLO NEMA PREMIUM BALLAST</v>
          </cell>
          <cell r="E485" t="str">
            <v>Com</v>
          </cell>
          <cell r="F485">
            <v>15</v>
          </cell>
          <cell r="G485">
            <v>0</v>
          </cell>
          <cell r="H485">
            <v>15</v>
          </cell>
          <cell r="I485">
            <v>0</v>
          </cell>
          <cell r="J485" t="b">
            <v>0</v>
          </cell>
        </row>
        <row r="486">
          <cell r="A486" t="str">
            <v>PGE:ROB:CFL 54 WATT INT FIXTURE</v>
          </cell>
          <cell r="B486" t="str">
            <v>PGE</v>
          </cell>
          <cell r="C486" t="str">
            <v>ROB</v>
          </cell>
          <cell r="D486" t="str">
            <v>CFL 54 WATT INT FIXTURE</v>
          </cell>
          <cell r="E486" t="str">
            <v>Res</v>
          </cell>
          <cell r="F486">
            <v>16</v>
          </cell>
          <cell r="G486">
            <v>0</v>
          </cell>
          <cell r="H486">
            <v>16</v>
          </cell>
          <cell r="I486">
            <v>0</v>
          </cell>
          <cell r="J486" t="b">
            <v>0</v>
          </cell>
        </row>
        <row r="487">
          <cell r="A487" t="str">
            <v>PGE:ROB:CFL 64 WATT INT FIXTURE</v>
          </cell>
          <cell r="B487" t="str">
            <v>PGE</v>
          </cell>
          <cell r="C487" t="str">
            <v>ROB</v>
          </cell>
          <cell r="D487" t="str">
            <v>CFL 64 WATT INT FIXTURE</v>
          </cell>
          <cell r="E487" t="str">
            <v>Com</v>
          </cell>
          <cell r="F487">
            <v>12</v>
          </cell>
          <cell r="G487">
            <v>0</v>
          </cell>
          <cell r="H487">
            <v>12</v>
          </cell>
          <cell r="I487">
            <v>0</v>
          </cell>
          <cell r="J487" t="b">
            <v>0</v>
          </cell>
        </row>
        <row r="488">
          <cell r="A488" t="str">
            <v>PGE:ROB:CFL 54 WATT INT FIXTURE</v>
          </cell>
          <cell r="B488" t="str">
            <v>PGE</v>
          </cell>
          <cell r="C488" t="str">
            <v>ROB</v>
          </cell>
          <cell r="D488" t="str">
            <v>CFL 54 WATT INT FIXTURE</v>
          </cell>
          <cell r="E488" t="str">
            <v>Com</v>
          </cell>
          <cell r="F488">
            <v>12</v>
          </cell>
          <cell r="G488">
            <v>0</v>
          </cell>
          <cell r="H488">
            <v>12</v>
          </cell>
          <cell r="I488">
            <v>0</v>
          </cell>
          <cell r="J488" t="b">
            <v>0</v>
          </cell>
        </row>
        <row r="489">
          <cell r="A489" t="str">
            <v>PGE:ROB:LED A-LAMP 13 TO &lt; 14 WATTS</v>
          </cell>
          <cell r="B489" t="str">
            <v>PGE</v>
          </cell>
          <cell r="C489" t="str">
            <v>ROB</v>
          </cell>
          <cell r="D489" t="str">
            <v>LED A-LAMP 13 TO &lt; 14 WATTS</v>
          </cell>
          <cell r="E489" t="str">
            <v>Com</v>
          </cell>
          <cell r="F489">
            <v>6.7</v>
          </cell>
          <cell r="G489">
            <v>0</v>
          </cell>
          <cell r="H489">
            <v>6.7</v>
          </cell>
          <cell r="I489">
            <v>0</v>
          </cell>
          <cell r="J489" t="b">
            <v>0</v>
          </cell>
        </row>
        <row r="490">
          <cell r="A490" t="str">
            <v>PGE:ROB:LED PAR38 = 18 TO &lt;19 WATTS</v>
          </cell>
          <cell r="B490" t="str">
            <v>PGE</v>
          </cell>
          <cell r="C490" t="str">
            <v>ROB</v>
          </cell>
          <cell r="D490" t="str">
            <v>LED PAR38 = 18 TO &lt;19 WATTS</v>
          </cell>
          <cell r="E490" t="str">
            <v>Com</v>
          </cell>
          <cell r="F490">
            <v>6.7</v>
          </cell>
          <cell r="G490">
            <v>0</v>
          </cell>
          <cell r="H490">
            <v>6.7</v>
          </cell>
          <cell r="I490">
            <v>0</v>
          </cell>
          <cell r="J490" t="b">
            <v>0</v>
          </cell>
        </row>
        <row r="491">
          <cell r="A491" t="str">
            <v>PGE:ROB:LED A-LAMP 14 TO &lt; 15 WATTS</v>
          </cell>
          <cell r="B491" t="str">
            <v>PGE</v>
          </cell>
          <cell r="C491" t="str">
            <v>ROB</v>
          </cell>
          <cell r="D491" t="str">
            <v>LED A-LAMP 14 TO &lt; 15 WATTS</v>
          </cell>
          <cell r="E491" t="str">
            <v>Com</v>
          </cell>
          <cell r="F491">
            <v>6.58</v>
          </cell>
          <cell r="G491">
            <v>0</v>
          </cell>
          <cell r="H491">
            <v>6.58</v>
          </cell>
          <cell r="I491">
            <v>0</v>
          </cell>
          <cell r="J491" t="b">
            <v>0</v>
          </cell>
        </row>
        <row r="492">
          <cell r="A492" t="str">
            <v>PGE:ROB:LED R-BR - 11 TO &lt;14 WATTS</v>
          </cell>
          <cell r="B492" t="str">
            <v>PGE</v>
          </cell>
          <cell r="C492" t="str">
            <v>ROB</v>
          </cell>
          <cell r="D492" t="str">
            <v>LED R-BR - 11 TO &lt;14 WATTS</v>
          </cell>
          <cell r="E492" t="str">
            <v>Com</v>
          </cell>
          <cell r="F492">
            <v>8.2200000000000006</v>
          </cell>
          <cell r="G492">
            <v>0</v>
          </cell>
          <cell r="H492">
            <v>8.2200000000000006</v>
          </cell>
          <cell r="I492">
            <v>0</v>
          </cell>
          <cell r="J492" t="b">
            <v>0</v>
          </cell>
        </row>
        <row r="493">
          <cell r="A493" t="str">
            <v>PGE:ROB:LED R-BR - 14 TO &lt;= 22 WATTS</v>
          </cell>
          <cell r="B493" t="str">
            <v>PGE</v>
          </cell>
          <cell r="C493" t="str">
            <v>ROB</v>
          </cell>
          <cell r="D493" t="str">
            <v>LED R-BR - 14 TO &lt;= 22 WATTS</v>
          </cell>
          <cell r="E493" t="str">
            <v>Com</v>
          </cell>
          <cell r="F493">
            <v>8.2200000000000006</v>
          </cell>
          <cell r="G493">
            <v>0</v>
          </cell>
          <cell r="H493">
            <v>8.2200000000000006</v>
          </cell>
          <cell r="I493">
            <v>0</v>
          </cell>
          <cell r="J493" t="b">
            <v>0</v>
          </cell>
        </row>
        <row r="494">
          <cell r="A494" t="str">
            <v>PGE:ROB:LED R-BR - 5 TO &lt;11 WATTS</v>
          </cell>
          <cell r="B494" t="str">
            <v>PGE</v>
          </cell>
          <cell r="C494" t="str">
            <v>ROB</v>
          </cell>
          <cell r="D494" t="str">
            <v>LED R-BR - 5 TO &lt;11 WATTS</v>
          </cell>
          <cell r="E494" t="str">
            <v>Com</v>
          </cell>
          <cell r="F494">
            <v>8.2200000000000006</v>
          </cell>
          <cell r="G494">
            <v>0</v>
          </cell>
          <cell r="H494">
            <v>8.2200000000000006</v>
          </cell>
          <cell r="I494">
            <v>0</v>
          </cell>
          <cell r="J494" t="b">
            <v>0</v>
          </cell>
        </row>
        <row r="495">
          <cell r="A495" t="str">
            <v>PGE:ROB:LED R-BR - 5 TO &lt;11 WATTS</v>
          </cell>
          <cell r="B495" t="str">
            <v>PGE</v>
          </cell>
          <cell r="C495" t="str">
            <v>ROB</v>
          </cell>
          <cell r="D495" t="str">
            <v>LED R-BR - 5 TO &lt;11 WATTS</v>
          </cell>
          <cell r="E495" t="str">
            <v>Res</v>
          </cell>
          <cell r="F495">
            <v>16</v>
          </cell>
          <cell r="G495">
            <v>0</v>
          </cell>
          <cell r="H495">
            <v>16</v>
          </cell>
          <cell r="I495">
            <v>0</v>
          </cell>
          <cell r="J495" t="b">
            <v>0</v>
          </cell>
        </row>
        <row r="496">
          <cell r="A496" t="str">
            <v>PGE:ROB:LED A-LAMP 10 TO &lt; 11 WATTS</v>
          </cell>
          <cell r="B496" t="str">
            <v>PGE</v>
          </cell>
          <cell r="C496" t="str">
            <v>ROB</v>
          </cell>
          <cell r="D496" t="str">
            <v>LED A-LAMP 10 TO &lt; 11 WATTS</v>
          </cell>
          <cell r="E496" t="str">
            <v>Ag</v>
          </cell>
          <cell r="F496">
            <v>6.58</v>
          </cell>
          <cell r="G496">
            <v>0</v>
          </cell>
          <cell r="H496">
            <v>6.58</v>
          </cell>
          <cell r="I496">
            <v>0</v>
          </cell>
          <cell r="J496" t="b">
            <v>0</v>
          </cell>
        </row>
        <row r="497">
          <cell r="A497" t="str">
            <v>PGE:ROB:LED A-LAMP 12 TO &lt; 13 WATTS</v>
          </cell>
          <cell r="B497" t="str">
            <v>PGE</v>
          </cell>
          <cell r="C497" t="str">
            <v>ROB</v>
          </cell>
          <cell r="D497" t="str">
            <v>LED A-LAMP 12 TO &lt; 13 WATTS</v>
          </cell>
          <cell r="E497" t="str">
            <v>Com</v>
          </cell>
          <cell r="F497">
            <v>6.58</v>
          </cell>
          <cell r="G497">
            <v>0</v>
          </cell>
          <cell r="H497">
            <v>6.58</v>
          </cell>
          <cell r="I497">
            <v>0</v>
          </cell>
          <cell r="J497" t="b">
            <v>0</v>
          </cell>
        </row>
        <row r="498">
          <cell r="A498" t="str">
            <v>PGE:ROB:LED A-LAMP 13 TO &lt; 14 WATTS</v>
          </cell>
          <cell r="B498" t="str">
            <v>PGE</v>
          </cell>
          <cell r="C498" t="str">
            <v>ROB</v>
          </cell>
          <cell r="D498" t="str">
            <v>LED A-LAMP 13 TO &lt; 14 WATTS</v>
          </cell>
          <cell r="E498" t="str">
            <v>Ind</v>
          </cell>
          <cell r="F498">
            <v>6.58</v>
          </cell>
          <cell r="G498">
            <v>0</v>
          </cell>
          <cell r="H498">
            <v>6.58</v>
          </cell>
          <cell r="I498">
            <v>0</v>
          </cell>
          <cell r="J498" t="b">
            <v>0</v>
          </cell>
        </row>
        <row r="499">
          <cell r="A499" t="str">
            <v>PGE:ROB:LED A-LAMP 15 TO &lt; 16 WATTS</v>
          </cell>
          <cell r="B499" t="str">
            <v>PGE</v>
          </cell>
          <cell r="C499" t="str">
            <v>ROB</v>
          </cell>
          <cell r="D499" t="str">
            <v>LED A-LAMP 15 TO &lt; 16 WATTS</v>
          </cell>
          <cell r="E499" t="str">
            <v>Com</v>
          </cell>
          <cell r="F499">
            <v>6.58</v>
          </cell>
          <cell r="G499">
            <v>0</v>
          </cell>
          <cell r="H499">
            <v>6.58</v>
          </cell>
          <cell r="I499">
            <v>0</v>
          </cell>
          <cell r="J499" t="b">
            <v>0</v>
          </cell>
        </row>
        <row r="500">
          <cell r="A500" t="str">
            <v>PGE:ROB:LED A-LAMP 8 TO &lt; 9 WATTS</v>
          </cell>
          <cell r="B500" t="str">
            <v>PGE</v>
          </cell>
          <cell r="C500" t="str">
            <v>ROB</v>
          </cell>
          <cell r="D500" t="str">
            <v>LED A-LAMP 8 TO &lt; 9 WATTS</v>
          </cell>
          <cell r="E500" t="str">
            <v>Com</v>
          </cell>
          <cell r="F500">
            <v>6.7</v>
          </cell>
          <cell r="G500">
            <v>0</v>
          </cell>
          <cell r="H500">
            <v>6.7</v>
          </cell>
          <cell r="I500">
            <v>0</v>
          </cell>
          <cell r="J500" t="b">
            <v>0</v>
          </cell>
        </row>
        <row r="501">
          <cell r="A501" t="str">
            <v>PGE:ROB:LED A-LAMP 8 TO &lt; 9 WATTS</v>
          </cell>
          <cell r="B501" t="str">
            <v>PGE</v>
          </cell>
          <cell r="C501" t="str">
            <v>ROB</v>
          </cell>
          <cell r="D501" t="str">
            <v>LED A-LAMP 8 TO &lt; 9 WATTS</v>
          </cell>
          <cell r="E501" t="str">
            <v>Com</v>
          </cell>
          <cell r="F501">
            <v>6.58</v>
          </cell>
          <cell r="G501">
            <v>0</v>
          </cell>
          <cell r="H501">
            <v>6.58</v>
          </cell>
          <cell r="I501">
            <v>0</v>
          </cell>
          <cell r="J501" t="b">
            <v>0</v>
          </cell>
        </row>
        <row r="502">
          <cell r="A502" t="str">
            <v>PGE:ROB:LED A-LAMP 9 TO &lt; 10 WATTS</v>
          </cell>
          <cell r="B502" t="str">
            <v>PGE</v>
          </cell>
          <cell r="C502" t="str">
            <v>ROB</v>
          </cell>
          <cell r="D502" t="str">
            <v>LED A-LAMP 9 TO &lt; 10 WATTS</v>
          </cell>
          <cell r="E502" t="str">
            <v>Com</v>
          </cell>
          <cell r="F502">
            <v>6.58</v>
          </cell>
          <cell r="G502">
            <v>0</v>
          </cell>
          <cell r="H502">
            <v>6.58</v>
          </cell>
          <cell r="I502">
            <v>0</v>
          </cell>
          <cell r="J502" t="b">
            <v>0</v>
          </cell>
        </row>
        <row r="503">
          <cell r="A503" t="str">
            <v>PGE:ROB:LED CANDELABRA &gt;=3 TO &lt;=5</v>
          </cell>
          <cell r="B503" t="str">
            <v>PGE</v>
          </cell>
          <cell r="C503" t="str">
            <v>ROB</v>
          </cell>
          <cell r="D503" t="str">
            <v>LED CANDELABRA &gt;=3 TO &lt;=5</v>
          </cell>
          <cell r="E503" t="str">
            <v>Com</v>
          </cell>
          <cell r="F503">
            <v>4.93</v>
          </cell>
          <cell r="G503">
            <v>0</v>
          </cell>
          <cell r="H503">
            <v>4.93</v>
          </cell>
          <cell r="I503">
            <v>0</v>
          </cell>
          <cell r="J503" t="b">
            <v>0</v>
          </cell>
        </row>
        <row r="504">
          <cell r="A504" t="str">
            <v>PGE:ROB:LED CANDELABRA &gt;=3 TO &lt;=5</v>
          </cell>
          <cell r="B504" t="str">
            <v>PGE</v>
          </cell>
          <cell r="C504" t="str">
            <v>ROB</v>
          </cell>
          <cell r="D504" t="str">
            <v>LED CANDELABRA &gt;=3 TO &lt;=5</v>
          </cell>
          <cell r="E504" t="str">
            <v>Ind</v>
          </cell>
          <cell r="F504">
            <v>4.93</v>
          </cell>
          <cell r="G504">
            <v>0</v>
          </cell>
          <cell r="H504">
            <v>4.93</v>
          </cell>
          <cell r="I504">
            <v>0</v>
          </cell>
          <cell r="J504" t="b">
            <v>0</v>
          </cell>
        </row>
        <row r="505">
          <cell r="A505" t="str">
            <v>PGE:ROB:CFL 64 WATT INT FIXTURE</v>
          </cell>
          <cell r="B505" t="str">
            <v>PGE</v>
          </cell>
          <cell r="C505" t="str">
            <v>ROB</v>
          </cell>
          <cell r="D505" t="str">
            <v>CFL 64 WATT INT FIXTURE</v>
          </cell>
          <cell r="E505" t="str">
            <v>Res</v>
          </cell>
          <cell r="F505">
            <v>16</v>
          </cell>
          <cell r="G505">
            <v>0</v>
          </cell>
          <cell r="H505">
            <v>16</v>
          </cell>
          <cell r="I505">
            <v>0</v>
          </cell>
          <cell r="J505" t="b">
            <v>0</v>
          </cell>
        </row>
        <row r="506">
          <cell r="A506" t="str">
            <v>PGE:ROB:LED A-LAMP 12 TO &lt; 13 WATTS</v>
          </cell>
          <cell r="B506" t="str">
            <v>PGE</v>
          </cell>
          <cell r="C506" t="str">
            <v>ROB</v>
          </cell>
          <cell r="D506" t="str">
            <v>LED A-LAMP 12 TO &lt; 13 WATTS</v>
          </cell>
          <cell r="E506" t="str">
            <v>Res</v>
          </cell>
          <cell r="F506">
            <v>16</v>
          </cell>
          <cell r="G506">
            <v>0</v>
          </cell>
          <cell r="H506">
            <v>16</v>
          </cell>
          <cell r="I506">
            <v>0</v>
          </cell>
          <cell r="J506" t="b">
            <v>0</v>
          </cell>
        </row>
        <row r="507">
          <cell r="A507" t="str">
            <v>PGE:ROB:LED CANDELABRA: &lt;3 WATTS</v>
          </cell>
          <cell r="B507" t="str">
            <v>PGE</v>
          </cell>
          <cell r="C507" t="str">
            <v>ROB</v>
          </cell>
          <cell r="D507" t="str">
            <v>LED CANDELABRA: &lt;3 WATTS</v>
          </cell>
          <cell r="E507" t="str">
            <v>Com</v>
          </cell>
          <cell r="F507">
            <v>4.93</v>
          </cell>
          <cell r="G507">
            <v>0</v>
          </cell>
          <cell r="H507">
            <v>4.93</v>
          </cell>
          <cell r="I507">
            <v>0</v>
          </cell>
          <cell r="J507" t="b">
            <v>0</v>
          </cell>
        </row>
        <row r="508">
          <cell r="A508" t="str">
            <v>PGE:ROB:LED MR-16 &lt; 6 WATTS</v>
          </cell>
          <cell r="B508" t="str">
            <v>PGE</v>
          </cell>
          <cell r="C508" t="str">
            <v>ROB</v>
          </cell>
          <cell r="D508" t="str">
            <v>LED MR-16 &lt; 6 WATTS</v>
          </cell>
          <cell r="E508" t="str">
            <v>Com</v>
          </cell>
          <cell r="F508">
            <v>6.58</v>
          </cell>
          <cell r="G508">
            <v>0</v>
          </cell>
          <cell r="H508">
            <v>6.58</v>
          </cell>
          <cell r="I508">
            <v>0</v>
          </cell>
          <cell r="J508" t="b">
            <v>0</v>
          </cell>
        </row>
        <row r="509">
          <cell r="A509" t="str">
            <v>PGE:ROB:LED MR-16 = 6 TO &lt;7 WATTS</v>
          </cell>
          <cell r="B509" t="str">
            <v>PGE</v>
          </cell>
          <cell r="C509" t="str">
            <v>ROB</v>
          </cell>
          <cell r="D509" t="str">
            <v>LED MR-16 = 6 TO &lt;7 WATTS</v>
          </cell>
          <cell r="E509" t="str">
            <v>Com</v>
          </cell>
          <cell r="F509">
            <v>6.7</v>
          </cell>
          <cell r="G509">
            <v>0</v>
          </cell>
          <cell r="H509">
            <v>6.7</v>
          </cell>
          <cell r="I509">
            <v>0</v>
          </cell>
          <cell r="J509" t="b">
            <v>0</v>
          </cell>
        </row>
        <row r="510">
          <cell r="A510" t="str">
            <v>PGE:ROB:LED MR-16 = 8 TO &lt;9 WATTS</v>
          </cell>
          <cell r="B510" t="str">
            <v>PGE</v>
          </cell>
          <cell r="C510" t="str">
            <v>ROB</v>
          </cell>
          <cell r="D510" t="str">
            <v>LED MR-16 = 8 TO &lt;9 WATTS</v>
          </cell>
          <cell r="E510" t="str">
            <v>Com</v>
          </cell>
          <cell r="F510">
            <v>6.58</v>
          </cell>
          <cell r="G510">
            <v>0</v>
          </cell>
          <cell r="H510">
            <v>6.58</v>
          </cell>
          <cell r="I510">
            <v>0</v>
          </cell>
          <cell r="J510" t="b">
            <v>0</v>
          </cell>
        </row>
        <row r="511">
          <cell r="A511" t="str">
            <v>PGE:ROB:LED MR-16 =7 TO &lt;8 WATTS</v>
          </cell>
          <cell r="B511" t="str">
            <v>PGE</v>
          </cell>
          <cell r="C511" t="str">
            <v>ROB</v>
          </cell>
          <cell r="D511" t="str">
            <v>LED MR-16 =7 TO &lt;8 WATTS</v>
          </cell>
          <cell r="E511" t="str">
            <v>Ag</v>
          </cell>
          <cell r="F511">
            <v>6.58</v>
          </cell>
          <cell r="G511">
            <v>0</v>
          </cell>
          <cell r="H511">
            <v>6.58</v>
          </cell>
          <cell r="I511">
            <v>0</v>
          </cell>
          <cell r="J511" t="b">
            <v>0</v>
          </cell>
        </row>
        <row r="512">
          <cell r="A512" t="str">
            <v>PGE:ROB:LED MR-16 =7 TO &lt;8 WATTS</v>
          </cell>
          <cell r="B512" t="str">
            <v>PGE</v>
          </cell>
          <cell r="C512" t="str">
            <v>ROB</v>
          </cell>
          <cell r="D512" t="str">
            <v>LED MR-16 =7 TO &lt;8 WATTS</v>
          </cell>
          <cell r="E512" t="str">
            <v>Com</v>
          </cell>
          <cell r="F512">
            <v>6.7</v>
          </cell>
          <cell r="G512">
            <v>0</v>
          </cell>
          <cell r="H512">
            <v>6.7</v>
          </cell>
          <cell r="I512">
            <v>0</v>
          </cell>
          <cell r="J512" t="b">
            <v>0</v>
          </cell>
        </row>
        <row r="513">
          <cell r="A513" t="str">
            <v>PGE:ROB:LED A-LAMP 10 TO &lt; 11 WATTS</v>
          </cell>
          <cell r="B513" t="str">
            <v>PGE</v>
          </cell>
          <cell r="C513" t="str">
            <v>ROB</v>
          </cell>
          <cell r="D513" t="str">
            <v>LED A-LAMP 10 TO &lt; 11 WATTS</v>
          </cell>
          <cell r="E513" t="str">
            <v>Com</v>
          </cell>
          <cell r="F513">
            <v>6.58</v>
          </cell>
          <cell r="G513">
            <v>0</v>
          </cell>
          <cell r="H513">
            <v>6.58</v>
          </cell>
          <cell r="I513">
            <v>0</v>
          </cell>
          <cell r="J513" t="b">
            <v>0</v>
          </cell>
        </row>
        <row r="514">
          <cell r="A514" t="str">
            <v>PGE:ROB:LED A-LAMP 10 TO &lt; 11 WATTS</v>
          </cell>
          <cell r="B514" t="str">
            <v>PGE</v>
          </cell>
          <cell r="C514" t="str">
            <v>ROB</v>
          </cell>
          <cell r="D514" t="str">
            <v>LED A-LAMP 10 TO &lt; 11 WATTS</v>
          </cell>
          <cell r="E514" t="str">
            <v>Ind</v>
          </cell>
          <cell r="F514">
            <v>6.58</v>
          </cell>
          <cell r="G514">
            <v>0</v>
          </cell>
          <cell r="H514">
            <v>6.58</v>
          </cell>
          <cell r="I514">
            <v>0</v>
          </cell>
          <cell r="J514" t="b">
            <v>0</v>
          </cell>
        </row>
        <row r="515">
          <cell r="A515" t="str">
            <v>PGE:ROB:LED A-LAMP 11 TO &lt; 12 WATTS</v>
          </cell>
          <cell r="B515" t="str">
            <v>PGE</v>
          </cell>
          <cell r="C515" t="str">
            <v>ROB</v>
          </cell>
          <cell r="D515" t="str">
            <v>LED A-LAMP 11 TO &lt; 12 WATTS</v>
          </cell>
          <cell r="E515" t="str">
            <v>Com</v>
          </cell>
          <cell r="F515">
            <v>6.58</v>
          </cell>
          <cell r="G515">
            <v>0</v>
          </cell>
          <cell r="H515">
            <v>6.58</v>
          </cell>
          <cell r="I515">
            <v>0</v>
          </cell>
          <cell r="J515" t="b">
            <v>0</v>
          </cell>
        </row>
        <row r="516">
          <cell r="A516" t="str">
            <v>PGE:ROB:LED A-LAMP 12 TO &lt; 13 WATTS</v>
          </cell>
          <cell r="B516" t="str">
            <v>PGE</v>
          </cell>
          <cell r="C516" t="str">
            <v>ROB</v>
          </cell>
          <cell r="D516" t="str">
            <v>LED A-LAMP 12 TO &lt; 13 WATTS</v>
          </cell>
          <cell r="E516" t="str">
            <v>Com</v>
          </cell>
          <cell r="F516">
            <v>6.7</v>
          </cell>
          <cell r="G516">
            <v>0</v>
          </cell>
          <cell r="H516">
            <v>6.7</v>
          </cell>
          <cell r="I516">
            <v>0</v>
          </cell>
          <cell r="J516" t="b">
            <v>0</v>
          </cell>
        </row>
        <row r="517">
          <cell r="A517" t="str">
            <v>PGE:ROB:LED A-LAMP 9 TO &lt; 10 WATTS</v>
          </cell>
          <cell r="B517" t="str">
            <v>PGE</v>
          </cell>
          <cell r="C517" t="str">
            <v>ROB</v>
          </cell>
          <cell r="D517" t="str">
            <v>LED A-LAMP 9 TO &lt; 10 WATTS</v>
          </cell>
          <cell r="E517" t="str">
            <v>Ag</v>
          </cell>
          <cell r="F517">
            <v>6.58</v>
          </cell>
          <cell r="G517">
            <v>0</v>
          </cell>
          <cell r="H517">
            <v>6.58</v>
          </cell>
          <cell r="I517">
            <v>0</v>
          </cell>
          <cell r="J517" t="b">
            <v>0</v>
          </cell>
        </row>
        <row r="518">
          <cell r="A518" t="str">
            <v>PGE:ROB:LED GLOBE: &gt;=3 TO &lt;=10 WATTS</v>
          </cell>
          <cell r="B518" t="str">
            <v>PGE</v>
          </cell>
          <cell r="C518" t="str">
            <v>ROB</v>
          </cell>
          <cell r="D518" t="str">
            <v>LED GLOBE: &gt;=3 TO &lt;=10 WATTS</v>
          </cell>
          <cell r="E518" t="str">
            <v>Com</v>
          </cell>
          <cell r="F518">
            <v>6.7</v>
          </cell>
          <cell r="G518">
            <v>0</v>
          </cell>
          <cell r="H518">
            <v>6.7</v>
          </cell>
          <cell r="I518">
            <v>0</v>
          </cell>
          <cell r="J518" t="b">
            <v>0</v>
          </cell>
        </row>
        <row r="519">
          <cell r="A519" t="str">
            <v>PGE:ROB:LED MR-16 &lt; 6 WATTS</v>
          </cell>
          <cell r="B519" t="str">
            <v>PGE</v>
          </cell>
          <cell r="C519" t="str">
            <v>ROB</v>
          </cell>
          <cell r="D519" t="str">
            <v>LED MR-16 &lt; 6 WATTS</v>
          </cell>
          <cell r="E519" t="str">
            <v>Com</v>
          </cell>
          <cell r="F519">
            <v>6.7</v>
          </cell>
          <cell r="G519">
            <v>0</v>
          </cell>
          <cell r="H519">
            <v>6.7</v>
          </cell>
          <cell r="I519">
            <v>0</v>
          </cell>
          <cell r="J519" t="b">
            <v>0</v>
          </cell>
        </row>
        <row r="520">
          <cell r="A520" t="str">
            <v>PGE:ROB:LED MR-16 = 10 TO &lt;11 WATTS</v>
          </cell>
          <cell r="B520" t="str">
            <v>PGE</v>
          </cell>
          <cell r="C520" t="str">
            <v>ROB</v>
          </cell>
          <cell r="D520" t="str">
            <v>LED MR-16 = 10 TO &lt;11 WATTS</v>
          </cell>
          <cell r="E520" t="str">
            <v>Com</v>
          </cell>
          <cell r="F520">
            <v>6.58</v>
          </cell>
          <cell r="G520">
            <v>0</v>
          </cell>
          <cell r="H520">
            <v>6.58</v>
          </cell>
          <cell r="I520">
            <v>0</v>
          </cell>
          <cell r="J520" t="b">
            <v>0</v>
          </cell>
        </row>
        <row r="521">
          <cell r="A521" t="str">
            <v>PGE:ROB:LED MR-16 = 6 TO &lt;7 WATTS</v>
          </cell>
          <cell r="B521" t="str">
            <v>PGE</v>
          </cell>
          <cell r="C521" t="str">
            <v>ROB</v>
          </cell>
          <cell r="D521" t="str">
            <v>LED MR-16 = 6 TO &lt;7 WATTS</v>
          </cell>
          <cell r="E521" t="str">
            <v>Com</v>
          </cell>
          <cell r="F521">
            <v>6.58</v>
          </cell>
          <cell r="G521">
            <v>0</v>
          </cell>
          <cell r="H521">
            <v>6.58</v>
          </cell>
          <cell r="I521">
            <v>0</v>
          </cell>
          <cell r="J521" t="b">
            <v>0</v>
          </cell>
        </row>
        <row r="522">
          <cell r="A522" t="str">
            <v>PGE:ROB:LED MR-16 = 9 TO &lt;10 WATTS</v>
          </cell>
          <cell r="B522" t="str">
            <v>PGE</v>
          </cell>
          <cell r="C522" t="str">
            <v>ROB</v>
          </cell>
          <cell r="D522" t="str">
            <v>LED MR-16 = 9 TO &lt;10 WATTS</v>
          </cell>
          <cell r="E522" t="str">
            <v>Com</v>
          </cell>
          <cell r="F522">
            <v>6.7</v>
          </cell>
          <cell r="G522">
            <v>0</v>
          </cell>
          <cell r="H522">
            <v>6.7</v>
          </cell>
          <cell r="I522">
            <v>0</v>
          </cell>
          <cell r="J522" t="b">
            <v>0</v>
          </cell>
        </row>
        <row r="523">
          <cell r="A523" t="str">
            <v>PGE:ROB:LED MR-16 =7 TO &lt;8 WATTS</v>
          </cell>
          <cell r="B523" t="str">
            <v>PGE</v>
          </cell>
          <cell r="C523" t="str">
            <v>ROB</v>
          </cell>
          <cell r="D523" t="str">
            <v>LED MR-16 =7 TO &lt;8 WATTS</v>
          </cell>
          <cell r="E523" t="str">
            <v>OTR</v>
          </cell>
          <cell r="F523">
            <v>6.58</v>
          </cell>
          <cell r="G523">
            <v>0</v>
          </cell>
          <cell r="H523">
            <v>6.58</v>
          </cell>
          <cell r="I523">
            <v>0</v>
          </cell>
          <cell r="J523" t="b">
            <v>0</v>
          </cell>
        </row>
        <row r="524">
          <cell r="A524" t="str">
            <v>PGE:ROB:LED PAR20: &lt;= 11 WATTS</v>
          </cell>
          <cell r="B524" t="str">
            <v>PGE</v>
          </cell>
          <cell r="C524" t="str">
            <v>ROB</v>
          </cell>
          <cell r="D524" t="str">
            <v>LED PAR20: &lt;= 11 WATTS</v>
          </cell>
          <cell r="E524" t="str">
            <v>Ag</v>
          </cell>
          <cell r="F524">
            <v>6.7</v>
          </cell>
          <cell r="G524">
            <v>0</v>
          </cell>
          <cell r="H524">
            <v>6.7</v>
          </cell>
          <cell r="I524">
            <v>0</v>
          </cell>
          <cell r="J524" t="b">
            <v>0</v>
          </cell>
        </row>
        <row r="525">
          <cell r="A525" t="str">
            <v>PGE:ROB:LED PAR20: &lt;= 11 WATTS</v>
          </cell>
          <cell r="B525" t="str">
            <v>PGE</v>
          </cell>
          <cell r="C525" t="str">
            <v>ROB</v>
          </cell>
          <cell r="D525" t="str">
            <v>LED PAR20: &lt;= 11 WATTS</v>
          </cell>
          <cell r="E525" t="str">
            <v>Ind</v>
          </cell>
          <cell r="F525">
            <v>6.7</v>
          </cell>
          <cell r="G525">
            <v>0</v>
          </cell>
          <cell r="H525">
            <v>6.7</v>
          </cell>
          <cell r="I525">
            <v>0</v>
          </cell>
          <cell r="J525" t="b">
            <v>0</v>
          </cell>
        </row>
        <row r="526">
          <cell r="A526" t="str">
            <v>PGE:ROB:LED PAR30 = 10 TO &lt;11 WATTS</v>
          </cell>
          <cell r="B526" t="str">
            <v>PGE</v>
          </cell>
          <cell r="C526" t="str">
            <v>ROB</v>
          </cell>
          <cell r="D526" t="str">
            <v>LED PAR30 = 10 TO &lt;11 WATTS</v>
          </cell>
          <cell r="E526" t="str">
            <v>Com</v>
          </cell>
          <cell r="F526">
            <v>6.58</v>
          </cell>
          <cell r="G526">
            <v>0</v>
          </cell>
          <cell r="H526">
            <v>6.58</v>
          </cell>
          <cell r="I526">
            <v>0</v>
          </cell>
          <cell r="J526" t="b">
            <v>0</v>
          </cell>
        </row>
        <row r="527">
          <cell r="A527" t="str">
            <v>PGE:ROB:LED PAR30 = 11 TO &lt;12 WATTS</v>
          </cell>
          <cell r="B527" t="str">
            <v>PGE</v>
          </cell>
          <cell r="C527" t="str">
            <v>ROB</v>
          </cell>
          <cell r="D527" t="str">
            <v>LED PAR30 = 11 TO &lt;12 WATTS</v>
          </cell>
          <cell r="E527" t="str">
            <v>Com</v>
          </cell>
          <cell r="F527">
            <v>6.7</v>
          </cell>
          <cell r="G527">
            <v>0</v>
          </cell>
          <cell r="H527">
            <v>6.7</v>
          </cell>
          <cell r="I527">
            <v>0</v>
          </cell>
          <cell r="J527" t="b">
            <v>0</v>
          </cell>
        </row>
        <row r="528">
          <cell r="A528" t="str">
            <v>PGE:ROB:LED PAR30 = 14 TO &lt;15 WATTS</v>
          </cell>
          <cell r="B528" t="str">
            <v>PGE</v>
          </cell>
          <cell r="C528" t="str">
            <v>ROB</v>
          </cell>
          <cell r="D528" t="str">
            <v>LED PAR30 = 14 TO &lt;15 WATTS</v>
          </cell>
          <cell r="E528" t="str">
            <v>Com</v>
          </cell>
          <cell r="F528">
            <v>6.58</v>
          </cell>
          <cell r="G528">
            <v>0</v>
          </cell>
          <cell r="H528">
            <v>6.58</v>
          </cell>
          <cell r="I528">
            <v>0</v>
          </cell>
          <cell r="J528" t="b">
            <v>0</v>
          </cell>
        </row>
        <row r="529">
          <cell r="A529" t="str">
            <v>PGE:ROB:LED PAR30 = 15 TO &lt;16 WATTS</v>
          </cell>
          <cell r="B529" t="str">
            <v>PGE</v>
          </cell>
          <cell r="C529" t="str">
            <v>ROB</v>
          </cell>
          <cell r="D529" t="str">
            <v>LED PAR30 = 15 TO &lt;16 WATTS</v>
          </cell>
          <cell r="E529" t="str">
            <v>Ind</v>
          </cell>
          <cell r="F529">
            <v>6.7</v>
          </cell>
          <cell r="G529">
            <v>0</v>
          </cell>
          <cell r="H529">
            <v>6.7</v>
          </cell>
          <cell r="I529">
            <v>0</v>
          </cell>
          <cell r="J529" t="b">
            <v>0</v>
          </cell>
        </row>
        <row r="530">
          <cell r="A530" t="str">
            <v>PGE:ROB:LED PAR30 = 18 TO &lt;19 WATTS</v>
          </cell>
          <cell r="B530" t="str">
            <v>PGE</v>
          </cell>
          <cell r="C530" t="str">
            <v>ROB</v>
          </cell>
          <cell r="D530" t="str">
            <v>LED PAR30 = 18 TO &lt;19 WATTS</v>
          </cell>
          <cell r="E530" t="str">
            <v>Com</v>
          </cell>
          <cell r="F530">
            <v>6.7</v>
          </cell>
          <cell r="G530">
            <v>0</v>
          </cell>
          <cell r="H530">
            <v>6.7</v>
          </cell>
          <cell r="I530">
            <v>0</v>
          </cell>
          <cell r="J530" t="b">
            <v>0</v>
          </cell>
        </row>
        <row r="531">
          <cell r="A531" t="str">
            <v>PGE:ROB:LED PAR38 = 14 TO &lt;15 WATTS</v>
          </cell>
          <cell r="B531" t="str">
            <v>PGE</v>
          </cell>
          <cell r="C531" t="str">
            <v>ROB</v>
          </cell>
          <cell r="D531" t="str">
            <v>LED PAR38 = 14 TO &lt;15 WATTS</v>
          </cell>
          <cell r="E531" t="str">
            <v>Com</v>
          </cell>
          <cell r="F531">
            <v>6.7</v>
          </cell>
          <cell r="G531">
            <v>0</v>
          </cell>
          <cell r="H531">
            <v>6.7</v>
          </cell>
          <cell r="I531">
            <v>0</v>
          </cell>
          <cell r="J531" t="b">
            <v>0</v>
          </cell>
        </row>
        <row r="532">
          <cell r="A532" t="str">
            <v>PGE:ROB:LED PAR38 = 14 TO &lt;15 WATTS</v>
          </cell>
          <cell r="B532" t="str">
            <v>PGE</v>
          </cell>
          <cell r="C532" t="str">
            <v>ROB</v>
          </cell>
          <cell r="D532" t="str">
            <v>LED PAR38 = 14 TO &lt;15 WATTS</v>
          </cell>
          <cell r="E532" t="str">
            <v>Com</v>
          </cell>
          <cell r="F532">
            <v>6.58</v>
          </cell>
          <cell r="G532">
            <v>0</v>
          </cell>
          <cell r="H532">
            <v>6.58</v>
          </cell>
          <cell r="I532">
            <v>0</v>
          </cell>
          <cell r="J532" t="b">
            <v>0</v>
          </cell>
        </row>
        <row r="533">
          <cell r="A533" t="str">
            <v>PGE:ROB:LED PAR38 = 17 TO &lt;18 WATTS</v>
          </cell>
          <cell r="B533" t="str">
            <v>PGE</v>
          </cell>
          <cell r="C533" t="str">
            <v>ROB</v>
          </cell>
          <cell r="D533" t="str">
            <v>LED PAR38 = 17 TO &lt;18 WATTS</v>
          </cell>
          <cell r="E533" t="str">
            <v>Com</v>
          </cell>
          <cell r="F533">
            <v>6.58</v>
          </cell>
          <cell r="G533">
            <v>0</v>
          </cell>
          <cell r="H533">
            <v>6.58</v>
          </cell>
          <cell r="I533">
            <v>0</v>
          </cell>
          <cell r="J533" t="b">
            <v>0</v>
          </cell>
        </row>
        <row r="534">
          <cell r="A534" t="str">
            <v>PGE:ROB:LED PAR38 = 19 TO &lt;20 WATTS</v>
          </cell>
          <cell r="B534" t="str">
            <v>PGE</v>
          </cell>
          <cell r="C534" t="str">
            <v>ROB</v>
          </cell>
          <cell r="D534" t="str">
            <v>LED PAR38 = 19 TO &lt;20 WATTS</v>
          </cell>
          <cell r="E534" t="str">
            <v>Com</v>
          </cell>
          <cell r="F534">
            <v>6.58</v>
          </cell>
          <cell r="G534">
            <v>0</v>
          </cell>
          <cell r="H534">
            <v>6.58</v>
          </cell>
          <cell r="I534">
            <v>0</v>
          </cell>
          <cell r="J534" t="b">
            <v>0</v>
          </cell>
        </row>
        <row r="535">
          <cell r="A535" t="str">
            <v>PGE:ROB:LED PAR38 = 19 TO &lt;20 WATTS</v>
          </cell>
          <cell r="B535" t="str">
            <v>PGE</v>
          </cell>
          <cell r="C535" t="str">
            <v>ROB</v>
          </cell>
          <cell r="D535" t="str">
            <v>LED PAR38 = 19 TO &lt;20 WATTS</v>
          </cell>
          <cell r="E535" t="str">
            <v>Ind</v>
          </cell>
          <cell r="F535">
            <v>6.58</v>
          </cell>
          <cell r="G535">
            <v>0</v>
          </cell>
          <cell r="H535">
            <v>6.58</v>
          </cell>
          <cell r="I535">
            <v>0</v>
          </cell>
          <cell r="J535" t="b">
            <v>0</v>
          </cell>
        </row>
        <row r="536">
          <cell r="A536" t="str">
            <v>PGE:ROB:LED PAR38 = 20 TO &lt;21 WATTS</v>
          </cell>
          <cell r="B536" t="str">
            <v>PGE</v>
          </cell>
          <cell r="C536" t="str">
            <v>ROB</v>
          </cell>
          <cell r="D536" t="str">
            <v>LED PAR38 = 20 TO &lt;21 WATTS</v>
          </cell>
          <cell r="E536" t="str">
            <v>Com</v>
          </cell>
          <cell r="F536">
            <v>6.7</v>
          </cell>
          <cell r="G536">
            <v>0</v>
          </cell>
          <cell r="H536">
            <v>6.7</v>
          </cell>
          <cell r="I536">
            <v>0</v>
          </cell>
          <cell r="J536" t="b">
            <v>0</v>
          </cell>
        </row>
        <row r="537">
          <cell r="A537" t="str">
            <v>PGE:ROB:LED PAR38 = 20 TO &lt;21 WATTS</v>
          </cell>
          <cell r="B537" t="str">
            <v>PGE</v>
          </cell>
          <cell r="C537" t="str">
            <v>ROB</v>
          </cell>
          <cell r="D537" t="str">
            <v>LED PAR38 = 20 TO &lt;21 WATTS</v>
          </cell>
          <cell r="E537" t="str">
            <v>Ind</v>
          </cell>
          <cell r="F537">
            <v>6.58</v>
          </cell>
          <cell r="G537">
            <v>0</v>
          </cell>
          <cell r="H537">
            <v>6.58</v>
          </cell>
          <cell r="I537">
            <v>0</v>
          </cell>
          <cell r="J537" t="b">
            <v>0</v>
          </cell>
        </row>
        <row r="538">
          <cell r="A538" t="str">
            <v>PGE:ROB:LED PAR38 = 23 TO &lt;24 WATTS</v>
          </cell>
          <cell r="B538" t="str">
            <v>PGE</v>
          </cell>
          <cell r="C538" t="str">
            <v>ROB</v>
          </cell>
          <cell r="D538" t="str">
            <v>LED PAR38 = 23 TO &lt;24 WATTS</v>
          </cell>
          <cell r="E538" t="str">
            <v>Com</v>
          </cell>
          <cell r="F538">
            <v>6.58</v>
          </cell>
          <cell r="G538">
            <v>0</v>
          </cell>
          <cell r="H538">
            <v>6.58</v>
          </cell>
          <cell r="I538">
            <v>0</v>
          </cell>
          <cell r="J538" t="b">
            <v>0</v>
          </cell>
        </row>
        <row r="539">
          <cell r="A539" t="str">
            <v>PGE:ROB:LED PAR38 = 25 TO &lt;26 WATTS</v>
          </cell>
          <cell r="B539" t="str">
            <v>PGE</v>
          </cell>
          <cell r="C539" t="str">
            <v>ROB</v>
          </cell>
          <cell r="D539" t="str">
            <v>LED PAR38 = 25 TO &lt;26 WATTS</v>
          </cell>
          <cell r="E539" t="str">
            <v>Com</v>
          </cell>
          <cell r="F539">
            <v>6.7</v>
          </cell>
          <cell r="G539">
            <v>0</v>
          </cell>
          <cell r="H539">
            <v>6.7</v>
          </cell>
          <cell r="I539">
            <v>0</v>
          </cell>
          <cell r="J539" t="b">
            <v>0</v>
          </cell>
        </row>
        <row r="540">
          <cell r="A540" t="str">
            <v>PGE:ROB:LED R-BR - 5 TO &lt;11 WATTS</v>
          </cell>
          <cell r="B540" t="str">
            <v>PGE</v>
          </cell>
          <cell r="C540" t="str">
            <v>ROB</v>
          </cell>
          <cell r="D540" t="str">
            <v>LED R-BR - 5 TO &lt;11 WATTS</v>
          </cell>
          <cell r="E540" t="str">
            <v>Ag</v>
          </cell>
          <cell r="F540">
            <v>8.2200000000000006</v>
          </cell>
          <cell r="G540">
            <v>0</v>
          </cell>
          <cell r="H540">
            <v>8.2200000000000006</v>
          </cell>
          <cell r="I540">
            <v>0</v>
          </cell>
          <cell r="J540" t="b">
            <v>0</v>
          </cell>
        </row>
        <row r="541">
          <cell r="A541" t="str">
            <v>PGE:ROB:LED A-LAMP 8 TO &lt; 9 WATTS</v>
          </cell>
          <cell r="B541" t="str">
            <v>PGE</v>
          </cell>
          <cell r="C541" t="str">
            <v>ROB</v>
          </cell>
          <cell r="D541" t="str">
            <v>LED A-LAMP 8 TO &lt; 9 WATTS</v>
          </cell>
          <cell r="E541" t="str">
            <v>Res</v>
          </cell>
          <cell r="F541">
            <v>16</v>
          </cell>
          <cell r="G541">
            <v>0</v>
          </cell>
          <cell r="H541">
            <v>16</v>
          </cell>
          <cell r="I541">
            <v>0</v>
          </cell>
          <cell r="J541" t="b">
            <v>0</v>
          </cell>
        </row>
        <row r="542">
          <cell r="A542" t="str">
            <v>PGE:ROB:LED PAR30 = 15 TO &lt;16 WATTS</v>
          </cell>
          <cell r="B542" t="str">
            <v>PGE</v>
          </cell>
          <cell r="C542" t="str">
            <v>ROB</v>
          </cell>
          <cell r="D542" t="str">
            <v>LED PAR30 = 15 TO &lt;16 WATTS</v>
          </cell>
          <cell r="E542" t="str">
            <v>Com</v>
          </cell>
          <cell r="F542">
            <v>6.58</v>
          </cell>
          <cell r="G542">
            <v>0</v>
          </cell>
          <cell r="H542">
            <v>6.58</v>
          </cell>
          <cell r="I542">
            <v>0</v>
          </cell>
          <cell r="J542" t="b">
            <v>0</v>
          </cell>
        </row>
        <row r="543">
          <cell r="A543" t="str">
            <v>PGE:ROB:LED PAR30 = 15 TO &lt;16 WATTS</v>
          </cell>
          <cell r="B543" t="str">
            <v>PGE</v>
          </cell>
          <cell r="C543" t="str">
            <v>ROB</v>
          </cell>
          <cell r="D543" t="str">
            <v>LED PAR30 = 15 TO &lt;16 WATTS</v>
          </cell>
          <cell r="E543" t="str">
            <v>Res</v>
          </cell>
          <cell r="F543">
            <v>16</v>
          </cell>
          <cell r="G543">
            <v>0</v>
          </cell>
          <cell r="H543">
            <v>16</v>
          </cell>
          <cell r="I543">
            <v>0</v>
          </cell>
          <cell r="J543" t="b">
            <v>0</v>
          </cell>
        </row>
        <row r="544">
          <cell r="A544" t="str">
            <v>PGE:R:CFL HARD WIRED FIXTURES: 27 WATT - INTERIOR</v>
          </cell>
          <cell r="B544" t="str">
            <v>PGE</v>
          </cell>
          <cell r="C544" t="str">
            <v>R</v>
          </cell>
          <cell r="D544" t="str">
            <v>CFL HARD WIRED FIXTURES: 27 WATT - INTERIOR</v>
          </cell>
          <cell r="E544" t="str">
            <v>Res</v>
          </cell>
          <cell r="F544">
            <v>16</v>
          </cell>
          <cell r="G544">
            <v>0</v>
          </cell>
          <cell r="H544">
            <v>16</v>
          </cell>
          <cell r="I544">
            <v>0</v>
          </cell>
          <cell r="J544" t="b">
            <v>0</v>
          </cell>
        </row>
        <row r="545">
          <cell r="A545" t="str">
            <v>PGE:R:FIXTURE EXT INDUCTION - 400 WATTS BASE CASE</v>
          </cell>
          <cell r="B545" t="str">
            <v>PGE</v>
          </cell>
          <cell r="C545" t="str">
            <v>R</v>
          </cell>
          <cell r="D545" t="str">
            <v>FIXTURE EXT INDUCTION - 400 WATTS BASE CASE</v>
          </cell>
          <cell r="E545" t="str">
            <v>Res</v>
          </cell>
          <cell r="F545">
            <v>15</v>
          </cell>
          <cell r="G545">
            <v>0</v>
          </cell>
          <cell r="H545">
            <v>15</v>
          </cell>
          <cell r="I545">
            <v>0</v>
          </cell>
          <cell r="J545" t="b">
            <v>0</v>
          </cell>
        </row>
        <row r="546">
          <cell r="A546" t="str">
            <v>PGE:R:LED CANDELABRA &gt;=3 TO &lt;=5</v>
          </cell>
          <cell r="B546" t="str">
            <v>PGE</v>
          </cell>
          <cell r="C546" t="str">
            <v>R</v>
          </cell>
          <cell r="D546" t="str">
            <v>LED CANDELABRA &gt;=3 TO &lt;=5</v>
          </cell>
          <cell r="E546" t="str">
            <v>Res</v>
          </cell>
          <cell r="F546">
            <v>3.4</v>
          </cell>
          <cell r="G546">
            <v>0</v>
          </cell>
          <cell r="H546">
            <v>3.4</v>
          </cell>
          <cell r="I546">
            <v>0</v>
          </cell>
          <cell r="J546" t="b">
            <v>0</v>
          </cell>
        </row>
        <row r="547">
          <cell r="A547" t="str">
            <v>PGE:R:LED GLOBE:  &gt;=3 TO &lt;=10 WATTS</v>
          </cell>
          <cell r="B547" t="str">
            <v>PGE</v>
          </cell>
          <cell r="C547" t="str">
            <v>R</v>
          </cell>
          <cell r="D547" t="str">
            <v>LED GLOBE:  &gt;=3 TO &lt;=10 WATTS</v>
          </cell>
          <cell r="E547" t="str">
            <v>Res</v>
          </cell>
          <cell r="F547">
            <v>4.0999999999999996</v>
          </cell>
          <cell r="G547">
            <v>0</v>
          </cell>
          <cell r="H547">
            <v>4.0999999999999996</v>
          </cell>
          <cell r="I547">
            <v>0</v>
          </cell>
          <cell r="J547" t="b">
            <v>0</v>
          </cell>
        </row>
        <row r="548">
          <cell r="A548" t="str">
            <v>PGE:R:LED PAR20: &lt;= 11 WATTS</v>
          </cell>
          <cell r="B548" t="str">
            <v>PGE</v>
          </cell>
          <cell r="C548" t="str">
            <v>R</v>
          </cell>
          <cell r="D548" t="str">
            <v>LED PAR20: &lt;= 11 WATTS</v>
          </cell>
          <cell r="E548" t="str">
            <v>Res</v>
          </cell>
          <cell r="F548">
            <v>7.4</v>
          </cell>
          <cell r="G548">
            <v>0</v>
          </cell>
          <cell r="H548">
            <v>7.4</v>
          </cell>
          <cell r="I548">
            <v>0</v>
          </cell>
          <cell r="J548" t="b">
            <v>0</v>
          </cell>
        </row>
        <row r="549">
          <cell r="A549" t="str">
            <v>PGE:R:LED PAR30 &lt; 10 WATTS</v>
          </cell>
          <cell r="B549" t="str">
            <v>PGE</v>
          </cell>
          <cell r="C549" t="str">
            <v>R</v>
          </cell>
          <cell r="D549" t="str">
            <v>LED PAR30 &lt; 10 WATTS</v>
          </cell>
          <cell r="E549" t="str">
            <v>Res</v>
          </cell>
          <cell r="F549">
            <v>4.76</v>
          </cell>
          <cell r="G549">
            <v>0</v>
          </cell>
          <cell r="H549">
            <v>4.76</v>
          </cell>
          <cell r="I549">
            <v>0</v>
          </cell>
          <cell r="J549" t="b">
            <v>0</v>
          </cell>
        </row>
        <row r="550">
          <cell r="A550" t="str">
            <v>PGE:R:T-8 W/ ELECTRONIC BALLAST: 4 FT 2 LAMP - INTERIOR</v>
          </cell>
          <cell r="B550" t="str">
            <v>PGE</v>
          </cell>
          <cell r="C550" t="str">
            <v>R</v>
          </cell>
          <cell r="D550" t="str">
            <v>T-8 W/ ELECTRONIC BALLAST: 4 FT 2 LAMP - INTERIOR</v>
          </cell>
          <cell r="E550" t="str">
            <v>Res</v>
          </cell>
          <cell r="F550">
            <v>15</v>
          </cell>
          <cell r="G550">
            <v>0</v>
          </cell>
          <cell r="H550">
            <v>15</v>
          </cell>
          <cell r="I550">
            <v>0</v>
          </cell>
          <cell r="J550" t="b">
            <v>0</v>
          </cell>
        </row>
        <row r="551">
          <cell r="A551" t="str">
            <v>PGE:R:T-8 W/ ELECTRONIC BALLAST: 4 FT 4 LAMP - INTERIOR</v>
          </cell>
          <cell r="B551" t="str">
            <v>PGE</v>
          </cell>
          <cell r="C551" t="str">
            <v>R</v>
          </cell>
          <cell r="D551" t="str">
            <v>T-8 W/ ELECTRONIC BALLAST: 4 FT 4 LAMP - INTERIOR</v>
          </cell>
          <cell r="E551" t="str">
            <v>Res</v>
          </cell>
          <cell r="F551">
            <v>15</v>
          </cell>
          <cell r="G551">
            <v>0</v>
          </cell>
          <cell r="H551">
            <v>15</v>
          </cell>
          <cell r="I551">
            <v>0</v>
          </cell>
          <cell r="J551" t="b">
            <v>0</v>
          </cell>
        </row>
        <row r="552">
          <cell r="A552" t="str">
            <v>PGE:ROB:28 WATT T8 REPLACING 32 WATT T8</v>
          </cell>
          <cell r="B552" t="str">
            <v>PGE</v>
          </cell>
          <cell r="C552" t="str">
            <v>ROB</v>
          </cell>
          <cell r="D552" t="str">
            <v>28 WATT T8 REPLACING 32 WATT T8</v>
          </cell>
          <cell r="E552" t="str">
            <v>Res</v>
          </cell>
          <cell r="F552">
            <v>13.31</v>
          </cell>
          <cell r="G552">
            <v>0</v>
          </cell>
          <cell r="H552">
            <v>4.4366666666666665</v>
          </cell>
          <cell r="I552">
            <v>0</v>
          </cell>
          <cell r="J552" t="b">
            <v>1</v>
          </cell>
        </row>
        <row r="553">
          <cell r="A553" t="str">
            <v>PGE:ROB:2X4 HIGH PERFORMANCE 1L T8 KIT WITH NLO NEMA PREMIUM BALLAST</v>
          </cell>
          <cell r="B553" t="str">
            <v>PGE</v>
          </cell>
          <cell r="C553" t="str">
            <v>ROB</v>
          </cell>
          <cell r="D553" t="str">
            <v>2X4 HIGH PERFORMANCE 1L T8 KIT WITH NLO NEMA PREMIUM BALLAST</v>
          </cell>
          <cell r="E553" t="str">
            <v>Res</v>
          </cell>
          <cell r="F553">
            <v>15</v>
          </cell>
          <cell r="G553">
            <v>0</v>
          </cell>
          <cell r="H553">
            <v>15</v>
          </cell>
          <cell r="I553">
            <v>0</v>
          </cell>
          <cell r="J553" t="b">
            <v>0</v>
          </cell>
        </row>
        <row r="554">
          <cell r="A554" t="str">
            <v>PGE:ROB:LED R-BR - 11 TO &lt;14 WATTS</v>
          </cell>
          <cell r="B554" t="str">
            <v>PGE</v>
          </cell>
          <cell r="C554" t="str">
            <v>ROB</v>
          </cell>
          <cell r="D554" t="str">
            <v>LED R-BR - 11 TO &lt;14 WATTS</v>
          </cell>
          <cell r="E554" t="str">
            <v>Res</v>
          </cell>
          <cell r="F554">
            <v>16</v>
          </cell>
          <cell r="G554">
            <v>0</v>
          </cell>
          <cell r="H554">
            <v>16</v>
          </cell>
          <cell r="I554">
            <v>0</v>
          </cell>
          <cell r="J554" t="b">
            <v>0</v>
          </cell>
        </row>
        <row r="555">
          <cell r="A555" t="str">
            <v>PGE:ROB:CFL HARD WIRED FIXTURES: 13 WATT - EXTERIOR</v>
          </cell>
          <cell r="B555" t="str">
            <v>PGE</v>
          </cell>
          <cell r="C555" t="str">
            <v>ROB</v>
          </cell>
          <cell r="D555" t="str">
            <v>CFL HARD WIRED FIXTURES: 13 WATT - EXTERIOR</v>
          </cell>
          <cell r="E555" t="str">
            <v>Res</v>
          </cell>
          <cell r="F555">
            <v>8.8000000000000007</v>
          </cell>
          <cell r="G555">
            <v>0</v>
          </cell>
          <cell r="H555">
            <v>8.8000000000000007</v>
          </cell>
          <cell r="I555">
            <v>0</v>
          </cell>
          <cell r="J555" t="b">
            <v>0</v>
          </cell>
        </row>
        <row r="556">
          <cell r="A556" t="str">
            <v>PGE:ROB:CFL HARD WIRED FIXTURES: 30 WATT - INTERIOR</v>
          </cell>
          <cell r="B556" t="str">
            <v>PGE</v>
          </cell>
          <cell r="C556" t="str">
            <v>ROB</v>
          </cell>
          <cell r="D556" t="str">
            <v>CFL HARD WIRED FIXTURES: 30 WATT - INTERIOR</v>
          </cell>
          <cell r="E556" t="str">
            <v>Res</v>
          </cell>
          <cell r="F556">
            <v>16</v>
          </cell>
          <cell r="G556">
            <v>0</v>
          </cell>
          <cell r="H556">
            <v>16</v>
          </cell>
          <cell r="I556">
            <v>0</v>
          </cell>
          <cell r="J556" t="b">
            <v>0</v>
          </cell>
        </row>
        <row r="557">
          <cell r="A557" t="str">
            <v>PGE:ROB:CFL HARD WIRED FIXTURES: 32 WATT - INTERIOR</v>
          </cell>
          <cell r="B557" t="str">
            <v>PGE</v>
          </cell>
          <cell r="C557" t="str">
            <v>ROB</v>
          </cell>
          <cell r="D557" t="str">
            <v>CFL HARD WIRED FIXTURES: 32 WATT - INTERIOR</v>
          </cell>
          <cell r="E557" t="str">
            <v>Res</v>
          </cell>
          <cell r="F557">
            <v>16</v>
          </cell>
          <cell r="G557">
            <v>0</v>
          </cell>
          <cell r="H557">
            <v>16</v>
          </cell>
          <cell r="I557">
            <v>0</v>
          </cell>
          <cell r="J557" t="b">
            <v>0</v>
          </cell>
        </row>
        <row r="558">
          <cell r="A558" t="str">
            <v>PGE:ROB:ECM FOR WALK-IN EVAPORATOR FAN - 16W</v>
          </cell>
          <cell r="B558" t="str">
            <v>PGE</v>
          </cell>
          <cell r="C558" t="str">
            <v>ROB</v>
          </cell>
          <cell r="D558" t="str">
            <v>ECM FOR WALK-IN EVAPORATOR FAN - 16W</v>
          </cell>
          <cell r="E558" t="str">
            <v>Res</v>
          </cell>
          <cell r="F558">
            <v>15</v>
          </cell>
          <cell r="G558">
            <v>0</v>
          </cell>
          <cell r="H558">
            <v>6.666666666666667</v>
          </cell>
          <cell r="I558">
            <v>6.666666666666667</v>
          </cell>
          <cell r="J558" t="b">
            <v>1</v>
          </cell>
        </row>
        <row r="559">
          <cell r="A559" t="str">
            <v>PGE:ROB:LED R-BR - 14 TO &lt;= 22 WATTS</v>
          </cell>
          <cell r="B559" t="str">
            <v>PGE</v>
          </cell>
          <cell r="C559" t="str">
            <v>ROB</v>
          </cell>
          <cell r="D559" t="str">
            <v>LED R-BR - 14 TO &lt;= 22 WATTS</v>
          </cell>
          <cell r="E559" t="str">
            <v>Res</v>
          </cell>
          <cell r="F559">
            <v>16</v>
          </cell>
          <cell r="G559">
            <v>0</v>
          </cell>
          <cell r="H559">
            <v>16</v>
          </cell>
          <cell r="I559">
            <v>0</v>
          </cell>
          <cell r="J559" t="b">
            <v>0</v>
          </cell>
        </row>
        <row r="560">
          <cell r="A560" t="str">
            <v>PGE:ROB:LED STREET LIGHTING - INSTALL 0-50 W FIXTURE</v>
          </cell>
          <cell r="B560" t="str">
            <v>PGE</v>
          </cell>
          <cell r="C560" t="str">
            <v>ROB</v>
          </cell>
          <cell r="D560" t="str">
            <v>LED STREET LIGHTING - INSTALL 0-50 W FIXTURE</v>
          </cell>
          <cell r="E560" t="str">
            <v>Com</v>
          </cell>
          <cell r="F560">
            <v>12</v>
          </cell>
          <cell r="G560">
            <v>0</v>
          </cell>
          <cell r="H560">
            <v>12</v>
          </cell>
          <cell r="I560">
            <v>0</v>
          </cell>
          <cell r="J560" t="b">
            <v>0</v>
          </cell>
        </row>
        <row r="561">
          <cell r="A561" t="str">
            <v>PGE:ROB:LED STREET LIGHTING - REPLACE UP TO A 70 W LAMP WITH LED</v>
          </cell>
          <cell r="B561" t="str">
            <v>PGE</v>
          </cell>
          <cell r="C561" t="str">
            <v>ROB</v>
          </cell>
          <cell r="D561" t="str">
            <v>LED STREET LIGHTING - REPLACE UP TO A 70 W LAMP WITH LED</v>
          </cell>
          <cell r="E561" t="str">
            <v>Com</v>
          </cell>
          <cell r="F561">
            <v>12</v>
          </cell>
          <cell r="G561">
            <v>0</v>
          </cell>
          <cell r="H561">
            <v>12</v>
          </cell>
          <cell r="I561">
            <v>0</v>
          </cell>
          <cell r="J561" t="b">
            <v>0</v>
          </cell>
        </row>
        <row r="562">
          <cell r="A562" t="str">
            <v>PGE:ROB:LIN FT T1 LED LTBAR &lt;= 5FT UNIT NO OCC SENS CTRL REPLACE MULT LAMP PROFILE</v>
          </cell>
          <cell r="B562" t="str">
            <v>PGE</v>
          </cell>
          <cell r="C562" t="str">
            <v>ROB</v>
          </cell>
          <cell r="D562" t="str">
            <v>LIN FT T1 LED LTBAR &lt;= 5FT UNIT NO OCC SENS CTRL REPLACE MULT LAMP PROFILE</v>
          </cell>
          <cell r="E562" t="str">
            <v>Res</v>
          </cell>
          <cell r="F562">
            <v>16</v>
          </cell>
          <cell r="G562">
            <v>0</v>
          </cell>
          <cell r="H562">
            <v>4</v>
          </cell>
          <cell r="I562">
            <v>4</v>
          </cell>
          <cell r="J562" t="b">
            <v>1</v>
          </cell>
        </row>
        <row r="563">
          <cell r="A563" t="str">
            <v>PGE:ROB:LIN FT T1 LED LTBAR &gt; 5FT UNIT NO OCC SENS CTRL REPLACE MULT LAMP PROFILE</v>
          </cell>
          <cell r="B563" t="str">
            <v>PGE</v>
          </cell>
          <cell r="C563" t="str">
            <v>ROB</v>
          </cell>
          <cell r="D563" t="str">
            <v>LIN FT T1 LED LTBAR &gt; 5FT UNIT NO OCC SENS CTRL REPLACE MULT LAMP PROFILE</v>
          </cell>
          <cell r="E563" t="str">
            <v>Res</v>
          </cell>
          <cell r="F563">
            <v>16</v>
          </cell>
          <cell r="G563">
            <v>0</v>
          </cell>
          <cell r="H563">
            <v>4</v>
          </cell>
          <cell r="I563">
            <v>4</v>
          </cell>
          <cell r="J563" t="b">
            <v>1</v>
          </cell>
        </row>
        <row r="564">
          <cell r="A564" t="str">
            <v>PGE:ROB:LOW-FLOW FAUCET AERATOR: ELECTRIC</v>
          </cell>
          <cell r="B564" t="str">
            <v>PGE</v>
          </cell>
          <cell r="C564" t="str">
            <v>ROB</v>
          </cell>
          <cell r="D564" t="str">
            <v>LOW-FLOW FAUCET AERATOR: ELECTRIC</v>
          </cell>
          <cell r="E564" t="str">
            <v>Res</v>
          </cell>
          <cell r="F564">
            <v>10</v>
          </cell>
          <cell r="G564">
            <v>0</v>
          </cell>
          <cell r="H564">
            <v>10</v>
          </cell>
          <cell r="I564">
            <v>0</v>
          </cell>
          <cell r="J564" t="b">
            <v>0</v>
          </cell>
        </row>
        <row r="565">
          <cell r="A565" t="str">
            <v>PGE:ROB:LED MR-16 =7 TO &lt;8 WATTS</v>
          </cell>
          <cell r="B565" t="str">
            <v>PGE</v>
          </cell>
          <cell r="C565" t="str">
            <v>ROB</v>
          </cell>
          <cell r="D565" t="str">
            <v>LED MR-16 =7 TO &lt;8 WATTS</v>
          </cell>
          <cell r="E565" t="str">
            <v>Com</v>
          </cell>
          <cell r="F565">
            <v>6.58</v>
          </cell>
          <cell r="G565">
            <v>0</v>
          </cell>
          <cell r="H565">
            <v>6.58</v>
          </cell>
          <cell r="I565">
            <v>0</v>
          </cell>
          <cell r="J565" t="b">
            <v>0</v>
          </cell>
        </row>
        <row r="566">
          <cell r="A566" t="str">
            <v>PGE:ROB:LED PAR20: &lt;= 11 WATTS</v>
          </cell>
          <cell r="B566" t="str">
            <v>PGE</v>
          </cell>
          <cell r="C566" t="str">
            <v>ROB</v>
          </cell>
          <cell r="D566" t="str">
            <v>LED PAR20: &lt;= 11 WATTS</v>
          </cell>
          <cell r="E566" t="str">
            <v>Com</v>
          </cell>
          <cell r="F566">
            <v>6.58</v>
          </cell>
          <cell r="G566">
            <v>0</v>
          </cell>
          <cell r="H566">
            <v>6.58</v>
          </cell>
          <cell r="I566">
            <v>0</v>
          </cell>
          <cell r="J566" t="b">
            <v>0</v>
          </cell>
        </row>
        <row r="567">
          <cell r="A567" t="str">
            <v>PGE:ROB:LED PAR30 = 13 TO &lt;14 WATTS</v>
          </cell>
          <cell r="B567" t="str">
            <v>PGE</v>
          </cell>
          <cell r="C567" t="str">
            <v>ROB</v>
          </cell>
          <cell r="D567" t="str">
            <v>LED PAR30 = 13 TO &lt;14 WATTS</v>
          </cell>
          <cell r="E567" t="str">
            <v>Com</v>
          </cell>
          <cell r="F567">
            <v>6.58</v>
          </cell>
          <cell r="G567">
            <v>0</v>
          </cell>
          <cell r="H567">
            <v>6.58</v>
          </cell>
          <cell r="I567">
            <v>0</v>
          </cell>
          <cell r="J567" t="b">
            <v>0</v>
          </cell>
        </row>
        <row r="568">
          <cell r="A568" t="str">
            <v>PGE:ROB:LED PAR30 = 15 TO &lt;16 WATTS</v>
          </cell>
          <cell r="B568" t="str">
            <v>PGE</v>
          </cell>
          <cell r="C568" t="str">
            <v>ROB</v>
          </cell>
          <cell r="D568" t="str">
            <v>LED PAR30 = 15 TO &lt;16 WATTS</v>
          </cell>
          <cell r="E568" t="str">
            <v>Ag</v>
          </cell>
          <cell r="F568">
            <v>6.58</v>
          </cell>
          <cell r="G568">
            <v>0</v>
          </cell>
          <cell r="H568">
            <v>6.58</v>
          </cell>
          <cell r="I568">
            <v>0</v>
          </cell>
          <cell r="J568" t="b">
            <v>0</v>
          </cell>
        </row>
        <row r="569">
          <cell r="A569" t="str">
            <v>PGE:ROB:LED PAR38 = 13 TO &lt;14 WATTS</v>
          </cell>
          <cell r="B569" t="str">
            <v>PGE</v>
          </cell>
          <cell r="C569" t="str">
            <v>ROB</v>
          </cell>
          <cell r="D569" t="str">
            <v>LED PAR38 = 13 TO &lt;14 WATTS</v>
          </cell>
          <cell r="E569" t="str">
            <v>Com</v>
          </cell>
          <cell r="F569">
            <v>6.58</v>
          </cell>
          <cell r="G569">
            <v>0</v>
          </cell>
          <cell r="H569">
            <v>6.58</v>
          </cell>
          <cell r="I569">
            <v>0</v>
          </cell>
          <cell r="J569" t="b">
            <v>0</v>
          </cell>
        </row>
        <row r="570">
          <cell r="A570" t="str">
            <v>PGE:ROB:LED PAR38 = 15 TO &lt;16 WATTS</v>
          </cell>
          <cell r="B570" t="str">
            <v>PGE</v>
          </cell>
          <cell r="C570" t="str">
            <v>ROB</v>
          </cell>
          <cell r="D570" t="str">
            <v>LED PAR38 = 15 TO &lt;16 WATTS</v>
          </cell>
          <cell r="E570" t="str">
            <v>Com</v>
          </cell>
          <cell r="F570">
            <v>6.58</v>
          </cell>
          <cell r="G570">
            <v>0</v>
          </cell>
          <cell r="H570">
            <v>6.58</v>
          </cell>
          <cell r="I570">
            <v>0</v>
          </cell>
          <cell r="J570" t="b">
            <v>0</v>
          </cell>
        </row>
        <row r="571">
          <cell r="A571" t="str">
            <v>PGE:ROB:LED PAR38 = 16 TO &lt;17 WATTS</v>
          </cell>
          <cell r="B571" t="str">
            <v>PGE</v>
          </cell>
          <cell r="C571" t="str">
            <v>ROB</v>
          </cell>
          <cell r="D571" t="str">
            <v>LED PAR38 = 16 TO &lt;17 WATTS</v>
          </cell>
          <cell r="E571" t="str">
            <v>Ind</v>
          </cell>
          <cell r="F571">
            <v>6.58</v>
          </cell>
          <cell r="G571">
            <v>0</v>
          </cell>
          <cell r="H571">
            <v>6.58</v>
          </cell>
          <cell r="I571">
            <v>0</v>
          </cell>
          <cell r="J571" t="b">
            <v>0</v>
          </cell>
        </row>
        <row r="572">
          <cell r="A572" t="str">
            <v>PGE:ROB:LOW-FLOW SHOWERHEAD: ELECTRIC</v>
          </cell>
          <cell r="B572" t="str">
            <v>PGE</v>
          </cell>
          <cell r="C572" t="str">
            <v>ROB</v>
          </cell>
          <cell r="D572" t="str">
            <v>LOW-FLOW SHOWERHEAD: ELECTRIC</v>
          </cell>
          <cell r="E572" t="str">
            <v>Res</v>
          </cell>
          <cell r="F572">
            <v>10</v>
          </cell>
          <cell r="G572">
            <v>0</v>
          </cell>
          <cell r="H572">
            <v>10</v>
          </cell>
          <cell r="I572">
            <v>0</v>
          </cell>
          <cell r="J572" t="b">
            <v>0</v>
          </cell>
        </row>
        <row r="573">
          <cell r="A573" t="str">
            <v>PGE:ROB:LOW-FLOW SHOWERHEAD: GAS</v>
          </cell>
          <cell r="B573" t="str">
            <v>PGE</v>
          </cell>
          <cell r="C573" t="str">
            <v>ROB</v>
          </cell>
          <cell r="D573" t="str">
            <v>LOW-FLOW SHOWERHEAD: GAS</v>
          </cell>
          <cell r="E573" t="str">
            <v>Res</v>
          </cell>
          <cell r="F573">
            <v>10</v>
          </cell>
          <cell r="G573">
            <v>0</v>
          </cell>
          <cell r="H573">
            <v>10</v>
          </cell>
          <cell r="I573">
            <v>0</v>
          </cell>
          <cell r="J573" t="b">
            <v>0</v>
          </cell>
        </row>
        <row r="574">
          <cell r="A574" t="str">
            <v>PGE:ROB:LED PAR38 = 17 TO &lt;18 WATTS</v>
          </cell>
          <cell r="B574" t="str">
            <v>PGE</v>
          </cell>
          <cell r="C574" t="str">
            <v>ROB</v>
          </cell>
          <cell r="D574" t="str">
            <v>LED PAR38 = 17 TO &lt;18 WATTS</v>
          </cell>
          <cell r="E574" t="str">
            <v>Com</v>
          </cell>
          <cell r="F574">
            <v>6.7</v>
          </cell>
          <cell r="G574">
            <v>0</v>
          </cell>
          <cell r="H574">
            <v>6.7</v>
          </cell>
          <cell r="I574">
            <v>0</v>
          </cell>
          <cell r="J574" t="b">
            <v>0</v>
          </cell>
        </row>
        <row r="575">
          <cell r="A575" t="str">
            <v>PGE:ROB:LED PAR38 = 17 TO &lt;18 WATTS</v>
          </cell>
          <cell r="B575" t="str">
            <v>PGE</v>
          </cell>
          <cell r="C575" t="str">
            <v>ROB</v>
          </cell>
          <cell r="D575" t="str">
            <v>LED PAR38 = 17 TO &lt;18 WATTS</v>
          </cell>
          <cell r="E575" t="str">
            <v>Ind</v>
          </cell>
          <cell r="F575">
            <v>6.58</v>
          </cell>
          <cell r="G575">
            <v>0</v>
          </cell>
          <cell r="H575">
            <v>6.58</v>
          </cell>
          <cell r="I575">
            <v>0</v>
          </cell>
          <cell r="J575" t="b">
            <v>0</v>
          </cell>
        </row>
        <row r="576">
          <cell r="A576" t="str">
            <v>PGE:ROB:T-8 W/ ELECTRONIC BALLAST: 2 FT 2 LAMP - INTERIOR COMMON</v>
          </cell>
          <cell r="B576" t="str">
            <v>PGE</v>
          </cell>
          <cell r="C576" t="str">
            <v>ROB</v>
          </cell>
          <cell r="D576" t="str">
            <v>T-8 W/ ELECTRONIC BALLAST: 2 FT 2 LAMP - INTERIOR COMMON</v>
          </cell>
          <cell r="E576" t="str">
            <v>Res</v>
          </cell>
          <cell r="F576">
            <v>15</v>
          </cell>
          <cell r="G576">
            <v>0</v>
          </cell>
          <cell r="H576">
            <v>15</v>
          </cell>
          <cell r="I576">
            <v>0</v>
          </cell>
          <cell r="J576" t="b">
            <v>0</v>
          </cell>
        </row>
        <row r="577">
          <cell r="A577" t="str">
            <v>PGE:ROB:VENDING MACHINE CONTROLLER - REACH-IN UNIT</v>
          </cell>
          <cell r="B577" t="str">
            <v>PGE</v>
          </cell>
          <cell r="C577" t="str">
            <v>ROB</v>
          </cell>
          <cell r="D577" t="str">
            <v>VENDING MACHINE CONTROLLER - REACH-IN UNIT</v>
          </cell>
          <cell r="E577" t="str">
            <v>Res</v>
          </cell>
          <cell r="F577">
            <v>5</v>
          </cell>
          <cell r="G577">
            <v>0</v>
          </cell>
          <cell r="H577">
            <v>5</v>
          </cell>
          <cell r="I577">
            <v>0</v>
          </cell>
          <cell r="J577" t="b">
            <v>0</v>
          </cell>
        </row>
        <row r="578">
          <cell r="A578" t="str">
            <v>PGE:ROB:CFL HARD WIRED FIXTURES: 23 WATT - INTERIOR COMMON</v>
          </cell>
          <cell r="B578" t="str">
            <v>PGE</v>
          </cell>
          <cell r="C578" t="str">
            <v>ROB</v>
          </cell>
          <cell r="D578" t="str">
            <v>CFL HARD WIRED FIXTURES: 23 WATT - INTERIOR COMMON</v>
          </cell>
          <cell r="E578" t="str">
            <v>Res</v>
          </cell>
          <cell r="F578">
            <v>16</v>
          </cell>
          <cell r="G578">
            <v>0</v>
          </cell>
          <cell r="H578">
            <v>16</v>
          </cell>
          <cell r="I578">
            <v>0</v>
          </cell>
          <cell r="J578" t="b">
            <v>0</v>
          </cell>
        </row>
        <row r="579">
          <cell r="A579" t="str">
            <v>PGE:ROB:CFL HARD WIRED FIXTURES: 30 WATT - INTERIOR COMMON</v>
          </cell>
          <cell r="B579" t="str">
            <v>PGE</v>
          </cell>
          <cell r="C579" t="str">
            <v>ROB</v>
          </cell>
          <cell r="D579" t="str">
            <v>CFL HARD WIRED FIXTURES: 30 WATT - INTERIOR COMMON</v>
          </cell>
          <cell r="E579" t="str">
            <v>Res</v>
          </cell>
          <cell r="F579">
            <v>16</v>
          </cell>
          <cell r="G579">
            <v>0</v>
          </cell>
          <cell r="H579">
            <v>16</v>
          </cell>
          <cell r="I579">
            <v>0</v>
          </cell>
          <cell r="J579" t="b">
            <v>0</v>
          </cell>
        </row>
        <row r="580">
          <cell r="A580" t="str">
            <v>PGE:ROB:LED A-LAMP &lt; 8 WATTS</v>
          </cell>
          <cell r="B580" t="str">
            <v>PGE</v>
          </cell>
          <cell r="C580" t="str">
            <v>ROB</v>
          </cell>
          <cell r="D580" t="str">
            <v>LED A-LAMP &lt; 8 WATTS</v>
          </cell>
          <cell r="E580" t="str">
            <v>Com</v>
          </cell>
          <cell r="F580">
            <v>6.58</v>
          </cell>
          <cell r="G580">
            <v>0</v>
          </cell>
          <cell r="H580">
            <v>6.58</v>
          </cell>
          <cell r="I580">
            <v>0</v>
          </cell>
          <cell r="J580" t="b">
            <v>0</v>
          </cell>
        </row>
        <row r="581">
          <cell r="A581" t="str">
            <v>PGE:ROB:LED A-LAMP 22 TO &lt; 23 WATTS</v>
          </cell>
          <cell r="B581" t="str">
            <v>PGE</v>
          </cell>
          <cell r="C581" t="str">
            <v>ROB</v>
          </cell>
          <cell r="D581" t="str">
            <v>LED A-LAMP 22 TO &lt; 23 WATTS</v>
          </cell>
          <cell r="E581" t="str">
            <v>Com</v>
          </cell>
          <cell r="F581">
            <v>6.7</v>
          </cell>
          <cell r="G581">
            <v>0</v>
          </cell>
          <cell r="H581">
            <v>6.7</v>
          </cell>
          <cell r="I581">
            <v>0</v>
          </cell>
          <cell r="J581" t="b">
            <v>0</v>
          </cell>
        </row>
        <row r="582">
          <cell r="A582" t="str">
            <v>PGE:ROB:LED A-LAMP 9 TO &lt; 10 WATTS</v>
          </cell>
          <cell r="B582" t="str">
            <v>PGE</v>
          </cell>
          <cell r="C582" t="str">
            <v>ROB</v>
          </cell>
          <cell r="D582" t="str">
            <v>LED A-LAMP 9 TO &lt; 10 WATTS</v>
          </cell>
          <cell r="E582" t="str">
            <v>Ag</v>
          </cell>
          <cell r="F582">
            <v>6.7</v>
          </cell>
          <cell r="G582">
            <v>0</v>
          </cell>
          <cell r="H582">
            <v>6.7</v>
          </cell>
          <cell r="I582">
            <v>0</v>
          </cell>
          <cell r="J582" t="b">
            <v>0</v>
          </cell>
        </row>
        <row r="583">
          <cell r="A583" t="str">
            <v>PGE:ROB:LED CANDELABRA &gt;=3 TO &lt;=5</v>
          </cell>
          <cell r="B583" t="str">
            <v>PGE</v>
          </cell>
          <cell r="C583" t="str">
            <v>ROB</v>
          </cell>
          <cell r="D583" t="str">
            <v>LED CANDELABRA &gt;=3 TO &lt;=5</v>
          </cell>
          <cell r="E583" t="str">
            <v>Com</v>
          </cell>
          <cell r="F583">
            <v>5</v>
          </cell>
          <cell r="G583">
            <v>0</v>
          </cell>
          <cell r="H583">
            <v>5</v>
          </cell>
          <cell r="I583">
            <v>0</v>
          </cell>
          <cell r="J583" t="b">
            <v>0</v>
          </cell>
        </row>
        <row r="584">
          <cell r="A584" t="str">
            <v>PGE:ROB:ECM FOR WALK-IN EVAPORATOR FAN - 1/3HP</v>
          </cell>
          <cell r="B584" t="str">
            <v>PGE</v>
          </cell>
          <cell r="C584" t="str">
            <v>ROB</v>
          </cell>
          <cell r="D584" t="str">
            <v>ECM FOR WALK-IN EVAPORATOR FAN - 1/3HP</v>
          </cell>
          <cell r="E584" t="str">
            <v>Res</v>
          </cell>
          <cell r="F584">
            <v>15</v>
          </cell>
          <cell r="G584">
            <v>0</v>
          </cell>
          <cell r="H584">
            <v>6.666666666666667</v>
          </cell>
          <cell r="I584">
            <v>6.666666666666667</v>
          </cell>
          <cell r="J584" t="b">
            <v>1</v>
          </cell>
        </row>
        <row r="585">
          <cell r="A585" t="str">
            <v>PGE:ROB:LED MR-16 =7 TO &lt;8 WATTS</v>
          </cell>
          <cell r="B585" t="str">
            <v>PGE</v>
          </cell>
          <cell r="C585" t="str">
            <v>ROB</v>
          </cell>
          <cell r="D585" t="str">
            <v>LED MR-16 =7 TO &lt;8 WATTS</v>
          </cell>
          <cell r="E585" t="str">
            <v>Ag</v>
          </cell>
          <cell r="F585">
            <v>6.7</v>
          </cell>
          <cell r="G585">
            <v>0</v>
          </cell>
          <cell r="H585">
            <v>6.7</v>
          </cell>
          <cell r="I585">
            <v>0</v>
          </cell>
          <cell r="J585" t="b">
            <v>0</v>
          </cell>
        </row>
        <row r="586">
          <cell r="A586" t="str">
            <v>PGE:ROB:LED PAR30 = 12 TO &lt;13 WATTS</v>
          </cell>
          <cell r="B586" t="str">
            <v>PGE</v>
          </cell>
          <cell r="C586" t="str">
            <v>ROB</v>
          </cell>
          <cell r="D586" t="str">
            <v>LED PAR30 = 12 TO &lt;13 WATTS</v>
          </cell>
          <cell r="E586" t="str">
            <v>Com</v>
          </cell>
          <cell r="F586">
            <v>6.7</v>
          </cell>
          <cell r="G586">
            <v>0</v>
          </cell>
          <cell r="H586">
            <v>6.7</v>
          </cell>
          <cell r="I586">
            <v>0</v>
          </cell>
          <cell r="J586" t="b">
            <v>0</v>
          </cell>
        </row>
        <row r="587">
          <cell r="A587" t="str">
            <v>PGE:ROB:LED PAR30 = 13 TO &lt;14 WATTS</v>
          </cell>
          <cell r="B587" t="str">
            <v>PGE</v>
          </cell>
          <cell r="C587" t="str">
            <v>ROB</v>
          </cell>
          <cell r="D587" t="str">
            <v>LED PAR30 = 13 TO &lt;14 WATTS</v>
          </cell>
          <cell r="E587" t="str">
            <v>Com</v>
          </cell>
          <cell r="F587">
            <v>6.7</v>
          </cell>
          <cell r="G587">
            <v>0</v>
          </cell>
          <cell r="H587">
            <v>6.7</v>
          </cell>
          <cell r="I587">
            <v>0</v>
          </cell>
          <cell r="J587" t="b">
            <v>0</v>
          </cell>
        </row>
        <row r="588">
          <cell r="A588" t="str">
            <v>PGE:ROB:LED PAR30 = 14 TO &lt;15 WATTS</v>
          </cell>
          <cell r="B588" t="str">
            <v>PGE</v>
          </cell>
          <cell r="C588" t="str">
            <v>ROB</v>
          </cell>
          <cell r="D588" t="str">
            <v>LED PAR30 = 14 TO &lt;15 WATTS</v>
          </cell>
          <cell r="E588" t="str">
            <v>Ind</v>
          </cell>
          <cell r="F588">
            <v>6.58</v>
          </cell>
          <cell r="G588">
            <v>0</v>
          </cell>
          <cell r="H588">
            <v>6.58</v>
          </cell>
          <cell r="I588">
            <v>0</v>
          </cell>
          <cell r="J588" t="b">
            <v>0</v>
          </cell>
        </row>
        <row r="589">
          <cell r="A589" t="str">
            <v>PGE:ROB:LED PAR38 = 14 TO &lt;15 WATTS</v>
          </cell>
          <cell r="B589" t="str">
            <v>PGE</v>
          </cell>
          <cell r="C589" t="str">
            <v>ROB</v>
          </cell>
          <cell r="D589" t="str">
            <v>LED PAR38 = 14 TO &lt;15 WATTS</v>
          </cell>
          <cell r="E589" t="str">
            <v>Ind</v>
          </cell>
          <cell r="F589">
            <v>6.7</v>
          </cell>
          <cell r="G589">
            <v>0</v>
          </cell>
          <cell r="H589">
            <v>6.7</v>
          </cell>
          <cell r="I589">
            <v>0</v>
          </cell>
          <cell r="J589" t="b">
            <v>0</v>
          </cell>
        </row>
        <row r="590">
          <cell r="A590" t="str">
            <v>PGE:ROB:LOW-FLOW FAUCET AERATOR: GAS</v>
          </cell>
          <cell r="B590" t="str">
            <v>PGE</v>
          </cell>
          <cell r="C590" t="str">
            <v>ROB</v>
          </cell>
          <cell r="D590" t="str">
            <v>LOW-FLOW FAUCET AERATOR: GAS</v>
          </cell>
          <cell r="E590" t="str">
            <v>Res</v>
          </cell>
          <cell r="F590">
            <v>10</v>
          </cell>
          <cell r="G590">
            <v>0</v>
          </cell>
          <cell r="H590">
            <v>10</v>
          </cell>
          <cell r="I590">
            <v>0</v>
          </cell>
          <cell r="J590" t="b">
            <v>0</v>
          </cell>
        </row>
        <row r="591">
          <cell r="A591" t="str">
            <v>PGE:ROB:LED PAR38 = 16 TO &lt;17 WATTS</v>
          </cell>
          <cell r="B591" t="str">
            <v>PGE</v>
          </cell>
          <cell r="C591" t="str">
            <v>ROB</v>
          </cell>
          <cell r="D591" t="str">
            <v>LED PAR38 = 16 TO &lt;17 WATTS</v>
          </cell>
          <cell r="E591" t="str">
            <v>Com</v>
          </cell>
          <cell r="F591">
            <v>6.58</v>
          </cell>
          <cell r="G591">
            <v>0</v>
          </cell>
          <cell r="H591">
            <v>6.58</v>
          </cell>
          <cell r="I591">
            <v>0</v>
          </cell>
          <cell r="J591" t="b">
            <v>0</v>
          </cell>
        </row>
        <row r="592">
          <cell r="A592" t="str">
            <v>PGE:ROB:LED PAR38 = 18 TO &lt;19 WATTS</v>
          </cell>
          <cell r="B592" t="str">
            <v>PGE</v>
          </cell>
          <cell r="C592" t="str">
            <v>ROB</v>
          </cell>
          <cell r="D592" t="str">
            <v>LED PAR38 = 18 TO &lt;19 WATTS</v>
          </cell>
          <cell r="E592" t="str">
            <v>Com</v>
          </cell>
          <cell r="F592">
            <v>6.58</v>
          </cell>
          <cell r="G592">
            <v>0</v>
          </cell>
          <cell r="H592">
            <v>6.58</v>
          </cell>
          <cell r="I592">
            <v>0</v>
          </cell>
          <cell r="J592" t="b">
            <v>0</v>
          </cell>
        </row>
        <row r="593">
          <cell r="A593" t="str">
            <v>PGE:ROB:LED PAR38 = 19 TO &lt;20 WATTS</v>
          </cell>
          <cell r="B593" t="str">
            <v>PGE</v>
          </cell>
          <cell r="C593" t="str">
            <v>ROB</v>
          </cell>
          <cell r="D593" t="str">
            <v>LED PAR38 = 19 TO &lt;20 WATTS</v>
          </cell>
          <cell r="E593" t="str">
            <v>Ag</v>
          </cell>
          <cell r="F593">
            <v>6.58</v>
          </cell>
          <cell r="G593">
            <v>0</v>
          </cell>
          <cell r="H593">
            <v>6.58</v>
          </cell>
          <cell r="I593">
            <v>0</v>
          </cell>
          <cell r="J593" t="b">
            <v>0</v>
          </cell>
        </row>
        <row r="594">
          <cell r="A594" t="str">
            <v>PGE:ROB:LED PAR38 = 23 TO &lt;24 WATTS</v>
          </cell>
          <cell r="B594" t="str">
            <v>PGE</v>
          </cell>
          <cell r="C594" t="str">
            <v>ROB</v>
          </cell>
          <cell r="D594" t="str">
            <v>LED PAR38 = 23 TO &lt;24 WATTS</v>
          </cell>
          <cell r="E594" t="str">
            <v>Com</v>
          </cell>
          <cell r="F594">
            <v>6.7</v>
          </cell>
          <cell r="G594">
            <v>0</v>
          </cell>
          <cell r="H594">
            <v>6.7</v>
          </cell>
          <cell r="I594">
            <v>0</v>
          </cell>
          <cell r="J594" t="b">
            <v>0</v>
          </cell>
        </row>
        <row r="595">
          <cell r="A595" t="str">
            <v>PGE:ROB:LED PAR38 = 26 TO &lt;27 WATTS</v>
          </cell>
          <cell r="B595" t="str">
            <v>PGE</v>
          </cell>
          <cell r="C595" t="str">
            <v>ROB</v>
          </cell>
          <cell r="D595" t="str">
            <v>LED PAR38 = 26 TO &lt;27 WATTS</v>
          </cell>
          <cell r="E595" t="str">
            <v>Com</v>
          </cell>
          <cell r="F595">
            <v>6.58</v>
          </cell>
          <cell r="G595">
            <v>0</v>
          </cell>
          <cell r="H595">
            <v>6.58</v>
          </cell>
          <cell r="I595">
            <v>0</v>
          </cell>
          <cell r="J595" t="b">
            <v>0</v>
          </cell>
        </row>
        <row r="596">
          <cell r="A596" t="str">
            <v>PGE:ROB:LED R-BR - 11 TO &lt;14 WATTS</v>
          </cell>
          <cell r="B596" t="str">
            <v>PGE</v>
          </cell>
          <cell r="C596" t="str">
            <v>ROB</v>
          </cell>
          <cell r="D596" t="str">
            <v>LED R-BR - 11 TO &lt;14 WATTS</v>
          </cell>
          <cell r="E596" t="str">
            <v>Ind</v>
          </cell>
          <cell r="F596">
            <v>8.2200000000000006</v>
          </cell>
          <cell r="G596">
            <v>0</v>
          </cell>
          <cell r="H596">
            <v>8.2200000000000006</v>
          </cell>
          <cell r="I596">
            <v>0</v>
          </cell>
          <cell r="J596" t="b">
            <v>0</v>
          </cell>
        </row>
        <row r="597">
          <cell r="A597" t="str">
            <v>PGE:ROB:LED R-BR - 14 TO &lt;= 22 WATTS</v>
          </cell>
          <cell r="B597" t="str">
            <v>PGE</v>
          </cell>
          <cell r="C597" t="str">
            <v>ROB</v>
          </cell>
          <cell r="D597" t="str">
            <v>LED R-BR - 14 TO &lt;= 22 WATTS</v>
          </cell>
          <cell r="E597" t="str">
            <v>Ind</v>
          </cell>
          <cell r="F597">
            <v>8.2200000000000006</v>
          </cell>
          <cell r="G597">
            <v>0</v>
          </cell>
          <cell r="H597">
            <v>8.2200000000000006</v>
          </cell>
          <cell r="I597">
            <v>0</v>
          </cell>
          <cell r="J597" t="b">
            <v>0</v>
          </cell>
        </row>
        <row r="598">
          <cell r="A598" t="str">
            <v>PGE:ROB:PTAC/PTHP CONTROLLER</v>
          </cell>
          <cell r="B598" t="str">
            <v>PGE</v>
          </cell>
          <cell r="C598" t="str">
            <v>ROB</v>
          </cell>
          <cell r="D598" t="str">
            <v>PTAC/PTHP CONTROLLER</v>
          </cell>
          <cell r="E598" t="str">
            <v>Res</v>
          </cell>
          <cell r="F598">
            <v>15</v>
          </cell>
          <cell r="G598">
            <v>0</v>
          </cell>
          <cell r="H598">
            <v>6.666666666666667</v>
          </cell>
          <cell r="I598">
            <v>0</v>
          </cell>
          <cell r="J598" t="b">
            <v>1</v>
          </cell>
        </row>
        <row r="599">
          <cell r="A599" t="str">
            <v>PGE:ROB:T-8 W/ ELECTRONIC BALLAST: 4 FT 4 LAMP - INTERIOR</v>
          </cell>
          <cell r="B599" t="str">
            <v>PGE</v>
          </cell>
          <cell r="C599" t="str">
            <v>ROB</v>
          </cell>
          <cell r="D599" t="str">
            <v>T-8 W/ ELECTRONIC BALLAST: 4 FT 4 LAMP - INTERIOR</v>
          </cell>
          <cell r="E599" t="str">
            <v>Res</v>
          </cell>
          <cell r="F599">
            <v>15</v>
          </cell>
          <cell r="G599">
            <v>0</v>
          </cell>
          <cell r="H599">
            <v>15</v>
          </cell>
          <cell r="I599">
            <v>0</v>
          </cell>
          <cell r="J599" t="b">
            <v>0</v>
          </cell>
        </row>
        <row r="600">
          <cell r="A600" t="str">
            <v>PGE:R:LED MR-16 = 6 TO &lt;7 WATTS</v>
          </cell>
          <cell r="B600" t="str">
            <v>PGE</v>
          </cell>
          <cell r="C600" t="str">
            <v>R</v>
          </cell>
          <cell r="D600" t="str">
            <v>LED MR-16 = 6 TO &lt;7 WATTS</v>
          </cell>
          <cell r="E600" t="str">
            <v>Res</v>
          </cell>
          <cell r="F600">
            <v>7.8</v>
          </cell>
          <cell r="G600">
            <v>0</v>
          </cell>
          <cell r="H600">
            <v>7.8</v>
          </cell>
          <cell r="I600">
            <v>0</v>
          </cell>
          <cell r="J600" t="b">
            <v>0</v>
          </cell>
        </row>
        <row r="601">
          <cell r="A601" t="str">
            <v>PGE:R:LED OUTDOOR AREA LIGHTING - REPLACE 101 TO 150 W LAMP WITH LED</v>
          </cell>
          <cell r="B601" t="str">
            <v>PGE</v>
          </cell>
          <cell r="C601" t="str">
            <v>R</v>
          </cell>
          <cell r="D601" t="str">
            <v>LED OUTDOOR AREA LIGHTING - REPLACE 101 TO 150 W LAMP WITH LED</v>
          </cell>
          <cell r="E601" t="str">
            <v>Res</v>
          </cell>
          <cell r="F601">
            <v>12</v>
          </cell>
          <cell r="G601">
            <v>0</v>
          </cell>
          <cell r="H601">
            <v>12</v>
          </cell>
          <cell r="I601">
            <v>0</v>
          </cell>
          <cell r="J601" t="b">
            <v>0</v>
          </cell>
        </row>
        <row r="602">
          <cell r="A602" t="str">
            <v>PGE:R:LED PAR38 = 16 TO &lt;17 WATTS</v>
          </cell>
          <cell r="B602" t="str">
            <v>PGE</v>
          </cell>
          <cell r="C602" t="str">
            <v>R</v>
          </cell>
          <cell r="D602" t="str">
            <v>LED PAR38 = 16 TO &lt;17 WATTS</v>
          </cell>
          <cell r="E602" t="str">
            <v>Res</v>
          </cell>
          <cell r="F602">
            <v>7.4</v>
          </cell>
          <cell r="G602">
            <v>0</v>
          </cell>
          <cell r="H602">
            <v>7.4</v>
          </cell>
          <cell r="I602">
            <v>0</v>
          </cell>
          <cell r="J602" t="b">
            <v>0</v>
          </cell>
        </row>
        <row r="603">
          <cell r="A603" t="str">
            <v>PGE:R:LED R-BR -  5 TO &lt;11 WATTS</v>
          </cell>
          <cell r="B603" t="str">
            <v>PGE</v>
          </cell>
          <cell r="C603" t="str">
            <v>R</v>
          </cell>
          <cell r="D603" t="str">
            <v>LED R-BR -  5 TO &lt;11 WATTS</v>
          </cell>
          <cell r="E603" t="str">
            <v>Res</v>
          </cell>
          <cell r="F603">
            <v>7.8</v>
          </cell>
          <cell r="G603">
            <v>0</v>
          </cell>
          <cell r="H603">
            <v>7.8</v>
          </cell>
          <cell r="I603">
            <v>0</v>
          </cell>
          <cell r="J603" t="b">
            <v>0</v>
          </cell>
        </row>
        <row r="604">
          <cell r="A604" t="str">
            <v>PGE:ROB:ECM FOR WALK-IN EVAPORATOR FAN WITH CONTROLLER - 3/4HP</v>
          </cell>
          <cell r="B604" t="str">
            <v>PGE</v>
          </cell>
          <cell r="C604" t="str">
            <v>ROB</v>
          </cell>
          <cell r="D604" t="str">
            <v>ECM FOR WALK-IN EVAPORATOR FAN WITH CONTROLLER - 3/4HP</v>
          </cell>
          <cell r="E604" t="str">
            <v>Res</v>
          </cell>
          <cell r="F604">
            <v>15</v>
          </cell>
          <cell r="G604">
            <v>0</v>
          </cell>
          <cell r="H604">
            <v>6.666666666666667</v>
          </cell>
          <cell r="I604">
            <v>6.666666666666667</v>
          </cell>
          <cell r="J604" t="b">
            <v>1</v>
          </cell>
        </row>
        <row r="605">
          <cell r="A605" t="str">
            <v>PGE:ROB:LED PAR38 = 19 TO &lt;20 WATTS</v>
          </cell>
          <cell r="B605" t="str">
            <v>PGE</v>
          </cell>
          <cell r="C605" t="str">
            <v>ROB</v>
          </cell>
          <cell r="D605" t="str">
            <v>LED PAR38 = 19 TO &lt;20 WATTS</v>
          </cell>
          <cell r="E605" t="str">
            <v>Ind</v>
          </cell>
          <cell r="F605">
            <v>6.7</v>
          </cell>
          <cell r="G605">
            <v>0</v>
          </cell>
          <cell r="H605">
            <v>6.7</v>
          </cell>
          <cell r="I605">
            <v>0</v>
          </cell>
          <cell r="J605" t="b">
            <v>0</v>
          </cell>
        </row>
        <row r="606">
          <cell r="A606" t="str">
            <v>PGE:ROB:LED PAR38 = 26 TO &lt;27 WATTS</v>
          </cell>
          <cell r="B606" t="str">
            <v>PGE</v>
          </cell>
          <cell r="C606" t="str">
            <v>ROB</v>
          </cell>
          <cell r="D606" t="str">
            <v>LED PAR38 = 26 TO &lt;27 WATTS</v>
          </cell>
          <cell r="E606" t="str">
            <v>Com</v>
          </cell>
          <cell r="F606">
            <v>6.7</v>
          </cell>
          <cell r="G606">
            <v>0</v>
          </cell>
          <cell r="H606">
            <v>6.7</v>
          </cell>
          <cell r="I606">
            <v>0</v>
          </cell>
          <cell r="J606" t="b">
            <v>0</v>
          </cell>
        </row>
        <row r="607">
          <cell r="A607" t="str">
            <v>PGE:ROB:LIN FT T2 LED LTBAR &gt; 5FT UNIT NO OCC SENS CTRL REPLACE MULT LAMP PROFILE</v>
          </cell>
          <cell r="B607" t="str">
            <v>PGE</v>
          </cell>
          <cell r="C607" t="str">
            <v>ROB</v>
          </cell>
          <cell r="D607" t="str">
            <v>LIN FT T2 LED LTBAR &gt; 5FT UNIT NO OCC SENS CTRL REPLACE MULT LAMP PROFILE</v>
          </cell>
          <cell r="E607" t="str">
            <v>Com</v>
          </cell>
          <cell r="F607">
            <v>16</v>
          </cell>
          <cell r="G607">
            <v>0</v>
          </cell>
          <cell r="H607">
            <v>4</v>
          </cell>
          <cell r="I607">
            <v>4</v>
          </cell>
          <cell r="J607" t="b">
            <v>1</v>
          </cell>
        </row>
        <row r="608">
          <cell r="A608" t="str">
            <v>PGE:ROB:FLUORESCENT 70 WATT TORCHIERE</v>
          </cell>
          <cell r="B608" t="str">
            <v>PGE</v>
          </cell>
          <cell r="C608" t="str">
            <v>ROB</v>
          </cell>
          <cell r="D608" t="str">
            <v>FLUORESCENT 70 WATT TORCHIERE</v>
          </cell>
          <cell r="E608" t="str">
            <v>Res</v>
          </cell>
          <cell r="F608">
            <v>16</v>
          </cell>
          <cell r="G608">
            <v>0</v>
          </cell>
          <cell r="H608">
            <v>16</v>
          </cell>
          <cell r="I608">
            <v>0</v>
          </cell>
          <cell r="J608" t="b">
            <v>0</v>
          </cell>
        </row>
        <row r="609">
          <cell r="A609" t="str">
            <v>PGE:ROB:HUMIDISTAT CONTROL FOR ANTI-SWEAT HEATERS</v>
          </cell>
          <cell r="B609" t="str">
            <v>PGE</v>
          </cell>
          <cell r="C609" t="str">
            <v>ROB</v>
          </cell>
          <cell r="D609" t="str">
            <v>HUMIDISTAT CONTROL FOR ANTI-SWEAT HEATERS</v>
          </cell>
          <cell r="E609" t="str">
            <v>Res</v>
          </cell>
          <cell r="F609">
            <v>12</v>
          </cell>
          <cell r="G609">
            <v>0</v>
          </cell>
          <cell r="H609">
            <v>4</v>
          </cell>
          <cell r="I609">
            <v>0</v>
          </cell>
          <cell r="J609" t="b">
            <v>1</v>
          </cell>
        </row>
        <row r="610">
          <cell r="A610" t="str">
            <v>PGE:ROB:LED A-LAMP &lt; 8 WATTS</v>
          </cell>
          <cell r="B610" t="str">
            <v>PGE</v>
          </cell>
          <cell r="C610" t="str">
            <v>ROB</v>
          </cell>
          <cell r="D610" t="str">
            <v>LED A-LAMP &lt; 8 WATTS</v>
          </cell>
          <cell r="E610" t="str">
            <v>Res</v>
          </cell>
          <cell r="F610">
            <v>4.0999999999999996</v>
          </cell>
          <cell r="G610">
            <v>0</v>
          </cell>
          <cell r="H610">
            <v>4.0999999999999996</v>
          </cell>
          <cell r="I610">
            <v>0</v>
          </cell>
          <cell r="J610" t="b">
            <v>0</v>
          </cell>
        </row>
        <row r="611">
          <cell r="A611" t="str">
            <v>PGE:ROB:LED A-LAMP 9 TO &lt; 10 WATTS</v>
          </cell>
          <cell r="B611" t="str">
            <v>PGE</v>
          </cell>
          <cell r="C611" t="str">
            <v>ROB</v>
          </cell>
          <cell r="D611" t="str">
            <v>LED A-LAMP 9 TO &lt; 10 WATTS</v>
          </cell>
          <cell r="E611" t="str">
            <v>Res</v>
          </cell>
          <cell r="F611">
            <v>4.5999999999999996</v>
          </cell>
          <cell r="G611">
            <v>0</v>
          </cell>
          <cell r="H611">
            <v>4.5999999999999996</v>
          </cell>
          <cell r="I611">
            <v>0</v>
          </cell>
          <cell r="J611" t="b">
            <v>0</v>
          </cell>
        </row>
        <row r="612">
          <cell r="A612" t="str">
            <v>PGE:ROB:LED A-LAMP 9 TO &lt; 10 WATTS</v>
          </cell>
          <cell r="B612" t="str">
            <v>PGE</v>
          </cell>
          <cell r="C612" t="str">
            <v>ROB</v>
          </cell>
          <cell r="D612" t="str">
            <v>LED A-LAMP 9 TO &lt; 10 WATTS</v>
          </cell>
          <cell r="E612" t="str">
            <v>Res</v>
          </cell>
          <cell r="F612">
            <v>7.4</v>
          </cell>
          <cell r="G612">
            <v>0</v>
          </cell>
          <cell r="H612">
            <v>7.4</v>
          </cell>
          <cell r="I612">
            <v>0</v>
          </cell>
          <cell r="J612" t="b">
            <v>0</v>
          </cell>
        </row>
        <row r="613">
          <cell r="A613" t="str">
            <v>PGE:R:CFL HARD WIRED FIXTURES: 30 WATT - INTERIOR</v>
          </cell>
          <cell r="B613" t="str">
            <v>PGE</v>
          </cell>
          <cell r="C613" t="str">
            <v>R</v>
          </cell>
          <cell r="D613" t="str">
            <v>CFL HARD WIRED FIXTURES: 30 WATT - INTERIOR</v>
          </cell>
          <cell r="E613" t="str">
            <v>Res</v>
          </cell>
          <cell r="F613">
            <v>16</v>
          </cell>
          <cell r="G613">
            <v>0</v>
          </cell>
          <cell r="H613">
            <v>16</v>
          </cell>
          <cell r="I613">
            <v>0</v>
          </cell>
          <cell r="J613" t="b">
            <v>0</v>
          </cell>
        </row>
        <row r="614">
          <cell r="A614" t="str">
            <v>PGE:R:CFL HARD WIRED FIXTURES: 32 WATT - INTERIOR</v>
          </cell>
          <cell r="B614" t="str">
            <v>PGE</v>
          </cell>
          <cell r="C614" t="str">
            <v>R</v>
          </cell>
          <cell r="D614" t="str">
            <v>CFL HARD WIRED FIXTURES: 32 WATT - INTERIOR</v>
          </cell>
          <cell r="E614" t="str">
            <v>Res</v>
          </cell>
          <cell r="F614">
            <v>16</v>
          </cell>
          <cell r="G614">
            <v>0</v>
          </cell>
          <cell r="H614">
            <v>16</v>
          </cell>
          <cell r="I614">
            <v>0</v>
          </cell>
          <cell r="J614" t="b">
            <v>0</v>
          </cell>
        </row>
        <row r="615">
          <cell r="A615" t="str">
            <v>PGE:R:FLUORESCENT 70 WATT TORCHIERE</v>
          </cell>
          <cell r="B615" t="str">
            <v>PGE</v>
          </cell>
          <cell r="C615" t="str">
            <v>R</v>
          </cell>
          <cell r="D615" t="str">
            <v>FLUORESCENT 70 WATT TORCHIERE</v>
          </cell>
          <cell r="E615" t="str">
            <v>Res</v>
          </cell>
          <cell r="F615">
            <v>16</v>
          </cell>
          <cell r="G615">
            <v>0</v>
          </cell>
          <cell r="H615">
            <v>16</v>
          </cell>
          <cell r="I615">
            <v>0</v>
          </cell>
          <cell r="J615" t="b">
            <v>0</v>
          </cell>
        </row>
        <row r="616">
          <cell r="A616" t="str">
            <v>PGE:R:LED A-LAMP 8 TO &lt; 9 WATTS</v>
          </cell>
          <cell r="B616" t="str">
            <v>PGE</v>
          </cell>
          <cell r="C616" t="str">
            <v>R</v>
          </cell>
          <cell r="D616" t="str">
            <v>LED A-LAMP 8 TO &lt; 9 WATTS</v>
          </cell>
          <cell r="E616" t="str">
            <v>Res</v>
          </cell>
          <cell r="F616">
            <v>16</v>
          </cell>
          <cell r="G616">
            <v>0</v>
          </cell>
          <cell r="H616">
            <v>16</v>
          </cell>
          <cell r="I616">
            <v>0</v>
          </cell>
          <cell r="J616" t="b">
            <v>0</v>
          </cell>
        </row>
        <row r="617">
          <cell r="A617" t="str">
            <v>PGE:R:LED OPEN SIGN</v>
          </cell>
          <cell r="B617" t="str">
            <v>PGE</v>
          </cell>
          <cell r="C617" t="str">
            <v>R</v>
          </cell>
          <cell r="D617" t="str">
            <v>LED OPEN SIGN</v>
          </cell>
          <cell r="E617" t="str">
            <v>Res</v>
          </cell>
          <cell r="F617">
            <v>16</v>
          </cell>
          <cell r="G617">
            <v>0</v>
          </cell>
          <cell r="H617">
            <v>16</v>
          </cell>
          <cell r="I617">
            <v>0</v>
          </cell>
          <cell r="J617" t="b">
            <v>0</v>
          </cell>
        </row>
        <row r="618">
          <cell r="A618" t="str">
            <v>PGE:R:LED R-BR - 11 TO &lt;14 WATTS</v>
          </cell>
          <cell r="B618" t="str">
            <v>PGE</v>
          </cell>
          <cell r="C618" t="str">
            <v>R</v>
          </cell>
          <cell r="D618" t="str">
            <v>LED R-BR - 11 TO &lt;14 WATTS</v>
          </cell>
          <cell r="E618" t="str">
            <v>Res</v>
          </cell>
          <cell r="F618">
            <v>4.0999999999999996</v>
          </cell>
          <cell r="G618">
            <v>0</v>
          </cell>
          <cell r="H618">
            <v>4.0999999999999996</v>
          </cell>
          <cell r="I618">
            <v>0</v>
          </cell>
          <cell r="J618" t="b">
            <v>0</v>
          </cell>
        </row>
        <row r="619">
          <cell r="A619" t="str">
            <v>PGE:R:REFRIG: AUTO CLOSER: FREEZER</v>
          </cell>
          <cell r="B619" t="str">
            <v>PGE</v>
          </cell>
          <cell r="C619" t="str">
            <v>R</v>
          </cell>
          <cell r="D619" t="str">
            <v>REFRIG: AUTO CLOSER: FREEZER</v>
          </cell>
          <cell r="E619" t="str">
            <v>Res</v>
          </cell>
          <cell r="F619">
            <v>8</v>
          </cell>
          <cell r="G619">
            <v>0</v>
          </cell>
          <cell r="H619">
            <v>6.666666666666667</v>
          </cell>
          <cell r="I619">
            <v>0</v>
          </cell>
          <cell r="J619" t="b">
            <v>1</v>
          </cell>
        </row>
        <row r="620">
          <cell r="A620" t="str">
            <v>PGE:R:T-8 W/ ELECTRONIC BALLAST: 4 FT 3 LAMP - INTERIOR</v>
          </cell>
          <cell r="B620" t="str">
            <v>PGE</v>
          </cell>
          <cell r="C620" t="str">
            <v>R</v>
          </cell>
          <cell r="D620" t="str">
            <v>T-8 W/ ELECTRONIC BALLAST: 4 FT 3 LAMP - INTERIOR</v>
          </cell>
          <cell r="E620" t="str">
            <v>Res</v>
          </cell>
          <cell r="F620">
            <v>15</v>
          </cell>
          <cell r="G620">
            <v>0</v>
          </cell>
          <cell r="H620">
            <v>15</v>
          </cell>
          <cell r="I620">
            <v>0</v>
          </cell>
          <cell r="J620" t="b">
            <v>0</v>
          </cell>
        </row>
        <row r="621">
          <cell r="A621" t="str">
            <v>PGE:ROB:28 WATT T8 REPLACING 32 WATT T8</v>
          </cell>
          <cell r="B621" t="str">
            <v>PGE</v>
          </cell>
          <cell r="C621" t="str">
            <v>ROB</v>
          </cell>
          <cell r="D621" t="str">
            <v>28 WATT T8 REPLACING 32 WATT T8</v>
          </cell>
          <cell r="E621" t="str">
            <v>Res</v>
          </cell>
          <cell r="F621">
            <v>14.46</v>
          </cell>
          <cell r="G621">
            <v>0</v>
          </cell>
          <cell r="H621">
            <v>4.82</v>
          </cell>
          <cell r="I621">
            <v>0</v>
          </cell>
          <cell r="J621" t="b">
            <v>1</v>
          </cell>
        </row>
        <row r="622">
          <cell r="A622" t="str">
            <v>PGE:ROB:2X2 HIGH PERFORMANCE 2L T8 KIT WITH NLO NEMA PREMIUM BALLAST</v>
          </cell>
          <cell r="B622" t="str">
            <v>PGE</v>
          </cell>
          <cell r="C622" t="str">
            <v>ROB</v>
          </cell>
          <cell r="D622" t="str">
            <v>2X2 HIGH PERFORMANCE 2L T8 KIT WITH NLO NEMA PREMIUM BALLAST</v>
          </cell>
          <cell r="E622" t="str">
            <v>Res</v>
          </cell>
          <cell r="F622">
            <v>13.3</v>
          </cell>
          <cell r="G622">
            <v>0</v>
          </cell>
          <cell r="H622">
            <v>13.3</v>
          </cell>
          <cell r="I622">
            <v>0</v>
          </cell>
          <cell r="J622" t="b">
            <v>0</v>
          </cell>
        </row>
        <row r="623">
          <cell r="A623" t="str">
            <v>PGE:ROB:2X4 HIGH PERFORMANCE 2L T8 KIT WITH RLO NEMA PREMIUM BALLAST</v>
          </cell>
          <cell r="B623" t="str">
            <v>PGE</v>
          </cell>
          <cell r="C623" t="str">
            <v>ROB</v>
          </cell>
          <cell r="D623" t="str">
            <v>2X4 HIGH PERFORMANCE 2L T8 KIT WITH RLO NEMA PREMIUM BALLAST</v>
          </cell>
          <cell r="E623" t="str">
            <v>Res</v>
          </cell>
          <cell r="F623">
            <v>14.3</v>
          </cell>
          <cell r="G623">
            <v>0</v>
          </cell>
          <cell r="H623">
            <v>14.3</v>
          </cell>
          <cell r="I623">
            <v>0</v>
          </cell>
          <cell r="J623" t="b">
            <v>0</v>
          </cell>
        </row>
        <row r="624">
          <cell r="A624" t="str">
            <v>PGE:ROB:CFL HARD WIRED FIXTURES: 17 WATT - EXTERIOR</v>
          </cell>
          <cell r="B624" t="str">
            <v>PGE</v>
          </cell>
          <cell r="C624" t="str">
            <v>ROB</v>
          </cell>
          <cell r="D624" t="str">
            <v>CFL HARD WIRED FIXTURES: 17 WATT - EXTERIOR</v>
          </cell>
          <cell r="E624" t="str">
            <v>Res</v>
          </cell>
          <cell r="F624">
            <v>8.8000000000000007</v>
          </cell>
          <cell r="G624">
            <v>0</v>
          </cell>
          <cell r="H624">
            <v>8.8000000000000007</v>
          </cell>
          <cell r="I624">
            <v>0</v>
          </cell>
          <cell r="J624" t="b">
            <v>0</v>
          </cell>
        </row>
        <row r="625">
          <cell r="A625" t="str">
            <v>PGE:ROB:CFL HARD WIRED FIXTURES: 22 WATT - EXTERIOR</v>
          </cell>
          <cell r="B625" t="str">
            <v>PGE</v>
          </cell>
          <cell r="C625" t="str">
            <v>ROB</v>
          </cell>
          <cell r="D625" t="str">
            <v>CFL HARD WIRED FIXTURES: 22 WATT - EXTERIOR</v>
          </cell>
          <cell r="E625" t="str">
            <v>Res</v>
          </cell>
          <cell r="F625">
            <v>8.8000000000000007</v>
          </cell>
          <cell r="G625">
            <v>0</v>
          </cell>
          <cell r="H625">
            <v>8.8000000000000007</v>
          </cell>
          <cell r="I625">
            <v>0</v>
          </cell>
          <cell r="J625" t="b">
            <v>0</v>
          </cell>
        </row>
        <row r="626">
          <cell r="A626" t="str">
            <v>PGE:ROB:ECM FOR WALK-IN EVAPORATOR FAN WITH CONTROLLER - 16W</v>
          </cell>
          <cell r="B626" t="str">
            <v>PGE</v>
          </cell>
          <cell r="C626" t="str">
            <v>ROB</v>
          </cell>
          <cell r="D626" t="str">
            <v>ECM FOR WALK-IN EVAPORATOR FAN WITH CONTROLLER - 16W</v>
          </cell>
          <cell r="E626" t="str">
            <v>Res</v>
          </cell>
          <cell r="F626">
            <v>15</v>
          </cell>
          <cell r="G626">
            <v>0</v>
          </cell>
          <cell r="H626">
            <v>6.666666666666667</v>
          </cell>
          <cell r="I626">
            <v>6.666666666666667</v>
          </cell>
          <cell r="J626" t="b">
            <v>1</v>
          </cell>
        </row>
        <row r="627">
          <cell r="A627" t="str">
            <v>PGE:ROB:FAUCET AERATORS - 1.5 GPM BATHROOM (ELECTRIC WH)</v>
          </cell>
          <cell r="B627" t="str">
            <v>PGE</v>
          </cell>
          <cell r="C627" t="str">
            <v>ROB</v>
          </cell>
          <cell r="D627" t="str">
            <v>FAUCET AERATORS - 1.5 GPM BATHROOM (ELECTRIC WH)</v>
          </cell>
          <cell r="E627" t="str">
            <v>Res</v>
          </cell>
          <cell r="F627">
            <v>10</v>
          </cell>
          <cell r="G627">
            <v>0</v>
          </cell>
          <cell r="H627">
            <v>10</v>
          </cell>
          <cell r="I627">
            <v>0</v>
          </cell>
          <cell r="J627" t="b">
            <v>0</v>
          </cell>
        </row>
        <row r="628">
          <cell r="A628" t="str">
            <v>PGE:ROB:FIXTURE INT CF - &lt;= 100 WATTS</v>
          </cell>
          <cell r="B628" t="str">
            <v>PGE</v>
          </cell>
          <cell r="C628" t="str">
            <v>ROB</v>
          </cell>
          <cell r="D628" t="str">
            <v>FIXTURE INT CF - &lt;= 100 WATTS</v>
          </cell>
          <cell r="E628" t="str">
            <v>Res</v>
          </cell>
          <cell r="F628">
            <v>12</v>
          </cell>
          <cell r="G628">
            <v>0</v>
          </cell>
          <cell r="H628">
            <v>12</v>
          </cell>
          <cell r="I628">
            <v>0</v>
          </cell>
          <cell r="J628" t="b">
            <v>0</v>
          </cell>
        </row>
        <row r="629">
          <cell r="A629" t="str">
            <v>PGE:ROB:LED STREET LIGHTING - INSTALL 51-70 W FIXTURE</v>
          </cell>
          <cell r="B629" t="str">
            <v>PGE</v>
          </cell>
          <cell r="C629" t="str">
            <v>ROB</v>
          </cell>
          <cell r="D629" t="str">
            <v>LED STREET LIGHTING - INSTALL 51-70 W FIXTURE</v>
          </cell>
          <cell r="E629" t="str">
            <v>Com</v>
          </cell>
          <cell r="F629">
            <v>12</v>
          </cell>
          <cell r="G629">
            <v>0</v>
          </cell>
          <cell r="H629">
            <v>12</v>
          </cell>
          <cell r="I629">
            <v>0</v>
          </cell>
          <cell r="J629" t="b">
            <v>0</v>
          </cell>
        </row>
        <row r="630">
          <cell r="A630" t="str">
            <v>PGE:ROB:LED STREET LIGHTING - REPLACE 101 TO 150 W LAMP WITH LED</v>
          </cell>
          <cell r="B630" t="str">
            <v>PGE</v>
          </cell>
          <cell r="C630" t="str">
            <v>ROB</v>
          </cell>
          <cell r="D630" t="str">
            <v>LED STREET LIGHTING - REPLACE 101 TO 150 W LAMP WITH LED</v>
          </cell>
          <cell r="E630" t="str">
            <v>Com</v>
          </cell>
          <cell r="F630">
            <v>12</v>
          </cell>
          <cell r="G630">
            <v>0</v>
          </cell>
          <cell r="H630">
            <v>12</v>
          </cell>
          <cell r="I630">
            <v>0</v>
          </cell>
          <cell r="J630" t="b">
            <v>0</v>
          </cell>
        </row>
        <row r="631">
          <cell r="A631" t="str">
            <v>PGE:ROB:LED STREET LIGHTING - REPLACE 151 TO 200 W LAMP WITH LED</v>
          </cell>
          <cell r="B631" t="str">
            <v>PGE</v>
          </cell>
          <cell r="C631" t="str">
            <v>ROB</v>
          </cell>
          <cell r="D631" t="str">
            <v>LED STREET LIGHTING - REPLACE 151 TO 200 W LAMP WITH LED</v>
          </cell>
          <cell r="E631" t="str">
            <v>Com</v>
          </cell>
          <cell r="F631">
            <v>12</v>
          </cell>
          <cell r="G631">
            <v>0</v>
          </cell>
          <cell r="H631">
            <v>12</v>
          </cell>
          <cell r="I631">
            <v>0</v>
          </cell>
          <cell r="J631" t="b">
            <v>0</v>
          </cell>
        </row>
        <row r="632">
          <cell r="A632" t="str">
            <v>PGE:ROB:LED STREET LIGHTING - REPLACE 71 TO 100 W LAMP WITH LED</v>
          </cell>
          <cell r="B632" t="str">
            <v>PGE</v>
          </cell>
          <cell r="C632" t="str">
            <v>ROB</v>
          </cell>
          <cell r="D632" t="str">
            <v>LED STREET LIGHTING - REPLACE 71 TO 100 W LAMP WITH LED</v>
          </cell>
          <cell r="E632" t="str">
            <v>Com</v>
          </cell>
          <cell r="F632">
            <v>12</v>
          </cell>
          <cell r="G632">
            <v>0</v>
          </cell>
          <cell r="H632">
            <v>12</v>
          </cell>
          <cell r="I632">
            <v>0</v>
          </cell>
          <cell r="J632" t="b">
            <v>0</v>
          </cell>
        </row>
        <row r="633">
          <cell r="A633" t="str">
            <v>PGE:ROB:REFRIG: AUTO CLOSER: FREEZER</v>
          </cell>
          <cell r="B633" t="str">
            <v>PGE</v>
          </cell>
          <cell r="C633" t="str">
            <v>ROB</v>
          </cell>
          <cell r="D633" t="str">
            <v>REFRIG: AUTO CLOSER: FREEZER</v>
          </cell>
          <cell r="E633" t="str">
            <v>Res</v>
          </cell>
          <cell r="F633">
            <v>8</v>
          </cell>
          <cell r="G633">
            <v>0</v>
          </cell>
          <cell r="H633">
            <v>6.666666666666667</v>
          </cell>
          <cell r="I633">
            <v>0</v>
          </cell>
          <cell r="J633" t="b">
            <v>1</v>
          </cell>
        </row>
        <row r="634">
          <cell r="A634" t="str">
            <v>PGE:ROB:STRIP CURTAINS FOR WALK-IN GRO ONLY</v>
          </cell>
          <cell r="B634" t="str">
            <v>PGE</v>
          </cell>
          <cell r="C634" t="str">
            <v>ROB</v>
          </cell>
          <cell r="D634" t="str">
            <v>STRIP CURTAINS FOR WALK-IN GRO ONLY</v>
          </cell>
          <cell r="E634" t="str">
            <v>Res</v>
          </cell>
          <cell r="F634">
            <v>4</v>
          </cell>
          <cell r="G634">
            <v>0</v>
          </cell>
          <cell r="H634">
            <v>4</v>
          </cell>
          <cell r="I634">
            <v>0</v>
          </cell>
          <cell r="J634" t="b">
            <v>0</v>
          </cell>
        </row>
        <row r="635">
          <cell r="A635" t="str">
            <v>PGE:ROB:T-8 W/ ELECTRONIC BALLAST: 8 FT 2 LAMP - INTERIOR COMMON</v>
          </cell>
          <cell r="B635" t="str">
            <v>PGE</v>
          </cell>
          <cell r="C635" t="str">
            <v>ROB</v>
          </cell>
          <cell r="D635" t="str">
            <v>T-8 W/ ELECTRONIC BALLAST: 8 FT 2 LAMP - INTERIOR COMMON</v>
          </cell>
          <cell r="E635" t="str">
            <v>Res</v>
          </cell>
          <cell r="F635">
            <v>15</v>
          </cell>
          <cell r="G635">
            <v>0</v>
          </cell>
          <cell r="H635">
            <v>15</v>
          </cell>
          <cell r="I635">
            <v>0</v>
          </cell>
          <cell r="J635" t="b">
            <v>0</v>
          </cell>
        </row>
        <row r="636">
          <cell r="A636" t="str">
            <v>PGE:ROB:TORCHIERE - 55 W TORCHIERE</v>
          </cell>
          <cell r="B636" t="str">
            <v>PGE</v>
          </cell>
          <cell r="C636" t="str">
            <v>ROB</v>
          </cell>
          <cell r="D636" t="str">
            <v>TORCHIERE - 55 W TORCHIERE</v>
          </cell>
          <cell r="E636" t="str">
            <v>Res</v>
          </cell>
          <cell r="F636">
            <v>16</v>
          </cell>
          <cell r="G636">
            <v>0</v>
          </cell>
          <cell r="H636">
            <v>16</v>
          </cell>
          <cell r="I636">
            <v>0</v>
          </cell>
          <cell r="J636" t="b">
            <v>0</v>
          </cell>
        </row>
        <row r="637">
          <cell r="A637" t="str">
            <v>PGE:ROB:VENDING MACHINE CONTROLLER</v>
          </cell>
          <cell r="B637" t="str">
            <v>PGE</v>
          </cell>
          <cell r="C637" t="str">
            <v>ROB</v>
          </cell>
          <cell r="D637" t="str">
            <v>VENDING MACHINE CONTROLLER</v>
          </cell>
          <cell r="E637" t="str">
            <v>Res</v>
          </cell>
          <cell r="F637">
            <v>5</v>
          </cell>
          <cell r="G637">
            <v>0</v>
          </cell>
          <cell r="H637">
            <v>5</v>
          </cell>
          <cell r="I637">
            <v>0</v>
          </cell>
          <cell r="J637" t="b">
            <v>0</v>
          </cell>
        </row>
        <row r="638">
          <cell r="A638" t="str">
            <v>PGE:R:CFL HARD WIRED FIXTURES: 18 WATT - EXTERIOR</v>
          </cell>
          <cell r="B638" t="str">
            <v>PGE</v>
          </cell>
          <cell r="C638" t="str">
            <v>R</v>
          </cell>
          <cell r="D638" t="str">
            <v>CFL HARD WIRED FIXTURES: 18 WATT - EXTERIOR</v>
          </cell>
          <cell r="E638" t="str">
            <v>Res</v>
          </cell>
          <cell r="F638">
            <v>16</v>
          </cell>
          <cell r="G638">
            <v>0</v>
          </cell>
          <cell r="H638">
            <v>16</v>
          </cell>
          <cell r="I638">
            <v>0</v>
          </cell>
          <cell r="J638" t="b">
            <v>0</v>
          </cell>
        </row>
        <row r="639">
          <cell r="A639" t="str">
            <v>PGE:R:CFL HARD WIRED FIXTURES: 23 WATT - INTERIOR</v>
          </cell>
          <cell r="B639" t="str">
            <v>PGE</v>
          </cell>
          <cell r="C639" t="str">
            <v>R</v>
          </cell>
          <cell r="D639" t="str">
            <v>CFL HARD WIRED FIXTURES: 23 WATT - INTERIOR</v>
          </cell>
          <cell r="E639" t="str">
            <v>Res</v>
          </cell>
          <cell r="F639">
            <v>16</v>
          </cell>
          <cell r="G639">
            <v>0</v>
          </cell>
          <cell r="H639">
            <v>16</v>
          </cell>
          <cell r="I639">
            <v>0</v>
          </cell>
          <cell r="J639" t="b">
            <v>0</v>
          </cell>
        </row>
        <row r="640">
          <cell r="A640" t="str">
            <v>PGE:R:T-8 W/ ELECTRONIC BALLAST: 4 FT 1 LAMP - INTERIOR</v>
          </cell>
          <cell r="B640" t="str">
            <v>PGE</v>
          </cell>
          <cell r="C640" t="str">
            <v>R</v>
          </cell>
          <cell r="D640" t="str">
            <v>T-8 W/ ELECTRONIC BALLAST: 4 FT 1 LAMP - INTERIOR</v>
          </cell>
          <cell r="E640" t="str">
            <v>Res</v>
          </cell>
          <cell r="F640">
            <v>15</v>
          </cell>
          <cell r="G640">
            <v>0</v>
          </cell>
          <cell r="H640">
            <v>15</v>
          </cell>
          <cell r="I640">
            <v>0</v>
          </cell>
          <cell r="J640" t="b">
            <v>0</v>
          </cell>
        </row>
        <row r="641">
          <cell r="A641" t="str">
            <v>PGE:R:T-8 W/ ELECTRONIC BALLAST: 4 FT 1 LAMP - INTERIOR COMMON</v>
          </cell>
          <cell r="B641" t="str">
            <v>PGE</v>
          </cell>
          <cell r="C641" t="str">
            <v>R</v>
          </cell>
          <cell r="D641" t="str">
            <v>T-8 W/ ELECTRONIC BALLAST: 4 FT 1 LAMP - INTERIOR COMMON</v>
          </cell>
          <cell r="E641" t="str">
            <v>Res</v>
          </cell>
          <cell r="F641">
            <v>15</v>
          </cell>
          <cell r="G641">
            <v>0</v>
          </cell>
          <cell r="H641">
            <v>15</v>
          </cell>
          <cell r="I641">
            <v>0</v>
          </cell>
          <cell r="J641" t="b">
            <v>0</v>
          </cell>
        </row>
        <row r="642">
          <cell r="A642" t="str">
            <v>PGE:ROB:LED STREET LIGHTING - REPLACE 251 TO 310 W LAMP WITH LED</v>
          </cell>
          <cell r="B642" t="str">
            <v>PGE</v>
          </cell>
          <cell r="C642" t="str">
            <v>ROB</v>
          </cell>
          <cell r="D642" t="str">
            <v>LED STREET LIGHTING - REPLACE 251 TO 310 W LAMP WITH LED</v>
          </cell>
          <cell r="E642" t="str">
            <v>Com</v>
          </cell>
          <cell r="F642">
            <v>12</v>
          </cell>
          <cell r="G642">
            <v>0</v>
          </cell>
          <cell r="H642">
            <v>12</v>
          </cell>
          <cell r="I642">
            <v>0</v>
          </cell>
          <cell r="J642" t="b">
            <v>0</v>
          </cell>
        </row>
        <row r="643">
          <cell r="A643" t="str">
            <v>PGE:ROB:CFL HARD WIRED FIXTURES: 18 WATT - EXTERIOR</v>
          </cell>
          <cell r="B643" t="str">
            <v>PGE</v>
          </cell>
          <cell r="C643" t="str">
            <v>ROB</v>
          </cell>
          <cell r="D643" t="str">
            <v>CFL HARD WIRED FIXTURES: 18 WATT - EXTERIOR</v>
          </cell>
          <cell r="E643" t="str">
            <v>Res</v>
          </cell>
          <cell r="F643">
            <v>8.8000000000000007</v>
          </cell>
          <cell r="G643">
            <v>0</v>
          </cell>
          <cell r="H643">
            <v>8.8000000000000007</v>
          </cell>
          <cell r="I643">
            <v>0</v>
          </cell>
          <cell r="J643" t="b">
            <v>0</v>
          </cell>
        </row>
        <row r="644">
          <cell r="A644" t="str">
            <v>PGE:ROB:CFL HARD WIRED FIXTURES: 23 WATT - EXTERIOR</v>
          </cell>
          <cell r="B644" t="str">
            <v>PGE</v>
          </cell>
          <cell r="C644" t="str">
            <v>ROB</v>
          </cell>
          <cell r="D644" t="str">
            <v>CFL HARD WIRED FIXTURES: 23 WATT - EXTERIOR</v>
          </cell>
          <cell r="E644" t="str">
            <v>Res</v>
          </cell>
          <cell r="F644">
            <v>16</v>
          </cell>
          <cell r="G644">
            <v>0</v>
          </cell>
          <cell r="H644">
            <v>16</v>
          </cell>
          <cell r="I644">
            <v>0</v>
          </cell>
          <cell r="J644" t="b">
            <v>0</v>
          </cell>
        </row>
        <row r="645">
          <cell r="A645" t="str">
            <v>PGE:ROB:15 SEER (12 EER) PKG OR (12.5 EER) SPLIT &lt;55 KBTUH 3 PHASE AIR COOLED HP</v>
          </cell>
          <cell r="B645" t="str">
            <v>PGE</v>
          </cell>
          <cell r="C645" t="str">
            <v>ROB</v>
          </cell>
          <cell r="D645" t="str">
            <v>15 SEER (12 EER) PKG OR (12.5 EER) SPLIT &lt;55 KBTUH 3 PHASE AIR COOLED HP</v>
          </cell>
          <cell r="E645" t="str">
            <v>Com</v>
          </cell>
          <cell r="F645">
            <v>15</v>
          </cell>
          <cell r="G645">
            <v>0</v>
          </cell>
          <cell r="H645">
            <v>15</v>
          </cell>
          <cell r="I645">
            <v>0</v>
          </cell>
          <cell r="J645" t="b">
            <v>0</v>
          </cell>
        </row>
        <row r="646">
          <cell r="A646" t="str">
            <v>PGE:ROB:16 SEER (12.4 EER) PKG OR (13 EER) SPLIT 55-65 KBTU 3 PHASE AIR COOLED HP</v>
          </cell>
          <cell r="B646" t="str">
            <v>PGE</v>
          </cell>
          <cell r="C646" t="str">
            <v>ROB</v>
          </cell>
          <cell r="D646" t="str">
            <v>16 SEER (12.4 EER) PKG OR (13 EER) SPLIT 55-65 KBTU 3 PHASE AIR COOLED HP</v>
          </cell>
          <cell r="E646" t="str">
            <v>Com</v>
          </cell>
          <cell r="F646">
            <v>15</v>
          </cell>
          <cell r="G646">
            <v>0</v>
          </cell>
          <cell r="H646">
            <v>15</v>
          </cell>
          <cell r="I646">
            <v>0</v>
          </cell>
          <cell r="J646" t="b">
            <v>0</v>
          </cell>
        </row>
        <row r="647">
          <cell r="A647" t="str">
            <v>PGE:ROB:16 SEER OR 10.7 EER PKG OR SPLIT 3 PHASE AIR COOLED AC OR HP</v>
          </cell>
          <cell r="B647" t="str">
            <v>PGE</v>
          </cell>
          <cell r="C647" t="str">
            <v>ROB</v>
          </cell>
          <cell r="D647" t="str">
            <v>16 SEER OR 10.7 EER PKG OR SPLIT 3 PHASE AIR COOLED AC OR HP</v>
          </cell>
          <cell r="E647" t="str">
            <v>Com</v>
          </cell>
          <cell r="F647">
            <v>15</v>
          </cell>
          <cell r="G647">
            <v>0</v>
          </cell>
          <cell r="H647">
            <v>15</v>
          </cell>
          <cell r="I647">
            <v>0</v>
          </cell>
          <cell r="J647" t="b">
            <v>0</v>
          </cell>
        </row>
        <row r="648">
          <cell r="A648" t="str">
            <v>PGE:R:LED PAR30 = 16 TO &lt;17 WATTS</v>
          </cell>
          <cell r="B648" t="str">
            <v>PGE</v>
          </cell>
          <cell r="C648" t="str">
            <v>R</v>
          </cell>
          <cell r="D648" t="str">
            <v>LED PAR30 = 16 TO &lt;17 WATTS</v>
          </cell>
          <cell r="E648" t="str">
            <v>Res</v>
          </cell>
          <cell r="F648">
            <v>5.14</v>
          </cell>
          <cell r="G648">
            <v>0</v>
          </cell>
          <cell r="H648">
            <v>5.14</v>
          </cell>
          <cell r="I648">
            <v>0</v>
          </cell>
          <cell r="J648" t="b">
            <v>0</v>
          </cell>
        </row>
        <row r="649">
          <cell r="A649" t="str">
            <v>PGE:R:LED PAR38 = 19 TO &lt;20 WATTS</v>
          </cell>
          <cell r="B649" t="str">
            <v>PGE</v>
          </cell>
          <cell r="C649" t="str">
            <v>R</v>
          </cell>
          <cell r="D649" t="str">
            <v>LED PAR38 = 19 TO &lt;20 WATTS</v>
          </cell>
          <cell r="E649" t="str">
            <v>Res</v>
          </cell>
          <cell r="F649">
            <v>8.6999999999999993</v>
          </cell>
          <cell r="G649">
            <v>0</v>
          </cell>
          <cell r="H649">
            <v>8.6999999999999993</v>
          </cell>
          <cell r="I649">
            <v>0</v>
          </cell>
          <cell r="J649" t="b">
            <v>0</v>
          </cell>
        </row>
        <row r="650">
          <cell r="A650" t="str">
            <v>PGE:ROB:LED A-LAMP 9 TO &lt; 10 WATTS</v>
          </cell>
          <cell r="B650" t="str">
            <v>PGE</v>
          </cell>
          <cell r="C650" t="str">
            <v>ROB</v>
          </cell>
          <cell r="D650" t="str">
            <v>LED A-LAMP 9 TO &lt; 10 WATTS</v>
          </cell>
          <cell r="E650" t="str">
            <v>Res</v>
          </cell>
          <cell r="F650">
            <v>5</v>
          </cell>
          <cell r="G650">
            <v>0</v>
          </cell>
          <cell r="H650">
            <v>5</v>
          </cell>
          <cell r="I650">
            <v>0</v>
          </cell>
          <cell r="J650" t="b">
            <v>0</v>
          </cell>
        </row>
        <row r="651">
          <cell r="A651" t="str">
            <v>PGE:ROB:LED A-LAMP 9 TO &lt; 10 WATTS</v>
          </cell>
          <cell r="B651" t="str">
            <v>PGE</v>
          </cell>
          <cell r="C651" t="str">
            <v>ROB</v>
          </cell>
          <cell r="D651" t="str">
            <v>LED A-LAMP 9 TO &lt; 10 WATTS</v>
          </cell>
          <cell r="E651" t="str">
            <v>Res</v>
          </cell>
          <cell r="F651">
            <v>7.3</v>
          </cell>
          <cell r="G651">
            <v>0</v>
          </cell>
          <cell r="H651">
            <v>7.3</v>
          </cell>
          <cell r="I651">
            <v>0</v>
          </cell>
          <cell r="J651" t="b">
            <v>0</v>
          </cell>
        </row>
        <row r="652">
          <cell r="A652" t="str">
            <v>PGE:ROB:LED A-LAMP 9 TO &lt; 10 WATTS</v>
          </cell>
          <cell r="B652" t="str">
            <v>PGE</v>
          </cell>
          <cell r="C652" t="str">
            <v>ROB</v>
          </cell>
          <cell r="D652" t="str">
            <v>LED A-LAMP 9 TO &lt; 10 WATTS</v>
          </cell>
          <cell r="E652" t="str">
            <v>Res</v>
          </cell>
          <cell r="F652">
            <v>8.9</v>
          </cell>
          <cell r="G652">
            <v>0</v>
          </cell>
          <cell r="H652">
            <v>8.9</v>
          </cell>
          <cell r="I652">
            <v>0</v>
          </cell>
          <cell r="J652" t="b">
            <v>0</v>
          </cell>
        </row>
        <row r="653">
          <cell r="A653" t="str">
            <v>PGE:ROB:HVAC_VARIABLE_REFRIG_FLOW_HEAT_PUMP_&lt;_80_TONS</v>
          </cell>
          <cell r="B653" t="str">
            <v>PGE</v>
          </cell>
          <cell r="C653" t="str">
            <v>ROB</v>
          </cell>
          <cell r="D653" t="str">
            <v>HVAC_VARIABLE_REFRIG_FLOW_HEAT_PUMP_&lt;_80_TONS</v>
          </cell>
          <cell r="E653" t="str">
            <v>Com</v>
          </cell>
          <cell r="F653">
            <v>15</v>
          </cell>
          <cell r="G653">
            <v>0</v>
          </cell>
          <cell r="H653">
            <v>15</v>
          </cell>
          <cell r="I653">
            <v>0</v>
          </cell>
          <cell r="J653" t="b">
            <v>0</v>
          </cell>
        </row>
        <row r="654">
          <cell r="A654" t="str">
            <v>PGE:R:CFL HARD WIRED FIXTURES: 21 WATT - EXTERIOR</v>
          </cell>
          <cell r="B654" t="str">
            <v>PGE</v>
          </cell>
          <cell r="C654" t="str">
            <v>R</v>
          </cell>
          <cell r="D654" t="str">
            <v>CFL HARD WIRED FIXTURES: 21 WATT - EXTERIOR</v>
          </cell>
          <cell r="E654" t="str">
            <v>Res</v>
          </cell>
          <cell r="F654">
            <v>16</v>
          </cell>
          <cell r="G654">
            <v>0</v>
          </cell>
          <cell r="H654">
            <v>16</v>
          </cell>
          <cell r="I654">
            <v>0</v>
          </cell>
          <cell r="J654" t="b">
            <v>0</v>
          </cell>
        </row>
        <row r="655">
          <cell r="A655" t="str">
            <v>PGE:R:CFL HARD WIRED FIXTURES: 26 WATT - EXTERIOR</v>
          </cell>
          <cell r="B655" t="str">
            <v>PGE</v>
          </cell>
          <cell r="C655" t="str">
            <v>R</v>
          </cell>
          <cell r="D655" t="str">
            <v>CFL HARD WIRED FIXTURES: 26 WATT - EXTERIOR</v>
          </cell>
          <cell r="E655" t="str">
            <v>Res</v>
          </cell>
          <cell r="F655">
            <v>16</v>
          </cell>
          <cell r="G655">
            <v>0</v>
          </cell>
          <cell r="H655">
            <v>16</v>
          </cell>
          <cell r="I655">
            <v>0</v>
          </cell>
          <cell r="J655" t="b">
            <v>0</v>
          </cell>
        </row>
        <row r="656">
          <cell r="A656" t="str">
            <v>PGE:R:FIXTURE EXT INDUCTION - &lt;= 100 WATTS BASE CASE</v>
          </cell>
          <cell r="B656" t="str">
            <v>PGE</v>
          </cell>
          <cell r="C656" t="str">
            <v>R</v>
          </cell>
          <cell r="D656" t="str">
            <v>FIXTURE EXT INDUCTION - &lt;= 100 WATTS BASE CASE</v>
          </cell>
          <cell r="E656" t="str">
            <v>Res</v>
          </cell>
          <cell r="F656">
            <v>15</v>
          </cell>
          <cell r="G656">
            <v>0</v>
          </cell>
          <cell r="H656">
            <v>15</v>
          </cell>
          <cell r="I656">
            <v>0</v>
          </cell>
          <cell r="J656" t="b">
            <v>0</v>
          </cell>
        </row>
        <row r="657">
          <cell r="A657" t="str">
            <v>PGE:R:LED CANDELABRA &gt;=3 TO &lt;=5</v>
          </cell>
          <cell r="B657" t="str">
            <v>PGE</v>
          </cell>
          <cell r="C657" t="str">
            <v>R</v>
          </cell>
          <cell r="D657" t="str">
            <v>LED CANDELABRA &gt;=3 TO &lt;=5</v>
          </cell>
          <cell r="E657" t="str">
            <v>Res</v>
          </cell>
          <cell r="F657">
            <v>5.5</v>
          </cell>
          <cell r="G657">
            <v>0</v>
          </cell>
          <cell r="H657">
            <v>5.5</v>
          </cell>
          <cell r="I657">
            <v>0</v>
          </cell>
          <cell r="J657" t="b">
            <v>0</v>
          </cell>
        </row>
        <row r="658">
          <cell r="A658" t="str">
            <v>PGE:R:LED CANDELABRA:  &lt;3 WATTS</v>
          </cell>
          <cell r="B658" t="str">
            <v>PGE</v>
          </cell>
          <cell r="C658" t="str">
            <v>R</v>
          </cell>
          <cell r="D658" t="str">
            <v>LED CANDELABRA:  &lt;3 WATTS</v>
          </cell>
          <cell r="E658" t="str">
            <v>Res</v>
          </cell>
          <cell r="F658">
            <v>3.11</v>
          </cell>
          <cell r="G658">
            <v>0</v>
          </cell>
          <cell r="H658">
            <v>3.11</v>
          </cell>
          <cell r="I658">
            <v>0</v>
          </cell>
          <cell r="J658" t="b">
            <v>0</v>
          </cell>
        </row>
        <row r="659">
          <cell r="A659" t="str">
            <v>PGE:R:LED GLOBE:  &gt;=3 TO &lt;=10 WATTS</v>
          </cell>
          <cell r="B659" t="str">
            <v>PGE</v>
          </cell>
          <cell r="C659" t="str">
            <v>R</v>
          </cell>
          <cell r="D659" t="str">
            <v>LED GLOBE:  &gt;=3 TO &lt;=10 WATTS</v>
          </cell>
          <cell r="E659" t="str">
            <v>Res</v>
          </cell>
          <cell r="F659">
            <v>5</v>
          </cell>
          <cell r="G659">
            <v>0</v>
          </cell>
          <cell r="H659">
            <v>5</v>
          </cell>
          <cell r="I659">
            <v>0</v>
          </cell>
          <cell r="J659" t="b">
            <v>0</v>
          </cell>
        </row>
        <row r="660">
          <cell r="A660" t="str">
            <v>PGE:R:LED GLOBE:  &gt;=3 TO &lt;=10 WATTS</v>
          </cell>
          <cell r="B660" t="str">
            <v>PGE</v>
          </cell>
          <cell r="C660" t="str">
            <v>R</v>
          </cell>
          <cell r="D660" t="str">
            <v>LED GLOBE:  &gt;=3 TO &lt;=10 WATTS</v>
          </cell>
          <cell r="E660" t="str">
            <v>Res</v>
          </cell>
          <cell r="F660">
            <v>5.4</v>
          </cell>
          <cell r="G660">
            <v>0</v>
          </cell>
          <cell r="H660">
            <v>5.4</v>
          </cell>
          <cell r="I660">
            <v>0</v>
          </cell>
          <cell r="J660" t="b">
            <v>0</v>
          </cell>
        </row>
        <row r="661">
          <cell r="A661" t="str">
            <v>PGE:R:LED HIGH/LOW BAY: &gt;262 TO 280 WATTS, REPLACING 400W PS-MH</v>
          </cell>
          <cell r="B661" t="str">
            <v>PGE</v>
          </cell>
          <cell r="C661" t="str">
            <v>R</v>
          </cell>
          <cell r="D661" t="str">
            <v>LED HIGH/LOW BAY: &gt;262 TO 280 WATTS, REPLACING 400W PS-MH</v>
          </cell>
          <cell r="E661" t="str">
            <v>Res</v>
          </cell>
          <cell r="F661">
            <v>12.9</v>
          </cell>
          <cell r="G661">
            <v>0</v>
          </cell>
          <cell r="H661">
            <v>12.9</v>
          </cell>
          <cell r="I661">
            <v>0</v>
          </cell>
          <cell r="J661" t="b">
            <v>0</v>
          </cell>
        </row>
        <row r="662">
          <cell r="A662" t="str">
            <v>PGE:R:LED MR-16 = 6 TO &lt;7 WATTS</v>
          </cell>
          <cell r="B662" t="str">
            <v>PGE</v>
          </cell>
          <cell r="C662" t="str">
            <v>R</v>
          </cell>
          <cell r="D662" t="str">
            <v>LED MR-16 = 6 TO &lt;7 WATTS</v>
          </cell>
          <cell r="E662" t="str">
            <v>Res</v>
          </cell>
          <cell r="F662">
            <v>4.99</v>
          </cell>
          <cell r="G662">
            <v>0</v>
          </cell>
          <cell r="H662">
            <v>4.99</v>
          </cell>
          <cell r="I662">
            <v>0</v>
          </cell>
          <cell r="J662" t="b">
            <v>0</v>
          </cell>
        </row>
        <row r="663">
          <cell r="A663" t="str">
            <v>PGE:R:LED PAR38 &lt; 12 WATTS</v>
          </cell>
          <cell r="B663" t="str">
            <v>PGE</v>
          </cell>
          <cell r="C663" t="str">
            <v>R</v>
          </cell>
          <cell r="D663" t="str">
            <v>LED PAR38 &lt; 12 WATTS</v>
          </cell>
          <cell r="E663" t="str">
            <v>Res</v>
          </cell>
          <cell r="F663">
            <v>4.2</v>
          </cell>
          <cell r="G663">
            <v>0</v>
          </cell>
          <cell r="H663">
            <v>4.2</v>
          </cell>
          <cell r="I663">
            <v>0</v>
          </cell>
          <cell r="J663" t="b">
            <v>0</v>
          </cell>
        </row>
        <row r="664">
          <cell r="A664" t="str">
            <v>PGE:R:T-8 W/ ELECTRONIC BALLAST: 3 FT 1 LAMP - INTERIOR</v>
          </cell>
          <cell r="B664" t="str">
            <v>PGE</v>
          </cell>
          <cell r="C664" t="str">
            <v>R</v>
          </cell>
          <cell r="D664" t="str">
            <v>T-8 W/ ELECTRONIC BALLAST: 3 FT 1 LAMP - INTERIOR</v>
          </cell>
          <cell r="E664" t="str">
            <v>Res</v>
          </cell>
          <cell r="F664">
            <v>15</v>
          </cell>
          <cell r="G664">
            <v>0</v>
          </cell>
          <cell r="H664">
            <v>15</v>
          </cell>
          <cell r="I664">
            <v>0</v>
          </cell>
          <cell r="J664" t="b">
            <v>0</v>
          </cell>
        </row>
        <row r="665">
          <cell r="A665" t="str">
            <v>PGE:ROB:28 WATT T8 REPLACING 32 WATT T8</v>
          </cell>
          <cell r="B665" t="str">
            <v>PGE</v>
          </cell>
          <cell r="C665" t="str">
            <v>ROB</v>
          </cell>
          <cell r="D665" t="str">
            <v>28 WATT T8 REPLACING 32 WATT T8</v>
          </cell>
          <cell r="E665" t="str">
            <v>Res</v>
          </cell>
          <cell r="F665">
            <v>15</v>
          </cell>
          <cell r="G665">
            <v>0</v>
          </cell>
          <cell r="H665">
            <v>5</v>
          </cell>
          <cell r="I665">
            <v>0</v>
          </cell>
          <cell r="J665" t="b">
            <v>1</v>
          </cell>
        </row>
        <row r="666">
          <cell r="A666" t="str">
            <v>PGE:ROB:2X4 HIGH PERFORMANCE 1L T8 KIT WITH NLO NEMA PREMIUM BALLAST</v>
          </cell>
          <cell r="B666" t="str">
            <v>PGE</v>
          </cell>
          <cell r="C666" t="str">
            <v>ROB</v>
          </cell>
          <cell r="D666" t="str">
            <v>2X4 HIGH PERFORMANCE 1L T8 KIT WITH NLO NEMA PREMIUM BALLAST</v>
          </cell>
          <cell r="E666" t="str">
            <v>Res</v>
          </cell>
          <cell r="F666">
            <v>14.3</v>
          </cell>
          <cell r="G666">
            <v>0</v>
          </cell>
          <cell r="H666">
            <v>14.3</v>
          </cell>
          <cell r="I666">
            <v>0</v>
          </cell>
          <cell r="J666" t="b">
            <v>0</v>
          </cell>
        </row>
        <row r="667">
          <cell r="A667" t="str">
            <v>PGE:ROB:2X4 HIGH PERFORMANCE 2L T8 KIT WITH NLO NEMA PREMIUM BALLAST</v>
          </cell>
          <cell r="B667" t="str">
            <v>PGE</v>
          </cell>
          <cell r="C667" t="str">
            <v>ROB</v>
          </cell>
          <cell r="D667" t="str">
            <v>2X4 HIGH PERFORMANCE 2L T8 KIT WITH NLO NEMA PREMIUM BALLAST</v>
          </cell>
          <cell r="E667" t="str">
            <v>Res</v>
          </cell>
          <cell r="F667">
            <v>14.5</v>
          </cell>
          <cell r="G667">
            <v>0</v>
          </cell>
          <cell r="H667">
            <v>14.5</v>
          </cell>
          <cell r="I667">
            <v>0</v>
          </cell>
          <cell r="J667" t="b">
            <v>0</v>
          </cell>
        </row>
        <row r="668">
          <cell r="A668" t="str">
            <v>PGE:ROB:CFL HARD WIRED FIXTURES: 23 WATT - INTERIOR</v>
          </cell>
          <cell r="B668" t="str">
            <v>PGE</v>
          </cell>
          <cell r="C668" t="str">
            <v>ROB</v>
          </cell>
          <cell r="D668" t="str">
            <v>CFL HARD WIRED FIXTURES: 23 WATT - INTERIOR</v>
          </cell>
          <cell r="E668" t="str">
            <v>Res</v>
          </cell>
          <cell r="F668">
            <v>16</v>
          </cell>
          <cell r="G668">
            <v>0</v>
          </cell>
          <cell r="H668">
            <v>16</v>
          </cell>
          <cell r="I668">
            <v>0</v>
          </cell>
          <cell r="J668" t="b">
            <v>0</v>
          </cell>
        </row>
        <row r="669">
          <cell r="A669" t="str">
            <v>PGE:ROB:CFL HARD WIRED FIXTURES: 27 - 65 WATT - INTERIOR</v>
          </cell>
          <cell r="B669" t="str">
            <v>PGE</v>
          </cell>
          <cell r="C669" t="str">
            <v>ROB</v>
          </cell>
          <cell r="D669" t="str">
            <v>CFL HARD WIRED FIXTURES: 27 - 65 WATT - INTERIOR</v>
          </cell>
          <cell r="E669" t="str">
            <v>Res</v>
          </cell>
          <cell r="F669">
            <v>16</v>
          </cell>
          <cell r="G669">
            <v>0</v>
          </cell>
          <cell r="H669">
            <v>16</v>
          </cell>
          <cell r="I669">
            <v>0</v>
          </cell>
          <cell r="J669" t="b">
            <v>0</v>
          </cell>
        </row>
        <row r="670">
          <cell r="A670" t="str">
            <v>PGE:ROB:LED STREET LIGHTING - REPLACE 201 TO 250 W LAMP WITH LED</v>
          </cell>
          <cell r="B670" t="str">
            <v>PGE</v>
          </cell>
          <cell r="C670" t="str">
            <v>ROB</v>
          </cell>
          <cell r="D670" t="str">
            <v>LED STREET LIGHTING - REPLACE 201 TO 250 W LAMP WITH LED</v>
          </cell>
          <cell r="E670" t="str">
            <v>Com</v>
          </cell>
          <cell r="F670">
            <v>12</v>
          </cell>
          <cell r="G670">
            <v>0</v>
          </cell>
          <cell r="H670">
            <v>12</v>
          </cell>
          <cell r="I670">
            <v>0</v>
          </cell>
          <cell r="J670" t="b">
            <v>0</v>
          </cell>
        </row>
        <row r="671">
          <cell r="A671" t="str">
            <v>PGE:ROB:LED STREET LIGHTING - REPLACE 311 TO 400 W LAMP WITH LED</v>
          </cell>
          <cell r="B671" t="str">
            <v>PGE</v>
          </cell>
          <cell r="C671" t="str">
            <v>ROB</v>
          </cell>
          <cell r="D671" t="str">
            <v>LED STREET LIGHTING - REPLACE 311 TO 400 W LAMP WITH LED</v>
          </cell>
          <cell r="E671" t="str">
            <v>Com</v>
          </cell>
          <cell r="F671">
            <v>12</v>
          </cell>
          <cell r="G671">
            <v>0</v>
          </cell>
          <cell r="H671">
            <v>12</v>
          </cell>
          <cell r="I671">
            <v>0</v>
          </cell>
          <cell r="J671" t="b">
            <v>0</v>
          </cell>
        </row>
        <row r="672">
          <cell r="A672" t="str">
            <v>PGE:ROB:LED STREET LIGHTING - INSTALL 111-150 W FIXTURE</v>
          </cell>
          <cell r="B672" t="str">
            <v>PGE</v>
          </cell>
          <cell r="C672" t="str">
            <v>ROB</v>
          </cell>
          <cell r="D672" t="str">
            <v>LED STREET LIGHTING - INSTALL 111-150 W FIXTURE</v>
          </cell>
          <cell r="E672" t="str">
            <v>Com</v>
          </cell>
          <cell r="F672">
            <v>12</v>
          </cell>
          <cell r="G672">
            <v>0</v>
          </cell>
          <cell r="H672">
            <v>12</v>
          </cell>
          <cell r="I672">
            <v>0</v>
          </cell>
          <cell r="J672" t="b">
            <v>0</v>
          </cell>
        </row>
        <row r="673">
          <cell r="A673" t="str">
            <v>PGE:R:LED PAR20: &lt;= 11 WATTS</v>
          </cell>
          <cell r="B673" t="str">
            <v>PGE</v>
          </cell>
          <cell r="C673" t="str">
            <v>R</v>
          </cell>
          <cell r="D673" t="str">
            <v>LED PAR20: &lt;= 11 WATTS</v>
          </cell>
          <cell r="E673" t="str">
            <v>Res</v>
          </cell>
          <cell r="F673">
            <v>5.2</v>
          </cell>
          <cell r="G673">
            <v>0</v>
          </cell>
          <cell r="H673">
            <v>5.2</v>
          </cell>
          <cell r="I673">
            <v>0</v>
          </cell>
          <cell r="J673" t="b">
            <v>0</v>
          </cell>
        </row>
        <row r="674">
          <cell r="A674" t="str">
            <v>PGE:ROB:2X4 HIGH PERFORMANCE 2L T8 FIXTURE WITH RLO NEMA PREMIUM BALLAST</v>
          </cell>
          <cell r="B674" t="str">
            <v>PGE</v>
          </cell>
          <cell r="C674" t="str">
            <v>ROB</v>
          </cell>
          <cell r="D674" t="str">
            <v>2X4 HIGH PERFORMANCE 2L T8 FIXTURE WITH RLO NEMA PREMIUM BALLAST</v>
          </cell>
          <cell r="E674" t="str">
            <v>Res</v>
          </cell>
          <cell r="F674">
            <v>14.3</v>
          </cell>
          <cell r="G674">
            <v>0</v>
          </cell>
          <cell r="H674">
            <v>14.3</v>
          </cell>
          <cell r="I674">
            <v>0</v>
          </cell>
          <cell r="J674" t="b">
            <v>0</v>
          </cell>
        </row>
        <row r="675">
          <cell r="A675" t="str">
            <v>PGE:ROB:2X4 HIGH PERFORMANCE 2L T8 KIT WITH RLO NEMA PREMIUM BALLAST</v>
          </cell>
          <cell r="B675" t="str">
            <v>PGE</v>
          </cell>
          <cell r="C675" t="str">
            <v>ROB</v>
          </cell>
          <cell r="D675" t="str">
            <v>2X4 HIGH PERFORMANCE 2L T8 KIT WITH RLO NEMA PREMIUM BALLAST</v>
          </cell>
          <cell r="E675" t="str">
            <v>Res</v>
          </cell>
          <cell r="F675">
            <v>15</v>
          </cell>
          <cell r="G675">
            <v>0</v>
          </cell>
          <cell r="H675">
            <v>15</v>
          </cell>
          <cell r="I675">
            <v>0</v>
          </cell>
          <cell r="J675" t="b">
            <v>0</v>
          </cell>
        </row>
        <row r="676">
          <cell r="A676" t="str">
            <v>PGE:ROB:REFRIG: AUTO CLOSER: COOLER</v>
          </cell>
          <cell r="B676" t="str">
            <v>PGE</v>
          </cell>
          <cell r="C676" t="str">
            <v>ROB</v>
          </cell>
          <cell r="D676" t="str">
            <v>REFRIG: AUTO CLOSER: COOLER</v>
          </cell>
          <cell r="E676" t="str">
            <v>Res</v>
          </cell>
          <cell r="F676">
            <v>8</v>
          </cell>
          <cell r="G676">
            <v>0</v>
          </cell>
          <cell r="H676">
            <v>6.666666666666667</v>
          </cell>
          <cell r="I676">
            <v>0</v>
          </cell>
          <cell r="J676" t="b">
            <v>1</v>
          </cell>
        </row>
        <row r="677">
          <cell r="A677" t="str">
            <v>PGE:R:175-WATT MV TO 65-WATT FLUORESCENT</v>
          </cell>
          <cell r="B677" t="str">
            <v>PGE</v>
          </cell>
          <cell r="C677" t="str">
            <v>R</v>
          </cell>
          <cell r="D677" t="str">
            <v>175-WATT MV TO 65-WATT FLUORESCENT</v>
          </cell>
          <cell r="E677" t="str">
            <v>Res</v>
          </cell>
          <cell r="F677">
            <v>15</v>
          </cell>
          <cell r="G677">
            <v>0</v>
          </cell>
          <cell r="H677">
            <v>15</v>
          </cell>
          <cell r="I677">
            <v>0</v>
          </cell>
          <cell r="J677" t="b">
            <v>0</v>
          </cell>
        </row>
        <row r="678">
          <cell r="A678" t="str">
            <v>PGE:R:CFL HARD WIRED FIXTURES: 27 - 65 WATT - INTERIOR</v>
          </cell>
          <cell r="B678" t="str">
            <v>PGE</v>
          </cell>
          <cell r="C678" t="str">
            <v>R</v>
          </cell>
          <cell r="D678" t="str">
            <v>CFL HARD WIRED FIXTURES: 27 - 65 WATT - INTERIOR</v>
          </cell>
          <cell r="E678" t="str">
            <v>Res</v>
          </cell>
          <cell r="F678">
            <v>16</v>
          </cell>
          <cell r="G678">
            <v>0</v>
          </cell>
          <cell r="H678">
            <v>16</v>
          </cell>
          <cell r="I678">
            <v>0</v>
          </cell>
          <cell r="J678" t="b">
            <v>0</v>
          </cell>
        </row>
        <row r="679">
          <cell r="A679" t="str">
            <v>PGE:R:LED GLOBE:  &gt;=3 TO &lt;=10 WATTS</v>
          </cell>
          <cell r="B679" t="str">
            <v>PGE</v>
          </cell>
          <cell r="C679" t="str">
            <v>R</v>
          </cell>
          <cell r="D679" t="str">
            <v>LED GLOBE:  &gt;=3 TO &lt;=10 WATTS</v>
          </cell>
          <cell r="E679" t="str">
            <v>Res</v>
          </cell>
          <cell r="F679">
            <v>5.2</v>
          </cell>
          <cell r="G679">
            <v>0</v>
          </cell>
          <cell r="H679">
            <v>5.2</v>
          </cell>
          <cell r="I679">
            <v>0</v>
          </cell>
          <cell r="J679" t="b">
            <v>0</v>
          </cell>
        </row>
        <row r="680">
          <cell r="A680" t="str">
            <v>PGE:R:LED MR-16 &lt; 6 WATTS</v>
          </cell>
          <cell r="B680" t="str">
            <v>PGE</v>
          </cell>
          <cell r="C680" t="str">
            <v>R</v>
          </cell>
          <cell r="D680" t="str">
            <v>LED MR-16 &lt; 6 WATTS</v>
          </cell>
          <cell r="E680" t="str">
            <v>Res</v>
          </cell>
          <cell r="F680">
            <v>4.16</v>
          </cell>
          <cell r="G680">
            <v>0</v>
          </cell>
          <cell r="H680">
            <v>4.16</v>
          </cell>
          <cell r="I680">
            <v>0</v>
          </cell>
          <cell r="J680" t="b">
            <v>0</v>
          </cell>
        </row>
        <row r="681">
          <cell r="A681" t="str">
            <v>PGE:ROB:T8-25 WATT LAMP-REPLACEMENT OF T8-32 WATT LAMP - 4 FT</v>
          </cell>
          <cell r="B681" t="str">
            <v>PGE</v>
          </cell>
          <cell r="C681" t="str">
            <v>ROB</v>
          </cell>
          <cell r="D681" t="str">
            <v>T8-25 WATT LAMP-REPLACEMENT OF T8-32 WATT LAMP - 4 FT</v>
          </cell>
          <cell r="E681" t="str">
            <v>Res</v>
          </cell>
          <cell r="F681">
            <v>13.31</v>
          </cell>
          <cell r="G681">
            <v>0</v>
          </cell>
          <cell r="H681">
            <v>4.4366666666666665</v>
          </cell>
          <cell r="I681">
            <v>0</v>
          </cell>
          <cell r="J681" t="b">
            <v>1</v>
          </cell>
        </row>
        <row r="682">
          <cell r="A682" t="str">
            <v>PGE:ROB:REFRIG CASE LTG-TIER 1 LED LIGHTBAR &gt; 5-FOOT UNIT NO OCC SENSOR CONTROL</v>
          </cell>
          <cell r="B682" t="str">
            <v>PGE</v>
          </cell>
          <cell r="C682" t="str">
            <v>ROB</v>
          </cell>
          <cell r="D682" t="str">
            <v>REFRIG CASE LTG-TIER 1 LED LIGHTBAR &gt; 5-FOOT UNIT NO OCC SENSOR CONTROL</v>
          </cell>
          <cell r="E682" t="str">
            <v>Res</v>
          </cell>
          <cell r="F682">
            <v>16</v>
          </cell>
          <cell r="G682">
            <v>0</v>
          </cell>
          <cell r="H682">
            <v>4</v>
          </cell>
          <cell r="I682">
            <v>4</v>
          </cell>
          <cell r="J682" t="b">
            <v>1</v>
          </cell>
        </row>
        <row r="683">
          <cell r="A683" t="str">
            <v>PGE:ROB:SHOWER HEAD: LOW FLOW - ELECTRIC WH</v>
          </cell>
          <cell r="B683" t="str">
            <v>PGE</v>
          </cell>
          <cell r="C683" t="str">
            <v>ROB</v>
          </cell>
          <cell r="D683" t="str">
            <v>SHOWER HEAD: LOW FLOW - ELECTRIC WH</v>
          </cell>
          <cell r="E683" t="str">
            <v>Res</v>
          </cell>
          <cell r="F683">
            <v>10</v>
          </cell>
          <cell r="G683">
            <v>0</v>
          </cell>
          <cell r="H683">
            <v>10</v>
          </cell>
          <cell r="I683">
            <v>0</v>
          </cell>
          <cell r="J683" t="b">
            <v>0</v>
          </cell>
        </row>
        <row r="684">
          <cell r="A684" t="str">
            <v>PGE:ROB:2X4 HIGH PERFORMANCE 1L T8 KIT WITH NLO NEMA PREMIUM BALLAST</v>
          </cell>
          <cell r="B684" t="str">
            <v>PGE</v>
          </cell>
          <cell r="C684" t="str">
            <v>ROB</v>
          </cell>
          <cell r="D684" t="str">
            <v>2X4 HIGH PERFORMANCE 1L T8 KIT WITH NLO NEMA PREMIUM BALLAST</v>
          </cell>
          <cell r="E684" t="str">
            <v>Res</v>
          </cell>
          <cell r="F684">
            <v>14.5</v>
          </cell>
          <cell r="G684">
            <v>0</v>
          </cell>
          <cell r="H684">
            <v>14.5</v>
          </cell>
          <cell r="I684">
            <v>0</v>
          </cell>
          <cell r="J684" t="b">
            <v>0</v>
          </cell>
        </row>
        <row r="685">
          <cell r="A685" t="str">
            <v>PGE:ROB:2X4 HIGH PERFORMANCE 2L T5 KIT WITH HLO BALLAST</v>
          </cell>
          <cell r="B685" t="str">
            <v>PGE</v>
          </cell>
          <cell r="C685" t="str">
            <v>ROB</v>
          </cell>
          <cell r="D685" t="str">
            <v>2X4 HIGH PERFORMANCE 2L T5 KIT WITH HLO BALLAST</v>
          </cell>
          <cell r="E685" t="str">
            <v>Res</v>
          </cell>
          <cell r="F685">
            <v>15</v>
          </cell>
          <cell r="G685">
            <v>0</v>
          </cell>
          <cell r="H685">
            <v>15</v>
          </cell>
          <cell r="I685">
            <v>0</v>
          </cell>
          <cell r="J685" t="b">
            <v>0</v>
          </cell>
        </row>
        <row r="686">
          <cell r="A686" t="str">
            <v>PGE:ROB:2X4 HIGH PERFORMANCE 1L T8 FIXTURE  WITH NLO NEMA PREMIUM  BALLAST</v>
          </cell>
          <cell r="B686" t="str">
            <v>PGE</v>
          </cell>
          <cell r="C686" t="str">
            <v>ROB</v>
          </cell>
          <cell r="D686" t="str">
            <v>2X4 HIGH PERFORMANCE 1L T8 FIXTURE  WITH NLO NEMA PREMIUM  BALLAST</v>
          </cell>
          <cell r="E686" t="str">
            <v>Com</v>
          </cell>
          <cell r="F686">
            <v>15</v>
          </cell>
          <cell r="G686">
            <v>0</v>
          </cell>
          <cell r="H686">
            <v>15</v>
          </cell>
          <cell r="I686">
            <v>0</v>
          </cell>
          <cell r="J686" t="b">
            <v>0</v>
          </cell>
        </row>
        <row r="687">
          <cell r="A687" t="str">
            <v>PGE:ROB:LED MR-16 &lt; 6 WATTS</v>
          </cell>
          <cell r="B687" t="str">
            <v>PGE</v>
          </cell>
          <cell r="C687" t="str">
            <v>ROB</v>
          </cell>
          <cell r="D687" t="str">
            <v>LED MR-16 &lt; 6 WATTS</v>
          </cell>
          <cell r="E687" t="str">
            <v>Com</v>
          </cell>
          <cell r="F687">
            <v>8.93</v>
          </cell>
          <cell r="G687">
            <v>0</v>
          </cell>
          <cell r="H687">
            <v>8.93</v>
          </cell>
          <cell r="I687">
            <v>0</v>
          </cell>
          <cell r="J687" t="b">
            <v>0</v>
          </cell>
        </row>
        <row r="688">
          <cell r="A688" t="str">
            <v>PGE:R:LED MR-16 = 10 TO &lt;11 WATTS</v>
          </cell>
          <cell r="B688" t="str">
            <v>PGE</v>
          </cell>
          <cell r="C688" t="str">
            <v>R</v>
          </cell>
          <cell r="D688" t="str">
            <v>LED MR-16 = 10 TO &lt;11 WATTS</v>
          </cell>
          <cell r="E688" t="str">
            <v>Res</v>
          </cell>
          <cell r="F688">
            <v>4.5999999999999996</v>
          </cell>
          <cell r="G688">
            <v>0</v>
          </cell>
          <cell r="H688">
            <v>4.5999999999999996</v>
          </cell>
          <cell r="I688">
            <v>0</v>
          </cell>
          <cell r="J688" t="b">
            <v>0</v>
          </cell>
        </row>
        <row r="689">
          <cell r="A689" t="str">
            <v>PGE:R:LED MR-16 = 10 TO &lt;11 WATTS</v>
          </cell>
          <cell r="B689" t="str">
            <v>PGE</v>
          </cell>
          <cell r="C689" t="str">
            <v>R</v>
          </cell>
          <cell r="D689" t="str">
            <v>LED MR-16 = 10 TO &lt;11 WATTS</v>
          </cell>
          <cell r="E689" t="str">
            <v>Res</v>
          </cell>
          <cell r="F689">
            <v>7.4</v>
          </cell>
          <cell r="G689">
            <v>0</v>
          </cell>
          <cell r="H689">
            <v>7.4</v>
          </cell>
          <cell r="I689">
            <v>0</v>
          </cell>
          <cell r="J689" t="b">
            <v>0</v>
          </cell>
        </row>
        <row r="690">
          <cell r="A690" t="str">
            <v>PGE:R:LED PAR30 = 14 TO &lt;15 WATTS</v>
          </cell>
          <cell r="B690" t="str">
            <v>PGE</v>
          </cell>
          <cell r="C690" t="str">
            <v>R</v>
          </cell>
          <cell r="D690" t="str">
            <v>LED PAR30 = 14 TO &lt;15 WATTS</v>
          </cell>
          <cell r="E690" t="str">
            <v>Res</v>
          </cell>
          <cell r="F690">
            <v>7.4</v>
          </cell>
          <cell r="G690">
            <v>0</v>
          </cell>
          <cell r="H690">
            <v>7.4</v>
          </cell>
          <cell r="I690">
            <v>0</v>
          </cell>
          <cell r="J690" t="b">
            <v>0</v>
          </cell>
        </row>
        <row r="691">
          <cell r="A691" t="str">
            <v>PGE:ROB:LED A-LAMP &lt; 8 WATTS</v>
          </cell>
          <cell r="B691" t="str">
            <v>PGE</v>
          </cell>
          <cell r="C691" t="str">
            <v>ROB</v>
          </cell>
          <cell r="D691" t="str">
            <v>LED A-LAMP &lt; 8 WATTS</v>
          </cell>
          <cell r="E691" t="str">
            <v>Res</v>
          </cell>
          <cell r="F691">
            <v>8.9</v>
          </cell>
          <cell r="G691">
            <v>0</v>
          </cell>
          <cell r="H691">
            <v>8.9</v>
          </cell>
          <cell r="I691">
            <v>0</v>
          </cell>
          <cell r="J691" t="b">
            <v>0</v>
          </cell>
        </row>
        <row r="692">
          <cell r="A692" t="str">
            <v>PGE:ROB:LED A-LAMP 9 TO &lt; 10 WATTS</v>
          </cell>
          <cell r="B692" t="str">
            <v>PGE</v>
          </cell>
          <cell r="C692" t="str">
            <v>ROB</v>
          </cell>
          <cell r="D692" t="str">
            <v>LED A-LAMP 9 TO &lt; 10 WATTS</v>
          </cell>
          <cell r="E692" t="str">
            <v>Res</v>
          </cell>
          <cell r="F692">
            <v>4.0999999999999996</v>
          </cell>
          <cell r="G692">
            <v>0</v>
          </cell>
          <cell r="H692">
            <v>4.0999999999999996</v>
          </cell>
          <cell r="I692">
            <v>0</v>
          </cell>
          <cell r="J692" t="b">
            <v>0</v>
          </cell>
        </row>
        <row r="693">
          <cell r="A693" t="str">
            <v>PGE:R:LED PAR20: &lt;= 11 WATTS</v>
          </cell>
          <cell r="B693" t="str">
            <v>PGE</v>
          </cell>
          <cell r="C693" t="str">
            <v>R</v>
          </cell>
          <cell r="D693" t="str">
            <v>LED PAR20: &lt;= 11 WATTS</v>
          </cell>
          <cell r="E693" t="str">
            <v>Com</v>
          </cell>
          <cell r="F693">
            <v>4.1399999999999997</v>
          </cell>
          <cell r="G693">
            <v>0</v>
          </cell>
          <cell r="H693">
            <v>4.1399999999999997</v>
          </cell>
          <cell r="I693">
            <v>0</v>
          </cell>
          <cell r="J693" t="b">
            <v>0</v>
          </cell>
        </row>
        <row r="694">
          <cell r="A694" t="str">
            <v>PGE:R:LED PAR30 = 15 TO &lt;16 WATTS</v>
          </cell>
          <cell r="B694" t="str">
            <v>PGE</v>
          </cell>
          <cell r="C694" t="str">
            <v>R</v>
          </cell>
          <cell r="D694" t="str">
            <v>LED PAR30 = 15 TO &lt;16 WATTS</v>
          </cell>
          <cell r="E694" t="str">
            <v>Com</v>
          </cell>
          <cell r="F694">
            <v>4.1399999999999997</v>
          </cell>
          <cell r="G694">
            <v>0</v>
          </cell>
          <cell r="H694">
            <v>4.1399999999999997</v>
          </cell>
          <cell r="I694">
            <v>0</v>
          </cell>
          <cell r="J694" t="b">
            <v>0</v>
          </cell>
        </row>
        <row r="695">
          <cell r="A695" t="str">
            <v>PGE:ROB:2X4 HIGH PERFORMANCE 2L T8 FIXTURE WITH RLO NEMA PREMIUM BALLAST</v>
          </cell>
          <cell r="B695" t="str">
            <v>PGE</v>
          </cell>
          <cell r="C695" t="str">
            <v>ROB</v>
          </cell>
          <cell r="D695" t="str">
            <v>2X4 HIGH PERFORMANCE 2L T8 FIXTURE WITH RLO NEMA PREMIUM BALLAST</v>
          </cell>
          <cell r="E695" t="str">
            <v>Com</v>
          </cell>
          <cell r="F695">
            <v>15</v>
          </cell>
          <cell r="G695">
            <v>0</v>
          </cell>
          <cell r="H695">
            <v>15</v>
          </cell>
          <cell r="I695">
            <v>0</v>
          </cell>
          <cell r="J695" t="b">
            <v>0</v>
          </cell>
        </row>
        <row r="696">
          <cell r="A696" t="str">
            <v>PGE:ROB:LED STREET LIGHTING - INSTALL 71-110 W FIXTURE</v>
          </cell>
          <cell r="B696" t="str">
            <v>PGE</v>
          </cell>
          <cell r="C696" t="str">
            <v>ROB</v>
          </cell>
          <cell r="D696" t="str">
            <v>LED STREET LIGHTING - INSTALL 71-110 W FIXTURE</v>
          </cell>
          <cell r="E696" t="str">
            <v>Com</v>
          </cell>
          <cell r="F696">
            <v>12</v>
          </cell>
          <cell r="G696">
            <v>0</v>
          </cell>
          <cell r="H696">
            <v>12</v>
          </cell>
          <cell r="I696">
            <v>0</v>
          </cell>
          <cell r="J696" t="b">
            <v>0</v>
          </cell>
        </row>
        <row r="697">
          <cell r="A697" t="str">
            <v>PGE:R:LED CANDELABRA &gt;=3 TO &lt;=5</v>
          </cell>
          <cell r="B697" t="str">
            <v>PGE</v>
          </cell>
          <cell r="C697" t="str">
            <v>R</v>
          </cell>
          <cell r="D697" t="str">
            <v>LED CANDELABRA &gt;=3 TO &lt;=5</v>
          </cell>
          <cell r="E697" t="str">
            <v>Res</v>
          </cell>
          <cell r="F697">
            <v>3.9</v>
          </cell>
          <cell r="G697">
            <v>0</v>
          </cell>
          <cell r="H697">
            <v>3.9</v>
          </cell>
          <cell r="I697">
            <v>0</v>
          </cell>
          <cell r="J697" t="b">
            <v>0</v>
          </cell>
        </row>
        <row r="698">
          <cell r="A698" t="str">
            <v>PGE:R:LED MR-16 = 10 TO &lt;11 WATTS</v>
          </cell>
          <cell r="B698" t="str">
            <v>PGE</v>
          </cell>
          <cell r="C698" t="str">
            <v>R</v>
          </cell>
          <cell r="D698" t="str">
            <v>LED MR-16 = 10 TO &lt;11 WATTS</v>
          </cell>
          <cell r="E698" t="str">
            <v>Res</v>
          </cell>
          <cell r="F698">
            <v>4.99</v>
          </cell>
          <cell r="G698">
            <v>0</v>
          </cell>
          <cell r="H698">
            <v>4.99</v>
          </cell>
          <cell r="I698">
            <v>0</v>
          </cell>
          <cell r="J698" t="b">
            <v>0</v>
          </cell>
        </row>
        <row r="699">
          <cell r="A699" t="str">
            <v>PGE:ROB:LED A-LAMP 13 TO &lt; 14 WATTS</v>
          </cell>
          <cell r="B699" t="str">
            <v>PGE</v>
          </cell>
          <cell r="C699" t="str">
            <v>ROB</v>
          </cell>
          <cell r="D699" t="str">
            <v>LED A-LAMP 13 TO &lt; 14 WATTS</v>
          </cell>
          <cell r="E699" t="str">
            <v>Res</v>
          </cell>
          <cell r="F699">
            <v>16</v>
          </cell>
          <cell r="G699">
            <v>0</v>
          </cell>
          <cell r="H699">
            <v>16</v>
          </cell>
          <cell r="I699">
            <v>0</v>
          </cell>
          <cell r="J699" t="b">
            <v>0</v>
          </cell>
        </row>
        <row r="700">
          <cell r="A700" t="str">
            <v>PGE:ROB:LED A-LAMP 9 TO &lt; 10 WATTS</v>
          </cell>
          <cell r="B700" t="str">
            <v>PGE</v>
          </cell>
          <cell r="C700" t="str">
            <v>ROB</v>
          </cell>
          <cell r="D700" t="str">
            <v>LED A-LAMP 9 TO &lt; 10 WATTS</v>
          </cell>
          <cell r="E700" t="str">
            <v>Res</v>
          </cell>
          <cell r="F700">
            <v>16</v>
          </cell>
          <cell r="G700">
            <v>0</v>
          </cell>
          <cell r="H700">
            <v>16</v>
          </cell>
          <cell r="I700">
            <v>0</v>
          </cell>
          <cell r="J700" t="b">
            <v>0</v>
          </cell>
        </row>
        <row r="701">
          <cell r="A701" t="str">
            <v>PGE:R:LED MR-16 &lt; 6 WATTS</v>
          </cell>
          <cell r="B701" t="str">
            <v>PGE</v>
          </cell>
          <cell r="C701" t="str">
            <v>R</v>
          </cell>
          <cell r="D701" t="str">
            <v>LED MR-16 &lt; 6 WATTS</v>
          </cell>
          <cell r="E701" t="str">
            <v>Res</v>
          </cell>
          <cell r="F701">
            <v>5.14</v>
          </cell>
          <cell r="G701">
            <v>0</v>
          </cell>
          <cell r="H701">
            <v>5.14</v>
          </cell>
          <cell r="I701">
            <v>0</v>
          </cell>
          <cell r="J701" t="b">
            <v>0</v>
          </cell>
        </row>
        <row r="702">
          <cell r="A702" t="str">
            <v>PGE:R:LED PAR30 &lt; 10 WATTS</v>
          </cell>
          <cell r="B702" t="str">
            <v>PGE</v>
          </cell>
          <cell r="C702" t="str">
            <v>R</v>
          </cell>
          <cell r="D702" t="str">
            <v>LED PAR30 &lt; 10 WATTS</v>
          </cell>
          <cell r="E702" t="str">
            <v>Res</v>
          </cell>
          <cell r="F702">
            <v>5.7</v>
          </cell>
          <cell r="G702">
            <v>0</v>
          </cell>
          <cell r="H702">
            <v>5.7</v>
          </cell>
          <cell r="I702">
            <v>0</v>
          </cell>
          <cell r="J702" t="b">
            <v>0</v>
          </cell>
        </row>
        <row r="703">
          <cell r="A703" t="str">
            <v>PGE:R:LED A-LAMP &lt; 8 WATTS</v>
          </cell>
          <cell r="B703" t="str">
            <v>PGE</v>
          </cell>
          <cell r="C703" t="str">
            <v>R</v>
          </cell>
          <cell r="D703" t="str">
            <v>LED A-LAMP &lt; 8 WATTS</v>
          </cell>
          <cell r="E703" t="str">
            <v>Res</v>
          </cell>
          <cell r="F703">
            <v>6.71</v>
          </cell>
          <cell r="G703">
            <v>0</v>
          </cell>
          <cell r="H703">
            <v>6.71</v>
          </cell>
          <cell r="I703">
            <v>0</v>
          </cell>
          <cell r="J703" t="b">
            <v>0</v>
          </cell>
        </row>
        <row r="704">
          <cell r="A704" t="str">
            <v>PGE:R:LED A-LAMP 15 TO &lt; 16 WATTS</v>
          </cell>
          <cell r="B704" t="str">
            <v>PGE</v>
          </cell>
          <cell r="C704" t="str">
            <v>R</v>
          </cell>
          <cell r="D704" t="str">
            <v>LED A-LAMP 15 TO &lt; 16 WATTS</v>
          </cell>
          <cell r="E704" t="str">
            <v>Res</v>
          </cell>
          <cell r="F704">
            <v>4.5999999999999996</v>
          </cell>
          <cell r="G704">
            <v>0</v>
          </cell>
          <cell r="H704">
            <v>4.5999999999999996</v>
          </cell>
          <cell r="I704">
            <v>0</v>
          </cell>
          <cell r="J704" t="b">
            <v>0</v>
          </cell>
        </row>
        <row r="705">
          <cell r="A705" t="str">
            <v>PGE:R:LED A-LAMP 9 TO &lt; 10 WATTS</v>
          </cell>
          <cell r="B705" t="str">
            <v>PGE</v>
          </cell>
          <cell r="C705" t="str">
            <v>R</v>
          </cell>
          <cell r="D705" t="str">
            <v>LED A-LAMP 9 TO &lt; 10 WATTS</v>
          </cell>
          <cell r="E705" t="str">
            <v>Res</v>
          </cell>
          <cell r="F705">
            <v>4.1399999999999997</v>
          </cell>
          <cell r="G705">
            <v>0</v>
          </cell>
          <cell r="H705">
            <v>4.1399999999999997</v>
          </cell>
          <cell r="I705">
            <v>0</v>
          </cell>
          <cell r="J705" t="b">
            <v>0</v>
          </cell>
        </row>
        <row r="706">
          <cell r="A706" t="str">
            <v>PGE:ROB:2X2 HIGH PERFORMANCE 2L T8 KIT WITH NLO NEMA PREMIUM BALLAST</v>
          </cell>
          <cell r="B706" t="str">
            <v>PGE</v>
          </cell>
          <cell r="C706" t="str">
            <v>ROB</v>
          </cell>
          <cell r="D706" t="str">
            <v>2X2 HIGH PERFORMANCE 2L T8 KIT WITH NLO NEMA PREMIUM BALLAST</v>
          </cell>
          <cell r="E706" t="str">
            <v>Res</v>
          </cell>
          <cell r="F706">
            <v>14.3</v>
          </cell>
          <cell r="G706">
            <v>0</v>
          </cell>
          <cell r="H706">
            <v>14.3</v>
          </cell>
          <cell r="I706">
            <v>0</v>
          </cell>
          <cell r="J706" t="b">
            <v>0</v>
          </cell>
        </row>
        <row r="707">
          <cell r="A707" t="str">
            <v>PGE:R:LED A-LAMP 9 TO &lt; 10 WATTS</v>
          </cell>
          <cell r="B707" t="str">
            <v>PGE</v>
          </cell>
          <cell r="C707" t="str">
            <v>R</v>
          </cell>
          <cell r="D707" t="str">
            <v>LED A-LAMP 9 TO &lt; 10 WATTS</v>
          </cell>
          <cell r="E707" t="str">
            <v>Res</v>
          </cell>
          <cell r="F707">
            <v>4.99</v>
          </cell>
          <cell r="G707">
            <v>0</v>
          </cell>
          <cell r="H707">
            <v>4.99</v>
          </cell>
          <cell r="I707">
            <v>0</v>
          </cell>
          <cell r="J707" t="b">
            <v>0</v>
          </cell>
        </row>
        <row r="708">
          <cell r="A708" t="str">
            <v>PGE:R:LED GLOBE:  &gt;=3 TO &lt;=10 WATTS</v>
          </cell>
          <cell r="B708" t="str">
            <v>PGE</v>
          </cell>
          <cell r="C708" t="str">
            <v>R</v>
          </cell>
          <cell r="D708" t="str">
            <v>LED GLOBE:  &gt;=3 TO &lt;=10 WATTS</v>
          </cell>
          <cell r="E708" t="str">
            <v>Res</v>
          </cell>
          <cell r="F708">
            <v>4.2</v>
          </cell>
          <cell r="G708">
            <v>0</v>
          </cell>
          <cell r="H708">
            <v>4.2</v>
          </cell>
          <cell r="I708">
            <v>0</v>
          </cell>
          <cell r="J708" t="b">
            <v>0</v>
          </cell>
        </row>
        <row r="709">
          <cell r="A709" t="str">
            <v>PGE:R:LED GLOBE:  &gt;=3 TO &lt;=10 WATTS</v>
          </cell>
          <cell r="B709" t="str">
            <v>PGE</v>
          </cell>
          <cell r="C709" t="str">
            <v>R</v>
          </cell>
          <cell r="D709" t="str">
            <v>LED GLOBE:  &gt;=3 TO &lt;=10 WATTS</v>
          </cell>
          <cell r="E709" t="str">
            <v>Res</v>
          </cell>
          <cell r="F709">
            <v>7.4</v>
          </cell>
          <cell r="G709">
            <v>0</v>
          </cell>
          <cell r="H709">
            <v>7.4</v>
          </cell>
          <cell r="I709">
            <v>0</v>
          </cell>
          <cell r="J709" t="b">
            <v>0</v>
          </cell>
        </row>
        <row r="710">
          <cell r="A710" t="str">
            <v>PGE:R:LED GLOBE:  &gt;=3 TO &lt;=10 WATTS</v>
          </cell>
          <cell r="B710" t="str">
            <v>PGE</v>
          </cell>
          <cell r="C710" t="str">
            <v>R</v>
          </cell>
          <cell r="D710" t="str">
            <v>LED GLOBE:  &gt;=3 TO &lt;=10 WATTS</v>
          </cell>
          <cell r="E710" t="str">
            <v>Res</v>
          </cell>
          <cell r="F710">
            <v>4.99</v>
          </cell>
          <cell r="G710">
            <v>0</v>
          </cell>
          <cell r="H710">
            <v>4.99</v>
          </cell>
          <cell r="I710">
            <v>0</v>
          </cell>
          <cell r="J710" t="b">
            <v>0</v>
          </cell>
        </row>
        <row r="711">
          <cell r="A711" t="str">
            <v>PGE:ROB:2X4 HIGH PERFORMANCE 2L T8 KIT WITH NLO NEMA PREMIUM BALLAST</v>
          </cell>
          <cell r="B711" t="str">
            <v>PGE</v>
          </cell>
          <cell r="C711" t="str">
            <v>ROB</v>
          </cell>
          <cell r="D711" t="str">
            <v>2X4 HIGH PERFORMANCE 2L T8 KIT WITH NLO NEMA PREMIUM BALLAST</v>
          </cell>
          <cell r="E711" t="str">
            <v>Res</v>
          </cell>
          <cell r="F711">
            <v>15</v>
          </cell>
          <cell r="G711">
            <v>0</v>
          </cell>
          <cell r="H711">
            <v>15</v>
          </cell>
          <cell r="I711">
            <v>0</v>
          </cell>
          <cell r="J711" t="b">
            <v>0</v>
          </cell>
        </row>
        <row r="712">
          <cell r="A712" t="str">
            <v>PGE:R:LED MR-16 = 10 TO &lt;11 WATTS</v>
          </cell>
          <cell r="B712" t="str">
            <v>PGE</v>
          </cell>
          <cell r="C712" t="str">
            <v>R</v>
          </cell>
          <cell r="D712" t="str">
            <v>LED MR-16 = 10 TO &lt;11 WATTS</v>
          </cell>
          <cell r="E712" t="str">
            <v>Res</v>
          </cell>
          <cell r="F712">
            <v>4.0999999999999996</v>
          </cell>
          <cell r="G712">
            <v>0</v>
          </cell>
          <cell r="H712">
            <v>4.0999999999999996</v>
          </cell>
          <cell r="I712">
            <v>0</v>
          </cell>
          <cell r="J712" t="b">
            <v>0</v>
          </cell>
        </row>
        <row r="713">
          <cell r="A713" t="str">
            <v>PGE:R:LED MR-16 = 10 TO &lt;11 WATTS</v>
          </cell>
          <cell r="B713" t="str">
            <v>PGE</v>
          </cell>
          <cell r="C713" t="str">
            <v>R</v>
          </cell>
          <cell r="D713" t="str">
            <v>LED MR-16 = 10 TO &lt;11 WATTS</v>
          </cell>
          <cell r="E713" t="str">
            <v>Res</v>
          </cell>
          <cell r="F713">
            <v>6.67</v>
          </cell>
          <cell r="G713">
            <v>0</v>
          </cell>
          <cell r="H713">
            <v>6.67</v>
          </cell>
          <cell r="I713">
            <v>0</v>
          </cell>
          <cell r="J713" t="b">
            <v>0</v>
          </cell>
        </row>
        <row r="714">
          <cell r="A714" t="str">
            <v>PGE:ROB:CFL EXT FIXT - &lt;= 100 WATTS</v>
          </cell>
          <cell r="B714" t="str">
            <v>PGE</v>
          </cell>
          <cell r="C714" t="str">
            <v>ROB</v>
          </cell>
          <cell r="D714" t="str">
            <v>CFL EXT FIXT - &lt;= 100 WATTS</v>
          </cell>
          <cell r="E714" t="str">
            <v>Res</v>
          </cell>
          <cell r="F714">
            <v>16</v>
          </cell>
          <cell r="G714">
            <v>0</v>
          </cell>
          <cell r="H714">
            <v>16</v>
          </cell>
          <cell r="I714">
            <v>0</v>
          </cell>
          <cell r="J714" t="b">
            <v>0</v>
          </cell>
        </row>
        <row r="715">
          <cell r="A715" t="str">
            <v>PGE:R:LED MR-16 = 10 TO &lt;11 WATTS</v>
          </cell>
          <cell r="B715" t="str">
            <v>PGE</v>
          </cell>
          <cell r="C715" t="str">
            <v>R</v>
          </cell>
          <cell r="D715" t="str">
            <v>LED MR-16 = 10 TO &lt;11 WATTS</v>
          </cell>
          <cell r="E715" t="str">
            <v>Res</v>
          </cell>
          <cell r="F715">
            <v>6.71</v>
          </cell>
          <cell r="G715">
            <v>0</v>
          </cell>
          <cell r="H715">
            <v>6.71</v>
          </cell>
          <cell r="I715">
            <v>0</v>
          </cell>
          <cell r="J715" t="b">
            <v>0</v>
          </cell>
        </row>
        <row r="716">
          <cell r="A716" t="str">
            <v>PGE:R:LED MR-16 = 6 TO &lt;7 WATTS</v>
          </cell>
          <cell r="B716" t="str">
            <v>PGE</v>
          </cell>
          <cell r="C716" t="str">
            <v>R</v>
          </cell>
          <cell r="D716" t="str">
            <v>LED MR-16 = 6 TO &lt;7 WATTS</v>
          </cell>
          <cell r="E716" t="str">
            <v>Res</v>
          </cell>
          <cell r="F716">
            <v>4.16</v>
          </cell>
          <cell r="G716">
            <v>0</v>
          </cell>
          <cell r="H716">
            <v>4.16</v>
          </cell>
          <cell r="I716">
            <v>0</v>
          </cell>
          <cell r="J716" t="b">
            <v>0</v>
          </cell>
        </row>
        <row r="717">
          <cell r="A717" t="str">
            <v>PGE:ROB:CFL HARD WIRED FIXTURES: 27- 68 WATT WALL PACK - EXTERIOR</v>
          </cell>
          <cell r="B717" t="str">
            <v>PGE</v>
          </cell>
          <cell r="C717" t="str">
            <v>ROB</v>
          </cell>
          <cell r="D717" t="str">
            <v>CFL HARD WIRED FIXTURES: 27- 68 WATT WALL PACK - EXTERIOR</v>
          </cell>
          <cell r="E717" t="str">
            <v>Res</v>
          </cell>
          <cell r="F717">
            <v>8.8000000000000007</v>
          </cell>
          <cell r="G717">
            <v>0</v>
          </cell>
          <cell r="H717">
            <v>8.8000000000000007</v>
          </cell>
          <cell r="I717">
            <v>0</v>
          </cell>
          <cell r="J717" t="b">
            <v>0</v>
          </cell>
        </row>
        <row r="718">
          <cell r="A718" t="str">
            <v>PGE:ROB:CFL HARD WIRED FIXTURES: 28 WATT - INTERIOR</v>
          </cell>
          <cell r="B718" t="str">
            <v>PGE</v>
          </cell>
          <cell r="C718" t="str">
            <v>ROB</v>
          </cell>
          <cell r="D718" t="str">
            <v>CFL HARD WIRED FIXTURES: 28 WATT - INTERIOR</v>
          </cell>
          <cell r="E718" t="str">
            <v>Res</v>
          </cell>
          <cell r="F718">
            <v>16</v>
          </cell>
          <cell r="G718">
            <v>0</v>
          </cell>
          <cell r="H718">
            <v>16</v>
          </cell>
          <cell r="I718">
            <v>0</v>
          </cell>
          <cell r="J718" t="b">
            <v>0</v>
          </cell>
        </row>
        <row r="719">
          <cell r="A719" t="str">
            <v>PGE:R:LED MR-16 =7 TO &lt;8 WATTS</v>
          </cell>
          <cell r="B719" t="str">
            <v>PGE</v>
          </cell>
          <cell r="C719" t="str">
            <v>R</v>
          </cell>
          <cell r="D719" t="str">
            <v>LED MR-16 =7 TO &lt;8 WATTS</v>
          </cell>
          <cell r="E719" t="str">
            <v>Res</v>
          </cell>
          <cell r="F719">
            <v>4.5999999999999996</v>
          </cell>
          <cell r="G719">
            <v>0</v>
          </cell>
          <cell r="H719">
            <v>4.5999999999999996</v>
          </cell>
          <cell r="I719">
            <v>0</v>
          </cell>
          <cell r="J719" t="b">
            <v>0</v>
          </cell>
        </row>
        <row r="720">
          <cell r="A720" t="str">
            <v>PGE:ROB:LIN FT T1 LED LTBAR &gt; 5FT UNIT NO OCC SENS CTRL REPLACE MULT LAMP PROFILE</v>
          </cell>
          <cell r="B720" t="str">
            <v>PGE</v>
          </cell>
          <cell r="C720" t="str">
            <v>ROB</v>
          </cell>
          <cell r="D720" t="str">
            <v>LIN FT T1 LED LTBAR &gt; 5FT UNIT NO OCC SENS CTRL REPLACE MULT LAMP PROFILE</v>
          </cell>
          <cell r="E720" t="str">
            <v>Res</v>
          </cell>
          <cell r="F720">
            <v>14.9</v>
          </cell>
          <cell r="G720">
            <v>0</v>
          </cell>
          <cell r="H720">
            <v>4</v>
          </cell>
          <cell r="I720">
            <v>4</v>
          </cell>
          <cell r="J720" t="b">
            <v>1</v>
          </cell>
        </row>
        <row r="721">
          <cell r="A721" t="str">
            <v>PGE:ROB:ECM FOR WALK-IN EVAPORATOR FAN WITH CONTROLLER - 1/3HP</v>
          </cell>
          <cell r="B721" t="str">
            <v>PGE</v>
          </cell>
          <cell r="C721" t="str">
            <v>ROB</v>
          </cell>
          <cell r="D721" t="str">
            <v>ECM FOR WALK-IN EVAPORATOR FAN WITH CONTROLLER - 1/3HP</v>
          </cell>
          <cell r="E721" t="str">
            <v>Ag</v>
          </cell>
          <cell r="F721">
            <v>15</v>
          </cell>
          <cell r="G721">
            <v>0</v>
          </cell>
          <cell r="H721">
            <v>6.666666666666667</v>
          </cell>
          <cell r="I721">
            <v>6.666666666666667</v>
          </cell>
          <cell r="J721" t="b">
            <v>1</v>
          </cell>
        </row>
        <row r="722">
          <cell r="A722" t="str">
            <v>PGE:R:LED OUTDOOR AREA LIGHTING - REPLACE UP TO A 70 W LAMP WITH LED</v>
          </cell>
          <cell r="B722" t="str">
            <v>PGE</v>
          </cell>
          <cell r="C722" t="str">
            <v>R</v>
          </cell>
          <cell r="D722" t="str">
            <v>LED OUTDOOR AREA LIGHTING - REPLACE UP TO A 70 W LAMP WITH LED</v>
          </cell>
          <cell r="E722" t="str">
            <v>Res</v>
          </cell>
          <cell r="F722">
            <v>12</v>
          </cell>
          <cell r="G722">
            <v>0</v>
          </cell>
          <cell r="H722">
            <v>12</v>
          </cell>
          <cell r="I722">
            <v>0</v>
          </cell>
          <cell r="J722" t="b">
            <v>0</v>
          </cell>
        </row>
        <row r="723">
          <cell r="A723" t="str">
            <v>PGE:R:LED PAR20: &lt;= 11 WATTS</v>
          </cell>
          <cell r="B723" t="str">
            <v>PGE</v>
          </cell>
          <cell r="C723" t="str">
            <v>R</v>
          </cell>
          <cell r="D723" t="str">
            <v>LED PAR20: &lt;= 11 WATTS</v>
          </cell>
          <cell r="E723" t="str">
            <v>Res</v>
          </cell>
          <cell r="F723">
            <v>5</v>
          </cell>
          <cell r="G723">
            <v>0</v>
          </cell>
          <cell r="H723">
            <v>5</v>
          </cell>
          <cell r="I723">
            <v>0</v>
          </cell>
          <cell r="J723" t="b">
            <v>0</v>
          </cell>
        </row>
        <row r="724">
          <cell r="A724" t="str">
            <v>PGE:R:LED PAR20: &lt;= 11 WATTS</v>
          </cell>
          <cell r="B724" t="str">
            <v>PGE</v>
          </cell>
          <cell r="C724" t="str">
            <v>R</v>
          </cell>
          <cell r="D724" t="str">
            <v>LED PAR20: &lt;= 11 WATTS</v>
          </cell>
          <cell r="E724" t="str">
            <v>Res</v>
          </cell>
          <cell r="F724">
            <v>8.9</v>
          </cell>
          <cell r="G724">
            <v>0</v>
          </cell>
          <cell r="H724">
            <v>8.9</v>
          </cell>
          <cell r="I724">
            <v>0</v>
          </cell>
          <cell r="J724" t="b">
            <v>0</v>
          </cell>
        </row>
        <row r="725">
          <cell r="A725" t="str">
            <v>PGE:R:LED PAR30 = 13 TO &lt;14 WATTS</v>
          </cell>
          <cell r="B725" t="str">
            <v>PGE</v>
          </cell>
          <cell r="C725" t="str">
            <v>R</v>
          </cell>
          <cell r="D725" t="str">
            <v>LED PAR30 = 13 TO &lt;14 WATTS</v>
          </cell>
          <cell r="E725" t="str">
            <v>Res</v>
          </cell>
          <cell r="F725">
            <v>4.0999999999999996</v>
          </cell>
          <cell r="G725">
            <v>0</v>
          </cell>
          <cell r="H725">
            <v>4.0999999999999996</v>
          </cell>
          <cell r="I725">
            <v>0</v>
          </cell>
          <cell r="J725" t="b">
            <v>0</v>
          </cell>
        </row>
        <row r="726">
          <cell r="A726" t="str">
            <v>PGE:R:LED PAR30 = 13 TO &lt;14 WATTS</v>
          </cell>
          <cell r="B726" t="str">
            <v>PGE</v>
          </cell>
          <cell r="C726" t="str">
            <v>R</v>
          </cell>
          <cell r="D726" t="str">
            <v>LED PAR30 = 13 TO &lt;14 WATTS</v>
          </cell>
          <cell r="E726" t="str">
            <v>Res</v>
          </cell>
          <cell r="F726">
            <v>5.7</v>
          </cell>
          <cell r="G726">
            <v>0</v>
          </cell>
          <cell r="H726">
            <v>5.7</v>
          </cell>
          <cell r="I726">
            <v>0</v>
          </cell>
          <cell r="J726" t="b">
            <v>0</v>
          </cell>
        </row>
        <row r="727">
          <cell r="A727" t="str">
            <v>PGE:R:LED PAR30 = 13 TO &lt;14 WATTS</v>
          </cell>
          <cell r="B727" t="str">
            <v>PGE</v>
          </cell>
          <cell r="C727" t="str">
            <v>R</v>
          </cell>
          <cell r="D727" t="str">
            <v>LED PAR30 = 13 TO &lt;14 WATTS</v>
          </cell>
          <cell r="E727" t="str">
            <v>Res</v>
          </cell>
          <cell r="F727">
            <v>9.5</v>
          </cell>
          <cell r="G727">
            <v>0</v>
          </cell>
          <cell r="H727">
            <v>9.5</v>
          </cell>
          <cell r="I727">
            <v>0</v>
          </cell>
          <cell r="J727" t="b">
            <v>0</v>
          </cell>
        </row>
        <row r="728">
          <cell r="A728" t="str">
            <v>PGE:R:LED PAR30 = 13 TO &lt;14 WATTS</v>
          </cell>
          <cell r="B728" t="str">
            <v>PGE</v>
          </cell>
          <cell r="C728" t="str">
            <v>R</v>
          </cell>
          <cell r="D728" t="str">
            <v>LED PAR30 = 13 TO &lt;14 WATTS</v>
          </cell>
          <cell r="E728" t="str">
            <v>Res</v>
          </cell>
          <cell r="F728">
            <v>4.99</v>
          </cell>
          <cell r="G728">
            <v>0</v>
          </cell>
          <cell r="H728">
            <v>4.99</v>
          </cell>
          <cell r="I728">
            <v>0</v>
          </cell>
          <cell r="J728" t="b">
            <v>0</v>
          </cell>
        </row>
        <row r="729">
          <cell r="A729" t="str">
            <v>PGE:R:LED PAR30 = 13 TO &lt;14 WATTS</v>
          </cell>
          <cell r="B729" t="str">
            <v>PGE</v>
          </cell>
          <cell r="C729" t="str">
            <v>R</v>
          </cell>
          <cell r="D729" t="str">
            <v>LED PAR30 = 13 TO &lt;14 WATTS</v>
          </cell>
          <cell r="E729" t="str">
            <v>Res</v>
          </cell>
          <cell r="F729">
            <v>6.67</v>
          </cell>
          <cell r="G729">
            <v>0</v>
          </cell>
          <cell r="H729">
            <v>6.67</v>
          </cell>
          <cell r="I729">
            <v>0</v>
          </cell>
          <cell r="J729" t="b">
            <v>0</v>
          </cell>
        </row>
        <row r="730">
          <cell r="A730" t="str">
            <v>PGE:R:LED PAR38 = 17 TO &lt;18 WATTS</v>
          </cell>
          <cell r="B730" t="str">
            <v>PGE</v>
          </cell>
          <cell r="C730" t="str">
            <v>R</v>
          </cell>
          <cell r="D730" t="str">
            <v>LED PAR38 = 17 TO &lt;18 WATTS</v>
          </cell>
          <cell r="E730" t="str">
            <v>Res</v>
          </cell>
          <cell r="F730">
            <v>5</v>
          </cell>
          <cell r="G730">
            <v>0</v>
          </cell>
          <cell r="H730">
            <v>5</v>
          </cell>
          <cell r="I730">
            <v>0</v>
          </cell>
          <cell r="J730" t="b">
            <v>0</v>
          </cell>
        </row>
        <row r="731">
          <cell r="A731" t="str">
            <v>PGE:R:LED PAR38 = 17 TO &lt;18 WATTS</v>
          </cell>
          <cell r="B731" t="str">
            <v>PGE</v>
          </cell>
          <cell r="C731" t="str">
            <v>R</v>
          </cell>
          <cell r="D731" t="str">
            <v>LED PAR38 = 17 TO &lt;18 WATTS</v>
          </cell>
          <cell r="E731" t="str">
            <v>Res</v>
          </cell>
          <cell r="F731">
            <v>6.7</v>
          </cell>
          <cell r="G731">
            <v>0</v>
          </cell>
          <cell r="H731">
            <v>6.7</v>
          </cell>
          <cell r="I731">
            <v>0</v>
          </cell>
          <cell r="J731" t="b">
            <v>0</v>
          </cell>
        </row>
        <row r="732">
          <cell r="A732" t="str">
            <v>PGE:R:LED PAR38 = 18 TO &lt;19 WATTS</v>
          </cell>
          <cell r="B732" t="str">
            <v>PGE</v>
          </cell>
          <cell r="C732" t="str">
            <v>R</v>
          </cell>
          <cell r="D732" t="str">
            <v>LED PAR38 = 18 TO &lt;19 WATTS</v>
          </cell>
          <cell r="E732" t="str">
            <v>Res</v>
          </cell>
          <cell r="F732">
            <v>6.67</v>
          </cell>
          <cell r="G732">
            <v>0</v>
          </cell>
          <cell r="H732">
            <v>6.67</v>
          </cell>
          <cell r="I732">
            <v>0</v>
          </cell>
          <cell r="J732" t="b">
            <v>0</v>
          </cell>
        </row>
        <row r="733">
          <cell r="A733" t="str">
            <v>PGE:R:LED PAR38 = 18 TO &lt;19 WATTS</v>
          </cell>
          <cell r="B733" t="str">
            <v>PGE</v>
          </cell>
          <cell r="C733" t="str">
            <v>R</v>
          </cell>
          <cell r="D733" t="str">
            <v>LED PAR38 = 18 TO &lt;19 WATTS</v>
          </cell>
          <cell r="E733" t="str">
            <v>Res</v>
          </cell>
          <cell r="F733">
            <v>16</v>
          </cell>
          <cell r="G733">
            <v>0</v>
          </cell>
          <cell r="H733">
            <v>16</v>
          </cell>
          <cell r="I733">
            <v>0</v>
          </cell>
          <cell r="J733" t="b">
            <v>0</v>
          </cell>
        </row>
        <row r="734">
          <cell r="A734" t="str">
            <v>PGE:R:LED MR-16 = 6 TO &lt;7 WATTS</v>
          </cell>
          <cell r="B734" t="str">
            <v>PGE</v>
          </cell>
          <cell r="C734" t="str">
            <v>R</v>
          </cell>
          <cell r="D734" t="str">
            <v>LED MR-16 = 6 TO &lt;7 WATTS</v>
          </cell>
          <cell r="E734" t="str">
            <v>Res</v>
          </cell>
          <cell r="F734">
            <v>4.0999999999999996</v>
          </cell>
          <cell r="G734">
            <v>0</v>
          </cell>
          <cell r="H734">
            <v>4.0999999999999996</v>
          </cell>
          <cell r="I734">
            <v>0</v>
          </cell>
          <cell r="J734" t="b">
            <v>0</v>
          </cell>
        </row>
        <row r="735">
          <cell r="A735" t="str">
            <v>PGE:R:LED MR-16 = 8 TO &lt;9 WATTS</v>
          </cell>
          <cell r="B735" t="str">
            <v>PGE</v>
          </cell>
          <cell r="C735" t="str">
            <v>R</v>
          </cell>
          <cell r="D735" t="str">
            <v>LED MR-16 = 8 TO &lt;9 WATTS</v>
          </cell>
          <cell r="E735" t="str">
            <v>Res</v>
          </cell>
          <cell r="F735">
            <v>6.71</v>
          </cell>
          <cell r="G735">
            <v>0</v>
          </cell>
          <cell r="H735">
            <v>6.71</v>
          </cell>
          <cell r="I735">
            <v>0</v>
          </cell>
          <cell r="J735" t="b">
            <v>0</v>
          </cell>
        </row>
        <row r="736">
          <cell r="A736" t="str">
            <v>PGE:ROB:LED A-LAMP &lt; 8 WATTS</v>
          </cell>
          <cell r="B736" t="str">
            <v>PGE</v>
          </cell>
          <cell r="C736" t="str">
            <v>ROB</v>
          </cell>
          <cell r="D736" t="str">
            <v>LED A-LAMP &lt; 8 WATTS</v>
          </cell>
          <cell r="E736" t="str">
            <v>Res</v>
          </cell>
          <cell r="F736">
            <v>4.2</v>
          </cell>
          <cell r="G736">
            <v>0</v>
          </cell>
          <cell r="H736">
            <v>4.2</v>
          </cell>
          <cell r="I736">
            <v>0</v>
          </cell>
          <cell r="J736" t="b">
            <v>0</v>
          </cell>
        </row>
        <row r="737">
          <cell r="A737" t="str">
            <v>PGE:ROB:LED A-LAMP &lt; 8 WATTS</v>
          </cell>
          <cell r="B737" t="str">
            <v>PGE</v>
          </cell>
          <cell r="C737" t="str">
            <v>ROB</v>
          </cell>
          <cell r="D737" t="str">
            <v>LED A-LAMP &lt; 8 WATTS</v>
          </cell>
          <cell r="E737" t="str">
            <v>Res</v>
          </cell>
          <cell r="F737">
            <v>5</v>
          </cell>
          <cell r="G737">
            <v>0</v>
          </cell>
          <cell r="H737">
            <v>5</v>
          </cell>
          <cell r="I737">
            <v>0</v>
          </cell>
          <cell r="J737" t="b">
            <v>0</v>
          </cell>
        </row>
        <row r="738">
          <cell r="A738" t="str">
            <v>PGE:ROB:LED A-LAMP &lt; 8 WATTS</v>
          </cell>
          <cell r="B738" t="str">
            <v>PGE</v>
          </cell>
          <cell r="C738" t="str">
            <v>ROB</v>
          </cell>
          <cell r="D738" t="str">
            <v>LED A-LAMP &lt; 8 WATTS</v>
          </cell>
          <cell r="E738" t="str">
            <v>Res</v>
          </cell>
          <cell r="F738">
            <v>16</v>
          </cell>
          <cell r="G738">
            <v>0</v>
          </cell>
          <cell r="H738">
            <v>16</v>
          </cell>
          <cell r="I738">
            <v>0</v>
          </cell>
          <cell r="J738" t="b">
            <v>0</v>
          </cell>
        </row>
        <row r="739">
          <cell r="A739" t="str">
            <v>PGE:ROB:LED A-LAMP 19 TO &lt; 20 WATTS</v>
          </cell>
          <cell r="B739" t="str">
            <v>PGE</v>
          </cell>
          <cell r="C739" t="str">
            <v>ROB</v>
          </cell>
          <cell r="D739" t="str">
            <v>LED A-LAMP 19 TO &lt; 20 WATTS</v>
          </cell>
          <cell r="E739" t="str">
            <v>Res</v>
          </cell>
          <cell r="F739">
            <v>5</v>
          </cell>
          <cell r="G739">
            <v>0</v>
          </cell>
          <cell r="H739">
            <v>5</v>
          </cell>
          <cell r="I739">
            <v>0</v>
          </cell>
          <cell r="J739" t="b">
            <v>0</v>
          </cell>
        </row>
        <row r="740">
          <cell r="A740" t="str">
            <v>PGE:R:LED PAR38 = 20 TO &lt;21 WATTS</v>
          </cell>
          <cell r="B740" t="str">
            <v>PGE</v>
          </cell>
          <cell r="C740" t="str">
            <v>R</v>
          </cell>
          <cell r="D740" t="str">
            <v>LED PAR38 = 20 TO &lt;21 WATTS</v>
          </cell>
          <cell r="E740" t="str">
            <v>Com</v>
          </cell>
          <cell r="F740">
            <v>4.5999999999999996</v>
          </cell>
          <cell r="G740">
            <v>0</v>
          </cell>
          <cell r="H740">
            <v>4.5999999999999996</v>
          </cell>
          <cell r="I740">
            <v>0</v>
          </cell>
          <cell r="J740" t="b">
            <v>0</v>
          </cell>
        </row>
        <row r="741">
          <cell r="A741" t="str">
            <v>PGE:ROB:ECM FOR WALK-IN EVAPORATOR FAN WITH CONTROLLER - 1/5HP</v>
          </cell>
          <cell r="B741" t="str">
            <v>PGE</v>
          </cell>
          <cell r="C741" t="str">
            <v>ROB</v>
          </cell>
          <cell r="D741" t="str">
            <v>ECM FOR WALK-IN EVAPORATOR FAN WITH CONTROLLER - 1/5HP</v>
          </cell>
          <cell r="E741" t="str">
            <v>Res</v>
          </cell>
          <cell r="F741">
            <v>15</v>
          </cell>
          <cell r="G741">
            <v>0</v>
          </cell>
          <cell r="H741">
            <v>6.666666666666667</v>
          </cell>
          <cell r="I741">
            <v>6.666666666666667</v>
          </cell>
          <cell r="J741" t="b">
            <v>1</v>
          </cell>
        </row>
        <row r="742">
          <cell r="A742" t="str">
            <v>PGE:R:CFL HARD WIRED FIXTURES: 25 WATT - INTERIOR</v>
          </cell>
          <cell r="B742" t="str">
            <v>PGE</v>
          </cell>
          <cell r="C742" t="str">
            <v>R</v>
          </cell>
          <cell r="D742" t="str">
            <v>CFL HARD WIRED FIXTURES: 25 WATT - INTERIOR</v>
          </cell>
          <cell r="E742" t="str">
            <v>Res</v>
          </cell>
          <cell r="F742">
            <v>16</v>
          </cell>
          <cell r="G742">
            <v>0</v>
          </cell>
          <cell r="H742">
            <v>16</v>
          </cell>
          <cell r="I742">
            <v>0</v>
          </cell>
          <cell r="J742" t="b">
            <v>0</v>
          </cell>
        </row>
        <row r="743">
          <cell r="A743" t="str">
            <v>PGE:R:FIXTURE EXT INDUCTION - 101 - 175 WATTS BASE CASE</v>
          </cell>
          <cell r="B743" t="str">
            <v>PGE</v>
          </cell>
          <cell r="C743" t="str">
            <v>R</v>
          </cell>
          <cell r="D743" t="str">
            <v>FIXTURE EXT INDUCTION - 101 - 175 WATTS BASE CASE</v>
          </cell>
          <cell r="E743" t="str">
            <v>Res</v>
          </cell>
          <cell r="F743">
            <v>15</v>
          </cell>
          <cell r="G743">
            <v>0</v>
          </cell>
          <cell r="H743">
            <v>15</v>
          </cell>
          <cell r="I743">
            <v>0</v>
          </cell>
          <cell r="J743" t="b">
            <v>0</v>
          </cell>
        </row>
        <row r="744">
          <cell r="A744" t="str">
            <v>PGE:R:LED R-BR -  5 TO &lt;11 WATTS</v>
          </cell>
          <cell r="B744" t="str">
            <v>PGE</v>
          </cell>
          <cell r="C744" t="str">
            <v>R</v>
          </cell>
          <cell r="D744" t="str">
            <v>LED R-BR -  5 TO &lt;11 WATTS</v>
          </cell>
          <cell r="E744" t="str">
            <v>Com</v>
          </cell>
          <cell r="F744">
            <v>4.5999999999999996</v>
          </cell>
          <cell r="G744">
            <v>0</v>
          </cell>
          <cell r="H744">
            <v>4.5999999999999996</v>
          </cell>
          <cell r="I744">
            <v>0</v>
          </cell>
          <cell r="J744" t="b">
            <v>0</v>
          </cell>
        </row>
        <row r="745">
          <cell r="A745" t="str">
            <v>PGE:R:LED R-BR - 14 TO &lt;= 22 WATTS</v>
          </cell>
          <cell r="B745" t="str">
            <v>PGE</v>
          </cell>
          <cell r="C745" t="str">
            <v>R</v>
          </cell>
          <cell r="D745" t="str">
            <v>LED R-BR - 14 TO &lt;= 22 WATTS</v>
          </cell>
          <cell r="E745" t="str">
            <v>Com</v>
          </cell>
          <cell r="F745">
            <v>4.5999999999999996</v>
          </cell>
          <cell r="G745">
            <v>0</v>
          </cell>
          <cell r="H745">
            <v>4.5999999999999996</v>
          </cell>
          <cell r="I745">
            <v>0</v>
          </cell>
          <cell r="J745" t="b">
            <v>0</v>
          </cell>
        </row>
        <row r="746">
          <cell r="A746" t="str">
            <v>PGE:R:CFL HARD WIRED FIXTURES: 22 WATT - INTERIOR</v>
          </cell>
          <cell r="B746" t="str">
            <v>PGE</v>
          </cell>
          <cell r="C746" t="str">
            <v>R</v>
          </cell>
          <cell r="D746" t="str">
            <v>CFL HARD WIRED FIXTURES: 22 WATT - INTERIOR</v>
          </cell>
          <cell r="E746" t="str">
            <v>Res</v>
          </cell>
          <cell r="F746">
            <v>16</v>
          </cell>
          <cell r="G746">
            <v>0</v>
          </cell>
          <cell r="H746">
            <v>16</v>
          </cell>
          <cell r="I746">
            <v>0</v>
          </cell>
          <cell r="J746" t="b">
            <v>0</v>
          </cell>
        </row>
        <row r="747">
          <cell r="A747" t="str">
            <v>PGE:R:LED PAR30 &lt; 10 WATTS</v>
          </cell>
          <cell r="B747" t="str">
            <v>PGE</v>
          </cell>
          <cell r="C747" t="str">
            <v>R</v>
          </cell>
          <cell r="D747" t="str">
            <v>LED PAR30 &lt; 10 WATTS</v>
          </cell>
          <cell r="E747" t="str">
            <v>Res</v>
          </cell>
          <cell r="F747">
            <v>5</v>
          </cell>
          <cell r="G747">
            <v>0</v>
          </cell>
          <cell r="H747">
            <v>5</v>
          </cell>
          <cell r="I747">
            <v>0</v>
          </cell>
          <cell r="J747" t="b">
            <v>0</v>
          </cell>
        </row>
        <row r="748">
          <cell r="A748" t="str">
            <v>PGE:R:LED PAR38 &lt; 12 WATTS</v>
          </cell>
          <cell r="B748" t="str">
            <v>PGE</v>
          </cell>
          <cell r="C748" t="str">
            <v>R</v>
          </cell>
          <cell r="D748" t="str">
            <v>LED PAR38 &lt; 12 WATTS</v>
          </cell>
          <cell r="E748" t="str">
            <v>Res</v>
          </cell>
          <cell r="F748">
            <v>4.5999999999999996</v>
          </cell>
          <cell r="G748">
            <v>0</v>
          </cell>
          <cell r="H748">
            <v>4.5999999999999996</v>
          </cell>
          <cell r="I748">
            <v>0</v>
          </cell>
          <cell r="J748" t="b">
            <v>0</v>
          </cell>
        </row>
        <row r="749">
          <cell r="A749" t="str">
            <v>PGE:ROB:28 WATT T8 REPLACING 32 WATT T8</v>
          </cell>
          <cell r="B749" t="str">
            <v>PGE</v>
          </cell>
          <cell r="C749" t="str">
            <v>ROB</v>
          </cell>
          <cell r="D749" t="str">
            <v>28 WATT T8 REPLACING 32 WATT T8</v>
          </cell>
          <cell r="E749" t="str">
            <v>Res</v>
          </cell>
          <cell r="F749">
            <v>14.26</v>
          </cell>
          <cell r="G749">
            <v>0</v>
          </cell>
          <cell r="H749">
            <v>4.753333333333333</v>
          </cell>
          <cell r="I749">
            <v>0</v>
          </cell>
          <cell r="J749" t="b">
            <v>1</v>
          </cell>
        </row>
        <row r="750">
          <cell r="A750" t="str">
            <v>PGE:ROB:CFL HARD WIRED FIXTURES: 26 WATT - EXTERIOR</v>
          </cell>
          <cell r="B750" t="str">
            <v>PGE</v>
          </cell>
          <cell r="C750" t="str">
            <v>ROB</v>
          </cell>
          <cell r="D750" t="str">
            <v>CFL HARD WIRED FIXTURES: 26 WATT - EXTERIOR</v>
          </cell>
          <cell r="E750" t="str">
            <v>Res</v>
          </cell>
          <cell r="F750">
            <v>8.8000000000000007</v>
          </cell>
          <cell r="G750">
            <v>0</v>
          </cell>
          <cell r="H750">
            <v>8.8000000000000007</v>
          </cell>
          <cell r="I750">
            <v>0</v>
          </cell>
          <cell r="J750" t="b">
            <v>0</v>
          </cell>
        </row>
        <row r="751">
          <cell r="A751" t="str">
            <v>PGE:REA:VFD ON AG WELL PUMPS (&lt;=300HP)</v>
          </cell>
          <cell r="B751" t="str">
            <v>PGE</v>
          </cell>
          <cell r="C751" t="str">
            <v>REA</v>
          </cell>
          <cell r="D751" t="str">
            <v>VFD ON AG WELL PUMPS (&lt;=300HP)</v>
          </cell>
          <cell r="E751" t="str">
            <v>Com</v>
          </cell>
          <cell r="F751">
            <v>10</v>
          </cell>
          <cell r="G751">
            <v>0</v>
          </cell>
          <cell r="H751">
            <v>6.666666666666667</v>
          </cell>
          <cell r="I751">
            <v>0</v>
          </cell>
          <cell r="J751" t="b">
            <v>1</v>
          </cell>
        </row>
        <row r="752">
          <cell r="A752" t="str">
            <v>PGE:ROB:COM - HIGH EFFICIENCY DHW BOILER (&gt;75 MBTU/HR) - 0.84</v>
          </cell>
          <cell r="B752" t="str">
            <v>PGE</v>
          </cell>
          <cell r="C752" t="str">
            <v>ROB</v>
          </cell>
          <cell r="D752" t="str">
            <v>COM - HIGH EFFICIENCY DHW BOILER (&gt;75 MBTU/HR) - 0.84</v>
          </cell>
          <cell r="E752" t="str">
            <v>Com</v>
          </cell>
          <cell r="F752">
            <v>20</v>
          </cell>
          <cell r="G752">
            <v>0</v>
          </cell>
          <cell r="H752">
            <v>20</v>
          </cell>
          <cell r="I752">
            <v>0</v>
          </cell>
          <cell r="J752" t="b">
            <v>0</v>
          </cell>
        </row>
        <row r="753">
          <cell r="A753" t="str">
            <v>PGE:ROB:LOW-TEMP DISPLAY CASE ANTI-SWEAT HEATER (ASH) CONTROLS</v>
          </cell>
          <cell r="B753" t="str">
            <v>PGE</v>
          </cell>
          <cell r="C753" t="str">
            <v>ROB</v>
          </cell>
          <cell r="D753" t="str">
            <v>LOW-TEMP DISPLAY CASE ANTI-SWEAT HEATER (ASH) CONTROLS</v>
          </cell>
          <cell r="E753" t="str">
            <v>Res</v>
          </cell>
          <cell r="F753">
            <v>12</v>
          </cell>
          <cell r="G753">
            <v>0</v>
          </cell>
          <cell r="H753">
            <v>4</v>
          </cell>
          <cell r="I753">
            <v>0</v>
          </cell>
          <cell r="J753" t="b">
            <v>1</v>
          </cell>
        </row>
        <row r="754">
          <cell r="A754" t="str">
            <v>PGE:ROB:T-8 W/ ELECTRONIC BALLAST: 2 FT 1 LAMP - INTERIOR</v>
          </cell>
          <cell r="B754" t="str">
            <v>PGE</v>
          </cell>
          <cell r="C754" t="str">
            <v>ROB</v>
          </cell>
          <cell r="D754" t="str">
            <v>T-8 W/ ELECTRONIC BALLAST: 2 FT 1 LAMP - INTERIOR</v>
          </cell>
          <cell r="E754" t="str">
            <v>Res</v>
          </cell>
          <cell r="F754">
            <v>15</v>
          </cell>
          <cell r="G754">
            <v>0</v>
          </cell>
          <cell r="H754">
            <v>15</v>
          </cell>
          <cell r="I754">
            <v>0</v>
          </cell>
          <cell r="J754" t="b">
            <v>0</v>
          </cell>
        </row>
        <row r="755">
          <cell r="A755" t="str">
            <v>PGE:ROB:T-8 W/ ELECTRONIC BALLAST: 3 FT 2 LAMP - INTERIOR</v>
          </cell>
          <cell r="B755" t="str">
            <v>PGE</v>
          </cell>
          <cell r="C755" t="str">
            <v>ROB</v>
          </cell>
          <cell r="D755" t="str">
            <v>T-8 W/ ELECTRONIC BALLAST: 3 FT 2 LAMP - INTERIOR</v>
          </cell>
          <cell r="E755" t="str">
            <v>Res</v>
          </cell>
          <cell r="F755">
            <v>15</v>
          </cell>
          <cell r="G755">
            <v>0</v>
          </cell>
          <cell r="H755">
            <v>15</v>
          </cell>
          <cell r="I755">
            <v>0</v>
          </cell>
          <cell r="J755" t="b">
            <v>0</v>
          </cell>
        </row>
        <row r="756">
          <cell r="A756" t="str">
            <v>PGE:ROB:HIGH-EFFICIENCY CONDENSING BOILER</v>
          </cell>
          <cell r="B756" t="str">
            <v>PGE</v>
          </cell>
          <cell r="C756" t="str">
            <v>ROB</v>
          </cell>
          <cell r="D756" t="str">
            <v>HIGH-EFFICIENCY CONDENSING BOILER</v>
          </cell>
          <cell r="E756" t="str">
            <v>Ind</v>
          </cell>
          <cell r="F756">
            <v>20</v>
          </cell>
          <cell r="G756">
            <v>0</v>
          </cell>
          <cell r="H756">
            <v>20</v>
          </cell>
          <cell r="I756">
            <v>0</v>
          </cell>
          <cell r="J756" t="b">
            <v>0</v>
          </cell>
        </row>
        <row r="757">
          <cell r="A757" t="str">
            <v>PGE:ROB:PROCESS BOILER - STEAM</v>
          </cell>
          <cell r="B757" t="str">
            <v>PGE</v>
          </cell>
          <cell r="C757" t="str">
            <v>ROB</v>
          </cell>
          <cell r="D757" t="str">
            <v>PROCESS BOILER - STEAM</v>
          </cell>
          <cell r="E757" t="str">
            <v>Ag</v>
          </cell>
          <cell r="F757">
            <v>20</v>
          </cell>
          <cell r="G757">
            <v>0</v>
          </cell>
          <cell r="H757">
            <v>20</v>
          </cell>
          <cell r="I757">
            <v>0</v>
          </cell>
          <cell r="J757" t="b">
            <v>0</v>
          </cell>
        </row>
        <row r="758">
          <cell r="A758" t="str">
            <v>PGE:ROB:PROCESS BOILER - STEAM</v>
          </cell>
          <cell r="B758" t="str">
            <v>PGE</v>
          </cell>
          <cell r="C758" t="str">
            <v>ROB</v>
          </cell>
          <cell r="D758" t="str">
            <v>PROCESS BOILER - STEAM</v>
          </cell>
          <cell r="E758" t="str">
            <v>Ind</v>
          </cell>
          <cell r="F758">
            <v>20</v>
          </cell>
          <cell r="G758">
            <v>0</v>
          </cell>
          <cell r="H758">
            <v>20</v>
          </cell>
          <cell r="I758">
            <v>0</v>
          </cell>
          <cell r="J758" t="b">
            <v>0</v>
          </cell>
        </row>
        <row r="759">
          <cell r="A759" t="str">
            <v>PGE:ER:REFRIGERATION - CASES - LOW TEMP COFFIN TO NEW/REFURB HIGH EE REACH-IN</v>
          </cell>
          <cell r="B759" t="str">
            <v>PGE</v>
          </cell>
          <cell r="C759" t="str">
            <v>ER</v>
          </cell>
          <cell r="D759" t="str">
            <v>REFRIGERATION - CASES - LOW TEMP COFFIN TO NEW/REFURB HIGH EE REACH-IN</v>
          </cell>
          <cell r="E759" t="str">
            <v>Com</v>
          </cell>
          <cell r="F759">
            <v>12</v>
          </cell>
          <cell r="G759">
            <v>4</v>
          </cell>
          <cell r="H759">
            <v>12</v>
          </cell>
          <cell r="I759">
            <v>4</v>
          </cell>
          <cell r="J759" t="b">
            <v>0</v>
          </cell>
        </row>
        <row r="760">
          <cell r="A760" t="str">
            <v>PGE:REA:CASES - RETROFIT GLASS DOORS ON OPEN VERTICAL DISPLAY CASES (MEDIUM CASE)</v>
          </cell>
          <cell r="B760" t="str">
            <v>PGE</v>
          </cell>
          <cell r="C760" t="str">
            <v>REA</v>
          </cell>
          <cell r="D760" t="str">
            <v>CASES - RETROFIT GLASS DOORS ON OPEN VERTICAL DISPLAY CASES (MEDIUM CASE)</v>
          </cell>
          <cell r="E760" t="str">
            <v>Com</v>
          </cell>
          <cell r="F760">
            <v>12</v>
          </cell>
          <cell r="G760">
            <v>0</v>
          </cell>
          <cell r="H760">
            <v>4</v>
          </cell>
          <cell r="I760">
            <v>0</v>
          </cell>
          <cell r="J760" t="b">
            <v>1</v>
          </cell>
        </row>
        <row r="761">
          <cell r="A761" t="str">
            <v>PGE:REA:CONTROL - MULTIPLEX - AMBIENT AIR COOLED SCT HP 70 F MIN</v>
          </cell>
          <cell r="B761" t="str">
            <v>PGE</v>
          </cell>
          <cell r="C761" t="str">
            <v>REA</v>
          </cell>
          <cell r="D761" t="str">
            <v>CONTROL - MULTIPLEX - AMBIENT AIR COOLED SCT HP 70 F MIN</v>
          </cell>
          <cell r="E761" t="str">
            <v>Com</v>
          </cell>
          <cell r="F761">
            <v>15</v>
          </cell>
          <cell r="G761">
            <v>0</v>
          </cell>
          <cell r="H761">
            <v>6.666666666666667</v>
          </cell>
          <cell r="I761">
            <v>0</v>
          </cell>
          <cell r="J761" t="b">
            <v>1</v>
          </cell>
        </row>
        <row r="762">
          <cell r="A762" t="str">
            <v>PGE:REA:TIME CLOCK: REFRIGERATION CASE LIGHTING</v>
          </cell>
          <cell r="B762" t="str">
            <v>PGE</v>
          </cell>
          <cell r="C762" t="str">
            <v>REA</v>
          </cell>
          <cell r="D762" t="str">
            <v>TIME CLOCK: REFRIGERATION CASE LIGHTING</v>
          </cell>
          <cell r="E762" t="str">
            <v>Com</v>
          </cell>
          <cell r="F762">
            <v>8</v>
          </cell>
          <cell r="G762">
            <v>0</v>
          </cell>
          <cell r="H762">
            <v>4</v>
          </cell>
          <cell r="I762">
            <v>4</v>
          </cell>
          <cell r="J762" t="b">
            <v>1</v>
          </cell>
        </row>
        <row r="763">
          <cell r="A763" t="str">
            <v>PGE:ROB:CONDENSER - MULTIPLEX - AIR COOLED TO EVAP COOLED CONDENSER</v>
          </cell>
          <cell r="B763" t="str">
            <v>PGE</v>
          </cell>
          <cell r="C763" t="str">
            <v>ROB</v>
          </cell>
          <cell r="D763" t="str">
            <v>CONDENSER - MULTIPLEX - AIR COOLED TO EVAP COOLED CONDENSER</v>
          </cell>
          <cell r="E763" t="str">
            <v>Com</v>
          </cell>
          <cell r="F763">
            <v>15</v>
          </cell>
          <cell r="G763">
            <v>0</v>
          </cell>
          <cell r="H763">
            <v>15</v>
          </cell>
          <cell r="I763">
            <v>0</v>
          </cell>
          <cell r="J763" t="b">
            <v>0</v>
          </cell>
        </row>
        <row r="764">
          <cell r="A764" t="str">
            <v>PGE:ROB:CONTROL - MULTIPLEX - AMBIENT AIR COOLED SCT HP 70 F MIN - VAR SPD</v>
          </cell>
          <cell r="B764" t="str">
            <v>PGE</v>
          </cell>
          <cell r="C764" t="str">
            <v>ROB</v>
          </cell>
          <cell r="D764" t="str">
            <v>CONTROL - MULTIPLEX - AMBIENT AIR COOLED SCT HP 70 F MIN - VAR SPD</v>
          </cell>
          <cell r="E764" t="str">
            <v>Com</v>
          </cell>
          <cell r="F764">
            <v>15</v>
          </cell>
          <cell r="G764">
            <v>0</v>
          </cell>
          <cell r="H764">
            <v>6.666666666666667</v>
          </cell>
          <cell r="I764">
            <v>0</v>
          </cell>
          <cell r="J764" t="b">
            <v>1</v>
          </cell>
        </row>
        <row r="765">
          <cell r="A765" t="str">
            <v>PGE:ROB:CONTROL - MULTIPLEX - WETBULB - EVAP COOLED SCT HP 70 F MIN</v>
          </cell>
          <cell r="B765" t="str">
            <v>PGE</v>
          </cell>
          <cell r="C765" t="str">
            <v>ROB</v>
          </cell>
          <cell r="D765" t="str">
            <v>CONTROL - MULTIPLEX - WETBULB - EVAP COOLED SCT HP 70 F MIN</v>
          </cell>
          <cell r="E765" t="str">
            <v>Com</v>
          </cell>
          <cell r="F765">
            <v>15</v>
          </cell>
          <cell r="G765">
            <v>0</v>
          </cell>
          <cell r="H765">
            <v>6.666666666666667</v>
          </cell>
          <cell r="I765">
            <v>0</v>
          </cell>
          <cell r="J765" t="b">
            <v>1</v>
          </cell>
        </row>
        <row r="766">
          <cell r="A766" t="str">
            <v>PGE:R:LED A-LAMP &lt; 8 WATTS</v>
          </cell>
          <cell r="B766" t="str">
            <v>PGE</v>
          </cell>
          <cell r="C766" t="str">
            <v>R</v>
          </cell>
          <cell r="D766" t="str">
            <v>LED A-LAMP &lt; 8 WATTS</v>
          </cell>
          <cell r="E766" t="str">
            <v>Res</v>
          </cell>
          <cell r="F766">
            <v>4.16</v>
          </cell>
          <cell r="G766">
            <v>0</v>
          </cell>
          <cell r="H766">
            <v>4.16</v>
          </cell>
          <cell r="I766">
            <v>0</v>
          </cell>
          <cell r="J766" t="b">
            <v>0</v>
          </cell>
        </row>
        <row r="767">
          <cell r="A767" t="str">
            <v>PGE:R:LED A-LAMP 15 TO &lt; 16 WATTS</v>
          </cell>
          <cell r="B767" t="str">
            <v>PGE</v>
          </cell>
          <cell r="C767" t="str">
            <v>R</v>
          </cell>
          <cell r="D767" t="str">
            <v>LED A-LAMP 15 TO &lt; 16 WATTS</v>
          </cell>
          <cell r="E767" t="str">
            <v>Res</v>
          </cell>
          <cell r="F767">
            <v>4.1399999999999997</v>
          </cell>
          <cell r="G767">
            <v>0</v>
          </cell>
          <cell r="H767">
            <v>4.1399999999999997</v>
          </cell>
          <cell r="I767">
            <v>0</v>
          </cell>
          <cell r="J767" t="b">
            <v>0</v>
          </cell>
        </row>
        <row r="768">
          <cell r="A768" t="str">
            <v>PGE:ROB:REFRIG CASE LTG-TIER 3 LED LIGHTBAR &gt; 5-FOOT UNIT NO OCC SENSOR CONTROL</v>
          </cell>
          <cell r="B768" t="str">
            <v>PGE</v>
          </cell>
          <cell r="C768" t="str">
            <v>ROB</v>
          </cell>
          <cell r="D768" t="str">
            <v>REFRIG CASE LTG-TIER 3 LED LIGHTBAR &gt; 5-FOOT UNIT NO OCC SENSOR CONTROL</v>
          </cell>
          <cell r="E768" t="str">
            <v>Com</v>
          </cell>
          <cell r="F768">
            <v>16</v>
          </cell>
          <cell r="G768">
            <v>0</v>
          </cell>
          <cell r="H768">
            <v>4</v>
          </cell>
          <cell r="I768">
            <v>4</v>
          </cell>
          <cell r="J768" t="b">
            <v>1</v>
          </cell>
        </row>
        <row r="769">
          <cell r="A769" t="str">
            <v>PGE:R:LED A-LAMP 15 TO &lt; 16 WATTS</v>
          </cell>
          <cell r="B769" t="str">
            <v>PGE</v>
          </cell>
          <cell r="C769" t="str">
            <v>R</v>
          </cell>
          <cell r="D769" t="str">
            <v>LED A-LAMP 15 TO &lt; 16 WATTS</v>
          </cell>
          <cell r="E769" t="str">
            <v>Res</v>
          </cell>
          <cell r="F769">
            <v>6.71</v>
          </cell>
          <cell r="G769">
            <v>0</v>
          </cell>
          <cell r="H769">
            <v>6.71</v>
          </cell>
          <cell r="I769">
            <v>0</v>
          </cell>
          <cell r="J769" t="b">
            <v>0</v>
          </cell>
        </row>
        <row r="770">
          <cell r="A770" t="str">
            <v>PGE:R:LED A-LAMP 19 TO &lt; 20 WATTS</v>
          </cell>
          <cell r="B770" t="str">
            <v>PGE</v>
          </cell>
          <cell r="C770" t="str">
            <v>R</v>
          </cell>
          <cell r="D770" t="str">
            <v>LED A-LAMP 19 TO &lt; 20 WATTS</v>
          </cell>
          <cell r="E770" t="str">
            <v>Res</v>
          </cell>
          <cell r="F770">
            <v>6.71</v>
          </cell>
          <cell r="G770">
            <v>0</v>
          </cell>
          <cell r="H770">
            <v>6.71</v>
          </cell>
          <cell r="I770">
            <v>0</v>
          </cell>
          <cell r="J770" t="b">
            <v>0</v>
          </cell>
        </row>
        <row r="771">
          <cell r="A771" t="str">
            <v>PGE:R:LED GLOBE:  &gt;=3 TO &lt;=10 WATTS</v>
          </cell>
          <cell r="B771" t="str">
            <v>PGE</v>
          </cell>
          <cell r="C771" t="str">
            <v>R</v>
          </cell>
          <cell r="D771" t="str">
            <v>LED GLOBE:  &gt;=3 TO &lt;=10 WATTS</v>
          </cell>
          <cell r="E771" t="str">
            <v>Res</v>
          </cell>
          <cell r="F771">
            <v>16</v>
          </cell>
          <cell r="G771">
            <v>0</v>
          </cell>
          <cell r="H771">
            <v>16</v>
          </cell>
          <cell r="I771">
            <v>0</v>
          </cell>
          <cell r="J771" t="b">
            <v>0</v>
          </cell>
        </row>
        <row r="772">
          <cell r="A772" t="str">
            <v>PGE:ROB:REFRIG: CASE W/DOOR: LOW TEMPERATURE CASE</v>
          </cell>
          <cell r="B772" t="str">
            <v>PGE</v>
          </cell>
          <cell r="C772" t="str">
            <v>ROB</v>
          </cell>
          <cell r="D772" t="str">
            <v>REFRIG: CASE W/DOOR: LOW TEMPERATURE CASE</v>
          </cell>
          <cell r="E772" t="str">
            <v>Com</v>
          </cell>
          <cell r="F772">
            <v>4</v>
          </cell>
          <cell r="G772">
            <v>0</v>
          </cell>
          <cell r="H772">
            <v>4</v>
          </cell>
          <cell r="I772">
            <v>0</v>
          </cell>
          <cell r="J772" t="b">
            <v>0</v>
          </cell>
        </row>
        <row r="773">
          <cell r="A773" t="str">
            <v>PGE:ROB:REFRIGERATION: ADD DOORS TO MED TEMP WALK-IN/REACH-IN W/EE FAN</v>
          </cell>
          <cell r="B773" t="str">
            <v>PGE</v>
          </cell>
          <cell r="C773" t="str">
            <v>ROB</v>
          </cell>
          <cell r="D773" t="str">
            <v>REFRIGERATION: ADD DOORS TO MED TEMP WALK-IN/REACH-IN W/EE FAN</v>
          </cell>
          <cell r="E773" t="str">
            <v>Com</v>
          </cell>
          <cell r="F773">
            <v>12</v>
          </cell>
          <cell r="G773">
            <v>0</v>
          </cell>
          <cell r="H773">
            <v>12</v>
          </cell>
          <cell r="I773">
            <v>0</v>
          </cell>
          <cell r="J773" t="b">
            <v>0</v>
          </cell>
        </row>
        <row r="774">
          <cell r="A774" t="str">
            <v>PGE:ROB:LED A-LAMP &lt; 8 WATTS</v>
          </cell>
          <cell r="B774" t="str">
            <v>PGE</v>
          </cell>
          <cell r="C774" t="str">
            <v>ROB</v>
          </cell>
          <cell r="D774" t="str">
            <v>LED A-LAMP &lt; 8 WATTS</v>
          </cell>
          <cell r="E774" t="str">
            <v>Ind</v>
          </cell>
          <cell r="F774">
            <v>6.7</v>
          </cell>
          <cell r="G774">
            <v>0</v>
          </cell>
          <cell r="H774">
            <v>6.7</v>
          </cell>
          <cell r="I774">
            <v>0</v>
          </cell>
          <cell r="J774" t="b">
            <v>0</v>
          </cell>
        </row>
        <row r="775">
          <cell r="A775" t="str">
            <v>PGE:ROB:LED A-LAMP 10 TO &lt; 11 WATTS</v>
          </cell>
          <cell r="B775" t="str">
            <v>PGE</v>
          </cell>
          <cell r="C775" t="str">
            <v>ROB</v>
          </cell>
          <cell r="D775" t="str">
            <v>LED A-LAMP 10 TO &lt; 11 WATTS</v>
          </cell>
          <cell r="E775" t="str">
            <v>Com</v>
          </cell>
          <cell r="F775">
            <v>6.7</v>
          </cell>
          <cell r="G775">
            <v>0</v>
          </cell>
          <cell r="H775">
            <v>6.7</v>
          </cell>
          <cell r="I775">
            <v>0</v>
          </cell>
          <cell r="J775" t="b">
            <v>0</v>
          </cell>
        </row>
        <row r="776">
          <cell r="A776" t="str">
            <v>PGE:ROB:VERTICAL REF CASE MED TEMP OPEN W/ NIGHT COVERS TO CLOSED - RETROFIT</v>
          </cell>
          <cell r="B776" t="str">
            <v>PGE</v>
          </cell>
          <cell r="C776" t="str">
            <v>ROB</v>
          </cell>
          <cell r="D776" t="str">
            <v>VERTICAL REF CASE MED TEMP OPEN W/ NIGHT COVERS TO CLOSED - RETROFIT</v>
          </cell>
          <cell r="E776" t="str">
            <v>Com</v>
          </cell>
          <cell r="F776">
            <v>4</v>
          </cell>
          <cell r="G776">
            <v>0</v>
          </cell>
          <cell r="H776">
            <v>4</v>
          </cell>
          <cell r="I776">
            <v>0</v>
          </cell>
          <cell r="J776" t="b">
            <v>0</v>
          </cell>
        </row>
        <row r="777">
          <cell r="A777" t="str">
            <v>PGE:R:LED MR-16 =7 TO &lt;8 WATTS</v>
          </cell>
          <cell r="B777" t="str">
            <v>PGE</v>
          </cell>
          <cell r="C777" t="str">
            <v>R</v>
          </cell>
          <cell r="D777" t="str">
            <v>LED MR-16 =7 TO &lt;8 WATTS</v>
          </cell>
          <cell r="E777" t="str">
            <v>Res</v>
          </cell>
          <cell r="F777">
            <v>4.0999999999999996</v>
          </cell>
          <cell r="G777">
            <v>0</v>
          </cell>
          <cell r="H777">
            <v>4.0999999999999996</v>
          </cell>
          <cell r="I777">
            <v>0</v>
          </cell>
          <cell r="J777" t="b">
            <v>0</v>
          </cell>
        </row>
        <row r="778">
          <cell r="A778" t="str">
            <v>PGE:ROB:LED A-LAMP 13 TO &lt; 14 WATTS</v>
          </cell>
          <cell r="B778" t="str">
            <v>PGE</v>
          </cell>
          <cell r="C778" t="str">
            <v>ROB</v>
          </cell>
          <cell r="D778" t="str">
            <v>LED A-LAMP 13 TO &lt; 14 WATTS</v>
          </cell>
          <cell r="E778" t="str">
            <v>Com</v>
          </cell>
          <cell r="F778">
            <v>6.58</v>
          </cell>
          <cell r="G778">
            <v>0</v>
          </cell>
          <cell r="H778">
            <v>6.58</v>
          </cell>
          <cell r="I778">
            <v>0</v>
          </cell>
          <cell r="J778" t="b">
            <v>0</v>
          </cell>
        </row>
        <row r="779">
          <cell r="A779" t="str">
            <v>PGE:R:LED MR-16 =7 TO &lt;8 WATTS</v>
          </cell>
          <cell r="B779" t="str">
            <v>PGE</v>
          </cell>
          <cell r="C779" t="str">
            <v>R</v>
          </cell>
          <cell r="D779" t="str">
            <v>LED MR-16 =7 TO &lt;8 WATTS</v>
          </cell>
          <cell r="E779" t="str">
            <v>Res</v>
          </cell>
          <cell r="F779">
            <v>5</v>
          </cell>
          <cell r="G779">
            <v>0</v>
          </cell>
          <cell r="H779">
            <v>5</v>
          </cell>
          <cell r="I779">
            <v>0</v>
          </cell>
          <cell r="J779" t="b">
            <v>0</v>
          </cell>
        </row>
        <row r="780">
          <cell r="A780" t="str">
            <v>PGE:ROB:2X4 HIGH PERFORMANCE 2L T8 KIT WITH NLO NEMA PREMIUM  BALLAST</v>
          </cell>
          <cell r="B780" t="str">
            <v>PGE</v>
          </cell>
          <cell r="C780" t="str">
            <v>ROB</v>
          </cell>
          <cell r="D780" t="str">
            <v>2X4 HIGH PERFORMANCE 2L T8 KIT WITH NLO NEMA PREMIUM  BALLAST</v>
          </cell>
          <cell r="E780" t="str">
            <v>Ind</v>
          </cell>
          <cell r="F780">
            <v>15</v>
          </cell>
          <cell r="G780">
            <v>0</v>
          </cell>
          <cell r="H780">
            <v>15</v>
          </cell>
          <cell r="I780">
            <v>0</v>
          </cell>
          <cell r="J780" t="b">
            <v>0</v>
          </cell>
        </row>
        <row r="781">
          <cell r="A781" t="str">
            <v>PGE:R:LED PAR20: &lt;= 11 WATTS</v>
          </cell>
          <cell r="B781" t="str">
            <v>PGE</v>
          </cell>
          <cell r="C781" t="str">
            <v>R</v>
          </cell>
          <cell r="D781" t="str">
            <v>LED PAR20: &lt;= 11 WATTS</v>
          </cell>
          <cell r="E781" t="str">
            <v>Res</v>
          </cell>
          <cell r="F781">
            <v>5.7</v>
          </cell>
          <cell r="G781">
            <v>0</v>
          </cell>
          <cell r="H781">
            <v>5.7</v>
          </cell>
          <cell r="I781">
            <v>0</v>
          </cell>
          <cell r="J781" t="b">
            <v>0</v>
          </cell>
        </row>
        <row r="782">
          <cell r="A782" t="str">
            <v>PGE:ROB:ENERGY STAR GLASS DOOR REFRIGERATOR 2-DOOR 30&lt;50</v>
          </cell>
          <cell r="B782" t="str">
            <v>PGE</v>
          </cell>
          <cell r="C782" t="str">
            <v>ROB</v>
          </cell>
          <cell r="D782" t="str">
            <v>ENERGY STAR GLASS DOOR REFRIGERATOR 2-DOOR 30&lt;50</v>
          </cell>
          <cell r="E782" t="str">
            <v>Ind</v>
          </cell>
          <cell r="F782">
            <v>12</v>
          </cell>
          <cell r="G782">
            <v>0</v>
          </cell>
          <cell r="H782">
            <v>12</v>
          </cell>
          <cell r="I782">
            <v>0</v>
          </cell>
          <cell r="J782" t="b">
            <v>0</v>
          </cell>
        </row>
        <row r="783">
          <cell r="A783" t="str">
            <v>PGE:ROB:LED STREET LIGHTING - INSTALL 151-192 W FIXTURE</v>
          </cell>
          <cell r="B783" t="str">
            <v>PGE</v>
          </cell>
          <cell r="C783" t="str">
            <v>ROB</v>
          </cell>
          <cell r="D783" t="str">
            <v>LED STREET LIGHTING - INSTALL 151-192 W FIXTURE</v>
          </cell>
          <cell r="E783" t="str">
            <v>Com</v>
          </cell>
          <cell r="F783">
            <v>12</v>
          </cell>
          <cell r="G783">
            <v>0</v>
          </cell>
          <cell r="H783">
            <v>12</v>
          </cell>
          <cell r="I783">
            <v>0</v>
          </cell>
          <cell r="J783" t="b">
            <v>0</v>
          </cell>
        </row>
        <row r="784">
          <cell r="A784" t="str">
            <v>PGE:R:LED PAR20: &lt;= 11 WATTS</v>
          </cell>
          <cell r="B784" t="str">
            <v>PGE</v>
          </cell>
          <cell r="C784" t="str">
            <v>R</v>
          </cell>
          <cell r="D784" t="str">
            <v>LED PAR20: &lt;= 11 WATTS</v>
          </cell>
          <cell r="E784" t="str">
            <v>Res</v>
          </cell>
          <cell r="F784">
            <v>4.99</v>
          </cell>
          <cell r="G784">
            <v>0</v>
          </cell>
          <cell r="H784">
            <v>4.99</v>
          </cell>
          <cell r="I784">
            <v>0</v>
          </cell>
          <cell r="J784" t="b">
            <v>0</v>
          </cell>
        </row>
        <row r="785">
          <cell r="A785" t="str">
            <v>PGE:R:LED PAR20: &lt;= 11 WATTS</v>
          </cell>
          <cell r="B785" t="str">
            <v>PGE</v>
          </cell>
          <cell r="C785" t="str">
            <v>R</v>
          </cell>
          <cell r="D785" t="str">
            <v>LED PAR20: &lt;= 11 WATTS</v>
          </cell>
          <cell r="E785" t="str">
            <v>Res</v>
          </cell>
          <cell r="F785">
            <v>6.67</v>
          </cell>
          <cell r="G785">
            <v>0</v>
          </cell>
          <cell r="H785">
            <v>6.67</v>
          </cell>
          <cell r="I785">
            <v>0</v>
          </cell>
          <cell r="J785" t="b">
            <v>0</v>
          </cell>
        </row>
        <row r="786">
          <cell r="A786" t="str">
            <v>PGE:R:LED PAR30 = 13 TO &lt;14 WATTS</v>
          </cell>
          <cell r="B786" t="str">
            <v>PGE</v>
          </cell>
          <cell r="C786" t="str">
            <v>R</v>
          </cell>
          <cell r="D786" t="str">
            <v>LED PAR30 = 13 TO &lt;14 WATTS</v>
          </cell>
          <cell r="E786" t="str">
            <v>Res</v>
          </cell>
          <cell r="F786">
            <v>5</v>
          </cell>
          <cell r="G786">
            <v>0</v>
          </cell>
          <cell r="H786">
            <v>5</v>
          </cell>
          <cell r="I786">
            <v>0</v>
          </cell>
          <cell r="J786" t="b">
            <v>0</v>
          </cell>
        </row>
        <row r="787">
          <cell r="A787" t="str">
            <v>PGE:R:LED PAR30 = 13 TO &lt;14 WATTS</v>
          </cell>
          <cell r="B787" t="str">
            <v>PGE</v>
          </cell>
          <cell r="C787" t="str">
            <v>R</v>
          </cell>
          <cell r="D787" t="str">
            <v>LED PAR30 = 13 TO &lt;14 WATTS</v>
          </cell>
          <cell r="E787" t="str">
            <v>Res</v>
          </cell>
          <cell r="F787">
            <v>8.9</v>
          </cell>
          <cell r="G787">
            <v>0</v>
          </cell>
          <cell r="H787">
            <v>8.9</v>
          </cell>
          <cell r="I787">
            <v>0</v>
          </cell>
          <cell r="J787" t="b">
            <v>0</v>
          </cell>
        </row>
        <row r="788">
          <cell r="A788" t="str">
            <v>PGE:R:LED PAR30 = 13 TO &lt;14 WATTS</v>
          </cell>
          <cell r="B788" t="str">
            <v>PGE</v>
          </cell>
          <cell r="C788" t="str">
            <v>R</v>
          </cell>
          <cell r="D788" t="str">
            <v>LED PAR30 = 13 TO &lt;14 WATTS</v>
          </cell>
          <cell r="E788" t="str">
            <v>Res</v>
          </cell>
          <cell r="F788">
            <v>4.1399999999999997</v>
          </cell>
          <cell r="G788">
            <v>0</v>
          </cell>
          <cell r="H788">
            <v>4.1399999999999997</v>
          </cell>
          <cell r="I788">
            <v>0</v>
          </cell>
          <cell r="J788" t="b">
            <v>0</v>
          </cell>
        </row>
        <row r="789">
          <cell r="A789" t="str">
            <v>PGE:R:LED PAR30 = 13 TO &lt;14 WATTS</v>
          </cell>
          <cell r="B789" t="str">
            <v>PGE</v>
          </cell>
          <cell r="C789" t="str">
            <v>R</v>
          </cell>
          <cell r="D789" t="str">
            <v>LED PAR30 = 13 TO &lt;14 WATTS</v>
          </cell>
          <cell r="E789" t="str">
            <v>Res</v>
          </cell>
          <cell r="F789">
            <v>4.5999999999999996</v>
          </cell>
          <cell r="G789">
            <v>0</v>
          </cell>
          <cell r="H789">
            <v>4.5999999999999996</v>
          </cell>
          <cell r="I789">
            <v>0</v>
          </cell>
          <cell r="J789" t="b">
            <v>0</v>
          </cell>
        </row>
        <row r="790">
          <cell r="A790" t="str">
            <v>PGE:R:LED PAR30 = 13 TO &lt;14 WATTS</v>
          </cell>
          <cell r="B790" t="str">
            <v>PGE</v>
          </cell>
          <cell r="C790" t="str">
            <v>R</v>
          </cell>
          <cell r="D790" t="str">
            <v>LED PAR30 = 13 TO &lt;14 WATTS</v>
          </cell>
          <cell r="E790" t="str">
            <v>Res</v>
          </cell>
          <cell r="F790">
            <v>6.71</v>
          </cell>
          <cell r="G790">
            <v>0</v>
          </cell>
          <cell r="H790">
            <v>6.71</v>
          </cell>
          <cell r="I790">
            <v>0</v>
          </cell>
          <cell r="J790" t="b">
            <v>0</v>
          </cell>
        </row>
        <row r="791">
          <cell r="A791" t="str">
            <v>PGE:R:LED PAR30 = 13 TO &lt;14 WATTS</v>
          </cell>
          <cell r="B791" t="str">
            <v>PGE</v>
          </cell>
          <cell r="C791" t="str">
            <v>R</v>
          </cell>
          <cell r="D791" t="str">
            <v>LED PAR30 = 13 TO &lt;14 WATTS</v>
          </cell>
          <cell r="E791" t="str">
            <v>Res</v>
          </cell>
          <cell r="F791">
            <v>7.75</v>
          </cell>
          <cell r="G791">
            <v>0</v>
          </cell>
          <cell r="H791">
            <v>7.75</v>
          </cell>
          <cell r="I791">
            <v>0</v>
          </cell>
          <cell r="J791" t="b">
            <v>0</v>
          </cell>
        </row>
        <row r="792">
          <cell r="A792" t="str">
            <v>PGE:ROB:LED OUTDOOR AREA LIGHTING - INSTALL 51-70 W FIXTURE</v>
          </cell>
          <cell r="B792" t="str">
            <v>PGE</v>
          </cell>
          <cell r="C792" t="str">
            <v>ROB</v>
          </cell>
          <cell r="D792" t="str">
            <v>LED OUTDOOR AREA LIGHTING - INSTALL 51-70 W FIXTURE</v>
          </cell>
          <cell r="E792" t="str">
            <v>Ind</v>
          </cell>
          <cell r="F792">
            <v>12</v>
          </cell>
          <cell r="G792">
            <v>0</v>
          </cell>
          <cell r="H792">
            <v>12</v>
          </cell>
          <cell r="I792">
            <v>0</v>
          </cell>
          <cell r="J792" t="b">
            <v>0</v>
          </cell>
        </row>
        <row r="793">
          <cell r="A793" t="str">
            <v>PGE:ROB:LED MR-16 &lt; 6 WATTS</v>
          </cell>
          <cell r="B793" t="str">
            <v>PGE</v>
          </cell>
          <cell r="C793" t="str">
            <v>ROB</v>
          </cell>
          <cell r="D793" t="str">
            <v>LED MR-16 &lt; 6 WATTS</v>
          </cell>
          <cell r="E793" t="str">
            <v>Ind</v>
          </cell>
          <cell r="F793">
            <v>6.7</v>
          </cell>
          <cell r="G793">
            <v>0</v>
          </cell>
          <cell r="H793">
            <v>6.7</v>
          </cell>
          <cell r="I793">
            <v>0</v>
          </cell>
          <cell r="J793" t="b">
            <v>0</v>
          </cell>
        </row>
        <row r="794">
          <cell r="A794" t="str">
            <v>PGE:ROB:LED MR-16 = 10 TO &lt;11 WATTS</v>
          </cell>
          <cell r="B794" t="str">
            <v>PGE</v>
          </cell>
          <cell r="C794" t="str">
            <v>ROB</v>
          </cell>
          <cell r="D794" t="str">
            <v>LED MR-16 = 10 TO &lt;11 WATTS</v>
          </cell>
          <cell r="E794" t="str">
            <v>Com</v>
          </cell>
          <cell r="F794">
            <v>6.7</v>
          </cell>
          <cell r="G794">
            <v>0</v>
          </cell>
          <cell r="H794">
            <v>6.7</v>
          </cell>
          <cell r="I794">
            <v>0</v>
          </cell>
          <cell r="J794" t="b">
            <v>0</v>
          </cell>
        </row>
        <row r="795">
          <cell r="A795" t="str">
            <v>PGE:ROB:PIPE INSULATION PIPE DIAMETER &gt;=1" - HOT STEAM &lt; 15PSI</v>
          </cell>
          <cell r="B795" t="str">
            <v>PGE</v>
          </cell>
          <cell r="C795" t="str">
            <v>ROB</v>
          </cell>
          <cell r="D795" t="str">
            <v>PIPE INSULATION PIPE DIAMETER &gt;=1" - HOT STEAM &lt; 15PSI</v>
          </cell>
          <cell r="E795" t="str">
            <v>Ind</v>
          </cell>
          <cell r="F795">
            <v>15</v>
          </cell>
          <cell r="G795">
            <v>0</v>
          </cell>
          <cell r="H795">
            <v>15</v>
          </cell>
          <cell r="I795">
            <v>0</v>
          </cell>
          <cell r="J795" t="b">
            <v>0</v>
          </cell>
        </row>
        <row r="796">
          <cell r="A796" t="str">
            <v>PGE:ROB:REFRIGERATOR: TOP FREEZER WITHOUT ICE &gt;20 CU.FT.</v>
          </cell>
          <cell r="B796" t="str">
            <v>PGE</v>
          </cell>
          <cell r="C796" t="str">
            <v>ROB</v>
          </cell>
          <cell r="D796" t="str">
            <v>REFRIGERATOR: TOP FREEZER WITHOUT ICE &gt;20 CU.FT.</v>
          </cell>
          <cell r="E796" t="str">
            <v>Ind</v>
          </cell>
          <cell r="F796">
            <v>14</v>
          </cell>
          <cell r="G796">
            <v>0</v>
          </cell>
          <cell r="H796">
            <v>14</v>
          </cell>
          <cell r="I796">
            <v>0</v>
          </cell>
          <cell r="J796" t="b">
            <v>0</v>
          </cell>
        </row>
        <row r="797">
          <cell r="A797" t="str">
            <v>PGE:R:LED PAR30 = 13 TO &lt;14 WATTS</v>
          </cell>
          <cell r="B797" t="str">
            <v>PGE</v>
          </cell>
          <cell r="C797" t="str">
            <v>R</v>
          </cell>
          <cell r="D797" t="str">
            <v>LED PAR30 = 13 TO &lt;14 WATTS</v>
          </cell>
          <cell r="E797" t="str">
            <v>Res</v>
          </cell>
          <cell r="F797">
            <v>6.7</v>
          </cell>
          <cell r="G797">
            <v>0</v>
          </cell>
          <cell r="H797">
            <v>6.7</v>
          </cell>
          <cell r="I797">
            <v>0</v>
          </cell>
          <cell r="J797" t="b">
            <v>0</v>
          </cell>
        </row>
        <row r="798">
          <cell r="A798" t="str">
            <v>PGE:R:LED PAR38 = 14 TO &lt;15 WATTS</v>
          </cell>
          <cell r="B798" t="str">
            <v>PGE</v>
          </cell>
          <cell r="C798" t="str">
            <v>R</v>
          </cell>
          <cell r="D798" t="str">
            <v>LED PAR38 = 14 TO &lt;15 WATTS</v>
          </cell>
          <cell r="E798" t="str">
            <v>Res</v>
          </cell>
          <cell r="F798">
            <v>12</v>
          </cell>
          <cell r="G798">
            <v>0</v>
          </cell>
          <cell r="H798">
            <v>12</v>
          </cell>
          <cell r="I798">
            <v>0</v>
          </cell>
          <cell r="J798" t="b">
            <v>0</v>
          </cell>
        </row>
        <row r="799">
          <cell r="A799" t="str">
            <v>PGE:R:LED PAR38 = 17 TO &lt;18 WATTS</v>
          </cell>
          <cell r="B799" t="str">
            <v>PGE</v>
          </cell>
          <cell r="C799" t="str">
            <v>R</v>
          </cell>
          <cell r="D799" t="str">
            <v>LED PAR38 = 17 TO &lt;18 WATTS</v>
          </cell>
          <cell r="E799" t="str">
            <v>Res</v>
          </cell>
          <cell r="F799">
            <v>4.0999999999999996</v>
          </cell>
          <cell r="G799">
            <v>0</v>
          </cell>
          <cell r="H799">
            <v>4.0999999999999996</v>
          </cell>
          <cell r="I799">
            <v>0</v>
          </cell>
          <cell r="J799" t="b">
            <v>0</v>
          </cell>
        </row>
        <row r="800">
          <cell r="A800" t="str">
            <v>PGE:R:LED PAR38 = 17 TO &lt;18 WATTS</v>
          </cell>
          <cell r="B800" t="str">
            <v>PGE</v>
          </cell>
          <cell r="C800" t="str">
            <v>R</v>
          </cell>
          <cell r="D800" t="str">
            <v>LED PAR38 = 17 TO &lt;18 WATTS</v>
          </cell>
          <cell r="E800" t="str">
            <v>Res</v>
          </cell>
          <cell r="F800">
            <v>4.99</v>
          </cell>
          <cell r="G800">
            <v>0</v>
          </cell>
          <cell r="H800">
            <v>4.99</v>
          </cell>
          <cell r="I800">
            <v>0</v>
          </cell>
          <cell r="J800" t="b">
            <v>0</v>
          </cell>
        </row>
        <row r="801">
          <cell r="A801" t="str">
            <v>PGE:R:LED PAR38 = 17 TO &lt;18 WATTS</v>
          </cell>
          <cell r="B801" t="str">
            <v>PGE</v>
          </cell>
          <cell r="C801" t="str">
            <v>R</v>
          </cell>
          <cell r="D801" t="str">
            <v>LED PAR38 = 17 TO &lt;18 WATTS</v>
          </cell>
          <cell r="E801" t="str">
            <v>Res</v>
          </cell>
          <cell r="F801">
            <v>16</v>
          </cell>
          <cell r="G801">
            <v>0</v>
          </cell>
          <cell r="H801">
            <v>16</v>
          </cell>
          <cell r="I801">
            <v>0</v>
          </cell>
          <cell r="J801" t="b">
            <v>0</v>
          </cell>
        </row>
        <row r="802">
          <cell r="A802" t="str">
            <v>PGE:R:LED PAR38 = 18 TO &lt;19 WATTS</v>
          </cell>
          <cell r="B802" t="str">
            <v>PGE</v>
          </cell>
          <cell r="C802" t="str">
            <v>R</v>
          </cell>
          <cell r="D802" t="str">
            <v>LED PAR38 = 18 TO &lt;19 WATTS</v>
          </cell>
          <cell r="E802" t="str">
            <v>Res</v>
          </cell>
          <cell r="F802">
            <v>5</v>
          </cell>
          <cell r="G802">
            <v>0</v>
          </cell>
          <cell r="H802">
            <v>5</v>
          </cell>
          <cell r="I802">
            <v>0</v>
          </cell>
          <cell r="J802" t="b">
            <v>0</v>
          </cell>
        </row>
        <row r="803">
          <cell r="A803" t="str">
            <v>PGE:R:LED PAR38 = 18 TO &lt;19 WATTS</v>
          </cell>
          <cell r="B803" t="str">
            <v>PGE</v>
          </cell>
          <cell r="C803" t="str">
            <v>R</v>
          </cell>
          <cell r="D803" t="str">
            <v>LED PAR38 = 18 TO &lt;19 WATTS</v>
          </cell>
          <cell r="E803" t="str">
            <v>Res</v>
          </cell>
          <cell r="F803">
            <v>7.4</v>
          </cell>
          <cell r="G803">
            <v>0</v>
          </cell>
          <cell r="H803">
            <v>7.4</v>
          </cell>
          <cell r="I803">
            <v>0</v>
          </cell>
          <cell r="J803" t="b">
            <v>0</v>
          </cell>
        </row>
        <row r="804">
          <cell r="A804" t="str">
            <v>PGE:ROB:VENDING MACHINE CONTROLLER</v>
          </cell>
          <cell r="B804" t="str">
            <v>PGE</v>
          </cell>
          <cell r="C804" t="str">
            <v>ROB</v>
          </cell>
          <cell r="D804" t="str">
            <v>VENDING MACHINE CONTROLLER</v>
          </cell>
          <cell r="E804" t="str">
            <v>Ind</v>
          </cell>
          <cell r="F804">
            <v>5</v>
          </cell>
          <cell r="G804">
            <v>0</v>
          </cell>
          <cell r="H804">
            <v>5</v>
          </cell>
          <cell r="I804">
            <v>0</v>
          </cell>
          <cell r="J804" t="b">
            <v>0</v>
          </cell>
        </row>
        <row r="805">
          <cell r="A805" t="str">
            <v>PGE:ROB:LED PAR30 = 12 TO &lt;13 WATTS</v>
          </cell>
          <cell r="B805" t="str">
            <v>PGE</v>
          </cell>
          <cell r="C805" t="str">
            <v>ROB</v>
          </cell>
          <cell r="D805" t="str">
            <v>LED PAR30 = 12 TO &lt;13 WATTS</v>
          </cell>
          <cell r="E805" t="str">
            <v>Com</v>
          </cell>
          <cell r="F805">
            <v>6.58</v>
          </cell>
          <cell r="G805">
            <v>0</v>
          </cell>
          <cell r="H805">
            <v>6.58</v>
          </cell>
          <cell r="I805">
            <v>0</v>
          </cell>
          <cell r="J805" t="b">
            <v>0</v>
          </cell>
        </row>
        <row r="806">
          <cell r="A806" t="str">
            <v>PGE:ROB:FAUCET AERATORS - 1.0 GPM BATHROOM (ELECTRIC WH)</v>
          </cell>
          <cell r="B806" t="str">
            <v>PGE</v>
          </cell>
          <cell r="C806" t="str">
            <v>ROB</v>
          </cell>
          <cell r="D806" t="str">
            <v>FAUCET AERATORS - 1.0 GPM BATHROOM (ELECTRIC WH)</v>
          </cell>
          <cell r="E806" t="str">
            <v>Res</v>
          </cell>
          <cell r="F806">
            <v>10</v>
          </cell>
          <cell r="G806">
            <v>0</v>
          </cell>
          <cell r="H806">
            <v>10</v>
          </cell>
          <cell r="I806">
            <v>0</v>
          </cell>
          <cell r="J806" t="b">
            <v>0</v>
          </cell>
        </row>
        <row r="807">
          <cell r="A807" t="str">
            <v>PGE:ROB:LED PAR30 = 14 TO &lt;15 WATTS</v>
          </cell>
          <cell r="B807" t="str">
            <v>PGE</v>
          </cell>
          <cell r="C807" t="str">
            <v>ROB</v>
          </cell>
          <cell r="D807" t="str">
            <v>LED PAR30 = 14 TO &lt;15 WATTS</v>
          </cell>
          <cell r="E807" t="str">
            <v>Ind</v>
          </cell>
          <cell r="F807">
            <v>6.7</v>
          </cell>
          <cell r="G807">
            <v>0</v>
          </cell>
          <cell r="H807">
            <v>6.7</v>
          </cell>
          <cell r="I807">
            <v>0</v>
          </cell>
          <cell r="J807" t="b">
            <v>0</v>
          </cell>
        </row>
        <row r="808">
          <cell r="A808" t="str">
            <v>PGE:ROB:LED A-LAMP 15 TO &lt; 16 WATTS</v>
          </cell>
          <cell r="B808" t="str">
            <v>PGE</v>
          </cell>
          <cell r="C808" t="str">
            <v>ROB</v>
          </cell>
          <cell r="D808" t="str">
            <v>LED A-LAMP 15 TO &lt; 16 WATTS</v>
          </cell>
          <cell r="E808" t="str">
            <v>Res</v>
          </cell>
          <cell r="F808">
            <v>5</v>
          </cell>
          <cell r="G808">
            <v>0</v>
          </cell>
          <cell r="H808">
            <v>5</v>
          </cell>
          <cell r="I808">
            <v>0</v>
          </cell>
          <cell r="J808" t="b">
            <v>0</v>
          </cell>
        </row>
        <row r="809">
          <cell r="A809" t="str">
            <v>PGE:ROB:LED OUTDOOR AREA LIGHTING - INSTALL 226-265 W FIXTURE</v>
          </cell>
          <cell r="B809" t="str">
            <v>PGE</v>
          </cell>
          <cell r="C809" t="str">
            <v>ROB</v>
          </cell>
          <cell r="D809" t="str">
            <v>LED OUTDOOR AREA LIGHTING - INSTALL 226-265 W FIXTURE</v>
          </cell>
          <cell r="E809" t="str">
            <v>Ind</v>
          </cell>
          <cell r="F809">
            <v>12</v>
          </cell>
          <cell r="G809">
            <v>0</v>
          </cell>
          <cell r="H809">
            <v>12</v>
          </cell>
          <cell r="I809">
            <v>0</v>
          </cell>
          <cell r="J809" t="b">
            <v>0</v>
          </cell>
        </row>
        <row r="810">
          <cell r="A810" t="str">
            <v>PGE:ROB:LED A-LAMP 15 TO &lt; 16 WATTS</v>
          </cell>
          <cell r="B810" t="str">
            <v>PGE</v>
          </cell>
          <cell r="C810" t="str">
            <v>ROB</v>
          </cell>
          <cell r="D810" t="str">
            <v>LED A-LAMP 15 TO &lt; 16 WATTS</v>
          </cell>
          <cell r="E810" t="str">
            <v>Res</v>
          </cell>
          <cell r="F810">
            <v>16</v>
          </cell>
          <cell r="G810">
            <v>0</v>
          </cell>
          <cell r="H810">
            <v>16</v>
          </cell>
          <cell r="I810">
            <v>0</v>
          </cell>
          <cell r="J810" t="b">
            <v>0</v>
          </cell>
        </row>
        <row r="811">
          <cell r="A811" t="str">
            <v>PGE:ROB:LED A-LAMP 19 TO &lt; 20 WATTS</v>
          </cell>
          <cell r="B811" t="str">
            <v>PGE</v>
          </cell>
          <cell r="C811" t="str">
            <v>ROB</v>
          </cell>
          <cell r="D811" t="str">
            <v>LED A-LAMP 19 TO &lt; 20 WATTS</v>
          </cell>
          <cell r="E811" t="str">
            <v>Res</v>
          </cell>
          <cell r="F811">
            <v>5.7</v>
          </cell>
          <cell r="G811">
            <v>0</v>
          </cell>
          <cell r="H811">
            <v>5.7</v>
          </cell>
          <cell r="I811">
            <v>0</v>
          </cell>
          <cell r="J811" t="b">
            <v>0</v>
          </cell>
        </row>
        <row r="812">
          <cell r="A812" t="str">
            <v>PGE:ROB:LED A-LAMP 19 TO &lt; 20 WATTS</v>
          </cell>
          <cell r="B812" t="str">
            <v>PGE</v>
          </cell>
          <cell r="C812" t="str">
            <v>ROB</v>
          </cell>
          <cell r="D812" t="str">
            <v>LED A-LAMP 19 TO &lt; 20 WATTS</v>
          </cell>
          <cell r="E812" t="str">
            <v>Res</v>
          </cell>
          <cell r="F812">
            <v>7.4</v>
          </cell>
          <cell r="G812">
            <v>0</v>
          </cell>
          <cell r="H812">
            <v>7.4</v>
          </cell>
          <cell r="I812">
            <v>0</v>
          </cell>
          <cell r="J812" t="b">
            <v>0</v>
          </cell>
        </row>
        <row r="813">
          <cell r="A813" t="str">
            <v>PGE:ROB:LED A-LAMP 19 TO &lt; 20 WATTS</v>
          </cell>
          <cell r="B813" t="str">
            <v>PGE</v>
          </cell>
          <cell r="C813" t="str">
            <v>ROB</v>
          </cell>
          <cell r="D813" t="str">
            <v>LED A-LAMP 19 TO &lt; 20 WATTS</v>
          </cell>
          <cell r="E813" t="str">
            <v>Res</v>
          </cell>
          <cell r="F813">
            <v>16</v>
          </cell>
          <cell r="G813">
            <v>0</v>
          </cell>
          <cell r="H813">
            <v>16</v>
          </cell>
          <cell r="I813">
            <v>0</v>
          </cell>
          <cell r="J813" t="b">
            <v>0</v>
          </cell>
        </row>
        <row r="814">
          <cell r="A814" t="str">
            <v>PGE:ROB:LED A-LAMP 9 TO &lt; 10 WATTS</v>
          </cell>
          <cell r="B814" t="str">
            <v>PGE</v>
          </cell>
          <cell r="C814" t="str">
            <v>ROB</v>
          </cell>
          <cell r="D814" t="str">
            <v>LED A-LAMP 9 TO &lt; 10 WATTS</v>
          </cell>
          <cell r="E814" t="str">
            <v>Res</v>
          </cell>
          <cell r="F814">
            <v>4.2</v>
          </cell>
          <cell r="G814">
            <v>0</v>
          </cell>
          <cell r="H814">
            <v>4.2</v>
          </cell>
          <cell r="I814">
            <v>0</v>
          </cell>
          <cell r="J814" t="b">
            <v>0</v>
          </cell>
        </row>
        <row r="815">
          <cell r="A815" t="str">
            <v>PGE:ROB:WATER SAVING SHOWERHEADS - ELECT WTR HTR</v>
          </cell>
          <cell r="B815" t="str">
            <v>PGE</v>
          </cell>
          <cell r="C815" t="str">
            <v>ROB</v>
          </cell>
          <cell r="D815" t="str">
            <v>WATER SAVING SHOWERHEADS - ELECT WTR HTR</v>
          </cell>
          <cell r="E815" t="str">
            <v>Res</v>
          </cell>
          <cell r="F815">
            <v>10</v>
          </cell>
          <cell r="G815">
            <v>0</v>
          </cell>
          <cell r="H815">
            <v>10</v>
          </cell>
          <cell r="I815">
            <v>0</v>
          </cell>
          <cell r="J815" t="b">
            <v>0</v>
          </cell>
        </row>
        <row r="816">
          <cell r="A816" t="str">
            <v>PGE:R:CFL HARD WIRED FIXTURES: 17 WATT - EXTERIOR</v>
          </cell>
          <cell r="B816" t="str">
            <v>PGE</v>
          </cell>
          <cell r="C816" t="str">
            <v>R</v>
          </cell>
          <cell r="D816" t="str">
            <v>CFL HARD WIRED FIXTURES: 17 WATT - EXTERIOR</v>
          </cell>
          <cell r="E816" t="str">
            <v>Res</v>
          </cell>
          <cell r="F816">
            <v>16</v>
          </cell>
          <cell r="G816">
            <v>0</v>
          </cell>
          <cell r="H816">
            <v>16</v>
          </cell>
          <cell r="I816">
            <v>0</v>
          </cell>
          <cell r="J816" t="b">
            <v>0</v>
          </cell>
        </row>
        <row r="817">
          <cell r="A817" t="str">
            <v>PGE:ROB:LED HIGH/LOW BAY: &gt;131 TO 160 WATTS, REPLACING A 200W PS-MH</v>
          </cell>
          <cell r="B817" t="str">
            <v>PGE</v>
          </cell>
          <cell r="C817" t="str">
            <v>ROB</v>
          </cell>
          <cell r="D817" t="str">
            <v>LED HIGH/LOW BAY: &gt;131 TO 160 WATTS, REPLACING A 200W PS-MH</v>
          </cell>
          <cell r="E817" t="str">
            <v>Ag</v>
          </cell>
          <cell r="F817">
            <v>10.3</v>
          </cell>
          <cell r="G817">
            <v>0</v>
          </cell>
          <cell r="H817">
            <v>10.3</v>
          </cell>
          <cell r="I817">
            <v>0</v>
          </cell>
          <cell r="J817" t="b">
            <v>0</v>
          </cell>
        </row>
        <row r="818">
          <cell r="A818" t="str">
            <v>PGE:ROB:LED OUTDOOR AREA LIGHTING - REPLACE 251 TO 310 W LAMP WITH LED</v>
          </cell>
          <cell r="B818" t="str">
            <v>PGE</v>
          </cell>
          <cell r="C818" t="str">
            <v>ROB</v>
          </cell>
          <cell r="D818" t="str">
            <v>LED OUTDOOR AREA LIGHTING - REPLACE 251 TO 310 W LAMP WITH LED</v>
          </cell>
          <cell r="E818" t="str">
            <v>Ag</v>
          </cell>
          <cell r="F818">
            <v>12</v>
          </cell>
          <cell r="G818">
            <v>0</v>
          </cell>
          <cell r="H818">
            <v>12</v>
          </cell>
          <cell r="I818">
            <v>0</v>
          </cell>
          <cell r="J818" t="b">
            <v>0</v>
          </cell>
        </row>
        <row r="819">
          <cell r="A819" t="str">
            <v>PGE:R:LED PAR30 &lt; 10 WATTS</v>
          </cell>
          <cell r="B819" t="str">
            <v>PGE</v>
          </cell>
          <cell r="C819" t="str">
            <v>R</v>
          </cell>
          <cell r="D819" t="str">
            <v>LED PAR30 &lt; 10 WATTS</v>
          </cell>
          <cell r="E819" t="str">
            <v>Res</v>
          </cell>
          <cell r="F819">
            <v>4.5999999999999996</v>
          </cell>
          <cell r="G819">
            <v>0</v>
          </cell>
          <cell r="H819">
            <v>4.5999999999999996</v>
          </cell>
          <cell r="I819">
            <v>0</v>
          </cell>
          <cell r="J819" t="b">
            <v>0</v>
          </cell>
        </row>
        <row r="820">
          <cell r="A820" t="str">
            <v>PGE:R:LED PAR30 &lt; 10 WATTS</v>
          </cell>
          <cell r="B820" t="str">
            <v>PGE</v>
          </cell>
          <cell r="C820" t="str">
            <v>R</v>
          </cell>
          <cell r="D820" t="str">
            <v>LED PAR30 &lt; 10 WATTS</v>
          </cell>
          <cell r="E820" t="str">
            <v>Res</v>
          </cell>
          <cell r="F820">
            <v>4.16</v>
          </cell>
          <cell r="G820">
            <v>0</v>
          </cell>
          <cell r="H820">
            <v>4.16</v>
          </cell>
          <cell r="I820">
            <v>0</v>
          </cell>
          <cell r="J820" t="b">
            <v>0</v>
          </cell>
        </row>
        <row r="821">
          <cell r="A821" t="str">
            <v>PGE:R:LED PAR30 &lt; 10 WATTS</v>
          </cell>
          <cell r="B821" t="str">
            <v>PGE</v>
          </cell>
          <cell r="C821" t="str">
            <v>R</v>
          </cell>
          <cell r="D821" t="str">
            <v>LED PAR30 &lt; 10 WATTS</v>
          </cell>
          <cell r="E821" t="str">
            <v>Res</v>
          </cell>
          <cell r="F821">
            <v>6.67</v>
          </cell>
          <cell r="G821">
            <v>0</v>
          </cell>
          <cell r="H821">
            <v>6.67</v>
          </cell>
          <cell r="I821">
            <v>0</v>
          </cell>
          <cell r="J821" t="b">
            <v>0</v>
          </cell>
        </row>
        <row r="822">
          <cell r="A822" t="str">
            <v>PGE:ROB:LED OUTDOOR AREA LIGHTING - REPLACE 71 TO 100 W LAMP WITH LED</v>
          </cell>
          <cell r="B822" t="str">
            <v>PGE</v>
          </cell>
          <cell r="C822" t="str">
            <v>ROB</v>
          </cell>
          <cell r="D822" t="str">
            <v>LED OUTDOOR AREA LIGHTING - REPLACE 71 TO 100 W LAMP WITH LED</v>
          </cell>
          <cell r="E822" t="str">
            <v>Ag</v>
          </cell>
          <cell r="F822">
            <v>12</v>
          </cell>
          <cell r="G822">
            <v>0</v>
          </cell>
          <cell r="H822">
            <v>12</v>
          </cell>
          <cell r="I822">
            <v>0</v>
          </cell>
          <cell r="J822" t="b">
            <v>0</v>
          </cell>
        </row>
        <row r="823">
          <cell r="A823" t="str">
            <v>PGE:R:T-8 W/ ELECTRONIC BALLAST: 3 FT 2 LAMP - INTERIOR</v>
          </cell>
          <cell r="B823" t="str">
            <v>PGE</v>
          </cell>
          <cell r="C823" t="str">
            <v>R</v>
          </cell>
          <cell r="D823" t="str">
            <v>T-8 W/ ELECTRONIC BALLAST: 3 FT 2 LAMP - INTERIOR</v>
          </cell>
          <cell r="E823" t="str">
            <v>Res</v>
          </cell>
          <cell r="F823">
            <v>15</v>
          </cell>
          <cell r="G823">
            <v>0</v>
          </cell>
          <cell r="H823">
            <v>15</v>
          </cell>
          <cell r="I823">
            <v>0</v>
          </cell>
          <cell r="J823" t="b">
            <v>0</v>
          </cell>
        </row>
        <row r="824">
          <cell r="A824" t="str">
            <v>PGE:ROB:SUPER EFFICIENT ICE MACHINE, 101 - 300 LBS/DAY</v>
          </cell>
          <cell r="B824" t="str">
            <v>PGE</v>
          </cell>
          <cell r="C824" t="str">
            <v>ROB</v>
          </cell>
          <cell r="D824" t="str">
            <v>SUPER EFFICIENT ICE MACHINE, 101 - 300 LBS/DAY</v>
          </cell>
          <cell r="E824" t="str">
            <v>Ag</v>
          </cell>
          <cell r="F824">
            <v>10</v>
          </cell>
          <cell r="G824">
            <v>0</v>
          </cell>
          <cell r="H824">
            <v>10</v>
          </cell>
          <cell r="I824">
            <v>0</v>
          </cell>
          <cell r="J824" t="b">
            <v>0</v>
          </cell>
        </row>
        <row r="825">
          <cell r="A825" t="str">
            <v>PGE:ROB:SUPER EFFICIENT ICE MACHINE, 501 . 1,000 LBS/DAY</v>
          </cell>
          <cell r="B825" t="str">
            <v>PGE</v>
          </cell>
          <cell r="C825" t="str">
            <v>ROB</v>
          </cell>
          <cell r="D825" t="str">
            <v>SUPER EFFICIENT ICE MACHINE, 501 . 1,000 LBS/DAY</v>
          </cell>
          <cell r="E825" t="str">
            <v>Ag</v>
          </cell>
          <cell r="F825">
            <v>10</v>
          </cell>
          <cell r="G825">
            <v>0</v>
          </cell>
          <cell r="H825">
            <v>10</v>
          </cell>
          <cell r="I825">
            <v>0</v>
          </cell>
          <cell r="J825" t="b">
            <v>0</v>
          </cell>
        </row>
        <row r="826">
          <cell r="A826" t="str">
            <v>PGE:R:LED GLOBE:  &gt;=3 TO &lt;=10 WATTS</v>
          </cell>
          <cell r="B826" t="str">
            <v>PGE</v>
          </cell>
          <cell r="C826" t="str">
            <v>R</v>
          </cell>
          <cell r="D826" t="str">
            <v>LED GLOBE:  &gt;=3 TO &lt;=10 WATTS</v>
          </cell>
          <cell r="E826" t="str">
            <v>Res</v>
          </cell>
          <cell r="F826">
            <v>4.5999999999999996</v>
          </cell>
          <cell r="G826">
            <v>0</v>
          </cell>
          <cell r="H826">
            <v>4.5999999999999996</v>
          </cell>
          <cell r="I826">
            <v>0</v>
          </cell>
          <cell r="J826" t="b">
            <v>0</v>
          </cell>
        </row>
        <row r="827">
          <cell r="A827" t="str">
            <v>PGE:R:LED MR-16 &lt; 6 WATTS</v>
          </cell>
          <cell r="B827" t="str">
            <v>PGE</v>
          </cell>
          <cell r="C827" t="str">
            <v>R</v>
          </cell>
          <cell r="D827" t="str">
            <v>LED MR-16 &lt; 6 WATTS</v>
          </cell>
          <cell r="E827" t="str">
            <v>Res</v>
          </cell>
          <cell r="F827">
            <v>5.6</v>
          </cell>
          <cell r="G827">
            <v>0</v>
          </cell>
          <cell r="H827">
            <v>5.6</v>
          </cell>
          <cell r="I827">
            <v>0</v>
          </cell>
          <cell r="J827" t="b">
            <v>0</v>
          </cell>
        </row>
        <row r="828">
          <cell r="A828" t="str">
            <v>PGE:REA:VSD MILK TRANSFER PUMP</v>
          </cell>
          <cell r="B828" t="str">
            <v>PGE</v>
          </cell>
          <cell r="C828" t="str">
            <v>REA</v>
          </cell>
          <cell r="D828" t="str">
            <v>VSD MILK TRANSFER PUMP</v>
          </cell>
          <cell r="E828" t="str">
            <v>Ag</v>
          </cell>
          <cell r="F828">
            <v>15</v>
          </cell>
          <cell r="G828">
            <v>0</v>
          </cell>
          <cell r="H828">
            <v>6.666666666666667</v>
          </cell>
          <cell r="I828">
            <v>0</v>
          </cell>
          <cell r="J828" t="b">
            <v>1</v>
          </cell>
        </row>
        <row r="829">
          <cell r="A829" t="str">
            <v>PGE:R:LED PAR30 &lt; 10 WATTS</v>
          </cell>
          <cell r="B829" t="str">
            <v>PGE</v>
          </cell>
          <cell r="C829" t="str">
            <v>R</v>
          </cell>
          <cell r="D829" t="str">
            <v>LED PAR30 &lt; 10 WATTS</v>
          </cell>
          <cell r="E829" t="str">
            <v>Res</v>
          </cell>
          <cell r="F829">
            <v>5.14</v>
          </cell>
          <cell r="G829">
            <v>0</v>
          </cell>
          <cell r="H829">
            <v>5.14</v>
          </cell>
          <cell r="I829">
            <v>0</v>
          </cell>
          <cell r="J829" t="b">
            <v>0</v>
          </cell>
        </row>
        <row r="830">
          <cell r="A830" t="str">
            <v>PGE:ROB:2X4 HIGH PERFORMANCE 2L T8 KIT WITH NLO NEMA PREMIUM BALLAST</v>
          </cell>
          <cell r="B830" t="str">
            <v>PGE</v>
          </cell>
          <cell r="C830" t="str">
            <v>ROB</v>
          </cell>
          <cell r="D830" t="str">
            <v>2X4 HIGH PERFORMANCE 2L T8 KIT WITH NLO NEMA PREMIUM BALLAST</v>
          </cell>
          <cell r="E830" t="str">
            <v>Res</v>
          </cell>
          <cell r="F830">
            <v>13.3</v>
          </cell>
          <cell r="G830">
            <v>0</v>
          </cell>
          <cell r="H830">
            <v>13.3</v>
          </cell>
          <cell r="I830">
            <v>0</v>
          </cell>
          <cell r="J830" t="b">
            <v>0</v>
          </cell>
        </row>
        <row r="831">
          <cell r="A831" t="str">
            <v>PGE:ROB:2X4 HIGH PERFORMANCE 2L T8 KIT WITH NLO NEMA PREMIUM BALLAST</v>
          </cell>
          <cell r="B831" t="str">
            <v>PGE</v>
          </cell>
          <cell r="C831" t="str">
            <v>ROB</v>
          </cell>
          <cell r="D831" t="str">
            <v>2X4 HIGH PERFORMANCE 2L T8 KIT WITH NLO NEMA PREMIUM BALLAST</v>
          </cell>
          <cell r="E831" t="str">
            <v>Res</v>
          </cell>
          <cell r="F831">
            <v>14.3</v>
          </cell>
          <cell r="G831">
            <v>0</v>
          </cell>
          <cell r="H831">
            <v>14.3</v>
          </cell>
          <cell r="I831">
            <v>0</v>
          </cell>
          <cell r="J831" t="b">
            <v>0</v>
          </cell>
        </row>
        <row r="832">
          <cell r="A832" t="str">
            <v>PGE:NC:CHILLED GLYCOL PIPE INSULATION - OUTDOOR - WINERY</v>
          </cell>
          <cell r="B832" t="str">
            <v>PGE</v>
          </cell>
          <cell r="C832" t="str">
            <v>NC</v>
          </cell>
          <cell r="D832" t="str">
            <v>CHILLED GLYCOL PIPE INSULATION - OUTDOOR - WINERY</v>
          </cell>
          <cell r="E832" t="str">
            <v>Com</v>
          </cell>
          <cell r="F832">
            <v>11</v>
          </cell>
          <cell r="G832">
            <v>0</v>
          </cell>
          <cell r="H832">
            <v>11</v>
          </cell>
          <cell r="I832">
            <v>0</v>
          </cell>
          <cell r="J832" t="b">
            <v>0</v>
          </cell>
        </row>
        <row r="833">
          <cell r="A833" t="str">
            <v>PGE:REA:CHILLED GLYCOL PIPE INSULATION - OUTDOOR - WINERY</v>
          </cell>
          <cell r="B833" t="str">
            <v>PGE</v>
          </cell>
          <cell r="C833" t="str">
            <v>REA</v>
          </cell>
          <cell r="D833" t="str">
            <v>CHILLED GLYCOL PIPE INSULATION - OUTDOOR - WINERY</v>
          </cell>
          <cell r="E833" t="str">
            <v>Com</v>
          </cell>
          <cell r="F833">
            <v>11</v>
          </cell>
          <cell r="G833">
            <v>0</v>
          </cell>
          <cell r="H833">
            <v>6.666666666666667</v>
          </cell>
          <cell r="I833">
            <v>0</v>
          </cell>
          <cell r="J833" t="b">
            <v>1</v>
          </cell>
        </row>
        <row r="834">
          <cell r="A834" t="str">
            <v>PGE:ROB:LED PAR20: &lt;= 11 WATTS</v>
          </cell>
          <cell r="B834" t="str">
            <v>PGE</v>
          </cell>
          <cell r="C834" t="str">
            <v>ROB</v>
          </cell>
          <cell r="D834" t="str">
            <v>LED PAR20: &lt;= 11 WATTS</v>
          </cell>
          <cell r="E834" t="str">
            <v>Ag</v>
          </cell>
          <cell r="F834">
            <v>7.75</v>
          </cell>
          <cell r="G834">
            <v>0</v>
          </cell>
          <cell r="H834">
            <v>7.75</v>
          </cell>
          <cell r="I834">
            <v>0</v>
          </cell>
          <cell r="J834" t="b">
            <v>0</v>
          </cell>
        </row>
        <row r="835">
          <cell r="A835" t="str">
            <v>PGE:ROB:PROCESS BOILER: WATER</v>
          </cell>
          <cell r="B835" t="str">
            <v>PGE</v>
          </cell>
          <cell r="C835" t="str">
            <v>ROB</v>
          </cell>
          <cell r="D835" t="str">
            <v>PROCESS BOILER: WATER</v>
          </cell>
          <cell r="E835" t="str">
            <v>Com</v>
          </cell>
          <cell r="F835">
            <v>20</v>
          </cell>
          <cell r="G835">
            <v>0</v>
          </cell>
          <cell r="H835">
            <v>20</v>
          </cell>
          <cell r="I835">
            <v>0</v>
          </cell>
          <cell r="J835" t="b">
            <v>0</v>
          </cell>
        </row>
        <row r="836">
          <cell r="A836" t="str">
            <v>PGE:ROB:T-8 W/ ELECTRONIC BALLAST: 2 FT 2 LAMP - INTERIOR</v>
          </cell>
          <cell r="B836" t="str">
            <v>PGE</v>
          </cell>
          <cell r="C836" t="str">
            <v>ROB</v>
          </cell>
          <cell r="D836" t="str">
            <v>T-8 W/ ELECTRONIC BALLAST: 2 FT 2 LAMP - INTERIOR</v>
          </cell>
          <cell r="E836" t="str">
            <v>Res</v>
          </cell>
          <cell r="F836">
            <v>15</v>
          </cell>
          <cell r="G836">
            <v>0</v>
          </cell>
          <cell r="H836">
            <v>15</v>
          </cell>
          <cell r="I836">
            <v>0</v>
          </cell>
          <cell r="J836" t="b">
            <v>0</v>
          </cell>
        </row>
        <row r="837">
          <cell r="A837" t="str">
            <v>PGE:ROB:T-8 W/ ELECTRONIC BALLAST: 4 FT 1 LAMP - INTERIOR</v>
          </cell>
          <cell r="B837" t="str">
            <v>PGE</v>
          </cell>
          <cell r="C837" t="str">
            <v>ROB</v>
          </cell>
          <cell r="D837" t="str">
            <v>T-8 W/ ELECTRONIC BALLAST: 4 FT 1 LAMP - INTERIOR</v>
          </cell>
          <cell r="E837" t="str">
            <v>Res</v>
          </cell>
          <cell r="F837">
            <v>15</v>
          </cell>
          <cell r="G837">
            <v>0</v>
          </cell>
          <cell r="H837">
            <v>15</v>
          </cell>
          <cell r="I837">
            <v>0</v>
          </cell>
          <cell r="J837" t="b">
            <v>0</v>
          </cell>
        </row>
        <row r="838">
          <cell r="A838" t="str">
            <v>PGE:ROB:T-8 W/ ELECTRONIC BALLAST: 4 FT 2 LAMP - INTERIOR</v>
          </cell>
          <cell r="B838" t="str">
            <v>PGE</v>
          </cell>
          <cell r="C838" t="str">
            <v>ROB</v>
          </cell>
          <cell r="D838" t="str">
            <v>T-8 W/ ELECTRONIC BALLAST: 4 FT 2 LAMP - INTERIOR</v>
          </cell>
          <cell r="E838" t="str">
            <v>Res</v>
          </cell>
          <cell r="F838">
            <v>15</v>
          </cell>
          <cell r="G838">
            <v>0</v>
          </cell>
          <cell r="H838">
            <v>15</v>
          </cell>
          <cell r="I838">
            <v>0</v>
          </cell>
          <cell r="J838" t="b">
            <v>0</v>
          </cell>
        </row>
        <row r="839">
          <cell r="A839" t="str">
            <v>PGE:R:CFL HARD WIRED FIXTURES: 23 WATT - INTERIOR COMMON</v>
          </cell>
          <cell r="B839" t="str">
            <v>PGE</v>
          </cell>
          <cell r="C839" t="str">
            <v>R</v>
          </cell>
          <cell r="D839" t="str">
            <v>CFL HARD WIRED FIXTURES: 23 WATT - INTERIOR COMMON</v>
          </cell>
          <cell r="E839" t="str">
            <v>Res</v>
          </cell>
          <cell r="F839">
            <v>16</v>
          </cell>
          <cell r="G839">
            <v>0</v>
          </cell>
          <cell r="H839">
            <v>16</v>
          </cell>
          <cell r="I839">
            <v>0</v>
          </cell>
          <cell r="J839" t="b">
            <v>0</v>
          </cell>
        </row>
        <row r="840">
          <cell r="A840" t="str">
            <v>PGE:R:LED A-LAMP 10 TO &lt; 11 WATTS</v>
          </cell>
          <cell r="B840" t="str">
            <v>PGE</v>
          </cell>
          <cell r="C840" t="str">
            <v>R</v>
          </cell>
          <cell r="D840" t="str">
            <v>LED A-LAMP 10 TO &lt; 11 WATTS</v>
          </cell>
          <cell r="E840" t="str">
            <v>Res</v>
          </cell>
          <cell r="F840">
            <v>5.6</v>
          </cell>
          <cell r="G840">
            <v>0</v>
          </cell>
          <cell r="H840">
            <v>5.6</v>
          </cell>
          <cell r="I840">
            <v>0</v>
          </cell>
          <cell r="J840" t="b">
            <v>0</v>
          </cell>
        </row>
        <row r="841">
          <cell r="A841" t="str">
            <v>PGE:R:LED A-LAMP 11 TO &lt; 12 WATTS</v>
          </cell>
          <cell r="B841" t="str">
            <v>PGE</v>
          </cell>
          <cell r="C841" t="str">
            <v>R</v>
          </cell>
          <cell r="D841" t="str">
            <v>LED A-LAMP 11 TO &lt; 12 WATTS</v>
          </cell>
          <cell r="E841" t="str">
            <v>Res</v>
          </cell>
          <cell r="F841">
            <v>8.6999999999999993</v>
          </cell>
          <cell r="G841">
            <v>0</v>
          </cell>
          <cell r="H841">
            <v>8.6999999999999993</v>
          </cell>
          <cell r="I841">
            <v>0</v>
          </cell>
          <cell r="J841" t="b">
            <v>0</v>
          </cell>
        </row>
        <row r="842">
          <cell r="A842" t="str">
            <v>PGE:R:LED A-LAMP 8 TO &lt; 9 WATTS</v>
          </cell>
          <cell r="B842" t="str">
            <v>PGE</v>
          </cell>
          <cell r="C842" t="str">
            <v>R</v>
          </cell>
          <cell r="D842" t="str">
            <v>LED A-LAMP 8 TO &lt; 9 WATTS</v>
          </cell>
          <cell r="E842" t="str">
            <v>Res</v>
          </cell>
          <cell r="F842">
            <v>4.1399999999999997</v>
          </cell>
          <cell r="G842">
            <v>0</v>
          </cell>
          <cell r="H842">
            <v>4.1399999999999997</v>
          </cell>
          <cell r="I842">
            <v>0</v>
          </cell>
          <cell r="J842" t="b">
            <v>0</v>
          </cell>
        </row>
        <row r="843">
          <cell r="A843" t="str">
            <v>PGE:R:LED MR-16 &lt; 6 WATTS</v>
          </cell>
          <cell r="B843" t="str">
            <v>PGE</v>
          </cell>
          <cell r="C843" t="str">
            <v>R</v>
          </cell>
          <cell r="D843" t="str">
            <v>LED MR-16 &lt; 6 WATTS</v>
          </cell>
          <cell r="E843" t="str">
            <v>Res</v>
          </cell>
          <cell r="F843">
            <v>5</v>
          </cell>
          <cell r="G843">
            <v>0</v>
          </cell>
          <cell r="H843">
            <v>5</v>
          </cell>
          <cell r="I843">
            <v>0</v>
          </cell>
          <cell r="J843" t="b">
            <v>0</v>
          </cell>
        </row>
        <row r="844">
          <cell r="A844" t="str">
            <v>PGE:R:LED MR-16 = 8 TO &lt;9 WATTS</v>
          </cell>
          <cell r="B844" t="str">
            <v>PGE</v>
          </cell>
          <cell r="C844" t="str">
            <v>R</v>
          </cell>
          <cell r="D844" t="str">
            <v>LED MR-16 = 8 TO &lt;9 WATTS</v>
          </cell>
          <cell r="E844" t="str">
            <v>Res</v>
          </cell>
          <cell r="F844">
            <v>4.99</v>
          </cell>
          <cell r="G844">
            <v>0</v>
          </cell>
          <cell r="H844">
            <v>4.99</v>
          </cell>
          <cell r="I844">
            <v>0</v>
          </cell>
          <cell r="J844" t="b">
            <v>0</v>
          </cell>
        </row>
        <row r="845">
          <cell r="A845" t="str">
            <v>PGE:R:LED MR-16 = 8 TO &lt;9 WATTS</v>
          </cell>
          <cell r="B845" t="str">
            <v>PGE</v>
          </cell>
          <cell r="C845" t="str">
            <v>R</v>
          </cell>
          <cell r="D845" t="str">
            <v>LED MR-16 = 8 TO &lt;9 WATTS</v>
          </cell>
          <cell r="E845" t="str">
            <v>Res</v>
          </cell>
          <cell r="F845">
            <v>7.75</v>
          </cell>
          <cell r="G845">
            <v>0</v>
          </cell>
          <cell r="H845">
            <v>7.75</v>
          </cell>
          <cell r="I845">
            <v>0</v>
          </cell>
          <cell r="J845" t="b">
            <v>0</v>
          </cell>
        </row>
        <row r="846">
          <cell r="A846" t="str">
            <v>PGE:R:LED MR-16 =7 TO &lt;8 WATTS</v>
          </cell>
          <cell r="B846" t="str">
            <v>PGE</v>
          </cell>
          <cell r="C846" t="str">
            <v>R</v>
          </cell>
          <cell r="D846" t="str">
            <v>LED MR-16 =7 TO &lt;8 WATTS</v>
          </cell>
          <cell r="E846" t="str">
            <v>Res</v>
          </cell>
          <cell r="F846">
            <v>7.4</v>
          </cell>
          <cell r="G846">
            <v>0</v>
          </cell>
          <cell r="H846">
            <v>7.4</v>
          </cell>
          <cell r="I846">
            <v>0</v>
          </cell>
          <cell r="J846" t="b">
            <v>0</v>
          </cell>
        </row>
        <row r="847">
          <cell r="A847" t="str">
            <v>PGE:R:LED MR-16 =7 TO &lt;8 WATTS</v>
          </cell>
          <cell r="B847" t="str">
            <v>PGE</v>
          </cell>
          <cell r="C847" t="str">
            <v>R</v>
          </cell>
          <cell r="D847" t="str">
            <v>LED MR-16 =7 TO &lt;8 WATTS</v>
          </cell>
          <cell r="E847" t="str">
            <v>Res</v>
          </cell>
          <cell r="F847">
            <v>4.99</v>
          </cell>
          <cell r="G847">
            <v>0</v>
          </cell>
          <cell r="H847">
            <v>4.99</v>
          </cell>
          <cell r="I847">
            <v>0</v>
          </cell>
          <cell r="J847" t="b">
            <v>0</v>
          </cell>
        </row>
        <row r="848">
          <cell r="A848" t="str">
            <v>PGE:R:LED MR-16 =7 TO &lt;8 WATTS</v>
          </cell>
          <cell r="B848" t="str">
            <v>PGE</v>
          </cell>
          <cell r="C848" t="str">
            <v>R</v>
          </cell>
          <cell r="D848" t="str">
            <v>LED MR-16 =7 TO &lt;8 WATTS</v>
          </cell>
          <cell r="E848" t="str">
            <v>Res</v>
          </cell>
          <cell r="F848">
            <v>8.6999999999999993</v>
          </cell>
          <cell r="G848">
            <v>0</v>
          </cell>
          <cell r="H848">
            <v>8.6999999999999993</v>
          </cell>
          <cell r="I848">
            <v>0</v>
          </cell>
          <cell r="J848" t="b">
            <v>0</v>
          </cell>
        </row>
        <row r="849">
          <cell r="A849" t="str">
            <v>PGE:R:LED PAR30 = 12 TO &lt;13 WATTS</v>
          </cell>
          <cell r="B849" t="str">
            <v>PGE</v>
          </cell>
          <cell r="C849" t="str">
            <v>R</v>
          </cell>
          <cell r="D849" t="str">
            <v>LED PAR30 = 12 TO &lt;13 WATTS</v>
          </cell>
          <cell r="E849" t="str">
            <v>Res</v>
          </cell>
          <cell r="F849">
            <v>11.98</v>
          </cell>
          <cell r="G849">
            <v>0</v>
          </cell>
          <cell r="H849">
            <v>11.98</v>
          </cell>
          <cell r="I849">
            <v>0</v>
          </cell>
          <cell r="J849" t="b">
            <v>0</v>
          </cell>
        </row>
        <row r="850">
          <cell r="A850" t="str">
            <v>PGE:R:LED PAR30 = 17 TO &lt;18 WATTS</v>
          </cell>
          <cell r="B850" t="str">
            <v>PGE</v>
          </cell>
          <cell r="C850" t="str">
            <v>R</v>
          </cell>
          <cell r="D850" t="str">
            <v>LED PAR30 = 17 TO &lt;18 WATTS</v>
          </cell>
          <cell r="E850" t="str">
            <v>Res</v>
          </cell>
          <cell r="F850">
            <v>6.71</v>
          </cell>
          <cell r="G850">
            <v>0</v>
          </cell>
          <cell r="H850">
            <v>6.71</v>
          </cell>
          <cell r="I850">
            <v>0</v>
          </cell>
          <cell r="J850" t="b">
            <v>0</v>
          </cell>
        </row>
        <row r="851">
          <cell r="A851" t="str">
            <v>PGE:R:LED PAR38 = 17 TO &lt;18 WATTS</v>
          </cell>
          <cell r="B851" t="str">
            <v>PGE</v>
          </cell>
          <cell r="C851" t="str">
            <v>R</v>
          </cell>
          <cell r="D851" t="str">
            <v>LED PAR38 = 17 TO &lt;18 WATTS</v>
          </cell>
          <cell r="E851" t="str">
            <v>Res</v>
          </cell>
          <cell r="F851">
            <v>4.5999999999999996</v>
          </cell>
          <cell r="G851">
            <v>0</v>
          </cell>
          <cell r="H851">
            <v>4.5999999999999996</v>
          </cell>
          <cell r="I851">
            <v>0</v>
          </cell>
          <cell r="J851" t="b">
            <v>0</v>
          </cell>
        </row>
        <row r="852">
          <cell r="A852" t="str">
            <v>PGE:R:LED R-BR -  5 TO &lt;11 WATTS</v>
          </cell>
          <cell r="B852" t="str">
            <v>PGE</v>
          </cell>
          <cell r="C852" t="str">
            <v>R</v>
          </cell>
          <cell r="D852" t="str">
            <v>LED R-BR -  5 TO &lt;11 WATTS</v>
          </cell>
          <cell r="E852" t="str">
            <v>Res</v>
          </cell>
          <cell r="F852">
            <v>4.5999999999999996</v>
          </cell>
          <cell r="G852">
            <v>0</v>
          </cell>
          <cell r="H852">
            <v>4.5999999999999996</v>
          </cell>
          <cell r="I852">
            <v>0</v>
          </cell>
          <cell r="J852" t="b">
            <v>0</v>
          </cell>
        </row>
        <row r="853">
          <cell r="A853" t="str">
            <v>PGE:R:CFL HARD WIRED FIXTURES: 30 WATT - INTERIOR COMMON</v>
          </cell>
          <cell r="B853" t="str">
            <v>PGE</v>
          </cell>
          <cell r="C853" t="str">
            <v>R</v>
          </cell>
          <cell r="D853" t="str">
            <v>CFL HARD WIRED FIXTURES: 30 WATT - INTERIOR COMMON</v>
          </cell>
          <cell r="E853" t="str">
            <v>Res</v>
          </cell>
          <cell r="F853">
            <v>16</v>
          </cell>
          <cell r="G853">
            <v>0</v>
          </cell>
          <cell r="H853">
            <v>16</v>
          </cell>
          <cell r="I853">
            <v>0</v>
          </cell>
          <cell r="J853" t="b">
            <v>0</v>
          </cell>
        </row>
        <row r="854">
          <cell r="A854" t="str">
            <v>PGE:ROB:2X4 HIGH PERFORMANCE 2L T5 FIXTURE WITH HLO BALLAST</v>
          </cell>
          <cell r="B854" t="str">
            <v>PGE</v>
          </cell>
          <cell r="C854" t="str">
            <v>ROB</v>
          </cell>
          <cell r="D854" t="str">
            <v>2X4 HIGH PERFORMANCE 2L T5 FIXTURE WITH HLO BALLAST</v>
          </cell>
          <cell r="E854" t="str">
            <v>Res</v>
          </cell>
          <cell r="F854">
            <v>15</v>
          </cell>
          <cell r="G854">
            <v>0</v>
          </cell>
          <cell r="H854">
            <v>15</v>
          </cell>
          <cell r="I854">
            <v>0</v>
          </cell>
          <cell r="J854" t="b">
            <v>0</v>
          </cell>
        </row>
        <row r="855">
          <cell r="A855" t="str">
            <v>PGE:ROB:2X4 HIGH PERFORMANCE 2L T8 FIXTURE WITH NLO NEMA PREMIUM BALLAST</v>
          </cell>
          <cell r="B855" t="str">
            <v>PGE</v>
          </cell>
          <cell r="C855" t="str">
            <v>ROB</v>
          </cell>
          <cell r="D855" t="str">
            <v>2X4 HIGH PERFORMANCE 2L T8 FIXTURE WITH NLO NEMA PREMIUM BALLAST</v>
          </cell>
          <cell r="E855" t="str">
            <v>Res</v>
          </cell>
          <cell r="F855">
            <v>15</v>
          </cell>
          <cell r="G855">
            <v>0</v>
          </cell>
          <cell r="H855">
            <v>15</v>
          </cell>
          <cell r="I855">
            <v>0</v>
          </cell>
          <cell r="J855" t="b">
            <v>0</v>
          </cell>
        </row>
        <row r="856">
          <cell r="A856" t="str">
            <v>PGE:ROB:EE FRYER- ELECTRIC</v>
          </cell>
          <cell r="B856" t="str">
            <v>PGE</v>
          </cell>
          <cell r="C856" t="str">
            <v>ROB</v>
          </cell>
          <cell r="D856" t="str">
            <v>EE FRYER- ELECTRIC</v>
          </cell>
          <cell r="E856" t="str">
            <v>Com</v>
          </cell>
          <cell r="F856">
            <v>12</v>
          </cell>
          <cell r="G856">
            <v>0</v>
          </cell>
          <cell r="H856">
            <v>12</v>
          </cell>
          <cell r="I856">
            <v>0</v>
          </cell>
          <cell r="J856" t="b">
            <v>0</v>
          </cell>
        </row>
        <row r="857">
          <cell r="A857" t="str">
            <v>PGE:ROB:LED A-LAMP 11 TO &lt; 12 WATTS</v>
          </cell>
          <cell r="B857" t="str">
            <v>PGE</v>
          </cell>
          <cell r="C857" t="str">
            <v>ROB</v>
          </cell>
          <cell r="D857" t="str">
            <v>LED A-LAMP 11 TO &lt; 12 WATTS</v>
          </cell>
          <cell r="E857" t="str">
            <v>Res</v>
          </cell>
          <cell r="F857">
            <v>4.0999999999999996</v>
          </cell>
          <cell r="G857">
            <v>0</v>
          </cell>
          <cell r="H857">
            <v>4.0999999999999996</v>
          </cell>
          <cell r="I857">
            <v>0</v>
          </cell>
          <cell r="J857" t="b">
            <v>0</v>
          </cell>
        </row>
        <row r="858">
          <cell r="A858" t="str">
            <v>PGE:ROB:LED A-LAMP 11 TO &lt; 12 WATTS</v>
          </cell>
          <cell r="B858" t="str">
            <v>PGE</v>
          </cell>
          <cell r="C858" t="str">
            <v>ROB</v>
          </cell>
          <cell r="D858" t="str">
            <v>LED A-LAMP 11 TO &lt; 12 WATTS</v>
          </cell>
          <cell r="E858" t="str">
            <v>Res</v>
          </cell>
          <cell r="F858">
            <v>9.5</v>
          </cell>
          <cell r="G858">
            <v>0</v>
          </cell>
          <cell r="H858">
            <v>9.5</v>
          </cell>
          <cell r="I858">
            <v>0</v>
          </cell>
          <cell r="J858" t="b">
            <v>0</v>
          </cell>
        </row>
        <row r="859">
          <cell r="A859" t="str">
            <v>PGE:ROB:LED A-LAMP 12 TO &lt; 13 WATTS</v>
          </cell>
          <cell r="B859" t="str">
            <v>PGE</v>
          </cell>
          <cell r="C859" t="str">
            <v>ROB</v>
          </cell>
          <cell r="D859" t="str">
            <v>LED A-LAMP 12 TO &lt; 13 WATTS</v>
          </cell>
          <cell r="E859" t="str">
            <v>Res</v>
          </cell>
          <cell r="F859">
            <v>5</v>
          </cell>
          <cell r="G859">
            <v>0</v>
          </cell>
          <cell r="H859">
            <v>5</v>
          </cell>
          <cell r="I859">
            <v>0</v>
          </cell>
          <cell r="J859" t="b">
            <v>0</v>
          </cell>
        </row>
        <row r="860">
          <cell r="A860" t="str">
            <v>PGE:ROB:LED R-BR - 5 TO &lt;11 WATTS</v>
          </cell>
          <cell r="B860" t="str">
            <v>PGE</v>
          </cell>
          <cell r="C860" t="str">
            <v>ROB</v>
          </cell>
          <cell r="D860" t="str">
            <v>LED R-BR - 5 TO &lt;11 WATTS</v>
          </cell>
          <cell r="E860" t="str">
            <v>Res</v>
          </cell>
          <cell r="F860">
            <v>8.2200000000000006</v>
          </cell>
          <cell r="G860">
            <v>0</v>
          </cell>
          <cell r="H860">
            <v>8.2200000000000006</v>
          </cell>
          <cell r="I860">
            <v>0</v>
          </cell>
          <cell r="J860" t="b">
            <v>0</v>
          </cell>
        </row>
        <row r="861">
          <cell r="A861" t="str">
            <v>PGE:R:CFL HARD WIRED FIXTURES: 13 WATT - EXTERIOR</v>
          </cell>
          <cell r="B861" t="str">
            <v>PGE</v>
          </cell>
          <cell r="C861" t="str">
            <v>R</v>
          </cell>
          <cell r="D861" t="str">
            <v>CFL HARD WIRED FIXTURES: 13 WATT - EXTERIOR</v>
          </cell>
          <cell r="E861" t="str">
            <v>Res</v>
          </cell>
          <cell r="F861">
            <v>16</v>
          </cell>
          <cell r="G861">
            <v>0</v>
          </cell>
          <cell r="H861">
            <v>16</v>
          </cell>
          <cell r="I861">
            <v>0</v>
          </cell>
          <cell r="J861" t="b">
            <v>0</v>
          </cell>
        </row>
        <row r="862">
          <cell r="A862" t="str">
            <v>PGE:R:CFL HARD WIRED FIXTURES: 26 WATT - INTERIOR</v>
          </cell>
          <cell r="B862" t="str">
            <v>PGE</v>
          </cell>
          <cell r="C862" t="str">
            <v>R</v>
          </cell>
          <cell r="D862" t="str">
            <v>CFL HARD WIRED FIXTURES: 26 WATT - INTERIOR</v>
          </cell>
          <cell r="E862" t="str">
            <v>Res</v>
          </cell>
          <cell r="F862">
            <v>16</v>
          </cell>
          <cell r="G862">
            <v>0</v>
          </cell>
          <cell r="H862">
            <v>16</v>
          </cell>
          <cell r="I862">
            <v>0</v>
          </cell>
          <cell r="J862" t="b">
            <v>0</v>
          </cell>
        </row>
        <row r="863">
          <cell r="A863" t="str">
            <v>PGE:R:LED PAR38 &lt; 12 WATTS</v>
          </cell>
          <cell r="B863" t="str">
            <v>PGE</v>
          </cell>
          <cell r="C863" t="str">
            <v>R</v>
          </cell>
          <cell r="D863" t="str">
            <v>LED PAR38 &lt; 12 WATTS</v>
          </cell>
          <cell r="E863" t="str">
            <v>Res</v>
          </cell>
          <cell r="F863">
            <v>5.14</v>
          </cell>
          <cell r="G863">
            <v>0</v>
          </cell>
          <cell r="H863">
            <v>5.14</v>
          </cell>
          <cell r="I863">
            <v>0</v>
          </cell>
          <cell r="J863" t="b">
            <v>0</v>
          </cell>
        </row>
        <row r="864">
          <cell r="A864" t="str">
            <v>PGE:ROB:CFL HARD WIRED FIXTURES: 27 - 65 WATT - INTERIOR COMMON</v>
          </cell>
          <cell r="B864" t="str">
            <v>PGE</v>
          </cell>
          <cell r="C864" t="str">
            <v>ROB</v>
          </cell>
          <cell r="D864" t="str">
            <v>CFL HARD WIRED FIXTURES: 27 - 65 WATT - INTERIOR COMMON</v>
          </cell>
          <cell r="E864" t="str">
            <v>Res</v>
          </cell>
          <cell r="F864">
            <v>16</v>
          </cell>
          <cell r="G864">
            <v>0</v>
          </cell>
          <cell r="H864">
            <v>16</v>
          </cell>
          <cell r="I864">
            <v>0</v>
          </cell>
          <cell r="J864" t="b">
            <v>0</v>
          </cell>
        </row>
        <row r="865">
          <cell r="A865" t="str">
            <v>PGE:ROB:FAUCET AERATORS - 0.5 GPM ELECTRIC</v>
          </cell>
          <cell r="B865" t="str">
            <v>PGE</v>
          </cell>
          <cell r="C865" t="str">
            <v>ROB</v>
          </cell>
          <cell r="D865" t="str">
            <v>FAUCET AERATORS - 0.5 GPM ELECTRIC</v>
          </cell>
          <cell r="E865" t="str">
            <v>Res</v>
          </cell>
          <cell r="F865">
            <v>10</v>
          </cell>
          <cell r="G865">
            <v>0</v>
          </cell>
          <cell r="H865">
            <v>10</v>
          </cell>
          <cell r="I865">
            <v>0</v>
          </cell>
          <cell r="J865" t="b">
            <v>0</v>
          </cell>
        </row>
        <row r="866">
          <cell r="A866" t="str">
            <v>PGE:ROB:T8-25 WATT LAMP-REPLACEMENT OF T8-32 WATT LAMP - 4 FT</v>
          </cell>
          <cell r="B866" t="str">
            <v>PGE</v>
          </cell>
          <cell r="C866" t="str">
            <v>ROB</v>
          </cell>
          <cell r="D866" t="str">
            <v>T8-25 WATT LAMP-REPLACEMENT OF T8-32 WATT LAMP - 4 FT</v>
          </cell>
          <cell r="E866" t="str">
            <v>Res</v>
          </cell>
          <cell r="F866">
            <v>14.46</v>
          </cell>
          <cell r="G866">
            <v>0</v>
          </cell>
          <cell r="H866">
            <v>4.82</v>
          </cell>
          <cell r="I866">
            <v>0</v>
          </cell>
          <cell r="J866" t="b">
            <v>1</v>
          </cell>
        </row>
        <row r="867">
          <cell r="A867" t="str">
            <v>PGE:R:LED A-LAMP 11 TO &lt; 12 WATTS</v>
          </cell>
          <cell r="B867" t="str">
            <v>PGE</v>
          </cell>
          <cell r="C867" t="str">
            <v>R</v>
          </cell>
          <cell r="D867" t="str">
            <v>LED A-LAMP 11 TO &lt; 12 WATTS</v>
          </cell>
          <cell r="E867" t="str">
            <v>Res</v>
          </cell>
          <cell r="F867">
            <v>6.71</v>
          </cell>
          <cell r="G867">
            <v>0</v>
          </cell>
          <cell r="H867">
            <v>6.71</v>
          </cell>
          <cell r="I867">
            <v>0</v>
          </cell>
          <cell r="J867" t="b">
            <v>0</v>
          </cell>
        </row>
        <row r="868">
          <cell r="A868" t="str">
            <v>PGE:R:LED A-LAMP 8 TO &lt; 9 WATTS</v>
          </cell>
          <cell r="B868" t="str">
            <v>PGE</v>
          </cell>
          <cell r="C868" t="str">
            <v>R</v>
          </cell>
          <cell r="D868" t="str">
            <v>LED A-LAMP 8 TO &lt; 9 WATTS</v>
          </cell>
          <cell r="E868" t="str">
            <v>Res</v>
          </cell>
          <cell r="F868">
            <v>8.6999999999999993</v>
          </cell>
          <cell r="G868">
            <v>0</v>
          </cell>
          <cell r="H868">
            <v>8.6999999999999993</v>
          </cell>
          <cell r="I868">
            <v>0</v>
          </cell>
          <cell r="J868" t="b">
            <v>0</v>
          </cell>
        </row>
        <row r="869">
          <cell r="A869" t="str">
            <v>PGE:R:LED CANDELABRA &gt;=3 TO &lt;=5</v>
          </cell>
          <cell r="B869" t="str">
            <v>PGE</v>
          </cell>
          <cell r="C869" t="str">
            <v>R</v>
          </cell>
          <cell r="D869" t="str">
            <v>LED CANDELABRA &gt;=3 TO &lt;=5</v>
          </cell>
          <cell r="E869" t="str">
            <v>Res</v>
          </cell>
          <cell r="F869">
            <v>4.93</v>
          </cell>
          <cell r="G869">
            <v>0</v>
          </cell>
          <cell r="H869">
            <v>4.93</v>
          </cell>
          <cell r="I869">
            <v>0</v>
          </cell>
          <cell r="J869" t="b">
            <v>0</v>
          </cell>
        </row>
        <row r="870">
          <cell r="A870" t="str">
            <v>PGE:R:LED CANDELABRA &gt;=3 TO &lt;=5</v>
          </cell>
          <cell r="B870" t="str">
            <v>PGE</v>
          </cell>
          <cell r="C870" t="str">
            <v>R</v>
          </cell>
          <cell r="D870" t="str">
            <v>LED CANDELABRA &gt;=3 TO &lt;=5</v>
          </cell>
          <cell r="E870" t="str">
            <v>Res</v>
          </cell>
          <cell r="F870">
            <v>6.52</v>
          </cell>
          <cell r="G870">
            <v>0</v>
          </cell>
          <cell r="H870">
            <v>6.52</v>
          </cell>
          <cell r="I870">
            <v>0</v>
          </cell>
          <cell r="J870" t="b">
            <v>0</v>
          </cell>
        </row>
        <row r="871">
          <cell r="A871" t="str">
            <v>PGE:R:LED CANDELABRA &gt;=3 TO &lt;=5</v>
          </cell>
          <cell r="B871" t="str">
            <v>PGE</v>
          </cell>
          <cell r="C871" t="str">
            <v>R</v>
          </cell>
          <cell r="D871" t="str">
            <v>LED CANDELABRA &gt;=3 TO &lt;=5</v>
          </cell>
          <cell r="E871" t="str">
            <v>Res</v>
          </cell>
          <cell r="F871">
            <v>8.98</v>
          </cell>
          <cell r="G871">
            <v>0</v>
          </cell>
          <cell r="H871">
            <v>8.98</v>
          </cell>
          <cell r="I871">
            <v>0</v>
          </cell>
          <cell r="J871" t="b">
            <v>0</v>
          </cell>
        </row>
        <row r="872">
          <cell r="A872" t="str">
            <v>PGE:R:LED MR-16 = 10 TO &lt;11 WATTS</v>
          </cell>
          <cell r="B872" t="str">
            <v>PGE</v>
          </cell>
          <cell r="C872" t="str">
            <v>R</v>
          </cell>
          <cell r="D872" t="str">
            <v>LED MR-16 = 10 TO &lt;11 WATTS</v>
          </cell>
          <cell r="E872" t="str">
            <v>Res</v>
          </cell>
          <cell r="F872">
            <v>7.75</v>
          </cell>
          <cell r="G872">
            <v>0</v>
          </cell>
          <cell r="H872">
            <v>7.75</v>
          </cell>
          <cell r="I872">
            <v>0</v>
          </cell>
          <cell r="J872" t="b">
            <v>0</v>
          </cell>
        </row>
        <row r="873">
          <cell r="A873" t="str">
            <v>PGE:ROB:LED PAR30 = 15 TO &lt;16 WATTS</v>
          </cell>
          <cell r="B873" t="str">
            <v>PGE</v>
          </cell>
          <cell r="C873" t="str">
            <v>ROB</v>
          </cell>
          <cell r="D873" t="str">
            <v>LED PAR30 = 15 TO &lt;16 WATTS</v>
          </cell>
          <cell r="E873" t="str">
            <v>Com</v>
          </cell>
          <cell r="F873">
            <v>6.7</v>
          </cell>
          <cell r="G873">
            <v>0</v>
          </cell>
          <cell r="H873">
            <v>6.7</v>
          </cell>
          <cell r="I873">
            <v>0</v>
          </cell>
          <cell r="J873" t="b">
            <v>0</v>
          </cell>
        </row>
        <row r="874">
          <cell r="A874" t="str">
            <v>PGE:ROB:LED PAR38 = 12 TO &lt;13 WATTS</v>
          </cell>
          <cell r="B874" t="str">
            <v>PGE</v>
          </cell>
          <cell r="C874" t="str">
            <v>ROB</v>
          </cell>
          <cell r="D874" t="str">
            <v>LED PAR38 = 12 TO &lt;13 WATTS</v>
          </cell>
          <cell r="E874" t="str">
            <v>Com</v>
          </cell>
          <cell r="F874">
            <v>6.58</v>
          </cell>
          <cell r="G874">
            <v>0</v>
          </cell>
          <cell r="H874">
            <v>6.58</v>
          </cell>
          <cell r="I874">
            <v>0</v>
          </cell>
          <cell r="J874" t="b">
            <v>0</v>
          </cell>
        </row>
        <row r="875">
          <cell r="A875" t="str">
            <v>PGE:R:LED MR-16 = 10 TO &lt;11 WATTS</v>
          </cell>
          <cell r="B875" t="str">
            <v>PGE</v>
          </cell>
          <cell r="C875" t="str">
            <v>R</v>
          </cell>
          <cell r="D875" t="str">
            <v>LED MR-16 = 10 TO &lt;11 WATTS</v>
          </cell>
          <cell r="E875" t="str">
            <v>Res</v>
          </cell>
          <cell r="F875">
            <v>8.6999999999999993</v>
          </cell>
          <cell r="G875">
            <v>0</v>
          </cell>
          <cell r="H875">
            <v>8.6999999999999993</v>
          </cell>
          <cell r="I875">
            <v>0</v>
          </cell>
          <cell r="J875" t="b">
            <v>0</v>
          </cell>
        </row>
        <row r="876">
          <cell r="A876" t="str">
            <v>PGE:R:LED MR-16 = 8 TO &lt;9 WATTS</v>
          </cell>
          <cell r="B876" t="str">
            <v>PGE</v>
          </cell>
          <cell r="C876" t="str">
            <v>R</v>
          </cell>
          <cell r="D876" t="str">
            <v>LED MR-16 = 8 TO &lt;9 WATTS</v>
          </cell>
          <cell r="E876" t="str">
            <v>Res</v>
          </cell>
          <cell r="F876">
            <v>4.5999999999999996</v>
          </cell>
          <cell r="G876">
            <v>0</v>
          </cell>
          <cell r="H876">
            <v>4.5999999999999996</v>
          </cell>
          <cell r="I876">
            <v>0</v>
          </cell>
          <cell r="J876" t="b">
            <v>0</v>
          </cell>
        </row>
        <row r="877">
          <cell r="A877" t="str">
            <v>PGE:ROB:LED PAR38 = 14 TO &lt;15 WATTS</v>
          </cell>
          <cell r="B877" t="str">
            <v>PGE</v>
          </cell>
          <cell r="C877" t="str">
            <v>ROB</v>
          </cell>
          <cell r="D877" t="str">
            <v>LED PAR38 = 14 TO &lt;15 WATTS</v>
          </cell>
          <cell r="E877" t="str">
            <v>Ind</v>
          </cell>
          <cell r="F877">
            <v>6.58</v>
          </cell>
          <cell r="G877">
            <v>0</v>
          </cell>
          <cell r="H877">
            <v>6.58</v>
          </cell>
          <cell r="I877">
            <v>0</v>
          </cell>
          <cell r="J877" t="b">
            <v>0</v>
          </cell>
        </row>
        <row r="878">
          <cell r="A878" t="str">
            <v>PGE:R:LED PAR30 = 12 TO &lt;13 WATTS</v>
          </cell>
          <cell r="B878" t="str">
            <v>PGE</v>
          </cell>
          <cell r="C878" t="str">
            <v>R</v>
          </cell>
          <cell r="D878" t="str">
            <v>LED PAR30 = 12 TO &lt;13 WATTS</v>
          </cell>
          <cell r="E878" t="str">
            <v>Res</v>
          </cell>
          <cell r="F878">
            <v>4.99</v>
          </cell>
          <cell r="G878">
            <v>0</v>
          </cell>
          <cell r="H878">
            <v>4.99</v>
          </cell>
          <cell r="I878">
            <v>0</v>
          </cell>
          <cell r="J878" t="b">
            <v>0</v>
          </cell>
        </row>
        <row r="879">
          <cell r="A879" t="str">
            <v>PGE:R:LED PAR30 = 12 TO &lt;13 WATTS</v>
          </cell>
          <cell r="B879" t="str">
            <v>PGE</v>
          </cell>
          <cell r="C879" t="str">
            <v>R</v>
          </cell>
          <cell r="D879" t="str">
            <v>LED PAR30 = 12 TO &lt;13 WATTS</v>
          </cell>
          <cell r="E879" t="str">
            <v>Res</v>
          </cell>
          <cell r="F879">
            <v>8.6999999999999993</v>
          </cell>
          <cell r="G879">
            <v>0</v>
          </cell>
          <cell r="H879">
            <v>8.6999999999999993</v>
          </cell>
          <cell r="I879">
            <v>0</v>
          </cell>
          <cell r="J879" t="b">
            <v>0</v>
          </cell>
        </row>
        <row r="880">
          <cell r="A880" t="str">
            <v>PGE:R:LED PAR30 = 13 TO &lt;14 WATTS</v>
          </cell>
          <cell r="B880" t="str">
            <v>PGE</v>
          </cell>
          <cell r="C880" t="str">
            <v>R</v>
          </cell>
          <cell r="D880" t="str">
            <v>LED PAR30 = 13 TO &lt;14 WATTS</v>
          </cell>
          <cell r="E880" t="str">
            <v>Res</v>
          </cell>
          <cell r="F880">
            <v>12</v>
          </cell>
          <cell r="G880">
            <v>0</v>
          </cell>
          <cell r="H880">
            <v>12</v>
          </cell>
          <cell r="I880">
            <v>0</v>
          </cell>
          <cell r="J880" t="b">
            <v>0</v>
          </cell>
        </row>
        <row r="881">
          <cell r="A881" t="str">
            <v>PGE:R:LED PAR30 = 15 TO &lt;16 WATTS</v>
          </cell>
          <cell r="B881" t="str">
            <v>PGE</v>
          </cell>
          <cell r="C881" t="str">
            <v>R</v>
          </cell>
          <cell r="D881" t="str">
            <v>LED PAR30 = 15 TO &lt;16 WATTS</v>
          </cell>
          <cell r="E881" t="str">
            <v>Res</v>
          </cell>
          <cell r="F881">
            <v>4.99</v>
          </cell>
          <cell r="G881">
            <v>0</v>
          </cell>
          <cell r="H881">
            <v>4.99</v>
          </cell>
          <cell r="I881">
            <v>0</v>
          </cell>
          <cell r="J881" t="b">
            <v>0</v>
          </cell>
        </row>
        <row r="882">
          <cell r="A882" t="str">
            <v>PGE:R:LED PAR38 = 19 TO &lt;20 WATTS</v>
          </cell>
          <cell r="B882" t="str">
            <v>PGE</v>
          </cell>
          <cell r="C882" t="str">
            <v>R</v>
          </cell>
          <cell r="D882" t="str">
            <v>LED PAR38 = 19 TO &lt;20 WATTS</v>
          </cell>
          <cell r="E882" t="str">
            <v>Res</v>
          </cell>
          <cell r="F882">
            <v>4.99</v>
          </cell>
          <cell r="G882">
            <v>0</v>
          </cell>
          <cell r="H882">
            <v>4.99</v>
          </cell>
          <cell r="I882">
            <v>0</v>
          </cell>
          <cell r="J882" t="b">
            <v>0</v>
          </cell>
        </row>
        <row r="883">
          <cell r="A883" t="str">
            <v>PGE:R:LED R-BR -  5 TO &lt;11 WATTS</v>
          </cell>
          <cell r="B883" t="str">
            <v>PGE</v>
          </cell>
          <cell r="C883" t="str">
            <v>R</v>
          </cell>
          <cell r="D883" t="str">
            <v>LED R-BR -  5 TO &lt;11 WATTS</v>
          </cell>
          <cell r="E883" t="str">
            <v>Res</v>
          </cell>
          <cell r="F883">
            <v>5</v>
          </cell>
          <cell r="G883">
            <v>0</v>
          </cell>
          <cell r="H883">
            <v>5</v>
          </cell>
          <cell r="I883">
            <v>0</v>
          </cell>
          <cell r="J883" t="b">
            <v>0</v>
          </cell>
        </row>
        <row r="884">
          <cell r="A884" t="str">
            <v>PGE:R:LED R-BR -  5 TO &lt;11 WATTS</v>
          </cell>
          <cell r="B884" t="str">
            <v>PGE</v>
          </cell>
          <cell r="C884" t="str">
            <v>R</v>
          </cell>
          <cell r="D884" t="str">
            <v>LED R-BR -  5 TO &lt;11 WATTS</v>
          </cell>
          <cell r="E884" t="str">
            <v>Res</v>
          </cell>
          <cell r="F884">
            <v>8.9</v>
          </cell>
          <cell r="G884">
            <v>0</v>
          </cell>
          <cell r="H884">
            <v>8.9</v>
          </cell>
          <cell r="I884">
            <v>0</v>
          </cell>
          <cell r="J884" t="b">
            <v>0</v>
          </cell>
        </row>
        <row r="885">
          <cell r="A885" t="str">
            <v>PGE:R:LED R-BR -  5 TO &lt;11 WATTS</v>
          </cell>
          <cell r="B885" t="str">
            <v>PGE</v>
          </cell>
          <cell r="C885" t="str">
            <v>R</v>
          </cell>
          <cell r="D885" t="str">
            <v>LED R-BR -  5 TO &lt;11 WATTS</v>
          </cell>
          <cell r="E885" t="str">
            <v>Res</v>
          </cell>
          <cell r="F885">
            <v>12</v>
          </cell>
          <cell r="G885">
            <v>0</v>
          </cell>
          <cell r="H885">
            <v>12</v>
          </cell>
          <cell r="I885">
            <v>0</v>
          </cell>
          <cell r="J885" t="b">
            <v>0</v>
          </cell>
        </row>
        <row r="886">
          <cell r="A886" t="str">
            <v>PGE:ROB:LED PAR38 = 20 TO &lt;21 WATTS</v>
          </cell>
          <cell r="B886" t="str">
            <v>PGE</v>
          </cell>
          <cell r="C886" t="str">
            <v>ROB</v>
          </cell>
          <cell r="D886" t="str">
            <v>LED PAR38 = 20 TO &lt;21 WATTS</v>
          </cell>
          <cell r="E886" t="str">
            <v>Com</v>
          </cell>
          <cell r="F886">
            <v>6.58</v>
          </cell>
          <cell r="G886">
            <v>0</v>
          </cell>
          <cell r="H886">
            <v>6.58</v>
          </cell>
          <cell r="I886">
            <v>0</v>
          </cell>
          <cell r="J886" t="b">
            <v>0</v>
          </cell>
        </row>
        <row r="887">
          <cell r="A887" t="str">
            <v>PGE:ROB:LED A-LAMP 12 TO &lt; 13 WATTS</v>
          </cell>
          <cell r="B887" t="str">
            <v>PGE</v>
          </cell>
          <cell r="C887" t="str">
            <v>ROB</v>
          </cell>
          <cell r="D887" t="str">
            <v>LED A-LAMP 12 TO &lt; 13 WATTS</v>
          </cell>
          <cell r="E887" t="str">
            <v>Res</v>
          </cell>
          <cell r="F887">
            <v>4.5999999999999996</v>
          </cell>
          <cell r="G887">
            <v>0</v>
          </cell>
          <cell r="H887">
            <v>4.5999999999999996</v>
          </cell>
          <cell r="I887">
            <v>0</v>
          </cell>
          <cell r="J887" t="b">
            <v>0</v>
          </cell>
        </row>
        <row r="888">
          <cell r="A888" t="str">
            <v>PGE:R:CFL HARD WIRED FIXTURES: 22 WATT - EXTERIOR</v>
          </cell>
          <cell r="B888" t="str">
            <v>PGE</v>
          </cell>
          <cell r="C888" t="str">
            <v>R</v>
          </cell>
          <cell r="D888" t="str">
            <v>CFL HARD WIRED FIXTURES: 22 WATT - EXTERIOR</v>
          </cell>
          <cell r="E888" t="str">
            <v>Res</v>
          </cell>
          <cell r="F888">
            <v>16</v>
          </cell>
          <cell r="G888">
            <v>0</v>
          </cell>
          <cell r="H888">
            <v>16</v>
          </cell>
          <cell r="I888">
            <v>0</v>
          </cell>
          <cell r="J888" t="b">
            <v>0</v>
          </cell>
        </row>
        <row r="889">
          <cell r="A889" t="str">
            <v>PGE:R:LED MR-16 = 8 TO &lt;9 WATTS</v>
          </cell>
          <cell r="B889" t="str">
            <v>PGE</v>
          </cell>
          <cell r="C889" t="str">
            <v>R</v>
          </cell>
          <cell r="D889" t="str">
            <v>LED MR-16 = 8 TO &lt;9 WATTS</v>
          </cell>
          <cell r="E889" t="str">
            <v>Res</v>
          </cell>
          <cell r="F889">
            <v>5</v>
          </cell>
          <cell r="G889">
            <v>0</v>
          </cell>
          <cell r="H889">
            <v>5</v>
          </cell>
          <cell r="I889">
            <v>0</v>
          </cell>
          <cell r="J889" t="b">
            <v>0</v>
          </cell>
        </row>
        <row r="890">
          <cell r="A890" t="str">
            <v>PGE:R:LED PAR30 = 16 TO &lt;17 WATTS</v>
          </cell>
          <cell r="B890" t="str">
            <v>PGE</v>
          </cell>
          <cell r="C890" t="str">
            <v>R</v>
          </cell>
          <cell r="D890" t="str">
            <v>LED PAR30 = 16 TO &lt;17 WATTS</v>
          </cell>
          <cell r="E890" t="str">
            <v>Res</v>
          </cell>
          <cell r="F890">
            <v>16</v>
          </cell>
          <cell r="G890">
            <v>0</v>
          </cell>
          <cell r="H890">
            <v>16</v>
          </cell>
          <cell r="I890">
            <v>0</v>
          </cell>
          <cell r="J890" t="b">
            <v>0</v>
          </cell>
        </row>
        <row r="891">
          <cell r="A891" t="str">
            <v>PGE:R:T-8 W/ ELECTRONIC BALLAST: 3 FT 4 LAMP - INTERIOR</v>
          </cell>
          <cell r="B891" t="str">
            <v>PGE</v>
          </cell>
          <cell r="C891" t="str">
            <v>R</v>
          </cell>
          <cell r="D891" t="str">
            <v>T-8 W/ ELECTRONIC BALLAST: 3 FT 4 LAMP - INTERIOR</v>
          </cell>
          <cell r="E891" t="str">
            <v>Res</v>
          </cell>
          <cell r="F891">
            <v>15</v>
          </cell>
          <cell r="G891">
            <v>0</v>
          </cell>
          <cell r="H891">
            <v>15</v>
          </cell>
          <cell r="I891">
            <v>0</v>
          </cell>
          <cell r="J891" t="b">
            <v>0</v>
          </cell>
        </row>
        <row r="892">
          <cell r="A892" t="str">
            <v>PGE:ROB:T8-25 WATT LAMP-REPLACEMENT OF T8-32 WATT LAMP - 4 FT</v>
          </cell>
          <cell r="B892" t="str">
            <v>PGE</v>
          </cell>
          <cell r="C892" t="str">
            <v>ROB</v>
          </cell>
          <cell r="D892" t="str">
            <v>T8-25 WATT LAMP-REPLACEMENT OF T8-32 WATT LAMP - 4 FT</v>
          </cell>
          <cell r="E892" t="str">
            <v>Res</v>
          </cell>
          <cell r="F892">
            <v>15</v>
          </cell>
          <cell r="G892">
            <v>0</v>
          </cell>
          <cell r="H892">
            <v>5</v>
          </cell>
          <cell r="I892">
            <v>0</v>
          </cell>
          <cell r="J892" t="b">
            <v>1</v>
          </cell>
        </row>
        <row r="893">
          <cell r="A893" t="str">
            <v>PGE:ROB:CFL HARD WIRED FIXTURES: 22 WATT - INTERIOR</v>
          </cell>
          <cell r="B893" t="str">
            <v>PGE</v>
          </cell>
          <cell r="C893" t="str">
            <v>ROB</v>
          </cell>
          <cell r="D893" t="str">
            <v>CFL HARD WIRED FIXTURES: 22 WATT - INTERIOR</v>
          </cell>
          <cell r="E893" t="str">
            <v>Res</v>
          </cell>
          <cell r="F893">
            <v>16</v>
          </cell>
          <cell r="G893">
            <v>0</v>
          </cell>
          <cell r="H893">
            <v>16</v>
          </cell>
          <cell r="I893">
            <v>0</v>
          </cell>
          <cell r="J893" t="b">
            <v>0</v>
          </cell>
        </row>
        <row r="894">
          <cell r="A894" t="str">
            <v>PGE:ROB:CFL HARD WIRED FIXTURES: 22 WATT - INTERIOR COMMON</v>
          </cell>
          <cell r="B894" t="str">
            <v>PGE</v>
          </cell>
          <cell r="C894" t="str">
            <v>ROB</v>
          </cell>
          <cell r="D894" t="str">
            <v>CFL HARD WIRED FIXTURES: 22 WATT - INTERIOR COMMON</v>
          </cell>
          <cell r="E894" t="str">
            <v>Res</v>
          </cell>
          <cell r="F894">
            <v>16</v>
          </cell>
          <cell r="G894">
            <v>0</v>
          </cell>
          <cell r="H894">
            <v>16</v>
          </cell>
          <cell r="I894">
            <v>0</v>
          </cell>
          <cell r="J894" t="b">
            <v>0</v>
          </cell>
        </row>
        <row r="895">
          <cell r="A895" t="str">
            <v>PGE:R:LED MR-16 =7 TO &lt;8 WATTS</v>
          </cell>
          <cell r="B895" t="str">
            <v>PGE</v>
          </cell>
          <cell r="C895" t="str">
            <v>R</v>
          </cell>
          <cell r="D895" t="str">
            <v>LED MR-16 =7 TO &lt;8 WATTS</v>
          </cell>
          <cell r="E895" t="str">
            <v>Res</v>
          </cell>
          <cell r="F895">
            <v>4.16</v>
          </cell>
          <cell r="G895">
            <v>0</v>
          </cell>
          <cell r="H895">
            <v>4.16</v>
          </cell>
          <cell r="I895">
            <v>0</v>
          </cell>
          <cell r="J895" t="b">
            <v>0</v>
          </cell>
        </row>
        <row r="896">
          <cell r="A896" t="str">
            <v>PGE:R:LED MR-16 =7 TO &lt;8 WATTS</v>
          </cell>
          <cell r="B896" t="str">
            <v>PGE</v>
          </cell>
          <cell r="C896" t="str">
            <v>R</v>
          </cell>
          <cell r="D896" t="str">
            <v>LED MR-16 =7 TO &lt;8 WATTS</v>
          </cell>
          <cell r="E896" t="str">
            <v>Res</v>
          </cell>
          <cell r="F896">
            <v>6.71</v>
          </cell>
          <cell r="G896">
            <v>0</v>
          </cell>
          <cell r="H896">
            <v>6.71</v>
          </cell>
          <cell r="I896">
            <v>0</v>
          </cell>
          <cell r="J896" t="b">
            <v>0</v>
          </cell>
        </row>
        <row r="897">
          <cell r="A897" t="str">
            <v>PGE:R:LED PAR20: &lt;= 11 WATTS</v>
          </cell>
          <cell r="B897" t="str">
            <v>PGE</v>
          </cell>
          <cell r="C897" t="str">
            <v>R</v>
          </cell>
          <cell r="D897" t="str">
            <v>LED PAR20: &lt;= 11 WATTS</v>
          </cell>
          <cell r="E897" t="str">
            <v>Res</v>
          </cell>
          <cell r="F897">
            <v>4.0999999999999996</v>
          </cell>
          <cell r="G897">
            <v>0</v>
          </cell>
          <cell r="H897">
            <v>4.0999999999999996</v>
          </cell>
          <cell r="I897">
            <v>0</v>
          </cell>
          <cell r="J897" t="b">
            <v>0</v>
          </cell>
        </row>
        <row r="898">
          <cell r="A898" t="str">
            <v>PGE:R:LED PAR20: &lt;= 11 WATTS</v>
          </cell>
          <cell r="B898" t="str">
            <v>PGE</v>
          </cell>
          <cell r="C898" t="str">
            <v>R</v>
          </cell>
          <cell r="D898" t="str">
            <v>LED PAR20: &lt;= 11 WATTS</v>
          </cell>
          <cell r="E898" t="str">
            <v>Res</v>
          </cell>
          <cell r="F898">
            <v>4.1399999999999997</v>
          </cell>
          <cell r="G898">
            <v>0</v>
          </cell>
          <cell r="H898">
            <v>4.1399999999999997</v>
          </cell>
          <cell r="I898">
            <v>0</v>
          </cell>
          <cell r="J898" t="b">
            <v>0</v>
          </cell>
        </row>
        <row r="899">
          <cell r="A899" t="str">
            <v>PGE:R:LED PAR30 = 16 TO &lt;17 WATTS</v>
          </cell>
          <cell r="B899" t="str">
            <v>PGE</v>
          </cell>
          <cell r="C899" t="str">
            <v>R</v>
          </cell>
          <cell r="D899" t="str">
            <v>LED PAR30 = 16 TO &lt;17 WATTS</v>
          </cell>
          <cell r="E899" t="str">
            <v>Res</v>
          </cell>
          <cell r="F899">
            <v>4.1399999999999997</v>
          </cell>
          <cell r="G899">
            <v>0</v>
          </cell>
          <cell r="H899">
            <v>4.1399999999999997</v>
          </cell>
          <cell r="I899">
            <v>0</v>
          </cell>
          <cell r="J899" t="b">
            <v>0</v>
          </cell>
        </row>
        <row r="900">
          <cell r="A900" t="str">
            <v>PGE:R:175-WATT MV TO 65-WATT FLUORESCENT</v>
          </cell>
          <cell r="B900" t="str">
            <v>PGE</v>
          </cell>
          <cell r="C900" t="str">
            <v>R</v>
          </cell>
          <cell r="D900" t="str">
            <v>175-WATT MV TO 65-WATT FLUORESCENT</v>
          </cell>
          <cell r="E900" t="str">
            <v>Com</v>
          </cell>
          <cell r="F900">
            <v>15</v>
          </cell>
          <cell r="G900">
            <v>0</v>
          </cell>
          <cell r="H900">
            <v>15</v>
          </cell>
          <cell r="I900">
            <v>0</v>
          </cell>
          <cell r="J900" t="b">
            <v>0</v>
          </cell>
        </row>
        <row r="901">
          <cell r="A901" t="str">
            <v>PGE:ROB:28 WATT T8 REPLACING 32 WATT T8</v>
          </cell>
          <cell r="B901" t="str">
            <v>PGE</v>
          </cell>
          <cell r="C901" t="str">
            <v>ROB</v>
          </cell>
          <cell r="D901" t="str">
            <v>28 WATT T8 REPLACING 32 WATT T8</v>
          </cell>
          <cell r="E901" t="str">
            <v>Res</v>
          </cell>
          <cell r="F901">
            <v>14.68</v>
          </cell>
          <cell r="G901">
            <v>0</v>
          </cell>
          <cell r="H901">
            <v>4.8933333333333335</v>
          </cell>
          <cell r="I901">
            <v>0</v>
          </cell>
          <cell r="J901" t="b">
            <v>1</v>
          </cell>
        </row>
        <row r="902">
          <cell r="A902" t="str">
            <v>PGE:ROB:STRIP CURTAINS FOR WALK-IN</v>
          </cell>
          <cell r="B902" t="str">
            <v>PGE</v>
          </cell>
          <cell r="C902" t="str">
            <v>ROB</v>
          </cell>
          <cell r="D902" t="str">
            <v>STRIP CURTAINS FOR WALK-IN</v>
          </cell>
          <cell r="E902" t="str">
            <v>Res</v>
          </cell>
          <cell r="F902">
            <v>4</v>
          </cell>
          <cell r="G902">
            <v>0</v>
          </cell>
          <cell r="H902">
            <v>4</v>
          </cell>
          <cell r="I902">
            <v>0</v>
          </cell>
          <cell r="J902" t="b">
            <v>0</v>
          </cell>
        </row>
        <row r="903">
          <cell r="A903" t="str">
            <v>PGE:R:LED HIGH/LOW BAY: &gt;262 TO 280 WATTS, REPLACING 400W PS-MH</v>
          </cell>
          <cell r="B903" t="str">
            <v>PGE</v>
          </cell>
          <cell r="C903" t="str">
            <v>R</v>
          </cell>
          <cell r="D903" t="str">
            <v>LED HIGH/LOW BAY: &gt;262 TO 280 WATTS, REPLACING 400W PS-MH</v>
          </cell>
          <cell r="E903" t="str">
            <v>Res</v>
          </cell>
          <cell r="F903">
            <v>8.6999999999999993</v>
          </cell>
          <cell r="G903">
            <v>0</v>
          </cell>
          <cell r="H903">
            <v>8.6999999999999993</v>
          </cell>
          <cell r="I903">
            <v>0</v>
          </cell>
          <cell r="J903" t="b">
            <v>0</v>
          </cell>
        </row>
        <row r="904">
          <cell r="A904" t="str">
            <v>PGE:R:LED MR-16 = 6 TO &lt;7 WATTS</v>
          </cell>
          <cell r="B904" t="str">
            <v>PGE</v>
          </cell>
          <cell r="C904" t="str">
            <v>R</v>
          </cell>
          <cell r="D904" t="str">
            <v>LED MR-16 = 6 TO &lt;7 WATTS</v>
          </cell>
          <cell r="E904" t="str">
            <v>Res</v>
          </cell>
          <cell r="F904">
            <v>5</v>
          </cell>
          <cell r="G904">
            <v>0</v>
          </cell>
          <cell r="H904">
            <v>5</v>
          </cell>
          <cell r="I904">
            <v>0</v>
          </cell>
          <cell r="J904" t="b">
            <v>0</v>
          </cell>
        </row>
        <row r="905">
          <cell r="A905" t="str">
            <v>PGE:R:LED MR-16 = 6 TO &lt;7 WATTS</v>
          </cell>
          <cell r="B905" t="str">
            <v>PGE</v>
          </cell>
          <cell r="C905" t="str">
            <v>R</v>
          </cell>
          <cell r="D905" t="str">
            <v>LED MR-16 = 6 TO &lt;7 WATTS</v>
          </cell>
          <cell r="E905" t="str">
            <v>Res</v>
          </cell>
          <cell r="F905">
            <v>4.1399999999999997</v>
          </cell>
          <cell r="G905">
            <v>0</v>
          </cell>
          <cell r="H905">
            <v>4.1399999999999997</v>
          </cell>
          <cell r="I905">
            <v>0</v>
          </cell>
          <cell r="J905" t="b">
            <v>0</v>
          </cell>
        </row>
        <row r="906">
          <cell r="A906" t="str">
            <v>PGE:R:LED PAR38 &lt; 12 WATTS</v>
          </cell>
          <cell r="B906" t="str">
            <v>PGE</v>
          </cell>
          <cell r="C906" t="str">
            <v>R</v>
          </cell>
          <cell r="D906" t="str">
            <v>LED PAR38 &lt; 12 WATTS</v>
          </cell>
          <cell r="E906" t="str">
            <v>Res</v>
          </cell>
          <cell r="F906">
            <v>4.16</v>
          </cell>
          <cell r="G906">
            <v>0</v>
          </cell>
          <cell r="H906">
            <v>4.16</v>
          </cell>
          <cell r="I906">
            <v>0</v>
          </cell>
          <cell r="J906" t="b">
            <v>0</v>
          </cell>
        </row>
        <row r="907">
          <cell r="A907" t="str">
            <v>PGE:R:LED R-BR - 11 TO &lt;14 WATTS</v>
          </cell>
          <cell r="B907" t="str">
            <v>PGE</v>
          </cell>
          <cell r="C907" t="str">
            <v>R</v>
          </cell>
          <cell r="D907" t="str">
            <v>LED R-BR - 11 TO &lt;14 WATTS</v>
          </cell>
          <cell r="E907" t="str">
            <v>Res</v>
          </cell>
          <cell r="F907">
            <v>5</v>
          </cell>
          <cell r="G907">
            <v>0</v>
          </cell>
          <cell r="H907">
            <v>5</v>
          </cell>
          <cell r="I907">
            <v>0</v>
          </cell>
          <cell r="J907" t="b">
            <v>0</v>
          </cell>
        </row>
        <row r="908">
          <cell r="A908" t="str">
            <v>PGE:R:T-8 W/ ELECTRONIC BALLAST: 2 FT 2 LAMP - INTERIOR</v>
          </cell>
          <cell r="B908" t="str">
            <v>PGE</v>
          </cell>
          <cell r="C908" t="str">
            <v>R</v>
          </cell>
          <cell r="D908" t="str">
            <v>T-8 W/ ELECTRONIC BALLAST: 2 FT 2 LAMP - INTERIOR</v>
          </cell>
          <cell r="E908" t="str">
            <v>Res</v>
          </cell>
          <cell r="F908">
            <v>15</v>
          </cell>
          <cell r="G908">
            <v>0</v>
          </cell>
          <cell r="H908">
            <v>15</v>
          </cell>
          <cell r="I908">
            <v>0</v>
          </cell>
          <cell r="J908" t="b">
            <v>0</v>
          </cell>
        </row>
        <row r="909">
          <cell r="A909" t="str">
            <v>PGE:R:T-8 W/ ELECTRONIC BALLAST: 4 FT 2 LAMP - INTERIOR COMMON</v>
          </cell>
          <cell r="B909" t="str">
            <v>PGE</v>
          </cell>
          <cell r="C909" t="str">
            <v>R</v>
          </cell>
          <cell r="D909" t="str">
            <v>T-8 W/ ELECTRONIC BALLAST: 4 FT 2 LAMP - INTERIOR COMMON</v>
          </cell>
          <cell r="E909" t="str">
            <v>Res</v>
          </cell>
          <cell r="F909">
            <v>15</v>
          </cell>
          <cell r="G909">
            <v>0</v>
          </cell>
          <cell r="H909">
            <v>15</v>
          </cell>
          <cell r="I909">
            <v>0</v>
          </cell>
          <cell r="J909" t="b">
            <v>0</v>
          </cell>
        </row>
        <row r="910">
          <cell r="A910" t="str">
            <v>PGE:ROB:VARIABLE FREQUENCY DRIVE - HVAC FAN, 100 HP MAX</v>
          </cell>
          <cell r="B910" t="str">
            <v>PGE</v>
          </cell>
          <cell r="C910" t="str">
            <v>ROB</v>
          </cell>
          <cell r="D910" t="str">
            <v>VARIABLE FREQUENCY DRIVE - HVAC FAN, 100 HP MAX</v>
          </cell>
          <cell r="E910" t="str">
            <v>Res</v>
          </cell>
          <cell r="F910">
            <v>15</v>
          </cell>
          <cell r="G910">
            <v>0</v>
          </cell>
          <cell r="H910">
            <v>6.666666666666667</v>
          </cell>
          <cell r="I910">
            <v>0</v>
          </cell>
          <cell r="J910" t="b">
            <v>1</v>
          </cell>
        </row>
        <row r="911">
          <cell r="A911" t="str">
            <v>SCE:REA:(4) 48IN REDUCED 28 WATT (1) INSTANT START BALLAST - REDUCED LIGHT OUTPUT T8 LINEAR FLUORESCENT REPL</v>
          </cell>
          <cell r="B911" t="str">
            <v>SCE</v>
          </cell>
          <cell r="C911" t="str">
            <v>REA</v>
          </cell>
          <cell r="D911" t="str">
            <v>(4) 48IN REDUCED 28 WATT (1) INSTANT START BALLAST - REDUCED LIGHT OUTPUT T8 LINEAR FLUORESCENT REPL</v>
          </cell>
          <cell r="E911" t="str">
            <v>Com</v>
          </cell>
          <cell r="F911">
            <v>15</v>
          </cell>
          <cell r="G911">
            <v>15</v>
          </cell>
          <cell r="H911">
            <v>5</v>
          </cell>
          <cell r="I911">
            <v>5</v>
          </cell>
          <cell r="J911" t="b">
            <v>1</v>
          </cell>
        </row>
        <row r="912">
          <cell r="A912" t="str">
            <v>SCE:ER:(2) 24IN F17 (1) PREMIUM INSTANT START BALLAST - HIGH LIGHT OUTPUT T8 LINEAR FLUORESCENT REPLACING (</v>
          </cell>
          <cell r="B912" t="str">
            <v>SCE</v>
          </cell>
          <cell r="C912" t="str">
            <v>ER</v>
          </cell>
          <cell r="D912" t="str">
            <v>(2) 24IN F17 (1) PREMIUM INSTANT START BALLAST - HIGH LIGHT OUTPUT T8 LINEAR FLUORESCENT REPLACING (</v>
          </cell>
          <cell r="E912" t="str">
            <v>Com</v>
          </cell>
          <cell r="F912">
            <v>15</v>
          </cell>
          <cell r="G912">
            <v>5</v>
          </cell>
          <cell r="H912">
            <v>15</v>
          </cell>
          <cell r="I912">
            <v>5</v>
          </cell>
          <cell r="J912" t="b">
            <v>0</v>
          </cell>
        </row>
        <row r="913">
          <cell r="A913" t="str">
            <v>SCE:ER:(2) 48IN REDUCED 28 WATT (1) INSTANT START BALLAST W/ REFLECTORS T8 LINEAR FLUORESCENT REPLACING (3)</v>
          </cell>
          <cell r="B913" t="str">
            <v>SCE</v>
          </cell>
          <cell r="C913" t="str">
            <v>ER</v>
          </cell>
          <cell r="D913" t="str">
            <v>(2) 48IN REDUCED 28 WATT (1) INSTANT START BALLAST W/ REFLECTORS T8 LINEAR FLUORESCENT REPLACING (3)</v>
          </cell>
          <cell r="E913" t="str">
            <v>Com</v>
          </cell>
          <cell r="F913">
            <v>15</v>
          </cell>
          <cell r="G913">
            <v>1.8999999761581401</v>
          </cell>
          <cell r="H913">
            <v>15</v>
          </cell>
          <cell r="I913">
            <v>1.8999999761581401</v>
          </cell>
          <cell r="J913" t="b">
            <v>0</v>
          </cell>
        </row>
        <row r="914">
          <cell r="A914" t="str">
            <v>SCE:REA:(3) 48IN REDUCED 28 WATT (1) INSTANT START BALLAST - REDUCED LIGHT OUTPUT T8 LINEAR FLUORESCENT REPL</v>
          </cell>
          <cell r="B914" t="str">
            <v>SCE</v>
          </cell>
          <cell r="C914" t="str">
            <v>REA</v>
          </cell>
          <cell r="D914" t="str">
            <v>(3) 48IN REDUCED 28 WATT (1) INSTANT START BALLAST - REDUCED LIGHT OUTPUT T8 LINEAR FLUORESCENT REPL</v>
          </cell>
          <cell r="E914" t="str">
            <v>Com</v>
          </cell>
          <cell r="F914">
            <v>15</v>
          </cell>
          <cell r="G914">
            <v>15</v>
          </cell>
          <cell r="H914">
            <v>5</v>
          </cell>
          <cell r="I914">
            <v>5</v>
          </cell>
          <cell r="J914" t="b">
            <v>1</v>
          </cell>
        </row>
        <row r="915">
          <cell r="A915" t="str">
            <v>SCE:ROBNC:&gt; 10 TO 30 WATT A-LAMP LED</v>
          </cell>
          <cell r="B915" t="str">
            <v>SCE</v>
          </cell>
          <cell r="C915" t="str">
            <v>ROBNC</v>
          </cell>
          <cell r="D915" t="str">
            <v>&gt; 10 TO 30 WATT A-LAMP LED</v>
          </cell>
          <cell r="E915" t="str">
            <v>Com</v>
          </cell>
          <cell r="F915">
            <v>5.0999999046325701</v>
          </cell>
          <cell r="G915">
            <v>5.0999999046325701</v>
          </cell>
          <cell r="H915">
            <v>5.0999999046325701</v>
          </cell>
          <cell r="I915">
            <v>5.0999999046325701</v>
          </cell>
          <cell r="J915" t="b">
            <v>0</v>
          </cell>
        </row>
        <row r="916">
          <cell r="A916" t="str">
            <v>SCE:ROBNC:&gt; 17 TO 25 WATT PAR38 LED</v>
          </cell>
          <cell r="B916" t="str">
            <v>SCE</v>
          </cell>
          <cell r="C916" t="str">
            <v>ROBNC</v>
          </cell>
          <cell r="D916" t="str">
            <v>&gt; 17 TO 25 WATT PAR38 LED</v>
          </cell>
          <cell r="E916" t="str">
            <v>Com</v>
          </cell>
          <cell r="F916">
            <v>5.5999999046325701</v>
          </cell>
          <cell r="G916">
            <v>5.5999999046325701</v>
          </cell>
          <cell r="H916">
            <v>5.5999999046325701</v>
          </cell>
          <cell r="I916">
            <v>5.5999999046325701</v>
          </cell>
          <cell r="J916" t="b">
            <v>0</v>
          </cell>
        </row>
        <row r="917">
          <cell r="A917" t="str">
            <v>SCE:ER:(4) 48IN (2) INSTANT START BALLAST - REDUCED LIGHT OUTPUT T8 LINEAR FLUORESCENT REPLACING (4) 48IN T</v>
          </cell>
          <cell r="B917" t="str">
            <v>SCE</v>
          </cell>
          <cell r="C917" t="str">
            <v>ER</v>
          </cell>
          <cell r="D917" t="str">
            <v>(4) 48IN (2) INSTANT START BALLAST - REDUCED LIGHT OUTPUT T8 LINEAR FLUORESCENT REPLACING (4) 48IN T</v>
          </cell>
          <cell r="E917" t="str">
            <v>Com</v>
          </cell>
          <cell r="F917">
            <v>15</v>
          </cell>
          <cell r="G917">
            <v>1.8999999761581401</v>
          </cell>
          <cell r="H917">
            <v>15</v>
          </cell>
          <cell r="I917">
            <v>1.8999999761581401</v>
          </cell>
          <cell r="J917" t="b">
            <v>0</v>
          </cell>
        </row>
        <row r="918">
          <cell r="A918" t="str">
            <v>SCE:REA:(1) 48IN REDUCED 28 WATT (1) INSTANT START BALLAST - REDUCED LIGHT OUTPUT T8 LINEAR FLUORESCENT REPL</v>
          </cell>
          <cell r="B918" t="str">
            <v>SCE</v>
          </cell>
          <cell r="C918" t="str">
            <v>REA</v>
          </cell>
          <cell r="D918" t="str">
            <v>(1) 48IN REDUCED 28 WATT (1) INSTANT START BALLAST - REDUCED LIGHT OUTPUT T8 LINEAR FLUORESCENT REPL</v>
          </cell>
          <cell r="E918" t="str">
            <v>Com</v>
          </cell>
          <cell r="F918">
            <v>15</v>
          </cell>
          <cell r="G918">
            <v>5</v>
          </cell>
          <cell r="H918">
            <v>5</v>
          </cell>
          <cell r="I918">
            <v>5</v>
          </cell>
          <cell r="J918" t="b">
            <v>1</v>
          </cell>
        </row>
        <row r="919">
          <cell r="A919" t="str">
            <v>SCE:REA:(2) 48IN (2) PREMIUM INSTANT START BALLAST - REDUCED LIGHT OUTPUT W/ REFLECTOR T8 LINEAR FLOURESCENT</v>
          </cell>
          <cell r="B919" t="str">
            <v>SCE</v>
          </cell>
          <cell r="C919" t="str">
            <v>REA</v>
          </cell>
          <cell r="D919" t="str">
            <v>(2) 48IN (2) PREMIUM INSTANT START BALLAST - REDUCED LIGHT OUTPUT W/ REFLECTOR T8 LINEAR FLOURESCENT</v>
          </cell>
          <cell r="E919" t="str">
            <v>Com</v>
          </cell>
          <cell r="F919">
            <v>15</v>
          </cell>
          <cell r="G919">
            <v>15</v>
          </cell>
          <cell r="H919">
            <v>15</v>
          </cell>
          <cell r="I919">
            <v>15</v>
          </cell>
          <cell r="J919" t="b">
            <v>0</v>
          </cell>
        </row>
        <row r="920">
          <cell r="A920" t="str">
            <v>SCE:ER:(1) 48IN (1) INSTANT START BALLAST - REDUCED LIGHT OUTPUT T8 LINEAR FLUORESCENT REPLACING (1) 48IN T</v>
          </cell>
          <cell r="B920" t="str">
            <v>SCE</v>
          </cell>
          <cell r="C920" t="str">
            <v>ER</v>
          </cell>
          <cell r="D920" t="str">
            <v>(1) 48IN (1) INSTANT START BALLAST - REDUCED LIGHT OUTPUT T8 LINEAR FLUORESCENT REPLACING (1) 48IN T</v>
          </cell>
          <cell r="E920" t="str">
            <v>Com</v>
          </cell>
          <cell r="F920">
            <v>15</v>
          </cell>
          <cell r="G920">
            <v>5</v>
          </cell>
          <cell r="H920">
            <v>15</v>
          </cell>
          <cell r="I920">
            <v>5</v>
          </cell>
          <cell r="J920" t="b">
            <v>0</v>
          </cell>
        </row>
        <row r="921">
          <cell r="A921" t="str">
            <v>SCE:ER:(2) 48IN REDUCED 28 WATT (1) INSTANT START BALLAST T8 LINEAR FLUORESCENT REPLACING (2) 48IN T12 LINE</v>
          </cell>
          <cell r="B921" t="str">
            <v>SCE</v>
          </cell>
          <cell r="C921" t="str">
            <v>ER</v>
          </cell>
          <cell r="D921" t="str">
            <v>(2) 48IN REDUCED 28 WATT (1) INSTANT START BALLAST T8 LINEAR FLUORESCENT REPLACING (2) 48IN T12 LINE</v>
          </cell>
          <cell r="E921" t="str">
            <v>Com</v>
          </cell>
          <cell r="F921">
            <v>15</v>
          </cell>
          <cell r="G921">
            <v>2.5999999046325701</v>
          </cell>
          <cell r="H921">
            <v>15</v>
          </cell>
          <cell r="I921">
            <v>2.5999999046325701</v>
          </cell>
          <cell r="J921" t="b">
            <v>0</v>
          </cell>
        </row>
        <row r="922">
          <cell r="A922" t="str">
            <v>SCE:ER:(2) 48IN REDUCED 28 WATT (1) INSTANT START BALLAST T8 LINEAR FLUORESCENT REPLACING (2) 48IN T12 LINE</v>
          </cell>
          <cell r="B922" t="str">
            <v>SCE</v>
          </cell>
          <cell r="C922" t="str">
            <v>ER</v>
          </cell>
          <cell r="D922" t="str">
            <v>(2) 48IN REDUCED 28 WATT (1) INSTANT START BALLAST T8 LINEAR FLUORESCENT REPLACING (2) 48IN T12 LINE</v>
          </cell>
          <cell r="E922" t="str">
            <v>Com</v>
          </cell>
          <cell r="F922">
            <v>15</v>
          </cell>
          <cell r="G922">
            <v>5</v>
          </cell>
          <cell r="H922">
            <v>15</v>
          </cell>
          <cell r="I922">
            <v>5</v>
          </cell>
          <cell r="J922" t="b">
            <v>0</v>
          </cell>
        </row>
        <row r="923">
          <cell r="A923" t="str">
            <v>SCE:ER:(2) 96IN (1) INSTANT START BALLAST - REDUCED LIGHT OUTPUT T8 LINEAR FLUORESCENT REPLACING (2) 96IN T</v>
          </cell>
          <cell r="B923" t="str">
            <v>SCE</v>
          </cell>
          <cell r="C923" t="str">
            <v>ER</v>
          </cell>
          <cell r="D923" t="str">
            <v>(2) 96IN (1) INSTANT START BALLAST - REDUCED LIGHT OUTPUT T8 LINEAR FLUORESCENT REPLACING (2) 96IN T</v>
          </cell>
          <cell r="E923" t="str">
            <v>Com</v>
          </cell>
          <cell r="F923">
            <v>15</v>
          </cell>
          <cell r="G923">
            <v>5</v>
          </cell>
          <cell r="H923">
            <v>15</v>
          </cell>
          <cell r="I923">
            <v>5</v>
          </cell>
          <cell r="J923" t="b">
            <v>0</v>
          </cell>
        </row>
        <row r="924">
          <cell r="A924" t="str">
            <v>SCE:ER:(3) 48IN (2) INSTANT START BALLAST - REDUCED LIGHT OUTPUT T8 LINEAR FLUORESCENT REPLACING (3) 48IN T</v>
          </cell>
          <cell r="B924" t="str">
            <v>SCE</v>
          </cell>
          <cell r="C924" t="str">
            <v>ER</v>
          </cell>
          <cell r="D924" t="str">
            <v>(3) 48IN (2) INSTANT START BALLAST - REDUCED LIGHT OUTPUT T8 LINEAR FLUORESCENT REPLACING (3) 48IN T</v>
          </cell>
          <cell r="E924" t="str">
            <v>Com</v>
          </cell>
          <cell r="F924">
            <v>15</v>
          </cell>
          <cell r="G924">
            <v>5</v>
          </cell>
          <cell r="H924">
            <v>15</v>
          </cell>
          <cell r="I924">
            <v>5</v>
          </cell>
          <cell r="J924" t="b">
            <v>0</v>
          </cell>
        </row>
        <row r="925">
          <cell r="A925" t="str">
            <v>SCE:ER:(4) 96IN (1) INSTANT START BALLAST - NORMAL LIGHT OUTPUT T8 LINEAR FLUORESCENT REPLACING (4) 96IN T1</v>
          </cell>
          <cell r="B925" t="str">
            <v>SCE</v>
          </cell>
          <cell r="C925" t="str">
            <v>ER</v>
          </cell>
          <cell r="D925" t="str">
            <v>(4) 96IN (1) INSTANT START BALLAST - NORMAL LIGHT OUTPUT T8 LINEAR FLUORESCENT REPLACING (4) 96IN T1</v>
          </cell>
          <cell r="E925" t="str">
            <v>Com</v>
          </cell>
          <cell r="F925">
            <v>15</v>
          </cell>
          <cell r="G925">
            <v>5</v>
          </cell>
          <cell r="H925">
            <v>15</v>
          </cell>
          <cell r="I925">
            <v>5</v>
          </cell>
          <cell r="J925" t="b">
            <v>0</v>
          </cell>
        </row>
        <row r="926">
          <cell r="A926" t="str">
            <v>SCE:REA:(3) 48IN REDUCED 28 WATT (1) INSTANT START BALLAST - REDUCED LIGHT OUTPUT T8 LINEAR FLUORESCENT REPL</v>
          </cell>
          <cell r="B926" t="str">
            <v>SCE</v>
          </cell>
          <cell r="C926" t="str">
            <v>REA</v>
          </cell>
          <cell r="D926" t="str">
            <v>(3) 48IN REDUCED 28 WATT (1) INSTANT START BALLAST - REDUCED LIGHT OUTPUT T8 LINEAR FLUORESCENT REPL</v>
          </cell>
          <cell r="E926" t="str">
            <v>Com</v>
          </cell>
          <cell r="F926">
            <v>15</v>
          </cell>
          <cell r="G926">
            <v>5</v>
          </cell>
          <cell r="H926">
            <v>5</v>
          </cell>
          <cell r="I926">
            <v>5</v>
          </cell>
          <cell r="J926" t="b">
            <v>1</v>
          </cell>
        </row>
        <row r="927">
          <cell r="A927" t="str">
            <v>SCE:ROBNC:&gt; 10 TO 30 WATT A-LAMP LED</v>
          </cell>
          <cell r="B927" t="str">
            <v>SCE</v>
          </cell>
          <cell r="C927" t="str">
            <v>ROBNC</v>
          </cell>
          <cell r="D927" t="str">
            <v>&gt; 10 TO 30 WATT A-LAMP LED</v>
          </cell>
          <cell r="E927" t="str">
            <v>Com</v>
          </cell>
          <cell r="F927">
            <v>6.5</v>
          </cell>
          <cell r="G927">
            <v>6.5</v>
          </cell>
          <cell r="H927">
            <v>6.5</v>
          </cell>
          <cell r="I927">
            <v>6.5</v>
          </cell>
          <cell r="J927" t="b">
            <v>0</v>
          </cell>
        </row>
        <row r="928">
          <cell r="A928" t="str">
            <v>SCE:ROBNC:&gt; 17 TO 25 WATT PAR38 LED</v>
          </cell>
          <cell r="B928" t="str">
            <v>SCE</v>
          </cell>
          <cell r="C928" t="str">
            <v>ROBNC</v>
          </cell>
          <cell r="D928" t="str">
            <v>&gt; 17 TO 25 WATT PAR38 LED</v>
          </cell>
          <cell r="E928" t="str">
            <v>Com</v>
          </cell>
          <cell r="F928">
            <v>7.6999998092651403</v>
          </cell>
          <cell r="G928">
            <v>7.6999998092651403</v>
          </cell>
          <cell r="H928">
            <v>7.6999998092651403</v>
          </cell>
          <cell r="I928">
            <v>7.6999998092651403</v>
          </cell>
          <cell r="J928" t="b">
            <v>0</v>
          </cell>
        </row>
        <row r="929">
          <cell r="A929" t="str">
            <v>SCE:REA:0.39 SHGC WINDOW FILM REPLACING 0.82 SHGC WINDOW</v>
          </cell>
          <cell r="B929" t="str">
            <v>SCE</v>
          </cell>
          <cell r="C929" t="str">
            <v>REA</v>
          </cell>
          <cell r="D929" t="str">
            <v>0.39 SHGC WINDOW FILM REPLACING 0.82 SHGC WINDOW</v>
          </cell>
          <cell r="E929" t="str">
            <v>Com</v>
          </cell>
          <cell r="F929">
            <v>10</v>
          </cell>
          <cell r="G929">
            <v>10</v>
          </cell>
          <cell r="H929">
            <v>6.666666666666667</v>
          </cell>
          <cell r="I929">
            <v>0</v>
          </cell>
          <cell r="J929" t="b">
            <v>1</v>
          </cell>
        </row>
        <row r="930">
          <cell r="A930" t="str">
            <v>SCE:ER:(4) 48IN (1) INSTANT START BALLAST - REDUCED LIGHT OUTPUT T8 LINEAR FLUORESCENT REPLACING (4) 48IN T</v>
          </cell>
          <cell r="B930" t="str">
            <v>SCE</v>
          </cell>
          <cell r="C930" t="str">
            <v>ER</v>
          </cell>
          <cell r="D930" t="str">
            <v>(4) 48IN (1) INSTANT START BALLAST - REDUCED LIGHT OUTPUT T8 LINEAR FLUORESCENT REPLACING (4) 48IN T</v>
          </cell>
          <cell r="E930" t="str">
            <v>Com</v>
          </cell>
          <cell r="F930">
            <v>15</v>
          </cell>
          <cell r="G930">
            <v>1.8999999761581401</v>
          </cell>
          <cell r="H930">
            <v>15</v>
          </cell>
          <cell r="I930">
            <v>1.8999999761581401</v>
          </cell>
          <cell r="J930" t="b">
            <v>0</v>
          </cell>
        </row>
        <row r="931">
          <cell r="A931" t="str">
            <v>SCE:REA:(1) 24IN (1) PREMIUM INSTANT START BALLAST - REDUCED LIGHT OUTPUT T8 LINEAR FLOURESCENT  REPLACING (</v>
          </cell>
          <cell r="B931" t="str">
            <v>SCE</v>
          </cell>
          <cell r="C931" t="str">
            <v>REA</v>
          </cell>
          <cell r="D931" t="str">
            <v>(1) 24IN (1) PREMIUM INSTANT START BALLAST - REDUCED LIGHT OUTPUT T8 LINEAR FLOURESCENT  REPLACING (</v>
          </cell>
          <cell r="E931" t="str">
            <v>Com</v>
          </cell>
          <cell r="F931">
            <v>15</v>
          </cell>
          <cell r="G931">
            <v>5</v>
          </cell>
          <cell r="H931">
            <v>5</v>
          </cell>
          <cell r="I931">
            <v>5</v>
          </cell>
          <cell r="J931" t="b">
            <v>1</v>
          </cell>
        </row>
        <row r="932">
          <cell r="A932" t="str">
            <v>SCE:REA:(2) 48IN REDUCED 28 WATT (1) INSTANT START BALLAST - HIGH LIGHT OUTPUT W/ REFLECTORS T8 LINEAR FLUOR</v>
          </cell>
          <cell r="B932" t="str">
            <v>SCE</v>
          </cell>
          <cell r="C932" t="str">
            <v>REA</v>
          </cell>
          <cell r="D932" t="str">
            <v>(2) 48IN REDUCED 28 WATT (1) INSTANT START BALLAST - HIGH LIGHT OUTPUT W/ REFLECTORS T8 LINEAR FLUOR</v>
          </cell>
          <cell r="E932" t="str">
            <v>Com</v>
          </cell>
          <cell r="F932">
            <v>15</v>
          </cell>
          <cell r="G932">
            <v>15</v>
          </cell>
          <cell r="H932">
            <v>5</v>
          </cell>
          <cell r="I932">
            <v>5</v>
          </cell>
          <cell r="J932" t="b">
            <v>1</v>
          </cell>
        </row>
        <row r="933">
          <cell r="A933" t="str">
            <v>SCE:REA:(2) 48IN REDUCED 28 WATT (1) INSTANT START BALLAST - REDUCED LIGHT OUTPUT T8 LINEAR FLUORESCENT REPL</v>
          </cell>
          <cell r="B933" t="str">
            <v>SCE</v>
          </cell>
          <cell r="C933" t="str">
            <v>REA</v>
          </cell>
          <cell r="D933" t="str">
            <v>(2) 48IN REDUCED 28 WATT (1) INSTANT START BALLAST - REDUCED LIGHT OUTPUT T8 LINEAR FLUORESCENT REPL</v>
          </cell>
          <cell r="E933" t="str">
            <v>Com</v>
          </cell>
          <cell r="F933">
            <v>15</v>
          </cell>
          <cell r="G933">
            <v>15</v>
          </cell>
          <cell r="H933">
            <v>5</v>
          </cell>
          <cell r="I933">
            <v>5</v>
          </cell>
          <cell r="J933" t="b">
            <v>1</v>
          </cell>
        </row>
        <row r="934">
          <cell r="A934" t="str">
            <v>SCE:ROBNC:&gt; 17 TO 25 WATT PAR38 LED</v>
          </cell>
          <cell r="B934" t="str">
            <v>SCE</v>
          </cell>
          <cell r="C934" t="str">
            <v>ROBNC</v>
          </cell>
          <cell r="D934" t="str">
            <v>&gt; 17 TO 25 WATT PAR38 LED</v>
          </cell>
          <cell r="E934" t="str">
            <v>Com</v>
          </cell>
          <cell r="F934">
            <v>8.6999998092651403</v>
          </cell>
          <cell r="G934">
            <v>8.6999998092651403</v>
          </cell>
          <cell r="H934">
            <v>8.6999998092651403</v>
          </cell>
          <cell r="I934">
            <v>8.6999998092651403</v>
          </cell>
          <cell r="J934" t="b">
            <v>0</v>
          </cell>
        </row>
        <row r="935">
          <cell r="A935" t="str">
            <v>PGE:ROB:T-8 W/ ELECTRONIC BALLAST: 4 FT 2 LAMP - INTERIOR COMMON</v>
          </cell>
          <cell r="B935" t="str">
            <v>PGE</v>
          </cell>
          <cell r="C935" t="str">
            <v>ROB</v>
          </cell>
          <cell r="D935" t="str">
            <v>T-8 W/ ELECTRONIC BALLAST: 4 FT 2 LAMP - INTERIOR COMMON</v>
          </cell>
          <cell r="E935" t="str">
            <v>Res</v>
          </cell>
          <cell r="F935">
            <v>15</v>
          </cell>
          <cell r="G935">
            <v>0</v>
          </cell>
          <cell r="H935">
            <v>15</v>
          </cell>
          <cell r="I935">
            <v>0</v>
          </cell>
          <cell r="J935" t="b">
            <v>0</v>
          </cell>
        </row>
        <row r="936">
          <cell r="A936" t="str">
            <v>SCE:REA:(1) 36IN (1) INSTANT START BALLAST - REDUCED LIGHT OUTPUT T8 LINEAR FLOURESCENT  REPLACING (1) 36IN</v>
          </cell>
          <cell r="B936" t="str">
            <v>SCE</v>
          </cell>
          <cell r="C936" t="str">
            <v>REA</v>
          </cell>
          <cell r="D936" t="str">
            <v>(1) 36IN (1) INSTANT START BALLAST - REDUCED LIGHT OUTPUT T8 LINEAR FLOURESCENT  REPLACING (1) 36IN</v>
          </cell>
          <cell r="E936" t="str">
            <v>Com</v>
          </cell>
          <cell r="F936">
            <v>15</v>
          </cell>
          <cell r="G936">
            <v>5</v>
          </cell>
          <cell r="H936">
            <v>5</v>
          </cell>
          <cell r="I936">
            <v>5</v>
          </cell>
          <cell r="J936" t="b">
            <v>1</v>
          </cell>
        </row>
        <row r="937">
          <cell r="A937" t="str">
            <v>PGE:R:CFL HARD WIRED FIXTURES: 32 WATT - INTERIOR COMMON</v>
          </cell>
          <cell r="B937" t="str">
            <v>PGE</v>
          </cell>
          <cell r="C937" t="str">
            <v>R</v>
          </cell>
          <cell r="D937" t="str">
            <v>CFL HARD WIRED FIXTURES: 32 WATT - INTERIOR COMMON</v>
          </cell>
          <cell r="E937" t="str">
            <v>Res</v>
          </cell>
          <cell r="F937">
            <v>16</v>
          </cell>
          <cell r="G937">
            <v>0</v>
          </cell>
          <cell r="H937">
            <v>16</v>
          </cell>
          <cell r="I937">
            <v>0</v>
          </cell>
          <cell r="J937" t="b">
            <v>0</v>
          </cell>
        </row>
        <row r="938">
          <cell r="A938" t="str">
            <v>SCE:REA:(2) 48IN REDUCED 28 WATT (1) INSTANT START BALLAST - REDUCED LIGHT OUTPUT T8 LINEAR FLUORESCENT REPL</v>
          </cell>
          <cell r="B938" t="str">
            <v>SCE</v>
          </cell>
          <cell r="C938" t="str">
            <v>REA</v>
          </cell>
          <cell r="D938" t="str">
            <v>(2) 48IN REDUCED 28 WATT (1) INSTANT START BALLAST - REDUCED LIGHT OUTPUT T8 LINEAR FLUORESCENT REPL</v>
          </cell>
          <cell r="E938" t="str">
            <v>Com</v>
          </cell>
          <cell r="F938">
            <v>15</v>
          </cell>
          <cell r="G938">
            <v>5</v>
          </cell>
          <cell r="H938">
            <v>5</v>
          </cell>
          <cell r="I938">
            <v>5</v>
          </cell>
          <cell r="J938" t="b">
            <v>1</v>
          </cell>
        </row>
        <row r="939">
          <cell r="A939" t="str">
            <v>SCE:ROBNC:&gt; 15 TO 21 WATT PAR30 LED</v>
          </cell>
          <cell r="B939" t="str">
            <v>SCE</v>
          </cell>
          <cell r="C939" t="str">
            <v>ROBNC</v>
          </cell>
          <cell r="D939" t="str">
            <v>&gt; 15 TO 21 WATT PAR30 LED</v>
          </cell>
          <cell r="E939" t="str">
            <v>Com</v>
          </cell>
          <cell r="F939">
            <v>6.4000000953674299</v>
          </cell>
          <cell r="G939">
            <v>6.4000000953674299</v>
          </cell>
          <cell r="H939">
            <v>6.4000000953674299</v>
          </cell>
          <cell r="I939">
            <v>6.4000000953674299</v>
          </cell>
          <cell r="J939" t="b">
            <v>0</v>
          </cell>
        </row>
        <row r="940">
          <cell r="A940" t="str">
            <v>SCE:ROBNC:UP TO 15 WATT PAR30 LED</v>
          </cell>
          <cell r="B940" t="str">
            <v>SCE</v>
          </cell>
          <cell r="C940" t="str">
            <v>ROBNC</v>
          </cell>
          <cell r="D940" t="str">
            <v>UP TO 15 WATT PAR30 LED</v>
          </cell>
          <cell r="E940" t="str">
            <v>Com</v>
          </cell>
          <cell r="F940">
            <v>6.6999998092651403</v>
          </cell>
          <cell r="G940">
            <v>6.6999998092651403</v>
          </cell>
          <cell r="H940">
            <v>6.6999998092651403</v>
          </cell>
          <cell r="I940">
            <v>6.6999998092651403</v>
          </cell>
          <cell r="J940" t="b">
            <v>0</v>
          </cell>
        </row>
        <row r="941">
          <cell r="A941" t="str">
            <v>SCE:ROBNC:UP TO 17 WATT PAR38 LED</v>
          </cell>
          <cell r="B941" t="str">
            <v>SCE</v>
          </cell>
          <cell r="C941" t="str">
            <v>ROBNC</v>
          </cell>
          <cell r="D941" t="str">
            <v>UP TO 17 WATT PAR38 LED</v>
          </cell>
          <cell r="E941" t="str">
            <v>Com</v>
          </cell>
          <cell r="F941">
            <v>6.4000000953674299</v>
          </cell>
          <cell r="G941">
            <v>6.4000000953674299</v>
          </cell>
          <cell r="H941">
            <v>6.4000000953674299</v>
          </cell>
          <cell r="I941">
            <v>6.4000000953674299</v>
          </cell>
          <cell r="J941" t="b">
            <v>0</v>
          </cell>
        </row>
        <row r="942">
          <cell r="A942" t="str">
            <v>SCE:ER:(2) U-TUBE (1) INSTANT START BALLAST - REDUCED LIGHT OUTPUT T8 LINEAR FLOURESCENT  REPLACING (2) T12</v>
          </cell>
          <cell r="B942" t="str">
            <v>SCE</v>
          </cell>
          <cell r="C942" t="str">
            <v>ER</v>
          </cell>
          <cell r="D942" t="str">
            <v>(2) U-TUBE (1) INSTANT START BALLAST - REDUCED LIGHT OUTPUT T8 LINEAR FLOURESCENT  REPLACING (2) T12</v>
          </cell>
          <cell r="E942" t="str">
            <v>Com</v>
          </cell>
          <cell r="F942">
            <v>15</v>
          </cell>
          <cell r="G942">
            <v>2.5999999046325701</v>
          </cell>
          <cell r="H942">
            <v>15</v>
          </cell>
          <cell r="I942">
            <v>2.5999999046325701</v>
          </cell>
          <cell r="J942" t="b">
            <v>0</v>
          </cell>
        </row>
        <row r="943">
          <cell r="A943" t="str">
            <v>PGE:R:LED PAR38 = 17 TO &lt;18 WATTS</v>
          </cell>
          <cell r="B943" t="str">
            <v>PGE</v>
          </cell>
          <cell r="C943" t="str">
            <v>R</v>
          </cell>
          <cell r="D943" t="str">
            <v>LED PAR38 = 17 TO &lt;18 WATTS</v>
          </cell>
          <cell r="E943" t="str">
            <v>Res</v>
          </cell>
          <cell r="F943">
            <v>5.14</v>
          </cell>
          <cell r="G943">
            <v>0</v>
          </cell>
          <cell r="H943">
            <v>5.14</v>
          </cell>
          <cell r="I943">
            <v>0</v>
          </cell>
          <cell r="J943" t="b">
            <v>0</v>
          </cell>
        </row>
        <row r="944">
          <cell r="A944" t="str">
            <v>PGE:R:LED R-BR - 11 TO &lt;14 WATTS</v>
          </cell>
          <cell r="B944" t="str">
            <v>PGE</v>
          </cell>
          <cell r="C944" t="str">
            <v>R</v>
          </cell>
          <cell r="D944" t="str">
            <v>LED R-BR - 11 TO &lt;14 WATTS</v>
          </cell>
          <cell r="E944" t="str">
            <v>Res</v>
          </cell>
          <cell r="F944">
            <v>7.4</v>
          </cell>
          <cell r="G944">
            <v>0</v>
          </cell>
          <cell r="H944">
            <v>7.4</v>
          </cell>
          <cell r="I944">
            <v>0</v>
          </cell>
          <cell r="J944" t="b">
            <v>0</v>
          </cell>
        </row>
        <row r="945">
          <cell r="A945" t="str">
            <v>SCE:REA:SNACK VENDING MACHINE CONTROL</v>
          </cell>
          <cell r="B945" t="str">
            <v>SCE</v>
          </cell>
          <cell r="C945" t="str">
            <v>REA</v>
          </cell>
          <cell r="D945" t="str">
            <v>SNACK VENDING MACHINE CONTROL</v>
          </cell>
          <cell r="E945" t="str">
            <v>Com</v>
          </cell>
          <cell r="F945">
            <v>5</v>
          </cell>
          <cell r="G945">
            <v>5</v>
          </cell>
          <cell r="H945">
            <v>5</v>
          </cell>
          <cell r="I945">
            <v>5</v>
          </cell>
          <cell r="J945" t="b">
            <v>0</v>
          </cell>
        </row>
        <row r="946">
          <cell r="A946" t="str">
            <v>PGE:ROB:2X4 HIGH PERFORMANCE 2L T8 FIXTURE WITH RLO NEMA PREMIUM BALLAST</v>
          </cell>
          <cell r="B946" t="str">
            <v>PGE</v>
          </cell>
          <cell r="C946" t="str">
            <v>ROB</v>
          </cell>
          <cell r="D946" t="str">
            <v>2X4 HIGH PERFORMANCE 2L T8 FIXTURE WITH RLO NEMA PREMIUM BALLAST</v>
          </cell>
          <cell r="E946" t="str">
            <v>Res</v>
          </cell>
          <cell r="F946">
            <v>15</v>
          </cell>
          <cell r="G946">
            <v>0</v>
          </cell>
          <cell r="H946">
            <v>15</v>
          </cell>
          <cell r="I946">
            <v>0</v>
          </cell>
          <cell r="J946" t="b">
            <v>0</v>
          </cell>
        </row>
        <row r="947">
          <cell r="A947" t="str">
            <v>SCE:ROBNC:UP TO 192 WATT INTERIOR FIXTURE CFL REPLACING 176 - 399 WATT LAMP BASE CASE</v>
          </cell>
          <cell r="B947" t="str">
            <v>SCE</v>
          </cell>
          <cell r="C947" t="str">
            <v>ROBNC</v>
          </cell>
          <cell r="D947" t="str">
            <v>UP TO 192 WATT INTERIOR FIXTURE CFL REPLACING 176 - 399 WATT LAMP BASE CASE</v>
          </cell>
          <cell r="E947" t="str">
            <v>Com</v>
          </cell>
          <cell r="F947">
            <v>12</v>
          </cell>
          <cell r="G947">
            <v>12</v>
          </cell>
          <cell r="H947">
            <v>12</v>
          </cell>
          <cell r="I947">
            <v>12</v>
          </cell>
          <cell r="J947" t="b">
            <v>0</v>
          </cell>
        </row>
        <row r="948">
          <cell r="A948" t="str">
            <v>SCE:ER:(2) 48IN (1) PREMIUM INSTANT START BALLAST - REDUCED LIGHT OUTPUT T8 LINEAR FLOURESCENT  REPLACING (</v>
          </cell>
          <cell r="B948" t="str">
            <v>SCE</v>
          </cell>
          <cell r="C948" t="str">
            <v>ER</v>
          </cell>
          <cell r="D948" t="str">
            <v>(2) 48IN (1) PREMIUM INSTANT START BALLAST - REDUCED LIGHT OUTPUT T8 LINEAR FLOURESCENT  REPLACING (</v>
          </cell>
          <cell r="E948" t="str">
            <v>Com</v>
          </cell>
          <cell r="F948">
            <v>15</v>
          </cell>
          <cell r="G948">
            <v>5</v>
          </cell>
          <cell r="H948">
            <v>15</v>
          </cell>
          <cell r="I948">
            <v>5</v>
          </cell>
          <cell r="J948" t="b">
            <v>0</v>
          </cell>
        </row>
        <row r="949">
          <cell r="A949" t="str">
            <v>SCE:ER:(2) 96IN (1) INSTANT START BALLAST - REDUCED LIGHT OUTPUT T8 LINEAR FLUORESCENT REPLACING (2) 96IN T</v>
          </cell>
          <cell r="B949" t="str">
            <v>SCE</v>
          </cell>
          <cell r="C949" t="str">
            <v>ER</v>
          </cell>
          <cell r="D949" t="str">
            <v>(2) 96IN (1) INSTANT START BALLAST - REDUCED LIGHT OUTPUT T8 LINEAR FLUORESCENT REPLACING (2) 96IN T</v>
          </cell>
          <cell r="E949" t="str">
            <v>Com</v>
          </cell>
          <cell r="F949">
            <v>15</v>
          </cell>
          <cell r="G949">
            <v>1.8999999761581401</v>
          </cell>
          <cell r="H949">
            <v>15</v>
          </cell>
          <cell r="I949">
            <v>1.8999999761581401</v>
          </cell>
          <cell r="J949" t="b">
            <v>0</v>
          </cell>
        </row>
        <row r="950">
          <cell r="A950" t="str">
            <v>SCE:ER:(4) 96IN (1) INSTANT START BALLAST - NORMAL LIGHT OUTPUT T8 LINEAR FLUORESCENT REPLACING (4) 96IN T1</v>
          </cell>
          <cell r="B950" t="str">
            <v>SCE</v>
          </cell>
          <cell r="C950" t="str">
            <v>ER</v>
          </cell>
          <cell r="D950" t="str">
            <v>(4) 96IN (1) INSTANT START BALLAST - NORMAL LIGHT OUTPUT T8 LINEAR FLUORESCENT REPLACING (4) 96IN T1</v>
          </cell>
          <cell r="E950" t="str">
            <v>Com</v>
          </cell>
          <cell r="F950">
            <v>15</v>
          </cell>
          <cell r="G950">
            <v>1.8999999761581401</v>
          </cell>
          <cell r="H950">
            <v>15</v>
          </cell>
          <cell r="I950">
            <v>1.8999999761581401</v>
          </cell>
          <cell r="J950" t="b">
            <v>0</v>
          </cell>
        </row>
        <row r="951">
          <cell r="A951" t="str">
            <v>SCE:REA:(2) 48IN (2) PREMIUM INSTANT START BALLAST - REDUCED LIGHT OUTPUT W/ REFLECTOR T8 LINEAR FLOURESCENT</v>
          </cell>
          <cell r="B951" t="str">
            <v>SCE</v>
          </cell>
          <cell r="C951" t="str">
            <v>REA</v>
          </cell>
          <cell r="D951" t="str">
            <v>(2) 48IN (2) PREMIUM INSTANT START BALLAST - REDUCED LIGHT OUTPUT W/ REFLECTOR T8 LINEAR FLOURESCENT</v>
          </cell>
          <cell r="E951" t="str">
            <v>Com</v>
          </cell>
          <cell r="F951">
            <v>15</v>
          </cell>
          <cell r="G951">
            <v>5</v>
          </cell>
          <cell r="H951">
            <v>5</v>
          </cell>
          <cell r="I951">
            <v>5</v>
          </cell>
          <cell r="J951" t="b">
            <v>1</v>
          </cell>
        </row>
        <row r="952">
          <cell r="A952" t="str">
            <v>SCE:ROBNC:&gt; 17 TO 25 WATT PAR38 LED</v>
          </cell>
          <cell r="B952" t="str">
            <v>SCE</v>
          </cell>
          <cell r="C952" t="str">
            <v>ROBNC</v>
          </cell>
          <cell r="D952" t="str">
            <v>&gt; 17 TO 25 WATT PAR38 LED</v>
          </cell>
          <cell r="E952" t="str">
            <v>Com</v>
          </cell>
          <cell r="F952">
            <v>6.3000001907348597</v>
          </cell>
          <cell r="G952">
            <v>6.3000001907348597</v>
          </cell>
          <cell r="H952">
            <v>6.3000001907348597</v>
          </cell>
          <cell r="I952">
            <v>6.3000001907348597</v>
          </cell>
          <cell r="J952" t="b">
            <v>0</v>
          </cell>
        </row>
        <row r="953">
          <cell r="A953" t="str">
            <v>SCE:REA:= 25 HP CENTRIFUGAL BOOSTER PUMP SYSTEM OVERHAUL MAINTENANCE</v>
          </cell>
          <cell r="B953" t="str">
            <v>SCE</v>
          </cell>
          <cell r="C953" t="str">
            <v>REA</v>
          </cell>
          <cell r="D953" t="str">
            <v>= 25 HP CENTRIFUGAL BOOSTER PUMP SYSTEM OVERHAUL MAINTENANCE</v>
          </cell>
          <cell r="E953" t="str">
            <v>Com</v>
          </cell>
          <cell r="F953">
            <v>12.699999809265099</v>
          </cell>
          <cell r="G953">
            <v>12.699999809265099</v>
          </cell>
          <cell r="H953">
            <v>12.699999809265099</v>
          </cell>
          <cell r="I953">
            <v>12.699999809265099</v>
          </cell>
          <cell r="J953" t="b">
            <v>0</v>
          </cell>
        </row>
        <row r="954">
          <cell r="A954" t="str">
            <v>SCE:ROBNC:UP TO 17 WATT PAR38 LED</v>
          </cell>
          <cell r="B954" t="str">
            <v>SCE</v>
          </cell>
          <cell r="C954" t="str">
            <v>ROBNC</v>
          </cell>
          <cell r="D954" t="str">
            <v>UP TO 17 WATT PAR38 LED</v>
          </cell>
          <cell r="E954" t="str">
            <v>Com</v>
          </cell>
          <cell r="F954">
            <v>5.5999999046325701</v>
          </cell>
          <cell r="G954">
            <v>5.5999999046325701</v>
          </cell>
          <cell r="H954">
            <v>5.5999999046325701</v>
          </cell>
          <cell r="I954">
            <v>5.5999999046325701</v>
          </cell>
          <cell r="J954" t="b">
            <v>0</v>
          </cell>
        </row>
        <row r="955">
          <cell r="A955" t="str">
            <v>SCE:ER:(1) 48IN REDUCED 28 WATT T8 LINEAR FLUORESCENT REPLACING (1) 48IN T12 LINEAR FLUORESCENT</v>
          </cell>
          <cell r="B955" t="str">
            <v>SCE</v>
          </cell>
          <cell r="C955" t="str">
            <v>ER</v>
          </cell>
          <cell r="D955" t="str">
            <v>(1) 48IN REDUCED 28 WATT T8 LINEAR FLUORESCENT REPLACING (1) 48IN T12 LINEAR FLUORESCENT</v>
          </cell>
          <cell r="E955" t="str">
            <v>Com</v>
          </cell>
          <cell r="F955">
            <v>15</v>
          </cell>
          <cell r="G955">
            <v>5</v>
          </cell>
          <cell r="H955">
            <v>15</v>
          </cell>
          <cell r="I955">
            <v>5</v>
          </cell>
          <cell r="J955" t="b">
            <v>0</v>
          </cell>
        </row>
        <row r="956">
          <cell r="A956" t="str">
            <v>SCE:REA:(2) 48IN REDUCED 28 WATT (1) INSTANT START BALLAST - HIGH LIGHT OUTPUT T8 LINEAR FLUORESCENT REPLACI</v>
          </cell>
          <cell r="B956" t="str">
            <v>SCE</v>
          </cell>
          <cell r="C956" t="str">
            <v>REA</v>
          </cell>
          <cell r="D956" t="str">
            <v>(2) 48IN REDUCED 28 WATT (1) INSTANT START BALLAST - HIGH LIGHT OUTPUT T8 LINEAR FLUORESCENT REPLACI</v>
          </cell>
          <cell r="E956" t="str">
            <v>Com</v>
          </cell>
          <cell r="F956">
            <v>15</v>
          </cell>
          <cell r="G956">
            <v>15</v>
          </cell>
          <cell r="H956">
            <v>5</v>
          </cell>
          <cell r="I956">
            <v>5</v>
          </cell>
          <cell r="J956" t="b">
            <v>1</v>
          </cell>
        </row>
        <row r="957">
          <cell r="A957" t="str">
            <v>SCE:ROBNC:&gt; 15 TO 21 WATT PAR30 LED</v>
          </cell>
          <cell r="B957" t="str">
            <v>SCE</v>
          </cell>
          <cell r="C957" t="str">
            <v>ROBNC</v>
          </cell>
          <cell r="D957" t="str">
            <v>&gt; 15 TO 21 WATT PAR30 LED</v>
          </cell>
          <cell r="E957" t="str">
            <v>Com</v>
          </cell>
          <cell r="F957">
            <v>5.5999999046325701</v>
          </cell>
          <cell r="G957">
            <v>5.5999999046325701</v>
          </cell>
          <cell r="H957">
            <v>5.5999999046325701</v>
          </cell>
          <cell r="I957">
            <v>5.5999999046325701</v>
          </cell>
          <cell r="J957" t="b">
            <v>0</v>
          </cell>
        </row>
        <row r="958">
          <cell r="A958" t="str">
            <v>SCE:ER:(2) 48IN REDUCED 28 WATT (1) INSTANT START BALLAST T8 LINEAR FLUORESCENT REPLACING (2) 48IN T12 LINE</v>
          </cell>
          <cell r="B958" t="str">
            <v>SCE</v>
          </cell>
          <cell r="C958" t="str">
            <v>ER</v>
          </cell>
          <cell r="D958" t="str">
            <v>(2) 48IN REDUCED 28 WATT (1) INSTANT START BALLAST T8 LINEAR FLUORESCENT REPLACING (2) 48IN T12 LINE</v>
          </cell>
          <cell r="E958" t="str">
            <v>Com</v>
          </cell>
          <cell r="F958">
            <v>15</v>
          </cell>
          <cell r="G958">
            <v>1.8999999761581401</v>
          </cell>
          <cell r="H958">
            <v>15</v>
          </cell>
          <cell r="I958">
            <v>1.8999999761581401</v>
          </cell>
          <cell r="J958" t="b">
            <v>0</v>
          </cell>
        </row>
        <row r="959">
          <cell r="A959" t="str">
            <v>SCE:REA:(4) 48IN REDUCED 28 WATT (1) INSTANT START BALLAST - REDUCED LIGHT OUTPUT T8 LINEAR FLUORESCENT REPL</v>
          </cell>
          <cell r="B959" t="str">
            <v>SCE</v>
          </cell>
          <cell r="C959" t="str">
            <v>REA</v>
          </cell>
          <cell r="D959" t="str">
            <v>(4) 48IN REDUCED 28 WATT (1) INSTANT START BALLAST - REDUCED LIGHT OUTPUT T8 LINEAR FLUORESCENT REPL</v>
          </cell>
          <cell r="E959" t="str">
            <v>Com</v>
          </cell>
          <cell r="F959">
            <v>15</v>
          </cell>
          <cell r="G959">
            <v>5</v>
          </cell>
          <cell r="H959">
            <v>5</v>
          </cell>
          <cell r="I959">
            <v>5</v>
          </cell>
          <cell r="J959" t="b">
            <v>1</v>
          </cell>
        </row>
        <row r="960">
          <cell r="A960" t="str">
            <v>SCE:ROBNC:&gt; 15 TO 21 WATT PAR30 LED</v>
          </cell>
          <cell r="B960" t="str">
            <v>SCE</v>
          </cell>
          <cell r="C960" t="str">
            <v>ROBNC</v>
          </cell>
          <cell r="D960" t="str">
            <v>&gt; 15 TO 21 WATT PAR30 LED</v>
          </cell>
          <cell r="E960" t="str">
            <v>Com</v>
          </cell>
          <cell r="F960">
            <v>6.5999999046325701</v>
          </cell>
          <cell r="G960">
            <v>6.5999999046325701</v>
          </cell>
          <cell r="H960">
            <v>6.5999999046325701</v>
          </cell>
          <cell r="I960">
            <v>6.5999999046325701</v>
          </cell>
          <cell r="J960" t="b">
            <v>0</v>
          </cell>
        </row>
        <row r="961">
          <cell r="A961" t="str">
            <v>SCE:ROBNC:&gt; 6 TO 10 WATT MR16 LED</v>
          </cell>
          <cell r="B961" t="str">
            <v>SCE</v>
          </cell>
          <cell r="C961" t="str">
            <v>ROBNC</v>
          </cell>
          <cell r="D961" t="str">
            <v>&gt; 6 TO 10 WATT MR16 LED</v>
          </cell>
          <cell r="E961" t="str">
            <v>Com</v>
          </cell>
          <cell r="F961">
            <v>5.5999999046325701</v>
          </cell>
          <cell r="G961">
            <v>5.5999999046325701</v>
          </cell>
          <cell r="H961">
            <v>5.5999999046325701</v>
          </cell>
          <cell r="I961">
            <v>5.5999999046325701</v>
          </cell>
          <cell r="J961" t="b">
            <v>0</v>
          </cell>
        </row>
        <row r="962">
          <cell r="A962" t="str">
            <v>SCE:ROBNC:UP TO 10 WATT A-LAMP LED</v>
          </cell>
          <cell r="B962" t="str">
            <v>SCE</v>
          </cell>
          <cell r="C962" t="str">
            <v>ROBNC</v>
          </cell>
          <cell r="D962" t="str">
            <v>UP TO 10 WATT A-LAMP LED</v>
          </cell>
          <cell r="E962" t="str">
            <v>Com</v>
          </cell>
          <cell r="F962">
            <v>5.0999999046325701</v>
          </cell>
          <cell r="G962">
            <v>5.0999999046325701</v>
          </cell>
          <cell r="H962">
            <v>5.0999999046325701</v>
          </cell>
          <cell r="I962">
            <v>5.0999999046325701</v>
          </cell>
          <cell r="J962" t="b">
            <v>0</v>
          </cell>
        </row>
        <row r="963">
          <cell r="A963" t="str">
            <v>SCE:ER:(2) 48IN REDUCED 28 WATT (1) INSTANT START BALLAST T8 LINEAR FLUORESCENT REPLACING (4) 48IN T12 LINE</v>
          </cell>
          <cell r="B963" t="str">
            <v>SCE</v>
          </cell>
          <cell r="C963" t="str">
            <v>ER</v>
          </cell>
          <cell r="D963" t="str">
            <v>(2) 48IN REDUCED 28 WATT (1) INSTANT START BALLAST T8 LINEAR FLUORESCENT REPLACING (4) 48IN T12 LINE</v>
          </cell>
          <cell r="E963" t="str">
            <v>Com</v>
          </cell>
          <cell r="F963">
            <v>15</v>
          </cell>
          <cell r="G963">
            <v>2.5999999046325701</v>
          </cell>
          <cell r="H963">
            <v>15</v>
          </cell>
          <cell r="I963">
            <v>2.5999999046325701</v>
          </cell>
          <cell r="J963" t="b">
            <v>0</v>
          </cell>
        </row>
        <row r="964">
          <cell r="A964" t="str">
            <v>SCE:ROBNC:UP TO 15 WATT PAR30 LED</v>
          </cell>
          <cell r="B964" t="str">
            <v>SCE</v>
          </cell>
          <cell r="C964" t="str">
            <v>ROBNC</v>
          </cell>
          <cell r="D964" t="str">
            <v>UP TO 15 WATT PAR30 LED</v>
          </cell>
          <cell r="E964" t="str">
            <v>Com</v>
          </cell>
          <cell r="F964">
            <v>5.5999999046325701</v>
          </cell>
          <cell r="G964">
            <v>5.5999999046325701</v>
          </cell>
          <cell r="H964">
            <v>5.5999999046325701</v>
          </cell>
          <cell r="I964">
            <v>5.5999999046325701</v>
          </cell>
          <cell r="J964" t="b">
            <v>0</v>
          </cell>
        </row>
        <row r="965">
          <cell r="A965" t="str">
            <v>SCE:ER:(4) 48IN (1) INSTANT START BALLAST - REDUCED LIGHT OUTPUT T8 LINEAR FLUORESCENT REPLACING (4) 48IN T</v>
          </cell>
          <cell r="B965" t="str">
            <v>SCE</v>
          </cell>
          <cell r="C965" t="str">
            <v>ER</v>
          </cell>
          <cell r="D965" t="str">
            <v>(4) 48IN (1) INSTANT START BALLAST - REDUCED LIGHT OUTPUT T8 LINEAR FLUORESCENT REPLACING (4) 48IN T</v>
          </cell>
          <cell r="E965" t="str">
            <v>Com</v>
          </cell>
          <cell r="F965">
            <v>15</v>
          </cell>
          <cell r="G965">
            <v>2.5999999046325701</v>
          </cell>
          <cell r="H965">
            <v>15</v>
          </cell>
          <cell r="I965">
            <v>2.5999999046325701</v>
          </cell>
          <cell r="J965" t="b">
            <v>0</v>
          </cell>
        </row>
        <row r="966">
          <cell r="A966" t="str">
            <v>SCE:ROBNC:&gt; 10 TO 30 WATT A-LAMP LED</v>
          </cell>
          <cell r="B966" t="str">
            <v>SCE</v>
          </cell>
          <cell r="C966" t="str">
            <v>ROBNC</v>
          </cell>
          <cell r="D966" t="str">
            <v>&gt; 10 TO 30 WATT A-LAMP LED</v>
          </cell>
          <cell r="E966" t="str">
            <v>Com</v>
          </cell>
          <cell r="F966">
            <v>6.6999998092651403</v>
          </cell>
          <cell r="G966">
            <v>6.6999998092651403</v>
          </cell>
          <cell r="H966">
            <v>6.6999998092651403</v>
          </cell>
          <cell r="I966">
            <v>6.6999998092651403</v>
          </cell>
          <cell r="J966" t="b">
            <v>0</v>
          </cell>
        </row>
        <row r="967">
          <cell r="A967" t="str">
            <v>SCE:ER:(2) 48IN REDUCED 28 WATT (1) INSTANT START BALLAST T8 LINEAR FLUORESCENT REPLACING (3) 48IN T12 LINE</v>
          </cell>
          <cell r="B967" t="str">
            <v>SCE</v>
          </cell>
          <cell r="C967" t="str">
            <v>ER</v>
          </cell>
          <cell r="D967" t="str">
            <v>(2) 48IN REDUCED 28 WATT (1) INSTANT START BALLAST T8 LINEAR FLUORESCENT REPLACING (3) 48IN T12 LINE</v>
          </cell>
          <cell r="E967" t="str">
            <v>Com</v>
          </cell>
          <cell r="F967">
            <v>15</v>
          </cell>
          <cell r="G967">
            <v>1.8999999761581401</v>
          </cell>
          <cell r="H967">
            <v>15</v>
          </cell>
          <cell r="I967">
            <v>1.8999999761581401</v>
          </cell>
          <cell r="J967" t="b">
            <v>0</v>
          </cell>
        </row>
        <row r="968">
          <cell r="A968" t="str">
            <v>SCE:ER:(2) 48IN REDUCED 28 WATT (1) INSTANT START BALLAST W/ REFLECTORS T8 LINEAR FLUORESCENT REPLACING (4)</v>
          </cell>
          <cell r="B968" t="str">
            <v>SCE</v>
          </cell>
          <cell r="C968" t="str">
            <v>ER</v>
          </cell>
          <cell r="D968" t="str">
            <v>(2) 48IN REDUCED 28 WATT (1) INSTANT START BALLAST W/ REFLECTORS T8 LINEAR FLUORESCENT REPLACING (4)</v>
          </cell>
          <cell r="E968" t="str">
            <v>Com</v>
          </cell>
          <cell r="F968">
            <v>15</v>
          </cell>
          <cell r="G968">
            <v>2</v>
          </cell>
          <cell r="H968">
            <v>15</v>
          </cell>
          <cell r="I968">
            <v>2</v>
          </cell>
          <cell r="J968" t="b">
            <v>0</v>
          </cell>
        </row>
        <row r="969">
          <cell r="A969" t="str">
            <v>SCE:ER:(3) 48IN (2) INSTANT START BALLAST - REDUCED LIGHT OUTPUT T8 LINEAR FLUORESCENT REPLACING (3) 48IN T</v>
          </cell>
          <cell r="B969" t="str">
            <v>SCE</v>
          </cell>
          <cell r="C969" t="str">
            <v>ER</v>
          </cell>
          <cell r="D969" t="str">
            <v>(3) 48IN (2) INSTANT START BALLAST - REDUCED LIGHT OUTPUT T8 LINEAR FLUORESCENT REPLACING (3) 48IN T</v>
          </cell>
          <cell r="E969" t="str">
            <v>Com</v>
          </cell>
          <cell r="F969">
            <v>15</v>
          </cell>
          <cell r="G969">
            <v>1.8999999761581401</v>
          </cell>
          <cell r="H969">
            <v>15</v>
          </cell>
          <cell r="I969">
            <v>1.8999999761581401</v>
          </cell>
          <cell r="J969" t="b">
            <v>0</v>
          </cell>
        </row>
        <row r="970">
          <cell r="A970" t="str">
            <v>SCE:ER:(4) 48IN (2) INSTANT START BALLAST - REDUCED LIGHT OUTPUT T8 LINEAR FLUORESCENT REPLACING (4) 48IN T</v>
          </cell>
          <cell r="B970" t="str">
            <v>SCE</v>
          </cell>
          <cell r="C970" t="str">
            <v>ER</v>
          </cell>
          <cell r="D970" t="str">
            <v>(4) 48IN (2) INSTANT START BALLAST - REDUCED LIGHT OUTPUT T8 LINEAR FLUORESCENT REPLACING (4) 48IN T</v>
          </cell>
          <cell r="E970" t="str">
            <v>Com</v>
          </cell>
          <cell r="F970">
            <v>15</v>
          </cell>
          <cell r="G970">
            <v>2</v>
          </cell>
          <cell r="H970">
            <v>15</v>
          </cell>
          <cell r="I970">
            <v>2</v>
          </cell>
          <cell r="J970" t="b">
            <v>0</v>
          </cell>
        </row>
        <row r="971">
          <cell r="A971" t="str">
            <v>SCE:REA:(2) 48IN REDUCED 28 WATT (1) INSTANT START BALLAST - NORMAL LIGHT OUTPUT W/ REFLECTORS T8 LINEAR FLU</v>
          </cell>
          <cell r="B971" t="str">
            <v>SCE</v>
          </cell>
          <cell r="C971" t="str">
            <v>REA</v>
          </cell>
          <cell r="D971" t="str">
            <v>(2) 48IN REDUCED 28 WATT (1) INSTANT START BALLAST - NORMAL LIGHT OUTPUT W/ REFLECTORS T8 LINEAR FLU</v>
          </cell>
          <cell r="E971" t="str">
            <v>Com</v>
          </cell>
          <cell r="F971">
            <v>15</v>
          </cell>
          <cell r="G971">
            <v>15</v>
          </cell>
          <cell r="H971">
            <v>5</v>
          </cell>
          <cell r="I971">
            <v>5</v>
          </cell>
          <cell r="J971" t="b">
            <v>1</v>
          </cell>
        </row>
        <row r="972">
          <cell r="A972" t="str">
            <v>SCE:ROBNC:&gt; 10 TO 30 WATT A-LAMP LED</v>
          </cell>
          <cell r="B972" t="str">
            <v>SCE</v>
          </cell>
          <cell r="C972" t="str">
            <v>ROBNC</v>
          </cell>
          <cell r="D972" t="str">
            <v>&gt; 10 TO 30 WATT A-LAMP LED</v>
          </cell>
          <cell r="E972" t="str">
            <v>Com</v>
          </cell>
          <cell r="F972">
            <v>6.0999999046325701</v>
          </cell>
          <cell r="G972">
            <v>6.0999999046325701</v>
          </cell>
          <cell r="H972">
            <v>6.0999999046325701</v>
          </cell>
          <cell r="I972">
            <v>6.0999999046325701</v>
          </cell>
          <cell r="J972" t="b">
            <v>0</v>
          </cell>
        </row>
        <row r="973">
          <cell r="A973" t="str">
            <v>SCE:ROBNC:&gt; 10 TO 30 WATT A-LAMP LED</v>
          </cell>
          <cell r="B973" t="str">
            <v>SCE</v>
          </cell>
          <cell r="C973" t="str">
            <v>ROBNC</v>
          </cell>
          <cell r="D973" t="str">
            <v>&gt; 10 TO 30 WATT A-LAMP LED</v>
          </cell>
          <cell r="E973" t="str">
            <v>Com</v>
          </cell>
          <cell r="F973">
            <v>8.6999998092651403</v>
          </cell>
          <cell r="G973">
            <v>8.6999998092651403</v>
          </cell>
          <cell r="H973">
            <v>8.6999998092651403</v>
          </cell>
          <cell r="I973">
            <v>8.6999998092651403</v>
          </cell>
          <cell r="J973" t="b">
            <v>0</v>
          </cell>
        </row>
        <row r="974">
          <cell r="A974" t="str">
            <v>SCE:ROBNC:&gt; 15 TO 21 WATT PAR30 LED</v>
          </cell>
          <cell r="B974" t="str">
            <v>SCE</v>
          </cell>
          <cell r="C974" t="str">
            <v>ROBNC</v>
          </cell>
          <cell r="D974" t="str">
            <v>&gt; 15 TO 21 WATT PAR30 LED</v>
          </cell>
          <cell r="E974" t="str">
            <v>Com</v>
          </cell>
          <cell r="F974">
            <v>7.6999998092651403</v>
          </cell>
          <cell r="G974">
            <v>7.6999998092651403</v>
          </cell>
          <cell r="H974">
            <v>7.6999998092651403</v>
          </cell>
          <cell r="I974">
            <v>7.6999998092651403</v>
          </cell>
          <cell r="J974" t="b">
            <v>0</v>
          </cell>
        </row>
        <row r="975">
          <cell r="A975" t="str">
            <v>SCE:ER:(3) 48IN (1) INSTANT START BALLAST - NORMAL LIGHT OUTPUT T8 LINEAR FLUORESCENT REPLACING (3) 48IN T1</v>
          </cell>
          <cell r="B975" t="str">
            <v>SCE</v>
          </cell>
          <cell r="C975" t="str">
            <v>ER</v>
          </cell>
          <cell r="D975" t="str">
            <v>(3) 48IN (1) INSTANT START BALLAST - NORMAL LIGHT OUTPUT T8 LINEAR FLUORESCENT REPLACING (3) 48IN T1</v>
          </cell>
          <cell r="E975" t="str">
            <v>Com</v>
          </cell>
          <cell r="F975">
            <v>15</v>
          </cell>
          <cell r="G975">
            <v>5</v>
          </cell>
          <cell r="H975">
            <v>15</v>
          </cell>
          <cell r="I975">
            <v>5</v>
          </cell>
          <cell r="J975" t="b">
            <v>0</v>
          </cell>
        </row>
        <row r="976">
          <cell r="A976" t="str">
            <v>SCE:ROBNC:UP TO 10 WATT A-LAMP LED</v>
          </cell>
          <cell r="B976" t="str">
            <v>SCE</v>
          </cell>
          <cell r="C976" t="str">
            <v>ROBNC</v>
          </cell>
          <cell r="D976" t="str">
            <v>UP TO 10 WATT A-LAMP LED</v>
          </cell>
          <cell r="E976" t="str">
            <v>Com</v>
          </cell>
          <cell r="F976">
            <v>6.6999998092651403</v>
          </cell>
          <cell r="G976">
            <v>6.6999998092651403</v>
          </cell>
          <cell r="H976">
            <v>6.6999998092651403</v>
          </cell>
          <cell r="I976">
            <v>6.6999998092651403</v>
          </cell>
          <cell r="J976" t="b">
            <v>0</v>
          </cell>
        </row>
        <row r="977">
          <cell r="A977" t="str">
            <v>SCE:ER:(2) U-TUBE (1) INSTANT START BALLAST - REDUCED LIGHT OUTPUT T8 LINEAR FLOURESCENT  REPLACING (2) T12</v>
          </cell>
          <cell r="B977" t="str">
            <v>SCE</v>
          </cell>
          <cell r="C977" t="str">
            <v>ER</v>
          </cell>
          <cell r="D977" t="str">
            <v>(2) U-TUBE (1) INSTANT START BALLAST - REDUCED LIGHT OUTPUT T8 LINEAR FLOURESCENT  REPLACING (2) T12</v>
          </cell>
          <cell r="E977" t="str">
            <v>Com</v>
          </cell>
          <cell r="F977">
            <v>15</v>
          </cell>
          <cell r="G977">
            <v>1.8999999761581401</v>
          </cell>
          <cell r="H977">
            <v>15</v>
          </cell>
          <cell r="I977">
            <v>1.8999999761581401</v>
          </cell>
          <cell r="J977" t="b">
            <v>0</v>
          </cell>
        </row>
        <row r="978">
          <cell r="A978" t="str">
            <v>SCE:ER:(2) 48IN (1) INSTANT START BALLAST - NORMAL LIGHT OUTPUT W/ REFLECTORS T8 LINEAR FLOURESCENT  REPLAC</v>
          </cell>
          <cell r="B978" t="str">
            <v>SCE</v>
          </cell>
          <cell r="C978" t="str">
            <v>ER</v>
          </cell>
          <cell r="D978" t="str">
            <v>(2) 48IN (1) INSTANT START BALLAST - NORMAL LIGHT OUTPUT W/ REFLECTORS T8 LINEAR FLOURESCENT  REPLAC</v>
          </cell>
          <cell r="E978" t="str">
            <v>Com</v>
          </cell>
          <cell r="F978">
            <v>15</v>
          </cell>
          <cell r="G978">
            <v>5</v>
          </cell>
          <cell r="H978">
            <v>15</v>
          </cell>
          <cell r="I978">
            <v>5</v>
          </cell>
          <cell r="J978" t="b">
            <v>0</v>
          </cell>
        </row>
        <row r="979">
          <cell r="A979" t="str">
            <v>SCE:ROBNC:&gt; 17 TO 25 WATT PAR38 LED</v>
          </cell>
          <cell r="B979" t="str">
            <v>SCE</v>
          </cell>
          <cell r="C979" t="str">
            <v>ROBNC</v>
          </cell>
          <cell r="D979" t="str">
            <v>&gt; 17 TO 25 WATT PAR38 LED</v>
          </cell>
          <cell r="E979" t="str">
            <v>Com</v>
          </cell>
          <cell r="F979">
            <v>6.8000001907348597</v>
          </cell>
          <cell r="G979">
            <v>6.8000001907348597</v>
          </cell>
          <cell r="H979">
            <v>6.8000001907348597</v>
          </cell>
          <cell r="I979">
            <v>6.8000001907348597</v>
          </cell>
          <cell r="J979" t="b">
            <v>0</v>
          </cell>
        </row>
        <row r="980">
          <cell r="A980" t="str">
            <v>SCE:ROBNC:UP TO 17 WATT PAR38 LED</v>
          </cell>
          <cell r="B980" t="str">
            <v>SCE</v>
          </cell>
          <cell r="C980" t="str">
            <v>ROBNC</v>
          </cell>
          <cell r="D980" t="str">
            <v>UP TO 17 WATT PAR38 LED</v>
          </cell>
          <cell r="E980" t="str">
            <v>Com</v>
          </cell>
          <cell r="F980">
            <v>6.6999998092651403</v>
          </cell>
          <cell r="G980">
            <v>6.6999998092651403</v>
          </cell>
          <cell r="H980">
            <v>6.6999998092651403</v>
          </cell>
          <cell r="I980">
            <v>6.6999998092651403</v>
          </cell>
          <cell r="J980" t="b">
            <v>0</v>
          </cell>
        </row>
        <row r="981">
          <cell r="A981" t="str">
            <v>SCE:ROBNC:= 15 WATT DOWN LIGHT (NON RES) LED REPLACING 40-100 WATTS INCANDESCENT LIGHTING</v>
          </cell>
          <cell r="B981" t="str">
            <v>SCE</v>
          </cell>
          <cell r="C981" t="str">
            <v>ROBNC</v>
          </cell>
          <cell r="D981" t="str">
            <v>= 15 WATT DOWN LIGHT (NON RES) LED REPLACING 40-100 WATTS INCANDESCENT LIGHTING</v>
          </cell>
          <cell r="E981" t="str">
            <v>Com</v>
          </cell>
          <cell r="F981">
            <v>8.3000001907348597</v>
          </cell>
          <cell r="G981">
            <v>8.3000001907348597</v>
          </cell>
          <cell r="H981">
            <v>8.3000001907348597</v>
          </cell>
          <cell r="I981">
            <v>8.3000001907348597</v>
          </cell>
          <cell r="J981" t="b">
            <v>0</v>
          </cell>
        </row>
        <row r="982">
          <cell r="A982" t="str">
            <v>SCE:ROBNC:UP TO 250 WATT (TIER 1) INTERIOR FIXTURE INDUCTION REPLACING 400 WATT LAMP BASE CASE</v>
          </cell>
          <cell r="B982" t="str">
            <v>SCE</v>
          </cell>
          <cell r="C982" t="str">
            <v>ROBNC</v>
          </cell>
          <cell r="D982" t="str">
            <v>UP TO 250 WATT (TIER 1) INTERIOR FIXTURE INDUCTION REPLACING 400 WATT LAMP BASE CASE</v>
          </cell>
          <cell r="E982" t="str">
            <v>Com</v>
          </cell>
          <cell r="F982">
            <v>15</v>
          </cell>
          <cell r="G982">
            <v>15</v>
          </cell>
          <cell r="H982">
            <v>15</v>
          </cell>
          <cell r="I982">
            <v>15</v>
          </cell>
          <cell r="J982" t="b">
            <v>0</v>
          </cell>
        </row>
        <row r="983">
          <cell r="A983" t="str">
            <v>SCE:ROBNC:UP TO 250 WATT EXTERIOR FIXTURE INDUCTION REPLACING 400 WATT LAMP BASE CASE</v>
          </cell>
          <cell r="B983" t="str">
            <v>SCE</v>
          </cell>
          <cell r="C983" t="str">
            <v>ROBNC</v>
          </cell>
          <cell r="D983" t="str">
            <v>UP TO 250 WATT EXTERIOR FIXTURE INDUCTION REPLACING 400 WATT LAMP BASE CASE</v>
          </cell>
          <cell r="E983" t="str">
            <v>Com</v>
          </cell>
          <cell r="F983">
            <v>15</v>
          </cell>
          <cell r="G983">
            <v>15</v>
          </cell>
          <cell r="H983">
            <v>15</v>
          </cell>
          <cell r="I983">
            <v>15</v>
          </cell>
          <cell r="J983" t="b">
            <v>0</v>
          </cell>
        </row>
        <row r="984">
          <cell r="A984" t="str">
            <v>SCE:ROBNC:UP TO 70 WATT EXTERIOR FIXTURE INDUCTION REPLACING LESS THAN OR EQUAL TO 100 WATT LAMP BASE CASE</v>
          </cell>
          <cell r="B984" t="str">
            <v>SCE</v>
          </cell>
          <cell r="C984" t="str">
            <v>ROBNC</v>
          </cell>
          <cell r="D984" t="str">
            <v>UP TO 70 WATT EXTERIOR FIXTURE INDUCTION REPLACING LESS THAN OR EQUAL TO 100 WATT LAMP BASE CASE</v>
          </cell>
          <cell r="E984" t="str">
            <v>Com</v>
          </cell>
          <cell r="F984">
            <v>15</v>
          </cell>
          <cell r="G984">
            <v>15</v>
          </cell>
          <cell r="H984">
            <v>15</v>
          </cell>
          <cell r="I984">
            <v>15</v>
          </cell>
          <cell r="J984" t="b">
            <v>0</v>
          </cell>
        </row>
        <row r="985">
          <cell r="A985" t="str">
            <v>PGE:R:LED MR-16 &lt; 6 WATTS</v>
          </cell>
          <cell r="B985" t="str">
            <v>PGE</v>
          </cell>
          <cell r="C985" t="str">
            <v>R</v>
          </cell>
          <cell r="D985" t="str">
            <v>LED MR-16 &lt; 6 WATTS</v>
          </cell>
          <cell r="E985" t="str">
            <v>Res</v>
          </cell>
          <cell r="F985">
            <v>4.76</v>
          </cell>
          <cell r="G985">
            <v>0</v>
          </cell>
          <cell r="H985">
            <v>4.76</v>
          </cell>
          <cell r="I985">
            <v>0</v>
          </cell>
          <cell r="J985" t="b">
            <v>0</v>
          </cell>
        </row>
        <row r="986">
          <cell r="A986" t="str">
            <v>SCE:ER:(1) 96IN (1) INSTANT START BALLAST - REDUCED LIGHT OUTPUT T8 LINEAR FLUORESCENT REPLACING (1) 96IN T</v>
          </cell>
          <cell r="B986" t="str">
            <v>SCE</v>
          </cell>
          <cell r="C986" t="str">
            <v>ER</v>
          </cell>
          <cell r="D986" t="str">
            <v>(1) 96IN (1) INSTANT START BALLAST - REDUCED LIGHT OUTPUT T8 LINEAR FLUORESCENT REPLACING (1) 96IN T</v>
          </cell>
          <cell r="E986" t="str">
            <v>Com</v>
          </cell>
          <cell r="F986">
            <v>15</v>
          </cell>
          <cell r="G986">
            <v>5</v>
          </cell>
          <cell r="H986">
            <v>15</v>
          </cell>
          <cell r="I986">
            <v>5</v>
          </cell>
          <cell r="J986" t="b">
            <v>0</v>
          </cell>
        </row>
        <row r="987">
          <cell r="A987" t="str">
            <v>SCE:ER:(2) 48IN (1) PREMIUM INSTANT START BALLAST - REDUCED LIGHT OUTPUT T8 LINEAR FLOURESCENT  REPLACING (</v>
          </cell>
          <cell r="B987" t="str">
            <v>SCE</v>
          </cell>
          <cell r="C987" t="str">
            <v>ER</v>
          </cell>
          <cell r="D987" t="str">
            <v>(2) 48IN (1) PREMIUM INSTANT START BALLAST - REDUCED LIGHT OUTPUT T8 LINEAR FLOURESCENT  REPLACING (</v>
          </cell>
          <cell r="E987" t="str">
            <v>Com</v>
          </cell>
          <cell r="F987">
            <v>15</v>
          </cell>
          <cell r="G987">
            <v>1.8999999761581401</v>
          </cell>
          <cell r="H987">
            <v>15</v>
          </cell>
          <cell r="I987">
            <v>1.8999999761581401</v>
          </cell>
          <cell r="J987" t="b">
            <v>0</v>
          </cell>
        </row>
        <row r="988">
          <cell r="A988" t="str">
            <v>SCE:ER:(2) 48IN REDUCED 28 WATT (1) INSTANT START BALLAST T8 LINEAR FLUORESCENT REPLACING (4) 48IN T12 LINE</v>
          </cell>
          <cell r="B988" t="str">
            <v>SCE</v>
          </cell>
          <cell r="C988" t="str">
            <v>ER</v>
          </cell>
          <cell r="D988" t="str">
            <v>(2) 48IN REDUCED 28 WATT (1) INSTANT START BALLAST T8 LINEAR FLUORESCENT REPLACING (4) 48IN T12 LINE</v>
          </cell>
          <cell r="E988" t="str">
            <v>Com</v>
          </cell>
          <cell r="F988">
            <v>15</v>
          </cell>
          <cell r="G988">
            <v>1.8999999761581401</v>
          </cell>
          <cell r="H988">
            <v>15</v>
          </cell>
          <cell r="I988">
            <v>1.8999999761581401</v>
          </cell>
          <cell r="J988" t="b">
            <v>0</v>
          </cell>
        </row>
        <row r="989">
          <cell r="A989" t="str">
            <v>SCE:REA:(2) 48IN REDUCED 28 WATT (1) INSTANT START BALLAST - HIGH LIGHT OUTPUT T8 LINEAR FLUORESCENT REPLACI</v>
          </cell>
          <cell r="B989" t="str">
            <v>SCE</v>
          </cell>
          <cell r="C989" t="str">
            <v>REA</v>
          </cell>
          <cell r="D989" t="str">
            <v>(2) 48IN REDUCED 28 WATT (1) INSTANT START BALLAST - HIGH LIGHT OUTPUT T8 LINEAR FLUORESCENT REPLACI</v>
          </cell>
          <cell r="E989" t="str">
            <v>Com</v>
          </cell>
          <cell r="F989">
            <v>15</v>
          </cell>
          <cell r="G989">
            <v>5</v>
          </cell>
          <cell r="H989">
            <v>5</v>
          </cell>
          <cell r="I989">
            <v>5</v>
          </cell>
          <cell r="J989" t="b">
            <v>1</v>
          </cell>
        </row>
        <row r="990">
          <cell r="A990" t="str">
            <v>SCE:REA:COLD VENDING MACHINE CONTROL</v>
          </cell>
          <cell r="B990" t="str">
            <v>SCE</v>
          </cell>
          <cell r="C990" t="str">
            <v>REA</v>
          </cell>
          <cell r="D990" t="str">
            <v>COLD VENDING MACHINE CONTROL</v>
          </cell>
          <cell r="E990" t="str">
            <v>Com</v>
          </cell>
          <cell r="F990">
            <v>5</v>
          </cell>
          <cell r="G990">
            <v>5</v>
          </cell>
          <cell r="H990">
            <v>5</v>
          </cell>
          <cell r="I990">
            <v>5</v>
          </cell>
          <cell r="J990" t="b">
            <v>0</v>
          </cell>
        </row>
        <row r="991">
          <cell r="A991" t="str">
            <v>SCE:REA:RETAILER AVERAGE SIZE RECYCLING FREEZER</v>
          </cell>
          <cell r="B991" t="str">
            <v>SCE</v>
          </cell>
          <cell r="C991" t="str">
            <v>REA</v>
          </cell>
          <cell r="D991" t="str">
            <v>RETAILER AVERAGE SIZE RECYCLING FREEZER</v>
          </cell>
          <cell r="E991" t="str">
            <v>Res</v>
          </cell>
          <cell r="F991">
            <v>4</v>
          </cell>
          <cell r="G991">
            <v>4</v>
          </cell>
          <cell r="H991">
            <v>4</v>
          </cell>
          <cell r="I991">
            <v>4</v>
          </cell>
          <cell r="J991" t="b">
            <v>0</v>
          </cell>
        </row>
        <row r="992">
          <cell r="A992" t="str">
            <v>SCE:REA:WHOLE HOUSE FAN</v>
          </cell>
          <cell r="B992" t="str">
            <v>SCE</v>
          </cell>
          <cell r="C992" t="str">
            <v>REA</v>
          </cell>
          <cell r="D992" t="str">
            <v>WHOLE HOUSE FAN</v>
          </cell>
          <cell r="E992" t="str">
            <v>Res</v>
          </cell>
          <cell r="F992">
            <v>20</v>
          </cell>
          <cell r="G992">
            <v>20</v>
          </cell>
          <cell r="H992">
            <v>20</v>
          </cell>
          <cell r="I992">
            <v>20</v>
          </cell>
          <cell r="J992" t="b">
            <v>0</v>
          </cell>
        </row>
        <row r="993">
          <cell r="A993" t="str">
            <v>SCE:ROBNC:&gt; 17 TO 25 WATT PAR38 LED</v>
          </cell>
          <cell r="B993" t="str">
            <v>SCE</v>
          </cell>
          <cell r="C993" t="str">
            <v>ROBNC</v>
          </cell>
          <cell r="D993" t="str">
            <v>&gt; 17 TO 25 WATT PAR38 LED</v>
          </cell>
          <cell r="E993" t="str">
            <v>Com</v>
          </cell>
          <cell r="F993">
            <v>6.6999998092651403</v>
          </cell>
          <cell r="G993">
            <v>6.6999998092651403</v>
          </cell>
          <cell r="H993">
            <v>6.6999998092651403</v>
          </cell>
          <cell r="I993">
            <v>6.6999998092651403</v>
          </cell>
          <cell r="J993" t="b">
            <v>0</v>
          </cell>
        </row>
        <row r="994">
          <cell r="A994" t="str">
            <v>PGE:ROB:FIXTURE INT CFL: 101-175 W LAMP BASECASE; UP TO 128 W FIXTURE</v>
          </cell>
          <cell r="B994" t="str">
            <v>PGE</v>
          </cell>
          <cell r="C994" t="str">
            <v>ROB</v>
          </cell>
          <cell r="D994" t="str">
            <v>FIXTURE INT CFL: 101-175 W LAMP BASECASE; UP TO 128 W FIXTURE</v>
          </cell>
          <cell r="E994" t="str">
            <v>Com</v>
          </cell>
          <cell r="F994">
            <v>12</v>
          </cell>
          <cell r="G994">
            <v>0</v>
          </cell>
          <cell r="H994">
            <v>12</v>
          </cell>
          <cell r="I994">
            <v>0</v>
          </cell>
          <cell r="J994" t="b">
            <v>0</v>
          </cell>
        </row>
        <row r="995">
          <cell r="A995" t="str">
            <v>SCE:ER:(2) 48IN REDUCED 28 WATT (1) INSTANT START BALLAST T8 LINEAR FLUORESCENT REPLACING (4) 48IN T12 LINE</v>
          </cell>
          <cell r="B995" t="str">
            <v>SCE</v>
          </cell>
          <cell r="C995" t="str">
            <v>ER</v>
          </cell>
          <cell r="D995" t="str">
            <v>(2) 48IN REDUCED 28 WATT (1) INSTANT START BALLAST T8 LINEAR FLUORESCENT REPLACING (4) 48IN T12 LINE</v>
          </cell>
          <cell r="E995" t="str">
            <v>Com</v>
          </cell>
          <cell r="F995">
            <v>15</v>
          </cell>
          <cell r="G995">
            <v>5</v>
          </cell>
          <cell r="H995">
            <v>15</v>
          </cell>
          <cell r="I995">
            <v>5</v>
          </cell>
          <cell r="J995" t="b">
            <v>0</v>
          </cell>
        </row>
        <row r="996">
          <cell r="A996" t="str">
            <v>SCE:ROBNC:UP TO 10 WATT A-LAMP LED</v>
          </cell>
          <cell r="B996" t="str">
            <v>SCE</v>
          </cell>
          <cell r="C996" t="str">
            <v>ROBNC</v>
          </cell>
          <cell r="D996" t="str">
            <v>UP TO 10 WATT A-LAMP LED</v>
          </cell>
          <cell r="E996" t="str">
            <v>Com</v>
          </cell>
          <cell r="F996">
            <v>6.5999999046325701</v>
          </cell>
          <cell r="G996">
            <v>6.5999999046325701</v>
          </cell>
          <cell r="H996">
            <v>6.5999999046325701</v>
          </cell>
          <cell r="I996">
            <v>6.5999999046325701</v>
          </cell>
          <cell r="J996" t="b">
            <v>0</v>
          </cell>
        </row>
        <row r="997">
          <cell r="A997" t="str">
            <v>SCE:ER:(2) 48IN (1) PREMIUM INSTANT START BALLAST - REDUCED LIGHT OUTPUT T8 LINEAR FLOURESCENT  REPLACING (</v>
          </cell>
          <cell r="B997" t="str">
            <v>SCE</v>
          </cell>
          <cell r="C997" t="str">
            <v>ER</v>
          </cell>
          <cell r="D997" t="str">
            <v>(2) 48IN (1) PREMIUM INSTANT START BALLAST - REDUCED LIGHT OUTPUT T8 LINEAR FLOURESCENT  REPLACING (</v>
          </cell>
          <cell r="E997" t="str">
            <v>Com</v>
          </cell>
          <cell r="F997">
            <v>15</v>
          </cell>
          <cell r="G997">
            <v>2.5999999046325701</v>
          </cell>
          <cell r="H997">
            <v>15</v>
          </cell>
          <cell r="I997">
            <v>2.5999999046325701</v>
          </cell>
          <cell r="J997" t="b">
            <v>0</v>
          </cell>
        </row>
        <row r="998">
          <cell r="A998" t="str">
            <v>PGE:ROB:LED HIGH/LOW BAY: &gt;160 TO 220 WATTS, REPLACING T8 FLUOR 2ND GEN 8L VHLO</v>
          </cell>
          <cell r="B998" t="str">
            <v>PGE</v>
          </cell>
          <cell r="C998" t="str">
            <v>ROB</v>
          </cell>
          <cell r="D998" t="str">
            <v>LED HIGH/LOW BAY: &gt;160 TO 220 WATTS, REPLACING T8 FLUOR 2ND GEN 8L VHLO</v>
          </cell>
          <cell r="E998" t="str">
            <v>Com</v>
          </cell>
          <cell r="F998">
            <v>9.92</v>
          </cell>
          <cell r="G998">
            <v>0</v>
          </cell>
          <cell r="H998">
            <v>9.92</v>
          </cell>
          <cell r="I998">
            <v>0</v>
          </cell>
          <cell r="J998" t="b">
            <v>0</v>
          </cell>
        </row>
        <row r="999">
          <cell r="A999" t="str">
            <v>SCE:ER:(2) 48IN REDUCED 28 WATT (1) INSTANT START BALLAST W/ REFLECTORS T8 LINEAR FLUORESCENT REPLACING (4)</v>
          </cell>
          <cell r="B999" t="str">
            <v>SCE</v>
          </cell>
          <cell r="C999" t="str">
            <v>ER</v>
          </cell>
          <cell r="D999" t="str">
            <v>(2) 48IN REDUCED 28 WATT (1) INSTANT START BALLAST W/ REFLECTORS T8 LINEAR FLUORESCENT REPLACING (4)</v>
          </cell>
          <cell r="E999" t="str">
            <v>Com</v>
          </cell>
          <cell r="F999">
            <v>15</v>
          </cell>
          <cell r="G999">
            <v>1.8999999761581401</v>
          </cell>
          <cell r="H999">
            <v>15</v>
          </cell>
          <cell r="I999">
            <v>1.8999999761581401</v>
          </cell>
          <cell r="J999" t="b">
            <v>0</v>
          </cell>
        </row>
        <row r="1000">
          <cell r="A1000" t="str">
            <v>PGE:ROB:LED HIGH/LOW BAY: 40 TO 131 WATTS, REPLACING A 175W PS-MH</v>
          </cell>
          <cell r="B1000" t="str">
            <v>PGE</v>
          </cell>
          <cell r="C1000" t="str">
            <v>ROB</v>
          </cell>
          <cell r="D1000" t="str">
            <v>LED HIGH/LOW BAY: 40 TO 131 WATTS, REPLACING A 175W PS-MH</v>
          </cell>
          <cell r="E1000" t="str">
            <v>Com</v>
          </cell>
          <cell r="F1000">
            <v>8.1999999999999993</v>
          </cell>
          <cell r="G1000">
            <v>0</v>
          </cell>
          <cell r="H1000">
            <v>8.1999999999999993</v>
          </cell>
          <cell r="I1000">
            <v>0</v>
          </cell>
          <cell r="J1000" t="b">
            <v>0</v>
          </cell>
        </row>
        <row r="1001">
          <cell r="A1001" t="str">
            <v>PGE:ROB:LED HIGH/LOW BAY: 40 TO 131 WATTS, REPLACING A 175W PS-MH</v>
          </cell>
          <cell r="B1001" t="str">
            <v>PGE</v>
          </cell>
          <cell r="C1001" t="str">
            <v>ROB</v>
          </cell>
          <cell r="D1001" t="str">
            <v>LED HIGH/LOW BAY: 40 TO 131 WATTS, REPLACING A 175W PS-MH</v>
          </cell>
          <cell r="E1001" t="str">
            <v>Com</v>
          </cell>
          <cell r="F1001">
            <v>13.41</v>
          </cell>
          <cell r="G1001">
            <v>0</v>
          </cell>
          <cell r="H1001">
            <v>13.41</v>
          </cell>
          <cell r="I1001">
            <v>0</v>
          </cell>
          <cell r="J1001" t="b">
            <v>0</v>
          </cell>
        </row>
        <row r="1002">
          <cell r="A1002" t="str">
            <v>SCE:ER:(3) 48IN (1) INSTANT START BALLAST - NORMAL LIGHT OUTPUT T8 LINEAR FLUORESCENT REPLACING (3) 48IN T1</v>
          </cell>
          <cell r="B1002" t="str">
            <v>SCE</v>
          </cell>
          <cell r="C1002" t="str">
            <v>ER</v>
          </cell>
          <cell r="D1002" t="str">
            <v>(3) 48IN (1) INSTANT START BALLAST - NORMAL LIGHT OUTPUT T8 LINEAR FLUORESCENT REPLACING (3) 48IN T1</v>
          </cell>
          <cell r="E1002" t="str">
            <v>Com</v>
          </cell>
          <cell r="F1002">
            <v>15</v>
          </cell>
          <cell r="G1002">
            <v>1.8999999761581401</v>
          </cell>
          <cell r="H1002">
            <v>15</v>
          </cell>
          <cell r="I1002">
            <v>1.8999999761581401</v>
          </cell>
          <cell r="J1002" t="b">
            <v>0</v>
          </cell>
        </row>
        <row r="1003">
          <cell r="A1003" t="str">
            <v>PGE:ROB:LED HIGH/LOW BAY: 40 TO 131 WATTS, REPLACING T8 FLUOR 2ND GEN 4L VHLO</v>
          </cell>
          <cell r="B1003" t="str">
            <v>PGE</v>
          </cell>
          <cell r="C1003" t="str">
            <v>ROB</v>
          </cell>
          <cell r="D1003" t="str">
            <v>LED HIGH/LOW BAY: 40 TO 131 WATTS, REPLACING T8 FLUOR 2ND GEN 4L VHLO</v>
          </cell>
          <cell r="E1003" t="str">
            <v>Com</v>
          </cell>
          <cell r="F1003">
            <v>14.1</v>
          </cell>
          <cell r="G1003">
            <v>0</v>
          </cell>
          <cell r="H1003">
            <v>14.1</v>
          </cell>
          <cell r="I1003">
            <v>0</v>
          </cell>
          <cell r="J1003" t="b">
            <v>0</v>
          </cell>
        </row>
        <row r="1004">
          <cell r="A1004" t="str">
            <v>PGE:ROB:LED HIGH/LOW BAY: 40 TO 131 WATTS, REPLACING T8 FLUOR 2ND GEN 4L VHLO</v>
          </cell>
          <cell r="B1004" t="str">
            <v>PGE</v>
          </cell>
          <cell r="C1004" t="str">
            <v>ROB</v>
          </cell>
          <cell r="D1004" t="str">
            <v>LED HIGH/LOW BAY: 40 TO 131 WATTS, REPLACING T8 FLUOR 2ND GEN 4L VHLO</v>
          </cell>
          <cell r="E1004" t="str">
            <v>Com</v>
          </cell>
          <cell r="F1004">
            <v>17.899999999999999</v>
          </cell>
          <cell r="G1004">
            <v>0</v>
          </cell>
          <cell r="H1004">
            <v>17.899999999999999</v>
          </cell>
          <cell r="I1004">
            <v>0</v>
          </cell>
          <cell r="J1004" t="b">
            <v>0</v>
          </cell>
        </row>
        <row r="1005">
          <cell r="A1005" t="str">
            <v>PGE:ROB:LED HIGH/LOW BAY: 40 TO 131 WATTS, REPLACING T8 FLUOR 2ND GEN 4L VHLO</v>
          </cell>
          <cell r="B1005" t="str">
            <v>PGE</v>
          </cell>
          <cell r="C1005" t="str">
            <v>ROB</v>
          </cell>
          <cell r="D1005" t="str">
            <v>LED HIGH/LOW BAY: 40 TO 131 WATTS, REPLACING T8 FLUOR 2ND GEN 4L VHLO</v>
          </cell>
          <cell r="E1005" t="str">
            <v>Com</v>
          </cell>
          <cell r="F1005">
            <v>7.25</v>
          </cell>
          <cell r="G1005">
            <v>0</v>
          </cell>
          <cell r="H1005">
            <v>7.25</v>
          </cell>
          <cell r="I1005">
            <v>0</v>
          </cell>
          <cell r="J1005" t="b">
            <v>0</v>
          </cell>
        </row>
        <row r="1006">
          <cell r="A1006" t="str">
            <v>PGE:ROB:LED HIGH/LOW BAY: 40 TO 131 WATTS, REPLACING T8 FLUOR 2ND GEN 4L VHLO</v>
          </cell>
          <cell r="B1006" t="str">
            <v>PGE</v>
          </cell>
          <cell r="C1006" t="str">
            <v>ROB</v>
          </cell>
          <cell r="D1006" t="str">
            <v>LED HIGH/LOW BAY: 40 TO 131 WATTS, REPLACING T8 FLUOR 2ND GEN 4L VHLO</v>
          </cell>
          <cell r="E1006" t="str">
            <v>Com</v>
          </cell>
          <cell r="F1006">
            <v>13.26</v>
          </cell>
          <cell r="G1006">
            <v>0</v>
          </cell>
          <cell r="H1006">
            <v>13.26</v>
          </cell>
          <cell r="I1006">
            <v>0</v>
          </cell>
          <cell r="J1006" t="b">
            <v>0</v>
          </cell>
        </row>
        <row r="1007">
          <cell r="A1007" t="str">
            <v>PGE:ROB:CFL HARD WIRED FIXTURES: 21 WATT - EXTERIOR</v>
          </cell>
          <cell r="B1007" t="str">
            <v>PGE</v>
          </cell>
          <cell r="C1007" t="str">
            <v>ROB</v>
          </cell>
          <cell r="D1007" t="str">
            <v>CFL HARD WIRED FIXTURES: 21 WATT - EXTERIOR</v>
          </cell>
          <cell r="E1007" t="str">
            <v>Res</v>
          </cell>
          <cell r="F1007">
            <v>8.8000000000000007</v>
          </cell>
          <cell r="G1007">
            <v>0</v>
          </cell>
          <cell r="H1007">
            <v>8.8000000000000007</v>
          </cell>
          <cell r="I1007">
            <v>0</v>
          </cell>
          <cell r="J1007" t="b">
            <v>0</v>
          </cell>
        </row>
        <row r="1008">
          <cell r="A1008" t="str">
            <v>SCE:ROBNC:&gt; 6 TO 10 WATT MR16 LED</v>
          </cell>
          <cell r="B1008" t="str">
            <v>SCE</v>
          </cell>
          <cell r="C1008" t="str">
            <v>ROBNC</v>
          </cell>
          <cell r="D1008" t="str">
            <v>&gt; 6 TO 10 WATT MR16 LED</v>
          </cell>
          <cell r="E1008" t="str">
            <v>Com</v>
          </cell>
          <cell r="F1008">
            <v>7.6999998092651403</v>
          </cell>
          <cell r="G1008">
            <v>7.6999998092651403</v>
          </cell>
          <cell r="H1008">
            <v>7.6999998092651403</v>
          </cell>
          <cell r="I1008">
            <v>7.6999998092651403</v>
          </cell>
          <cell r="J1008" t="b">
            <v>0</v>
          </cell>
        </row>
        <row r="1009">
          <cell r="A1009" t="str">
            <v>PGE:ROB:CFL HARD WIRED FIXTURES: 23 WATT - EXTERIOR</v>
          </cell>
          <cell r="B1009" t="str">
            <v>PGE</v>
          </cell>
          <cell r="C1009" t="str">
            <v>ROB</v>
          </cell>
          <cell r="D1009" t="str">
            <v>CFL HARD WIRED FIXTURES: 23 WATT - EXTERIOR</v>
          </cell>
          <cell r="E1009" t="str">
            <v>Res</v>
          </cell>
          <cell r="F1009">
            <v>8.8000000000000007</v>
          </cell>
          <cell r="G1009">
            <v>0</v>
          </cell>
          <cell r="H1009">
            <v>8.8000000000000007</v>
          </cell>
          <cell r="I1009">
            <v>0</v>
          </cell>
          <cell r="J1009" t="b">
            <v>0</v>
          </cell>
        </row>
        <row r="1010">
          <cell r="A1010" t="str">
            <v>SCE:ROBNC:UP TO 10 WATT A-LAMP LED</v>
          </cell>
          <cell r="B1010" t="str">
            <v>SCE</v>
          </cell>
          <cell r="C1010" t="str">
            <v>ROBNC</v>
          </cell>
          <cell r="D1010" t="str">
            <v>UP TO 10 WATT A-LAMP LED</v>
          </cell>
          <cell r="E1010" t="str">
            <v>Com</v>
          </cell>
          <cell r="F1010">
            <v>8.6999998092651403</v>
          </cell>
          <cell r="G1010">
            <v>8.6999998092651403</v>
          </cell>
          <cell r="H1010">
            <v>8.6999998092651403</v>
          </cell>
          <cell r="I1010">
            <v>8.6999998092651403</v>
          </cell>
          <cell r="J1010" t="b">
            <v>0</v>
          </cell>
        </row>
        <row r="1011">
          <cell r="A1011" t="str">
            <v>SCE:REA:WITH DAMPER DIRECT EVAP COOLER</v>
          </cell>
          <cell r="B1011" t="str">
            <v>SCE</v>
          </cell>
          <cell r="C1011" t="str">
            <v>REA</v>
          </cell>
          <cell r="D1011" t="str">
            <v>WITH DAMPER DIRECT EVAP COOLER</v>
          </cell>
          <cell r="E1011" t="str">
            <v>Res</v>
          </cell>
          <cell r="F1011">
            <v>15</v>
          </cell>
          <cell r="G1011">
            <v>15</v>
          </cell>
          <cell r="H1011">
            <v>15</v>
          </cell>
          <cell r="I1011">
            <v>15</v>
          </cell>
          <cell r="J1011" t="b">
            <v>0</v>
          </cell>
        </row>
        <row r="1012">
          <cell r="A1012" t="str">
            <v>SCE:ROBNC:399 KWH/YR ENERGY STAR TOP MOUNT FREEZER - MEDIUM (15-20 FT3) REFRIGERATOR REPLACING 652 KWH/YR RATE</v>
          </cell>
          <cell r="B1012" t="str">
            <v>SCE</v>
          </cell>
          <cell r="C1012" t="str">
            <v>ROBNC</v>
          </cell>
          <cell r="D1012" t="str">
            <v>399 KWH/YR ENERGY STAR TOP MOUNT FREEZER - MEDIUM (15-20 FT3) REFRIGERATOR REPLACING 652 KWH/YR RATE</v>
          </cell>
          <cell r="E1012" t="str">
            <v>Res</v>
          </cell>
          <cell r="F1012">
            <v>14</v>
          </cell>
          <cell r="G1012">
            <v>14</v>
          </cell>
          <cell r="H1012">
            <v>14</v>
          </cell>
          <cell r="I1012">
            <v>14</v>
          </cell>
          <cell r="J1012" t="b">
            <v>0</v>
          </cell>
        </row>
        <row r="1013">
          <cell r="A1013" t="str">
            <v>PGE:R:LED PAR30 = 14 TO &lt;15 WATTS</v>
          </cell>
          <cell r="B1013" t="str">
            <v>PGE</v>
          </cell>
          <cell r="C1013" t="str">
            <v>R</v>
          </cell>
          <cell r="D1013" t="str">
            <v>LED PAR30 = 14 TO &lt;15 WATTS</v>
          </cell>
          <cell r="E1013" t="str">
            <v>Res</v>
          </cell>
          <cell r="F1013">
            <v>7.8</v>
          </cell>
          <cell r="G1013">
            <v>0</v>
          </cell>
          <cell r="H1013">
            <v>7.8</v>
          </cell>
          <cell r="I1013">
            <v>0</v>
          </cell>
          <cell r="J1013" t="b">
            <v>0</v>
          </cell>
        </row>
        <row r="1014">
          <cell r="A1014" t="str">
            <v>PGE:ROB:LED A-LAMP 9 TO &lt; 10 WATTS</v>
          </cell>
          <cell r="B1014" t="str">
            <v>PGE</v>
          </cell>
          <cell r="C1014" t="str">
            <v>ROB</v>
          </cell>
          <cell r="D1014" t="str">
            <v>LED A-LAMP 9 TO &lt; 10 WATTS</v>
          </cell>
          <cell r="E1014" t="str">
            <v>Res</v>
          </cell>
          <cell r="F1014">
            <v>5.2</v>
          </cell>
          <cell r="G1014">
            <v>0</v>
          </cell>
          <cell r="H1014">
            <v>5.2</v>
          </cell>
          <cell r="I1014">
            <v>0</v>
          </cell>
          <cell r="J1014" t="b">
            <v>0</v>
          </cell>
        </row>
        <row r="1015">
          <cell r="A1015" t="str">
            <v>PGE:ROB:LED A-LAMP 9 TO &lt; 10 WATTS</v>
          </cell>
          <cell r="B1015" t="str">
            <v>PGE</v>
          </cell>
          <cell r="C1015" t="str">
            <v>ROB</v>
          </cell>
          <cell r="D1015" t="str">
            <v>LED A-LAMP 9 TO &lt; 10 WATTS</v>
          </cell>
          <cell r="E1015" t="str">
            <v>Res</v>
          </cell>
          <cell r="F1015">
            <v>7.8</v>
          </cell>
          <cell r="G1015">
            <v>0</v>
          </cell>
          <cell r="H1015">
            <v>7.8</v>
          </cell>
          <cell r="I1015">
            <v>0</v>
          </cell>
          <cell r="J1015" t="b">
            <v>0</v>
          </cell>
        </row>
        <row r="1016">
          <cell r="A1016" t="str">
            <v>SCE:REA:VARIABLE SPEED DRIVE ON HVAC FAN CONTROL</v>
          </cell>
          <cell r="B1016" t="str">
            <v>SCE</v>
          </cell>
          <cell r="C1016" t="str">
            <v>REA</v>
          </cell>
          <cell r="D1016" t="str">
            <v>VARIABLE SPEED DRIVE ON HVAC FAN CONTROL</v>
          </cell>
          <cell r="E1016" t="str">
            <v>Com</v>
          </cell>
          <cell r="F1016">
            <v>15</v>
          </cell>
          <cell r="G1016">
            <v>15</v>
          </cell>
          <cell r="H1016">
            <v>6.666666666666667</v>
          </cell>
          <cell r="I1016">
            <v>0</v>
          </cell>
          <cell r="J1016" t="b">
            <v>1</v>
          </cell>
        </row>
        <row r="1017">
          <cell r="A1017" t="str">
            <v>SCE:ROBNC:(1) 48IN REDUCED WATTAGE (25W) T8 LINEAR FLUORESCENT REPLACING (1) 48IN T8 LINEAR FLUORESCENT</v>
          </cell>
          <cell r="B1017" t="str">
            <v>SCE</v>
          </cell>
          <cell r="C1017" t="str">
            <v>ROBNC</v>
          </cell>
          <cell r="D1017" t="str">
            <v>(1) 48IN REDUCED WATTAGE (25W) T8 LINEAR FLUORESCENT REPLACING (1) 48IN T8 LINEAR FLUORESCENT</v>
          </cell>
          <cell r="E1017" t="str">
            <v>Com</v>
          </cell>
          <cell r="F1017">
            <v>15</v>
          </cell>
          <cell r="G1017">
            <v>15</v>
          </cell>
          <cell r="H1017">
            <v>15</v>
          </cell>
          <cell r="I1017">
            <v>15</v>
          </cell>
          <cell r="J1017" t="b">
            <v>0</v>
          </cell>
        </row>
        <row r="1018">
          <cell r="A1018" t="str">
            <v>PGE:R:LED A-LAMP 9 TO &lt; 10 WATTS</v>
          </cell>
          <cell r="B1018" t="str">
            <v>PGE</v>
          </cell>
          <cell r="C1018" t="str">
            <v>R</v>
          </cell>
          <cell r="D1018" t="str">
            <v>LED A-LAMP 9 TO &lt; 10 WATTS</v>
          </cell>
          <cell r="E1018" t="str">
            <v>Res</v>
          </cell>
          <cell r="F1018">
            <v>6.71</v>
          </cell>
          <cell r="G1018">
            <v>0</v>
          </cell>
          <cell r="H1018">
            <v>6.71</v>
          </cell>
          <cell r="I1018">
            <v>0</v>
          </cell>
          <cell r="J1018" t="b">
            <v>0</v>
          </cell>
        </row>
        <row r="1019">
          <cell r="A1019" t="str">
            <v>SCE:ROBNC:487 KWH/YR ENERGY STAR BOTTOM MOUNT FREEZER - LARGE (16.5-25 FT3) REFRIGERATOR REPLACING 573 KWH/YR</v>
          </cell>
          <cell r="B1019" t="str">
            <v>SCE</v>
          </cell>
          <cell r="C1019" t="str">
            <v>ROBNC</v>
          </cell>
          <cell r="D1019" t="str">
            <v>487 KWH/YR ENERGY STAR BOTTOM MOUNT FREEZER - LARGE (16.5-25 FT3) REFRIGERATOR REPLACING 573 KWH/YR</v>
          </cell>
          <cell r="E1019" t="str">
            <v>Res</v>
          </cell>
          <cell r="F1019">
            <v>14</v>
          </cell>
          <cell r="G1019">
            <v>14</v>
          </cell>
          <cell r="H1019">
            <v>14</v>
          </cell>
          <cell r="I1019">
            <v>14</v>
          </cell>
          <cell r="J1019" t="b">
            <v>0</v>
          </cell>
        </row>
        <row r="1020">
          <cell r="A1020" t="str">
            <v>SCE:ROBNC:543 KWH/YR ENERGY STAR SIDE MOUNT FREEZER WITH THROUGH-THE-DOOR ICE - MEDIUM (15-23 FT3) REFRIGERATO</v>
          </cell>
          <cell r="B1020" t="str">
            <v>SCE</v>
          </cell>
          <cell r="C1020" t="str">
            <v>ROBNC</v>
          </cell>
          <cell r="D1020" t="str">
            <v>543 KWH/YR ENERGY STAR SIDE MOUNT FREEZER WITH THROUGH-THE-DOOR ICE - MEDIUM (15-23 FT3) REFRIGERATO</v>
          </cell>
          <cell r="E1020" t="str">
            <v>Res</v>
          </cell>
          <cell r="F1020">
            <v>14</v>
          </cell>
          <cell r="G1020">
            <v>14</v>
          </cell>
          <cell r="H1020">
            <v>14</v>
          </cell>
          <cell r="I1020">
            <v>14</v>
          </cell>
          <cell r="J1020" t="b">
            <v>0</v>
          </cell>
        </row>
        <row r="1021">
          <cell r="A1021" t="str">
            <v>SCE:REA:IN HOME SURVEY</v>
          </cell>
          <cell r="B1021" t="str">
            <v>SCE</v>
          </cell>
          <cell r="C1021" t="str">
            <v>REA</v>
          </cell>
          <cell r="D1021" t="str">
            <v>IN HOME SURVEY</v>
          </cell>
          <cell r="E1021" t="str">
            <v>Res</v>
          </cell>
          <cell r="F1021">
            <v>3</v>
          </cell>
          <cell r="G1021">
            <v>3</v>
          </cell>
          <cell r="H1021">
            <v>3</v>
          </cell>
          <cell r="I1021">
            <v>3</v>
          </cell>
          <cell r="J1021" t="b">
            <v>0</v>
          </cell>
        </row>
        <row r="1022">
          <cell r="A1022" t="str">
            <v>PGE:R:LED PAR20: &lt;= 11 WATTS</v>
          </cell>
          <cell r="B1022" t="str">
            <v>PGE</v>
          </cell>
          <cell r="C1022" t="str">
            <v>R</v>
          </cell>
          <cell r="D1022" t="str">
            <v>LED PAR20: &lt;= 11 WATTS</v>
          </cell>
          <cell r="E1022" t="str">
            <v>Res</v>
          </cell>
          <cell r="F1022">
            <v>4.2</v>
          </cell>
          <cell r="G1022">
            <v>0</v>
          </cell>
          <cell r="H1022">
            <v>4.2</v>
          </cell>
          <cell r="I1022">
            <v>0</v>
          </cell>
          <cell r="J1022" t="b">
            <v>0</v>
          </cell>
        </row>
        <row r="1023">
          <cell r="A1023" t="str">
            <v>PGE:R:LED PAR20: &lt;= 11 WATTS</v>
          </cell>
          <cell r="B1023" t="str">
            <v>PGE</v>
          </cell>
          <cell r="C1023" t="str">
            <v>R</v>
          </cell>
          <cell r="D1023" t="str">
            <v>LED PAR20: &lt;= 11 WATTS</v>
          </cell>
          <cell r="E1023" t="str">
            <v>Res</v>
          </cell>
          <cell r="F1023">
            <v>4.16</v>
          </cell>
          <cell r="G1023">
            <v>0</v>
          </cell>
          <cell r="H1023">
            <v>4.16</v>
          </cell>
          <cell r="I1023">
            <v>0</v>
          </cell>
          <cell r="J1023" t="b">
            <v>0</v>
          </cell>
        </row>
        <row r="1024">
          <cell r="A1024" t="str">
            <v>PGE:R:LED PAR20: &lt;= 11 WATTS</v>
          </cell>
          <cell r="B1024" t="str">
            <v>PGE</v>
          </cell>
          <cell r="C1024" t="str">
            <v>R</v>
          </cell>
          <cell r="D1024" t="str">
            <v>LED PAR20: &lt;= 11 WATTS</v>
          </cell>
          <cell r="E1024" t="str">
            <v>Res</v>
          </cell>
          <cell r="F1024">
            <v>6.71</v>
          </cell>
          <cell r="G1024">
            <v>0</v>
          </cell>
          <cell r="H1024">
            <v>6.71</v>
          </cell>
          <cell r="I1024">
            <v>0</v>
          </cell>
          <cell r="J1024" t="b">
            <v>0</v>
          </cell>
        </row>
        <row r="1025">
          <cell r="A1025" t="str">
            <v>PGE:R:LED PAR20: &lt;= 11 WATTS</v>
          </cell>
          <cell r="B1025" t="str">
            <v>PGE</v>
          </cell>
          <cell r="C1025" t="str">
            <v>R</v>
          </cell>
          <cell r="D1025" t="str">
            <v>LED PAR20: &lt;= 11 WATTS</v>
          </cell>
          <cell r="E1025" t="str">
            <v>Res</v>
          </cell>
          <cell r="F1025">
            <v>6.7</v>
          </cell>
          <cell r="G1025">
            <v>0</v>
          </cell>
          <cell r="H1025">
            <v>6.7</v>
          </cell>
          <cell r="I1025">
            <v>0</v>
          </cell>
          <cell r="J1025" t="b">
            <v>0</v>
          </cell>
        </row>
        <row r="1026">
          <cell r="A1026" t="str">
            <v>PGE:R:LED PAR30 = 13 TO &lt;14 WATTS</v>
          </cell>
          <cell r="B1026" t="str">
            <v>PGE</v>
          </cell>
          <cell r="C1026" t="str">
            <v>R</v>
          </cell>
          <cell r="D1026" t="str">
            <v>LED PAR30 = 13 TO &lt;14 WATTS</v>
          </cell>
          <cell r="E1026" t="str">
            <v>Res</v>
          </cell>
          <cell r="F1026">
            <v>7.4</v>
          </cell>
          <cell r="G1026">
            <v>0</v>
          </cell>
          <cell r="H1026">
            <v>7.4</v>
          </cell>
          <cell r="I1026">
            <v>0</v>
          </cell>
          <cell r="J1026" t="b">
            <v>0</v>
          </cell>
        </row>
        <row r="1027">
          <cell r="A1027" t="str">
            <v>PGE:R:LED PAR30 = 13 TO &lt;14 WATTS</v>
          </cell>
          <cell r="B1027" t="str">
            <v>PGE</v>
          </cell>
          <cell r="C1027" t="str">
            <v>R</v>
          </cell>
          <cell r="D1027" t="str">
            <v>LED PAR30 = 13 TO &lt;14 WATTS</v>
          </cell>
          <cell r="E1027" t="str">
            <v>Res</v>
          </cell>
          <cell r="F1027">
            <v>16</v>
          </cell>
          <cell r="G1027">
            <v>0</v>
          </cell>
          <cell r="H1027">
            <v>16</v>
          </cell>
          <cell r="I1027">
            <v>0</v>
          </cell>
          <cell r="J1027" t="b">
            <v>0</v>
          </cell>
        </row>
        <row r="1028">
          <cell r="A1028" t="str">
            <v>PGE:R:LED PAR38 = 17 TO &lt;18 WATTS</v>
          </cell>
          <cell r="B1028" t="str">
            <v>PGE</v>
          </cell>
          <cell r="C1028" t="str">
            <v>R</v>
          </cell>
          <cell r="D1028" t="str">
            <v>LED PAR38 = 17 TO &lt;18 WATTS</v>
          </cell>
          <cell r="E1028" t="str">
            <v>Res</v>
          </cell>
          <cell r="F1028">
            <v>4.2</v>
          </cell>
          <cell r="G1028">
            <v>0</v>
          </cell>
          <cell r="H1028">
            <v>4.2</v>
          </cell>
          <cell r="I1028">
            <v>0</v>
          </cell>
          <cell r="J1028" t="b">
            <v>0</v>
          </cell>
        </row>
        <row r="1029">
          <cell r="A1029" t="str">
            <v>PGE:R:LED PAR38 = 18 TO &lt;19 WATTS</v>
          </cell>
          <cell r="B1029" t="str">
            <v>PGE</v>
          </cell>
          <cell r="C1029" t="str">
            <v>R</v>
          </cell>
          <cell r="D1029" t="str">
            <v>LED PAR38 = 18 TO &lt;19 WATTS</v>
          </cell>
          <cell r="E1029" t="str">
            <v>Res</v>
          </cell>
          <cell r="F1029">
            <v>4.5999999999999996</v>
          </cell>
          <cell r="G1029">
            <v>0</v>
          </cell>
          <cell r="H1029">
            <v>4.5999999999999996</v>
          </cell>
          <cell r="I1029">
            <v>0</v>
          </cell>
          <cell r="J1029" t="b">
            <v>0</v>
          </cell>
        </row>
        <row r="1030">
          <cell r="A1030" t="str">
            <v>PGE:ROB:LED A-LAMP &lt; 8 WATTS</v>
          </cell>
          <cell r="B1030" t="str">
            <v>PGE</v>
          </cell>
          <cell r="C1030" t="str">
            <v>ROB</v>
          </cell>
          <cell r="D1030" t="str">
            <v>LED A-LAMP &lt; 8 WATTS</v>
          </cell>
          <cell r="E1030" t="str">
            <v>Res</v>
          </cell>
          <cell r="F1030">
            <v>5.7</v>
          </cell>
          <cell r="G1030">
            <v>0</v>
          </cell>
          <cell r="H1030">
            <v>5.7</v>
          </cell>
          <cell r="I1030">
            <v>0</v>
          </cell>
          <cell r="J1030" t="b">
            <v>0</v>
          </cell>
        </row>
        <row r="1031">
          <cell r="A1031" t="str">
            <v>SCE:NA:POOL CONTRACTOR INCENTIVE</v>
          </cell>
          <cell r="B1031" t="str">
            <v>SCE</v>
          </cell>
          <cell r="C1031" t="str">
            <v>NA</v>
          </cell>
          <cell r="D1031" t="str">
            <v>POOL CONTRACTOR INCENTIVE</v>
          </cell>
          <cell r="E1031" t="str">
            <v>Res</v>
          </cell>
          <cell r="F1031">
            <v>0</v>
          </cell>
          <cell r="G1031">
            <v>0</v>
          </cell>
          <cell r="H1031">
            <v>0</v>
          </cell>
          <cell r="I1031">
            <v>0</v>
          </cell>
          <cell r="J1031" t="b">
            <v>0</v>
          </cell>
        </row>
        <row r="1032">
          <cell r="A1032" t="str">
            <v>PGE:ROB:LED A-LAMP &lt; 8 WATTS</v>
          </cell>
          <cell r="B1032" t="str">
            <v>PGE</v>
          </cell>
          <cell r="C1032" t="str">
            <v>ROB</v>
          </cell>
          <cell r="D1032" t="str">
            <v>LED A-LAMP &lt; 8 WATTS</v>
          </cell>
          <cell r="E1032" t="str">
            <v>Res</v>
          </cell>
          <cell r="F1032">
            <v>7.4</v>
          </cell>
          <cell r="G1032">
            <v>0</v>
          </cell>
          <cell r="H1032">
            <v>7.4</v>
          </cell>
          <cell r="I1032">
            <v>0</v>
          </cell>
          <cell r="J1032" t="b">
            <v>0</v>
          </cell>
        </row>
        <row r="1033">
          <cell r="A1033" t="str">
            <v>PGE:ROB:LED A-LAMP 15 TO &lt; 16 WATTS</v>
          </cell>
          <cell r="B1033" t="str">
            <v>PGE</v>
          </cell>
          <cell r="C1033" t="str">
            <v>ROB</v>
          </cell>
          <cell r="D1033" t="str">
            <v>LED A-LAMP 15 TO &lt; 16 WATTS</v>
          </cell>
          <cell r="E1033" t="str">
            <v>Res</v>
          </cell>
          <cell r="F1033">
            <v>4.0999999999999996</v>
          </cell>
          <cell r="G1033">
            <v>0</v>
          </cell>
          <cell r="H1033">
            <v>4.0999999999999996</v>
          </cell>
          <cell r="I1033">
            <v>0</v>
          </cell>
          <cell r="J1033" t="b">
            <v>0</v>
          </cell>
        </row>
        <row r="1034">
          <cell r="A1034" t="str">
            <v>SCE:ROBNC:ENERGY STAR - COMPACT (LESS THAN 7.75 FT3) WITH NO FREEZER REFRIGERATOR</v>
          </cell>
          <cell r="B1034" t="str">
            <v>SCE</v>
          </cell>
          <cell r="C1034" t="str">
            <v>ROBNC</v>
          </cell>
          <cell r="D1034" t="str">
            <v>ENERGY STAR - COMPACT (LESS THAN 7.75 FT3) WITH NO FREEZER REFRIGERATOR</v>
          </cell>
          <cell r="E1034" t="str">
            <v>Res</v>
          </cell>
          <cell r="F1034">
            <v>14</v>
          </cell>
          <cell r="G1034">
            <v>14</v>
          </cell>
          <cell r="H1034">
            <v>14</v>
          </cell>
          <cell r="I1034">
            <v>14</v>
          </cell>
          <cell r="J1034" t="b">
            <v>0</v>
          </cell>
        </row>
        <row r="1035">
          <cell r="A1035" t="str">
            <v>PGE:ROB:LED A-LAMP 15 TO &lt; 16 WATTS</v>
          </cell>
          <cell r="B1035" t="str">
            <v>PGE</v>
          </cell>
          <cell r="C1035" t="str">
            <v>ROB</v>
          </cell>
          <cell r="D1035" t="str">
            <v>LED A-LAMP 15 TO &lt; 16 WATTS</v>
          </cell>
          <cell r="E1035" t="str">
            <v>Res</v>
          </cell>
          <cell r="F1035">
            <v>8.9</v>
          </cell>
          <cell r="G1035">
            <v>0</v>
          </cell>
          <cell r="H1035">
            <v>8.9</v>
          </cell>
          <cell r="I1035">
            <v>0</v>
          </cell>
          <cell r="J1035" t="b">
            <v>0</v>
          </cell>
        </row>
        <row r="1036">
          <cell r="A1036" t="str">
            <v>PGE:R:CFL HARD WIRED FIXTURES: 25 WATT - EXTERIOR</v>
          </cell>
          <cell r="B1036" t="str">
            <v>PGE</v>
          </cell>
          <cell r="C1036" t="str">
            <v>R</v>
          </cell>
          <cell r="D1036" t="str">
            <v>CFL HARD WIRED FIXTURES: 25 WATT - EXTERIOR</v>
          </cell>
          <cell r="E1036" t="str">
            <v>Res</v>
          </cell>
          <cell r="F1036">
            <v>16</v>
          </cell>
          <cell r="G1036">
            <v>0</v>
          </cell>
          <cell r="H1036">
            <v>16</v>
          </cell>
          <cell r="I1036">
            <v>0</v>
          </cell>
          <cell r="J1036" t="b">
            <v>0</v>
          </cell>
        </row>
        <row r="1037">
          <cell r="A1037" t="str">
            <v>SCE:ROBNC:ENERGY STAR BOTTOM MOUNT FREEZER WITH THROUGH-THE-DOOR ICE - LARGE (16.5-31 FT3) REFRIGERATOR</v>
          </cell>
          <cell r="B1037" t="str">
            <v>SCE</v>
          </cell>
          <cell r="C1037" t="str">
            <v>ROBNC</v>
          </cell>
          <cell r="D1037" t="str">
            <v>ENERGY STAR BOTTOM MOUNT FREEZER WITH THROUGH-THE-DOOR ICE - LARGE (16.5-31 FT3) REFRIGERATOR</v>
          </cell>
          <cell r="E1037" t="str">
            <v>Res</v>
          </cell>
          <cell r="F1037">
            <v>14</v>
          </cell>
          <cell r="G1037">
            <v>14</v>
          </cell>
          <cell r="H1037">
            <v>14</v>
          </cell>
          <cell r="I1037">
            <v>14</v>
          </cell>
          <cell r="J1037" t="b">
            <v>0</v>
          </cell>
        </row>
        <row r="1038">
          <cell r="A1038" t="str">
            <v>SCE:ROBNC:ENERGY STAR TOP MOUNT FREEZER - COMPACT (7.5 FT3 OR LESS) REFRIGERATOR</v>
          </cell>
          <cell r="B1038" t="str">
            <v>SCE</v>
          </cell>
          <cell r="C1038" t="str">
            <v>ROBNC</v>
          </cell>
          <cell r="D1038" t="str">
            <v>ENERGY STAR TOP MOUNT FREEZER - COMPACT (7.5 FT3 OR LESS) REFRIGERATOR</v>
          </cell>
          <cell r="E1038" t="str">
            <v>Res</v>
          </cell>
          <cell r="F1038">
            <v>14</v>
          </cell>
          <cell r="G1038">
            <v>14</v>
          </cell>
          <cell r="H1038">
            <v>14</v>
          </cell>
          <cell r="I1038">
            <v>14</v>
          </cell>
          <cell r="J1038" t="b">
            <v>0</v>
          </cell>
        </row>
        <row r="1039">
          <cell r="A1039" t="str">
            <v>PGE:R:LED CANDELABRA &gt;=3 TO &lt;=5</v>
          </cell>
          <cell r="B1039" t="str">
            <v>PGE</v>
          </cell>
          <cell r="C1039" t="str">
            <v>R</v>
          </cell>
          <cell r="D1039" t="str">
            <v>LED CANDELABRA &gt;=3 TO &lt;=5</v>
          </cell>
          <cell r="E1039" t="str">
            <v>Res</v>
          </cell>
          <cell r="F1039">
            <v>3.1</v>
          </cell>
          <cell r="G1039">
            <v>0</v>
          </cell>
          <cell r="H1039">
            <v>3.1</v>
          </cell>
          <cell r="I1039">
            <v>0</v>
          </cell>
          <cell r="J1039" t="b">
            <v>0</v>
          </cell>
        </row>
        <row r="1040">
          <cell r="A1040" t="str">
            <v>PGE:R:LED CANDELABRA &gt;=3 TO &lt;=5</v>
          </cell>
          <cell r="B1040" t="str">
            <v>PGE</v>
          </cell>
          <cell r="C1040" t="str">
            <v>R</v>
          </cell>
          <cell r="D1040" t="str">
            <v>LED CANDELABRA &gt;=3 TO &lt;=5</v>
          </cell>
          <cell r="E1040" t="str">
            <v>Res</v>
          </cell>
          <cell r="F1040">
            <v>3.6</v>
          </cell>
          <cell r="G1040">
            <v>0</v>
          </cell>
          <cell r="H1040">
            <v>3.6</v>
          </cell>
          <cell r="I1040">
            <v>0</v>
          </cell>
          <cell r="J1040" t="b">
            <v>0</v>
          </cell>
        </row>
        <row r="1041">
          <cell r="A1041" t="str">
            <v>PGE:R:LED CANDELABRA &gt;=3 TO &lt;=5</v>
          </cell>
          <cell r="B1041" t="str">
            <v>PGE</v>
          </cell>
          <cell r="C1041" t="str">
            <v>R</v>
          </cell>
          <cell r="D1041" t="str">
            <v>LED CANDELABRA &gt;=3 TO &lt;=5</v>
          </cell>
          <cell r="E1041" t="str">
            <v>Res</v>
          </cell>
          <cell r="F1041">
            <v>4.2</v>
          </cell>
          <cell r="G1041">
            <v>0</v>
          </cell>
          <cell r="H1041">
            <v>4.2</v>
          </cell>
          <cell r="I1041">
            <v>0</v>
          </cell>
          <cell r="J1041" t="b">
            <v>0</v>
          </cell>
        </row>
        <row r="1042">
          <cell r="A1042" t="str">
            <v>PGE:R:LED PAR38 &lt; 12 WATTS</v>
          </cell>
          <cell r="B1042" t="str">
            <v>PGE</v>
          </cell>
          <cell r="C1042" t="str">
            <v>R</v>
          </cell>
          <cell r="D1042" t="str">
            <v>LED PAR38 &lt; 12 WATTS</v>
          </cell>
          <cell r="E1042" t="str">
            <v>Res</v>
          </cell>
          <cell r="F1042">
            <v>4.8</v>
          </cell>
          <cell r="G1042">
            <v>0</v>
          </cell>
          <cell r="H1042">
            <v>4.8</v>
          </cell>
          <cell r="I1042">
            <v>0</v>
          </cell>
          <cell r="J1042" t="b">
            <v>0</v>
          </cell>
        </row>
        <row r="1043">
          <cell r="A1043" t="str">
            <v>PGE:R:T-8 W/ ELECTRONIC BALLAST: 8 FT 2 LAMP - INTERIOR</v>
          </cell>
          <cell r="B1043" t="str">
            <v>PGE</v>
          </cell>
          <cell r="C1043" t="str">
            <v>R</v>
          </cell>
          <cell r="D1043" t="str">
            <v>T-8 W/ ELECTRONIC BALLAST: 8 FT 2 LAMP - INTERIOR</v>
          </cell>
          <cell r="E1043" t="str">
            <v>Res</v>
          </cell>
          <cell r="F1043">
            <v>15</v>
          </cell>
          <cell r="G1043">
            <v>0</v>
          </cell>
          <cell r="H1043">
            <v>15</v>
          </cell>
          <cell r="I1043">
            <v>0</v>
          </cell>
          <cell r="J1043" t="b">
            <v>0</v>
          </cell>
        </row>
        <row r="1044">
          <cell r="A1044" t="str">
            <v>PGE:ROB:CFL HARD WIRED FIXTURES: 25 WATT - EXTERIOR</v>
          </cell>
          <cell r="B1044" t="str">
            <v>PGE</v>
          </cell>
          <cell r="C1044" t="str">
            <v>ROB</v>
          </cell>
          <cell r="D1044" t="str">
            <v>CFL HARD WIRED FIXTURES: 25 WATT - EXTERIOR</v>
          </cell>
          <cell r="E1044" t="str">
            <v>Res</v>
          </cell>
          <cell r="F1044">
            <v>8.8000000000000007</v>
          </cell>
          <cell r="G1044">
            <v>0</v>
          </cell>
          <cell r="H1044">
            <v>8.8000000000000007</v>
          </cell>
          <cell r="I1044">
            <v>0</v>
          </cell>
          <cell r="J1044" t="b">
            <v>0</v>
          </cell>
        </row>
        <row r="1045">
          <cell r="A1045" t="str">
            <v>SCE:ROBNC:ES MOST EFF 2012 BOTTOM MOUNT FREEZER - LRG (18.1-22.5 FT3) REFRIGERATOR</v>
          </cell>
          <cell r="B1045" t="str">
            <v>SCE</v>
          </cell>
          <cell r="C1045" t="str">
            <v>ROBNC</v>
          </cell>
          <cell r="D1045" t="str">
            <v>ES MOST EFF 2012 BOTTOM MOUNT FREEZER - LRG (18.1-22.5 FT3) REFRIGERATOR</v>
          </cell>
          <cell r="E1045" t="str">
            <v>Res</v>
          </cell>
          <cell r="F1045">
            <v>14</v>
          </cell>
          <cell r="G1045">
            <v>14</v>
          </cell>
          <cell r="H1045">
            <v>14</v>
          </cell>
          <cell r="I1045">
            <v>14</v>
          </cell>
          <cell r="J1045" t="b">
            <v>0</v>
          </cell>
        </row>
        <row r="1046">
          <cell r="A1046" t="str">
            <v>SCE:ROBNC:ES MOST EFF 2012 BOTTOM MOUNT FREEZER - X-LRG (&gt;22.5 FT3) REFRIGERATOR</v>
          </cell>
          <cell r="B1046" t="str">
            <v>SCE</v>
          </cell>
          <cell r="C1046" t="str">
            <v>ROBNC</v>
          </cell>
          <cell r="D1046" t="str">
            <v>ES MOST EFF 2012 BOTTOM MOUNT FREEZER - X-LRG (&gt;22.5 FT3) REFRIGERATOR</v>
          </cell>
          <cell r="E1046" t="str">
            <v>Res</v>
          </cell>
          <cell r="F1046">
            <v>14</v>
          </cell>
          <cell r="G1046">
            <v>14</v>
          </cell>
          <cell r="H1046">
            <v>14</v>
          </cell>
          <cell r="I1046">
            <v>14</v>
          </cell>
          <cell r="J1046" t="b">
            <v>0</v>
          </cell>
        </row>
        <row r="1047">
          <cell r="A1047" t="str">
            <v>SCE:ROBNC:ES MOST EFFICIENT BOTTOM MOUNT FREEZER, NO ICE - MEDIUM (18.0 FT3 OR LESS) REFRIGERATOR</v>
          </cell>
          <cell r="B1047" t="str">
            <v>SCE</v>
          </cell>
          <cell r="C1047" t="str">
            <v>ROBNC</v>
          </cell>
          <cell r="D1047" t="str">
            <v>ES MOST EFFICIENT BOTTOM MOUNT FREEZER, NO ICE - MEDIUM (18.0 FT3 OR LESS) REFRIGERATOR</v>
          </cell>
          <cell r="E1047" t="str">
            <v>Res</v>
          </cell>
          <cell r="F1047">
            <v>14</v>
          </cell>
          <cell r="G1047">
            <v>14</v>
          </cell>
          <cell r="H1047">
            <v>14</v>
          </cell>
          <cell r="I1047">
            <v>14</v>
          </cell>
          <cell r="J1047" t="b">
            <v>0</v>
          </cell>
        </row>
        <row r="1048">
          <cell r="A1048" t="str">
            <v>SCE:ROBNC:VARIABLE SPEED DRIVE ON POOL PUMP CONTROLS REPLACING TWO SPEED POOL PUMP</v>
          </cell>
          <cell r="B1048" t="str">
            <v>SCE</v>
          </cell>
          <cell r="C1048" t="str">
            <v>ROBNC</v>
          </cell>
          <cell r="D1048" t="str">
            <v>VARIABLE SPEED DRIVE ON POOL PUMP CONTROLS REPLACING TWO SPEED POOL PUMP</v>
          </cell>
          <cell r="E1048" t="str">
            <v>Res</v>
          </cell>
          <cell r="F1048">
            <v>10</v>
          </cell>
          <cell r="G1048">
            <v>10</v>
          </cell>
          <cell r="H1048">
            <v>10</v>
          </cell>
          <cell r="I1048">
            <v>10</v>
          </cell>
          <cell r="J1048" t="b">
            <v>0</v>
          </cell>
        </row>
        <row r="1049">
          <cell r="A1049" t="str">
            <v>SCE:REA:AVERAGE SIZE (RES) RECYCLING FREEZER</v>
          </cell>
          <cell r="B1049" t="str">
            <v>SCE</v>
          </cell>
          <cell r="C1049" t="str">
            <v>REA</v>
          </cell>
          <cell r="D1049" t="str">
            <v>AVERAGE SIZE (RES) RECYCLING FREEZER</v>
          </cell>
          <cell r="E1049" t="str">
            <v>Res</v>
          </cell>
          <cell r="F1049">
            <v>4</v>
          </cell>
          <cell r="G1049">
            <v>4</v>
          </cell>
          <cell r="H1049">
            <v>4</v>
          </cell>
          <cell r="I1049">
            <v>4</v>
          </cell>
          <cell r="J1049" t="b">
            <v>0</v>
          </cell>
        </row>
        <row r="1050">
          <cell r="A1050" t="str">
            <v>SCE:ROBNC:12 KBTU/HR PORTABLE ROOM AIR CONDITIONER DX EQUIPMENT</v>
          </cell>
          <cell r="B1050" t="str">
            <v>SCE</v>
          </cell>
          <cell r="C1050" t="str">
            <v>ROBNC</v>
          </cell>
          <cell r="D1050" t="str">
            <v>12 KBTU/HR PORTABLE ROOM AIR CONDITIONER DX EQUIPMENT</v>
          </cell>
          <cell r="E1050" t="str">
            <v>Res</v>
          </cell>
          <cell r="F1050">
            <v>9</v>
          </cell>
          <cell r="G1050">
            <v>9</v>
          </cell>
          <cell r="H1050">
            <v>9</v>
          </cell>
          <cell r="I1050">
            <v>9</v>
          </cell>
          <cell r="J1050" t="b">
            <v>0</v>
          </cell>
        </row>
        <row r="1051">
          <cell r="A1051" t="str">
            <v>PGE:ROB:MOTOR: ECM EVAPORATOR DISPLAY CASE</v>
          </cell>
          <cell r="B1051" t="str">
            <v>PGE</v>
          </cell>
          <cell r="C1051" t="str">
            <v>ROB</v>
          </cell>
          <cell r="D1051" t="str">
            <v>MOTOR: ECM EVAPORATOR DISPLAY CASE</v>
          </cell>
          <cell r="E1051" t="str">
            <v>Res</v>
          </cell>
          <cell r="F1051">
            <v>15</v>
          </cell>
          <cell r="G1051">
            <v>0</v>
          </cell>
          <cell r="H1051">
            <v>4</v>
          </cell>
          <cell r="I1051">
            <v>4</v>
          </cell>
          <cell r="J1051" t="b">
            <v>1</v>
          </cell>
        </row>
        <row r="1052">
          <cell r="A1052" t="str">
            <v>PGE:ROB:LED OUTDOOR AREA LIGHTING - INSTALL 266-500 W FIXTURE</v>
          </cell>
          <cell r="B1052" t="str">
            <v>PGE</v>
          </cell>
          <cell r="C1052" t="str">
            <v>ROB</v>
          </cell>
          <cell r="D1052" t="str">
            <v>LED OUTDOOR AREA LIGHTING - INSTALL 266-500 W FIXTURE</v>
          </cell>
          <cell r="E1052" t="str">
            <v>Com</v>
          </cell>
          <cell r="F1052">
            <v>12</v>
          </cell>
          <cell r="G1052">
            <v>0</v>
          </cell>
          <cell r="H1052">
            <v>12</v>
          </cell>
          <cell r="I1052">
            <v>0</v>
          </cell>
          <cell r="J1052" t="b">
            <v>0</v>
          </cell>
        </row>
        <row r="1053">
          <cell r="A1053" t="str">
            <v>PGE:ROB:LED PAR20: &lt;= 11 WATTS</v>
          </cell>
          <cell r="B1053" t="str">
            <v>PGE</v>
          </cell>
          <cell r="C1053" t="str">
            <v>ROB</v>
          </cell>
          <cell r="D1053" t="str">
            <v>LED PAR20: &lt;= 11 WATTS</v>
          </cell>
          <cell r="E1053" t="str">
            <v>Res</v>
          </cell>
          <cell r="F1053">
            <v>16</v>
          </cell>
          <cell r="G1053">
            <v>0</v>
          </cell>
          <cell r="H1053">
            <v>16</v>
          </cell>
          <cell r="I1053">
            <v>0</v>
          </cell>
          <cell r="J1053" t="b">
            <v>0</v>
          </cell>
        </row>
        <row r="1054">
          <cell r="A1054" t="str">
            <v>SCE:ROBNC:ENERGY STAR BOTTOM MOUNT FREEZER, NO ICE - LARGE (16.5 FT3 OR GREATER) REFRIGERATOR</v>
          </cell>
          <cell r="B1054" t="str">
            <v>SCE</v>
          </cell>
          <cell r="C1054" t="str">
            <v>ROBNC</v>
          </cell>
          <cell r="D1054" t="str">
            <v>ENERGY STAR BOTTOM MOUNT FREEZER, NO ICE - LARGE (16.5 FT3 OR GREATER) REFRIGERATOR</v>
          </cell>
          <cell r="E1054" t="str">
            <v>Res</v>
          </cell>
          <cell r="F1054">
            <v>14</v>
          </cell>
          <cell r="G1054">
            <v>14</v>
          </cell>
          <cell r="H1054">
            <v>14</v>
          </cell>
          <cell r="I1054">
            <v>14</v>
          </cell>
          <cell r="J1054" t="b">
            <v>0</v>
          </cell>
        </row>
        <row r="1055">
          <cell r="A1055" t="str">
            <v>SCE:ROBNC:ENERGY STAR SIDE MOUNT FREEZER, NO ICE - LARGE (23 FT3 OR GREATER) REFRIGERATOR</v>
          </cell>
          <cell r="B1055" t="str">
            <v>SCE</v>
          </cell>
          <cell r="C1055" t="str">
            <v>ROBNC</v>
          </cell>
          <cell r="D1055" t="str">
            <v>ENERGY STAR SIDE MOUNT FREEZER, NO ICE - LARGE (23 FT3 OR GREATER) REFRIGERATOR</v>
          </cell>
          <cell r="E1055" t="str">
            <v>Res</v>
          </cell>
          <cell r="F1055">
            <v>14</v>
          </cell>
          <cell r="G1055">
            <v>14</v>
          </cell>
          <cell r="H1055">
            <v>14</v>
          </cell>
          <cell r="I1055">
            <v>14</v>
          </cell>
          <cell r="J1055" t="b">
            <v>0</v>
          </cell>
        </row>
        <row r="1056">
          <cell r="A1056" t="str">
            <v>PGE:ROB:LED A-LAMP 10 TO &lt; 11 WATTS</v>
          </cell>
          <cell r="B1056" t="str">
            <v>PGE</v>
          </cell>
          <cell r="C1056" t="str">
            <v>ROB</v>
          </cell>
          <cell r="D1056" t="str">
            <v>LED A-LAMP 10 TO &lt; 11 WATTS</v>
          </cell>
          <cell r="E1056" t="str">
            <v>Res</v>
          </cell>
          <cell r="F1056">
            <v>4.0999999999999996</v>
          </cell>
          <cell r="G1056">
            <v>0</v>
          </cell>
          <cell r="H1056">
            <v>4.0999999999999996</v>
          </cell>
          <cell r="I1056">
            <v>0</v>
          </cell>
          <cell r="J1056" t="b">
            <v>0</v>
          </cell>
        </row>
        <row r="1057">
          <cell r="A1057" t="str">
            <v>SCE:ER:18 WATT EXTERIOR FIXTURE (DWELLING AREA) CFL REPLACING INCANDESCENT AVERAGE WATTS = 73.26</v>
          </cell>
          <cell r="B1057" t="str">
            <v>SCE</v>
          </cell>
          <cell r="C1057" t="str">
            <v>ER</v>
          </cell>
          <cell r="D1057" t="str">
            <v>18 WATT EXTERIOR FIXTURE (DWELLING AREA) CFL REPLACING INCANDESCENT AVERAGE WATTS = 73.26</v>
          </cell>
          <cell r="E1057" t="str">
            <v>Res</v>
          </cell>
          <cell r="F1057">
            <v>16</v>
          </cell>
          <cell r="G1057">
            <v>16</v>
          </cell>
          <cell r="H1057">
            <v>16</v>
          </cell>
          <cell r="I1057">
            <v>16</v>
          </cell>
          <cell r="J1057" t="b">
            <v>0</v>
          </cell>
        </row>
        <row r="1058">
          <cell r="A1058" t="str">
            <v>SCE:ER:23 WATT EXTERIOR FIXTURE (COMMON AREA) CFL REPLACING INCANDESCENT AVERAGE WATTS = 93.61</v>
          </cell>
          <cell r="B1058" t="str">
            <v>SCE</v>
          </cell>
          <cell r="C1058" t="str">
            <v>ER</v>
          </cell>
          <cell r="D1058" t="str">
            <v>23 WATT EXTERIOR FIXTURE (COMMON AREA) CFL REPLACING INCANDESCENT AVERAGE WATTS = 93.61</v>
          </cell>
          <cell r="E1058" t="str">
            <v>Res</v>
          </cell>
          <cell r="F1058">
            <v>16</v>
          </cell>
          <cell r="G1058">
            <v>16</v>
          </cell>
          <cell r="H1058">
            <v>16</v>
          </cell>
          <cell r="I1058">
            <v>16</v>
          </cell>
          <cell r="J1058" t="b">
            <v>0</v>
          </cell>
        </row>
        <row r="1059">
          <cell r="A1059" t="str">
            <v>PGE:R:LED A-LAMP 10 TO &lt; 11 WATTS</v>
          </cell>
          <cell r="B1059" t="str">
            <v>PGE</v>
          </cell>
          <cell r="C1059" t="str">
            <v>R</v>
          </cell>
          <cell r="D1059" t="str">
            <v>LED A-LAMP 10 TO &lt; 11 WATTS</v>
          </cell>
          <cell r="E1059" t="str">
            <v>Res</v>
          </cell>
          <cell r="F1059">
            <v>4.99</v>
          </cell>
          <cell r="G1059">
            <v>0</v>
          </cell>
          <cell r="H1059">
            <v>4.99</v>
          </cell>
          <cell r="I1059">
            <v>0</v>
          </cell>
          <cell r="J1059" t="b">
            <v>0</v>
          </cell>
        </row>
        <row r="1060">
          <cell r="A1060" t="str">
            <v>PGE:R:LED A-LAMP 8 TO &lt; 9 WATTS</v>
          </cell>
          <cell r="B1060" t="str">
            <v>PGE</v>
          </cell>
          <cell r="C1060" t="str">
            <v>R</v>
          </cell>
          <cell r="D1060" t="str">
            <v>LED A-LAMP 8 TO &lt; 9 WATTS</v>
          </cell>
          <cell r="E1060" t="str">
            <v>Res</v>
          </cell>
          <cell r="F1060">
            <v>4.99</v>
          </cell>
          <cell r="G1060">
            <v>0</v>
          </cell>
          <cell r="H1060">
            <v>4.99</v>
          </cell>
          <cell r="I1060">
            <v>0</v>
          </cell>
          <cell r="J1060" t="b">
            <v>0</v>
          </cell>
        </row>
        <row r="1061">
          <cell r="A1061" t="str">
            <v>PGE:R:LED A-LAMP 8 TO &lt; 9 WATTS</v>
          </cell>
          <cell r="B1061" t="str">
            <v>PGE</v>
          </cell>
          <cell r="C1061" t="str">
            <v>R</v>
          </cell>
          <cell r="D1061" t="str">
            <v>LED A-LAMP 8 TO &lt; 9 WATTS</v>
          </cell>
          <cell r="E1061" t="str">
            <v>Res</v>
          </cell>
          <cell r="F1061">
            <v>6.58</v>
          </cell>
          <cell r="G1061">
            <v>0</v>
          </cell>
          <cell r="H1061">
            <v>6.58</v>
          </cell>
          <cell r="I1061">
            <v>0</v>
          </cell>
          <cell r="J1061" t="b">
            <v>0</v>
          </cell>
        </row>
        <row r="1062">
          <cell r="A1062" t="str">
            <v>PGE:R:LED A-LAMP 9 TO &lt; 10 WATTS</v>
          </cell>
          <cell r="B1062" t="str">
            <v>PGE</v>
          </cell>
          <cell r="C1062" t="str">
            <v>R</v>
          </cell>
          <cell r="D1062" t="str">
            <v>LED A-LAMP 9 TO &lt; 10 WATTS</v>
          </cell>
          <cell r="E1062" t="str">
            <v>Res</v>
          </cell>
          <cell r="F1062">
            <v>8.6999999999999993</v>
          </cell>
          <cell r="G1062">
            <v>0</v>
          </cell>
          <cell r="H1062">
            <v>8.6999999999999993</v>
          </cell>
          <cell r="I1062">
            <v>0</v>
          </cell>
          <cell r="J1062" t="b">
            <v>0</v>
          </cell>
        </row>
        <row r="1063">
          <cell r="A1063" t="str">
            <v>PGE:R:LED CANDELABRA &gt;=3 TO &lt;=5</v>
          </cell>
          <cell r="B1063" t="str">
            <v>PGE</v>
          </cell>
          <cell r="C1063" t="str">
            <v>R</v>
          </cell>
          <cell r="D1063" t="str">
            <v>LED CANDELABRA &gt;=3 TO &lt;=5</v>
          </cell>
          <cell r="E1063" t="str">
            <v>Res</v>
          </cell>
          <cell r="F1063">
            <v>5.03</v>
          </cell>
          <cell r="G1063">
            <v>0</v>
          </cell>
          <cell r="H1063">
            <v>5.03</v>
          </cell>
          <cell r="I1063">
            <v>0</v>
          </cell>
          <cell r="J1063" t="b">
            <v>0</v>
          </cell>
        </row>
        <row r="1064">
          <cell r="A1064" t="str">
            <v>PGE:R:LED MR-16 = 10 TO &lt;11 WATTS</v>
          </cell>
          <cell r="B1064" t="str">
            <v>PGE</v>
          </cell>
          <cell r="C1064" t="str">
            <v>R</v>
          </cell>
          <cell r="D1064" t="str">
            <v>LED MR-16 = 10 TO &lt;11 WATTS</v>
          </cell>
          <cell r="E1064" t="str">
            <v>Res</v>
          </cell>
          <cell r="F1064">
            <v>11.98</v>
          </cell>
          <cell r="G1064">
            <v>0</v>
          </cell>
          <cell r="H1064">
            <v>11.98</v>
          </cell>
          <cell r="I1064">
            <v>0</v>
          </cell>
          <cell r="J1064" t="b">
            <v>0</v>
          </cell>
        </row>
        <row r="1065">
          <cell r="A1065" t="str">
            <v>PGE:R:LED MR-16 = 8 TO &lt;9 WATTS</v>
          </cell>
          <cell r="B1065" t="str">
            <v>PGE</v>
          </cell>
          <cell r="C1065" t="str">
            <v>R</v>
          </cell>
          <cell r="D1065" t="str">
            <v>LED MR-16 = 8 TO &lt;9 WATTS</v>
          </cell>
          <cell r="E1065" t="str">
            <v>Res</v>
          </cell>
          <cell r="F1065">
            <v>4.1399999999999997</v>
          </cell>
          <cell r="G1065">
            <v>0</v>
          </cell>
          <cell r="H1065">
            <v>4.1399999999999997</v>
          </cell>
          <cell r="I1065">
            <v>0</v>
          </cell>
          <cell r="J1065" t="b">
            <v>0</v>
          </cell>
        </row>
        <row r="1066">
          <cell r="A1066" t="str">
            <v>PGE:R:LED PAR20: &lt;= 11 WATTS</v>
          </cell>
          <cell r="B1066" t="str">
            <v>PGE</v>
          </cell>
          <cell r="C1066" t="str">
            <v>R</v>
          </cell>
          <cell r="D1066" t="str">
            <v>LED PAR20: &lt;= 11 WATTS</v>
          </cell>
          <cell r="E1066" t="str">
            <v>Res</v>
          </cell>
          <cell r="F1066">
            <v>8.6999999999999993</v>
          </cell>
          <cell r="G1066">
            <v>0</v>
          </cell>
          <cell r="H1066">
            <v>8.6999999999999993</v>
          </cell>
          <cell r="I1066">
            <v>0</v>
          </cell>
          <cell r="J1066" t="b">
            <v>0</v>
          </cell>
        </row>
        <row r="1067">
          <cell r="A1067" t="str">
            <v>PGE:R:LED PAR30 = 12 TO &lt;13 WATTS</v>
          </cell>
          <cell r="B1067" t="str">
            <v>PGE</v>
          </cell>
          <cell r="C1067" t="str">
            <v>R</v>
          </cell>
          <cell r="D1067" t="str">
            <v>LED PAR30 = 12 TO &lt;13 WATTS</v>
          </cell>
          <cell r="E1067" t="str">
            <v>Res</v>
          </cell>
          <cell r="F1067">
            <v>6.71</v>
          </cell>
          <cell r="G1067">
            <v>0</v>
          </cell>
          <cell r="H1067">
            <v>6.71</v>
          </cell>
          <cell r="I1067">
            <v>0</v>
          </cell>
          <cell r="J1067" t="b">
            <v>0</v>
          </cell>
        </row>
        <row r="1068">
          <cell r="A1068" t="str">
            <v>PGE:R:LED PAR30 = 13 TO &lt;14 WATTS</v>
          </cell>
          <cell r="B1068" t="str">
            <v>PGE</v>
          </cell>
          <cell r="C1068" t="str">
            <v>R</v>
          </cell>
          <cell r="D1068" t="str">
            <v>LED PAR30 = 13 TO &lt;14 WATTS</v>
          </cell>
          <cell r="E1068" t="str">
            <v>Res</v>
          </cell>
          <cell r="F1068">
            <v>8.6999999999999993</v>
          </cell>
          <cell r="G1068">
            <v>0</v>
          </cell>
          <cell r="H1068">
            <v>8.6999999999999993</v>
          </cell>
          <cell r="I1068">
            <v>0</v>
          </cell>
          <cell r="J1068" t="b">
            <v>0</v>
          </cell>
        </row>
        <row r="1069">
          <cell r="A1069" t="str">
            <v>PGE:R:LED PAR30 = 17 TO &lt;18 WATTS</v>
          </cell>
          <cell r="B1069" t="str">
            <v>PGE</v>
          </cell>
          <cell r="C1069" t="str">
            <v>R</v>
          </cell>
          <cell r="D1069" t="str">
            <v>LED PAR30 = 17 TO &lt;18 WATTS</v>
          </cell>
          <cell r="E1069" t="str">
            <v>Res</v>
          </cell>
          <cell r="F1069">
            <v>5</v>
          </cell>
          <cell r="G1069">
            <v>0</v>
          </cell>
          <cell r="H1069">
            <v>5</v>
          </cell>
          <cell r="I1069">
            <v>0</v>
          </cell>
          <cell r="J1069" t="b">
            <v>0</v>
          </cell>
        </row>
        <row r="1070">
          <cell r="A1070" t="str">
            <v>PGE:R:LED PAR38 = 18 TO &lt;19 WATTS</v>
          </cell>
          <cell r="B1070" t="str">
            <v>PGE</v>
          </cell>
          <cell r="C1070" t="str">
            <v>R</v>
          </cell>
          <cell r="D1070" t="str">
            <v>LED PAR38 = 18 TO &lt;19 WATTS</v>
          </cell>
          <cell r="E1070" t="str">
            <v>Res</v>
          </cell>
          <cell r="F1070">
            <v>7.75</v>
          </cell>
          <cell r="G1070">
            <v>0</v>
          </cell>
          <cell r="H1070">
            <v>7.75</v>
          </cell>
          <cell r="I1070">
            <v>0</v>
          </cell>
          <cell r="J1070" t="b">
            <v>0</v>
          </cell>
        </row>
        <row r="1071">
          <cell r="A1071" t="str">
            <v>PGE:R:LED PAR38 = 19 TO &lt;20 WATTS</v>
          </cell>
          <cell r="B1071" t="str">
            <v>PGE</v>
          </cell>
          <cell r="C1071" t="str">
            <v>R</v>
          </cell>
          <cell r="D1071" t="str">
            <v>LED PAR38 = 19 TO &lt;20 WATTS</v>
          </cell>
          <cell r="E1071" t="str">
            <v>Res</v>
          </cell>
          <cell r="F1071">
            <v>6.71</v>
          </cell>
          <cell r="G1071">
            <v>0</v>
          </cell>
          <cell r="H1071">
            <v>6.71</v>
          </cell>
          <cell r="I1071">
            <v>0</v>
          </cell>
          <cell r="J1071" t="b">
            <v>0</v>
          </cell>
        </row>
        <row r="1072">
          <cell r="A1072" t="str">
            <v>PGE:ROB:2X2 HIGH PERFORMANCE 2L T8 KIT WITH NLO NEMA PREMIUM BALLAST</v>
          </cell>
          <cell r="B1072" t="str">
            <v>PGE</v>
          </cell>
          <cell r="C1072" t="str">
            <v>ROB</v>
          </cell>
          <cell r="D1072" t="str">
            <v>2X2 HIGH PERFORMANCE 2L T8 KIT WITH NLO NEMA PREMIUM BALLAST</v>
          </cell>
          <cell r="E1072" t="str">
            <v>Res</v>
          </cell>
          <cell r="F1072">
            <v>15</v>
          </cell>
          <cell r="G1072">
            <v>0</v>
          </cell>
          <cell r="H1072">
            <v>15</v>
          </cell>
          <cell r="I1072">
            <v>0</v>
          </cell>
          <cell r="J1072" t="b">
            <v>0</v>
          </cell>
        </row>
        <row r="1073">
          <cell r="A1073" t="str">
            <v>PGE:ROB:2X4 HIGH PERFORMANCE 2L T5 KIT WITH HLO BALLAST</v>
          </cell>
          <cell r="B1073" t="str">
            <v>PGE</v>
          </cell>
          <cell r="C1073" t="str">
            <v>ROB</v>
          </cell>
          <cell r="D1073" t="str">
            <v>2X4 HIGH PERFORMANCE 2L T5 KIT WITH HLO BALLAST</v>
          </cell>
          <cell r="E1073" t="str">
            <v>Res</v>
          </cell>
          <cell r="F1073">
            <v>14.3</v>
          </cell>
          <cell r="G1073">
            <v>0</v>
          </cell>
          <cell r="H1073">
            <v>14.3</v>
          </cell>
          <cell r="I1073">
            <v>0</v>
          </cell>
          <cell r="J1073" t="b">
            <v>0</v>
          </cell>
        </row>
        <row r="1074">
          <cell r="A1074" t="str">
            <v>PGE:ROB:LED A-LAMP &lt; 8 WATTS</v>
          </cell>
          <cell r="B1074" t="str">
            <v>PGE</v>
          </cell>
          <cell r="C1074" t="str">
            <v>ROB</v>
          </cell>
          <cell r="D1074" t="str">
            <v>LED A-LAMP &lt; 8 WATTS</v>
          </cell>
          <cell r="E1074" t="str">
            <v>Res</v>
          </cell>
          <cell r="F1074">
            <v>6.7</v>
          </cell>
          <cell r="G1074">
            <v>0</v>
          </cell>
          <cell r="H1074">
            <v>6.7</v>
          </cell>
          <cell r="I1074">
            <v>0</v>
          </cell>
          <cell r="J1074" t="b">
            <v>0</v>
          </cell>
        </row>
        <row r="1075">
          <cell r="A1075" t="str">
            <v>PGE:ROB:LED R-BR - 11 TO &lt;14 WATTS</v>
          </cell>
          <cell r="B1075" t="str">
            <v>PGE</v>
          </cell>
          <cell r="C1075" t="str">
            <v>ROB</v>
          </cell>
          <cell r="D1075" t="str">
            <v>LED R-BR - 11 TO &lt;14 WATTS</v>
          </cell>
          <cell r="E1075" t="str">
            <v>Res</v>
          </cell>
          <cell r="F1075">
            <v>8.2200000000000006</v>
          </cell>
          <cell r="G1075">
            <v>0</v>
          </cell>
          <cell r="H1075">
            <v>8.2200000000000006</v>
          </cell>
          <cell r="I1075">
            <v>0</v>
          </cell>
          <cell r="J1075" t="b">
            <v>0</v>
          </cell>
        </row>
        <row r="1076">
          <cell r="A1076" t="str">
            <v>PGE:ROB:REFRIG: AUTO CLOSER: COOLER</v>
          </cell>
          <cell r="B1076" t="str">
            <v>PGE</v>
          </cell>
          <cell r="C1076" t="str">
            <v>ROB</v>
          </cell>
          <cell r="D1076" t="str">
            <v>REFRIG: AUTO CLOSER: COOLER</v>
          </cell>
          <cell r="E1076" t="str">
            <v>Com</v>
          </cell>
          <cell r="F1076">
            <v>1</v>
          </cell>
          <cell r="G1076">
            <v>0</v>
          </cell>
          <cell r="H1076">
            <v>1</v>
          </cell>
          <cell r="I1076">
            <v>0</v>
          </cell>
          <cell r="J1076" t="b">
            <v>0</v>
          </cell>
        </row>
        <row r="1077">
          <cell r="A1077" t="str">
            <v>PGE:R:LED GLOBE:  &gt;=3 TO &lt;=10 WATTS</v>
          </cell>
          <cell r="B1077" t="str">
            <v>PGE</v>
          </cell>
          <cell r="C1077" t="str">
            <v>R</v>
          </cell>
          <cell r="D1077" t="str">
            <v>LED GLOBE:  &gt;=3 TO &lt;=10 WATTS</v>
          </cell>
          <cell r="E1077" t="str">
            <v>Res</v>
          </cell>
          <cell r="F1077">
            <v>6.47</v>
          </cell>
          <cell r="G1077">
            <v>0</v>
          </cell>
          <cell r="H1077">
            <v>6.47</v>
          </cell>
          <cell r="I1077">
            <v>0</v>
          </cell>
          <cell r="J1077" t="b">
            <v>0</v>
          </cell>
        </row>
        <row r="1078">
          <cell r="A1078" t="str">
            <v>PGE:R:LED PAR30 = 14 TO &lt;15 WATTS</v>
          </cell>
          <cell r="B1078" t="str">
            <v>PGE</v>
          </cell>
          <cell r="C1078" t="str">
            <v>R</v>
          </cell>
          <cell r="D1078" t="str">
            <v>LED PAR30 = 14 TO &lt;15 WATTS</v>
          </cell>
          <cell r="E1078" t="str">
            <v>Res</v>
          </cell>
          <cell r="F1078">
            <v>6.71</v>
          </cell>
          <cell r="G1078">
            <v>0</v>
          </cell>
          <cell r="H1078">
            <v>6.71</v>
          </cell>
          <cell r="I1078">
            <v>0</v>
          </cell>
          <cell r="J1078" t="b">
            <v>0</v>
          </cell>
        </row>
        <row r="1079">
          <cell r="A1079" t="str">
            <v>PGE:R:LED STREET LIGHTING - REPLACE UP TO A 70 W LAMP WITH LED</v>
          </cell>
          <cell r="B1079" t="str">
            <v>PGE</v>
          </cell>
          <cell r="C1079" t="str">
            <v>R</v>
          </cell>
          <cell r="D1079" t="str">
            <v>LED STREET LIGHTING - REPLACE UP TO A 70 W LAMP WITH LED</v>
          </cell>
          <cell r="E1079" t="str">
            <v>Res</v>
          </cell>
          <cell r="F1079">
            <v>12</v>
          </cell>
          <cell r="G1079">
            <v>0</v>
          </cell>
          <cell r="H1079">
            <v>12</v>
          </cell>
          <cell r="I1079">
            <v>0</v>
          </cell>
          <cell r="J1079" t="b">
            <v>0</v>
          </cell>
        </row>
        <row r="1080">
          <cell r="A1080" t="str">
            <v>PGE:ROB:CFL HARD WIRED FIXTURES: 32 WATT - INTERIOR COMMON</v>
          </cell>
          <cell r="B1080" t="str">
            <v>PGE</v>
          </cell>
          <cell r="C1080" t="str">
            <v>ROB</v>
          </cell>
          <cell r="D1080" t="str">
            <v>CFL HARD WIRED FIXTURES: 32 WATT - INTERIOR COMMON</v>
          </cell>
          <cell r="E1080" t="str">
            <v>Res</v>
          </cell>
          <cell r="F1080">
            <v>16</v>
          </cell>
          <cell r="G1080">
            <v>0</v>
          </cell>
          <cell r="H1080">
            <v>16</v>
          </cell>
          <cell r="I1080">
            <v>0</v>
          </cell>
          <cell r="J1080" t="b">
            <v>0</v>
          </cell>
        </row>
        <row r="1081">
          <cell r="A1081" t="str">
            <v>PGE:ROB:TANK INSULATION-HIGH TEMP-TWO INCH</v>
          </cell>
          <cell r="B1081" t="str">
            <v>PGE</v>
          </cell>
          <cell r="C1081" t="str">
            <v>ROB</v>
          </cell>
          <cell r="D1081" t="str">
            <v>TANK INSULATION-HIGH TEMP-TWO INCH</v>
          </cell>
          <cell r="E1081" t="str">
            <v>Com</v>
          </cell>
          <cell r="F1081">
            <v>15</v>
          </cell>
          <cell r="G1081">
            <v>0</v>
          </cell>
          <cell r="H1081">
            <v>15</v>
          </cell>
          <cell r="I1081">
            <v>0</v>
          </cell>
          <cell r="J1081" t="b">
            <v>0</v>
          </cell>
        </row>
        <row r="1082">
          <cell r="A1082" t="str">
            <v>PGE:R:LED PAR30 = 14 TO &lt;15 WATTS</v>
          </cell>
          <cell r="B1082" t="str">
            <v>PGE</v>
          </cell>
          <cell r="C1082" t="str">
            <v>R</v>
          </cell>
          <cell r="D1082" t="str">
            <v>LED PAR30 = 14 TO &lt;15 WATTS</v>
          </cell>
          <cell r="E1082" t="str">
            <v>Com</v>
          </cell>
          <cell r="F1082">
            <v>9.5</v>
          </cell>
          <cell r="G1082">
            <v>0</v>
          </cell>
          <cell r="H1082">
            <v>9.5</v>
          </cell>
          <cell r="I1082">
            <v>0</v>
          </cell>
          <cell r="J1082" t="b">
            <v>0</v>
          </cell>
        </row>
        <row r="1083">
          <cell r="A1083" t="str">
            <v>PGE:R:LED PAR38 = 19 TO &lt;20 WATTS</v>
          </cell>
          <cell r="B1083" t="str">
            <v>PGE</v>
          </cell>
          <cell r="C1083" t="str">
            <v>R</v>
          </cell>
          <cell r="D1083" t="str">
            <v>LED PAR38 = 19 TO &lt;20 WATTS</v>
          </cell>
          <cell r="E1083" t="str">
            <v>Com</v>
          </cell>
          <cell r="F1083">
            <v>9</v>
          </cell>
          <cell r="G1083">
            <v>0</v>
          </cell>
          <cell r="H1083">
            <v>9</v>
          </cell>
          <cell r="I1083">
            <v>0</v>
          </cell>
          <cell r="J1083" t="b">
            <v>0</v>
          </cell>
        </row>
        <row r="1084">
          <cell r="A1084" t="str">
            <v>PGE:R:LED PAR38 = 19 TO &lt;20 WATTS</v>
          </cell>
          <cell r="B1084" t="str">
            <v>PGE</v>
          </cell>
          <cell r="C1084" t="str">
            <v>R</v>
          </cell>
          <cell r="D1084" t="str">
            <v>LED PAR38 = 19 TO &lt;20 WATTS</v>
          </cell>
          <cell r="E1084" t="str">
            <v>Com</v>
          </cell>
          <cell r="F1084">
            <v>8.44</v>
          </cell>
          <cell r="G1084">
            <v>0</v>
          </cell>
          <cell r="H1084">
            <v>8.44</v>
          </cell>
          <cell r="I1084">
            <v>0</v>
          </cell>
          <cell r="J1084" t="b">
            <v>0</v>
          </cell>
        </row>
        <row r="1085">
          <cell r="A1085" t="str">
            <v>SCE:ER:23 WATT EXTERIOR FIXTURE (DWELLING AREA) CFL REPLACING INCANDESCENT AVERAGE WATTS = 93.61</v>
          </cell>
          <cell r="B1085" t="str">
            <v>SCE</v>
          </cell>
          <cell r="C1085" t="str">
            <v>ER</v>
          </cell>
          <cell r="D1085" t="str">
            <v>23 WATT EXTERIOR FIXTURE (DWELLING AREA) CFL REPLACING INCANDESCENT AVERAGE WATTS = 93.61</v>
          </cell>
          <cell r="E1085" t="str">
            <v>Res</v>
          </cell>
          <cell r="F1085">
            <v>16</v>
          </cell>
          <cell r="G1085">
            <v>16</v>
          </cell>
          <cell r="H1085">
            <v>16</v>
          </cell>
          <cell r="I1085">
            <v>16</v>
          </cell>
          <cell r="J1085" t="b">
            <v>0</v>
          </cell>
        </row>
        <row r="1086">
          <cell r="A1086" t="str">
            <v>PGE:ROB:ECM FOR WALK-IN EVAPORATOR FAN WITH CONTROLLER - 1/3HP</v>
          </cell>
          <cell r="B1086" t="str">
            <v>PGE</v>
          </cell>
          <cell r="C1086" t="str">
            <v>ROB</v>
          </cell>
          <cell r="D1086" t="str">
            <v>ECM FOR WALK-IN EVAPORATOR FAN WITH CONTROLLER - 1/3HP</v>
          </cell>
          <cell r="E1086" t="str">
            <v>Res</v>
          </cell>
          <cell r="F1086">
            <v>15</v>
          </cell>
          <cell r="G1086">
            <v>0</v>
          </cell>
          <cell r="H1086">
            <v>6.666666666666667</v>
          </cell>
          <cell r="I1086">
            <v>6.666666666666667</v>
          </cell>
          <cell r="J1086" t="b">
            <v>1</v>
          </cell>
        </row>
        <row r="1087">
          <cell r="A1087" t="str">
            <v>SCE:ROBNC:ENERGY STAR SIDE MOUNT FREEZER, WITH ICE - LARGE (23 FT3 OR GREATER) REFRIGERATOR</v>
          </cell>
          <cell r="B1087" t="str">
            <v>SCE</v>
          </cell>
          <cell r="C1087" t="str">
            <v>ROBNC</v>
          </cell>
          <cell r="D1087" t="str">
            <v>ENERGY STAR SIDE MOUNT FREEZER, WITH ICE - LARGE (23 FT3 OR GREATER) REFRIGERATOR</v>
          </cell>
          <cell r="E1087" t="str">
            <v>Res</v>
          </cell>
          <cell r="F1087">
            <v>14</v>
          </cell>
          <cell r="G1087">
            <v>14</v>
          </cell>
          <cell r="H1087">
            <v>14</v>
          </cell>
          <cell r="I1087">
            <v>14</v>
          </cell>
          <cell r="J1087" t="b">
            <v>0</v>
          </cell>
        </row>
        <row r="1088">
          <cell r="A1088" t="str">
            <v>SCE:ROBNC:ENERGY STAR SIDE MOUNT FREEZER, WITH ICE - MEDIUM (15-23 FT3) REFRIGERATOR</v>
          </cell>
          <cell r="B1088" t="str">
            <v>SCE</v>
          </cell>
          <cell r="C1088" t="str">
            <v>ROBNC</v>
          </cell>
          <cell r="D1088" t="str">
            <v>ENERGY STAR SIDE MOUNT FREEZER, WITH ICE - MEDIUM (15-23 FT3) REFRIGERATOR</v>
          </cell>
          <cell r="E1088" t="str">
            <v>Res</v>
          </cell>
          <cell r="F1088">
            <v>14</v>
          </cell>
          <cell r="G1088">
            <v>14</v>
          </cell>
          <cell r="H1088">
            <v>14</v>
          </cell>
          <cell r="I1088">
            <v>14</v>
          </cell>
          <cell r="J1088" t="b">
            <v>0</v>
          </cell>
        </row>
        <row r="1089">
          <cell r="A1089" t="str">
            <v>SCE:ROBNC:ENERGY STAR WITH NO FREEZER (11 - 23 FT3) REFRIGERATOR</v>
          </cell>
          <cell r="B1089" t="str">
            <v>SCE</v>
          </cell>
          <cell r="C1089" t="str">
            <v>ROBNC</v>
          </cell>
          <cell r="D1089" t="str">
            <v>ENERGY STAR WITH NO FREEZER (11 - 23 FT3) REFRIGERATOR</v>
          </cell>
          <cell r="E1089" t="str">
            <v>Res</v>
          </cell>
          <cell r="F1089">
            <v>14</v>
          </cell>
          <cell r="G1089">
            <v>14</v>
          </cell>
          <cell r="H1089">
            <v>14</v>
          </cell>
          <cell r="I1089">
            <v>14</v>
          </cell>
          <cell r="J1089" t="b">
            <v>0</v>
          </cell>
        </row>
        <row r="1090">
          <cell r="A1090" t="str">
            <v>SCE:ROBNC:ES MOST EFF 2012 BOTTOM MOUNT FREEZER WITH THROUGH-THE-DOOR ICE - LRG (18.1-22.5 FT3) REFRIGERATOR</v>
          </cell>
          <cell r="B1090" t="str">
            <v>SCE</v>
          </cell>
          <cell r="C1090" t="str">
            <v>ROBNC</v>
          </cell>
          <cell r="D1090" t="str">
            <v>ES MOST EFF 2012 BOTTOM MOUNT FREEZER WITH THROUGH-THE-DOOR ICE - LRG (18.1-22.5 FT3) REFRIGERATOR</v>
          </cell>
          <cell r="E1090" t="str">
            <v>Res</v>
          </cell>
          <cell r="F1090">
            <v>14</v>
          </cell>
          <cell r="G1090">
            <v>14</v>
          </cell>
          <cell r="H1090">
            <v>14</v>
          </cell>
          <cell r="I1090">
            <v>14</v>
          </cell>
          <cell r="J1090" t="b">
            <v>0</v>
          </cell>
        </row>
        <row r="1091">
          <cell r="A1091" t="str">
            <v>SCE:ROBNC:ES MOST EFF 2012 BOTTOM MOUNT FREEZER WITH THROUGH-THE-DOOR ICE - X-LRG (&gt;22.5 FT3) REFRIGERATOR</v>
          </cell>
          <cell r="B1091" t="str">
            <v>SCE</v>
          </cell>
          <cell r="C1091" t="str">
            <v>ROBNC</v>
          </cell>
          <cell r="D1091" t="str">
            <v>ES MOST EFF 2012 BOTTOM MOUNT FREEZER WITH THROUGH-THE-DOOR ICE - X-LRG (&gt;22.5 FT3) REFRIGERATOR</v>
          </cell>
          <cell r="E1091" t="str">
            <v>Res</v>
          </cell>
          <cell r="F1091">
            <v>14</v>
          </cell>
          <cell r="G1091">
            <v>14</v>
          </cell>
          <cell r="H1091">
            <v>14</v>
          </cell>
          <cell r="I1091">
            <v>14</v>
          </cell>
          <cell r="J1091" t="b">
            <v>0</v>
          </cell>
        </row>
        <row r="1092">
          <cell r="A1092" t="str">
            <v>SCE:ROBNC:ES MOST EFF 2012 TOP MOUNT FREEZER - LRG (18.1-22.5 FT3) REFRIGERATOR</v>
          </cell>
          <cell r="B1092" t="str">
            <v>SCE</v>
          </cell>
          <cell r="C1092" t="str">
            <v>ROBNC</v>
          </cell>
          <cell r="D1092" t="str">
            <v>ES MOST EFF 2012 TOP MOUNT FREEZER - LRG (18.1-22.5 FT3) REFRIGERATOR</v>
          </cell>
          <cell r="E1092" t="str">
            <v>Res</v>
          </cell>
          <cell r="F1092">
            <v>14</v>
          </cell>
          <cell r="G1092">
            <v>14</v>
          </cell>
          <cell r="H1092">
            <v>14</v>
          </cell>
          <cell r="I1092">
            <v>14</v>
          </cell>
          <cell r="J1092" t="b">
            <v>0</v>
          </cell>
        </row>
        <row r="1093">
          <cell r="A1093" t="str">
            <v>SCE:ER:23 WATT INTERIOR FIXTURE (DWELLING AREA) CFL REPLACING INCANDESCENT AVERAGE WATTS = 79.81</v>
          </cell>
          <cell r="B1093" t="str">
            <v>SCE</v>
          </cell>
          <cell r="C1093" t="str">
            <v>ER</v>
          </cell>
          <cell r="D1093" t="str">
            <v>23 WATT INTERIOR FIXTURE (DWELLING AREA) CFL REPLACING INCANDESCENT AVERAGE WATTS = 79.81</v>
          </cell>
          <cell r="E1093" t="str">
            <v>Res</v>
          </cell>
          <cell r="F1093">
            <v>16</v>
          </cell>
          <cell r="G1093">
            <v>5.3000001907348597</v>
          </cell>
          <cell r="H1093">
            <v>16</v>
          </cell>
          <cell r="I1093">
            <v>5.3000001907348597</v>
          </cell>
          <cell r="J1093" t="b">
            <v>0</v>
          </cell>
        </row>
        <row r="1094">
          <cell r="A1094" t="str">
            <v>SCE:ROBNC:ES MOST EFFICIENT BOTTOM MOUNT FREEZER, NO ICE - X-LARGE (GREATER THAN 22.5 FT3) REFRIGERATOR</v>
          </cell>
          <cell r="B1094" t="str">
            <v>SCE</v>
          </cell>
          <cell r="C1094" t="str">
            <v>ROBNC</v>
          </cell>
          <cell r="D1094" t="str">
            <v>ES MOST EFFICIENT BOTTOM MOUNT FREEZER, NO ICE - X-LARGE (GREATER THAN 22.5 FT3) REFRIGERATOR</v>
          </cell>
          <cell r="E1094" t="str">
            <v>Res</v>
          </cell>
          <cell r="F1094">
            <v>14</v>
          </cell>
          <cell r="G1094">
            <v>14</v>
          </cell>
          <cell r="H1094">
            <v>14</v>
          </cell>
          <cell r="I1094">
            <v>14</v>
          </cell>
          <cell r="J1094" t="b">
            <v>0</v>
          </cell>
        </row>
        <row r="1095">
          <cell r="A1095" t="str">
            <v>SCE:ROBNC:ES MOST EFFICIENT BOTTOM MOUNT FREEZER, WITH ICE - LARGE (18.1-22.5 FT3) REFRIGERATOR</v>
          </cell>
          <cell r="B1095" t="str">
            <v>SCE</v>
          </cell>
          <cell r="C1095" t="str">
            <v>ROBNC</v>
          </cell>
          <cell r="D1095" t="str">
            <v>ES MOST EFFICIENT BOTTOM MOUNT FREEZER, WITH ICE - LARGE (18.1-22.5 FT3) REFRIGERATOR</v>
          </cell>
          <cell r="E1095" t="str">
            <v>Res</v>
          </cell>
          <cell r="F1095">
            <v>14</v>
          </cell>
          <cell r="G1095">
            <v>14</v>
          </cell>
          <cell r="H1095">
            <v>14</v>
          </cell>
          <cell r="I1095">
            <v>14</v>
          </cell>
          <cell r="J1095" t="b">
            <v>0</v>
          </cell>
        </row>
        <row r="1096">
          <cell r="A1096" t="str">
            <v>SCE:ROBNC:ES MOST EFFICIENT SIDE MOUNT FREEZER, WITH ICE - X-LARGE (GREATER THAN 22.5 FT3) REFRIGERATOR</v>
          </cell>
          <cell r="B1096" t="str">
            <v>SCE</v>
          </cell>
          <cell r="C1096" t="str">
            <v>ROBNC</v>
          </cell>
          <cell r="D1096" t="str">
            <v>ES MOST EFFICIENT SIDE MOUNT FREEZER, WITH ICE - X-LARGE (GREATER THAN 22.5 FT3) REFRIGERATOR</v>
          </cell>
          <cell r="E1096" t="str">
            <v>Res</v>
          </cell>
          <cell r="F1096">
            <v>14</v>
          </cell>
          <cell r="G1096">
            <v>14</v>
          </cell>
          <cell r="H1096">
            <v>14</v>
          </cell>
          <cell r="I1096">
            <v>14</v>
          </cell>
          <cell r="J1096" t="b">
            <v>0</v>
          </cell>
        </row>
        <row r="1097">
          <cell r="A1097" t="str">
            <v>SCE:ER:18 WATT EXTERIOR FIXTURE (COMMON AREA) CFL REPLACING INCANDESCENT AVERAGE WATTS = 73.26</v>
          </cell>
          <cell r="B1097" t="str">
            <v>SCE</v>
          </cell>
          <cell r="C1097" t="str">
            <v>ER</v>
          </cell>
          <cell r="D1097" t="str">
            <v>18 WATT EXTERIOR FIXTURE (COMMON AREA) CFL REPLACING INCANDESCENT AVERAGE WATTS = 73.26</v>
          </cell>
          <cell r="E1097" t="str">
            <v>Res</v>
          </cell>
          <cell r="F1097">
            <v>16</v>
          </cell>
          <cell r="G1097">
            <v>16</v>
          </cell>
          <cell r="H1097">
            <v>16</v>
          </cell>
          <cell r="I1097">
            <v>16</v>
          </cell>
          <cell r="J1097" t="b">
            <v>0</v>
          </cell>
        </row>
        <row r="1098">
          <cell r="A1098" t="str">
            <v>SCE:ER:26 WATT EXTERIOR FIXTURE (COMMON AREA) CFL REPLACING INCANDESCENT AVERAGE WATTS = 105.82</v>
          </cell>
          <cell r="B1098" t="str">
            <v>SCE</v>
          </cell>
          <cell r="C1098" t="str">
            <v>ER</v>
          </cell>
          <cell r="D1098" t="str">
            <v>26 WATT EXTERIOR FIXTURE (COMMON AREA) CFL REPLACING INCANDESCENT AVERAGE WATTS = 105.82</v>
          </cell>
          <cell r="E1098" t="str">
            <v>Res</v>
          </cell>
          <cell r="F1098">
            <v>16</v>
          </cell>
          <cell r="G1098">
            <v>16</v>
          </cell>
          <cell r="H1098">
            <v>16</v>
          </cell>
          <cell r="I1098">
            <v>16</v>
          </cell>
          <cell r="J1098" t="b">
            <v>0</v>
          </cell>
        </row>
        <row r="1099">
          <cell r="A1099" t="str">
            <v>SCE:ER:26 WATT INTERIOR FIXTURE (COMMON AREA) CFL REPLACING INCANDESCENT AVERAGE WATTS = 90.22</v>
          </cell>
          <cell r="B1099" t="str">
            <v>SCE</v>
          </cell>
          <cell r="C1099" t="str">
            <v>ER</v>
          </cell>
          <cell r="D1099" t="str">
            <v>26 WATT INTERIOR FIXTURE (COMMON AREA) CFL REPLACING INCANDESCENT AVERAGE WATTS = 90.22</v>
          </cell>
          <cell r="E1099" t="str">
            <v>Res</v>
          </cell>
          <cell r="F1099">
            <v>16</v>
          </cell>
          <cell r="G1099">
            <v>5.3000001907348597</v>
          </cell>
          <cell r="H1099">
            <v>16</v>
          </cell>
          <cell r="I1099">
            <v>5.3000001907348597</v>
          </cell>
          <cell r="J1099" t="b">
            <v>0</v>
          </cell>
        </row>
        <row r="1100">
          <cell r="A1100" t="str">
            <v>SCE:ER:36 WATT INTERIOR FIXTURE (COMMON AREA) CFL REPLACING INCANDESCENT AVERAGE WATTS = 124.92</v>
          </cell>
          <cell r="B1100" t="str">
            <v>SCE</v>
          </cell>
          <cell r="C1100" t="str">
            <v>ER</v>
          </cell>
          <cell r="D1100" t="str">
            <v>36 WATT INTERIOR FIXTURE (COMMON AREA) CFL REPLACING INCANDESCENT AVERAGE WATTS = 124.92</v>
          </cell>
          <cell r="E1100" t="str">
            <v>Res</v>
          </cell>
          <cell r="F1100">
            <v>16</v>
          </cell>
          <cell r="G1100">
            <v>5.3000001907348597</v>
          </cell>
          <cell r="H1100">
            <v>16</v>
          </cell>
          <cell r="I1100">
            <v>5.3000001907348597</v>
          </cell>
          <cell r="J1100" t="b">
            <v>0</v>
          </cell>
        </row>
        <row r="1101">
          <cell r="A1101" t="str">
            <v>PGE:ROB:T-8 W/ ELECTRONIC BALLAST: 4 FT 4 LAMP - INTERIOR COMMON</v>
          </cell>
          <cell r="B1101" t="str">
            <v>PGE</v>
          </cell>
          <cell r="C1101" t="str">
            <v>ROB</v>
          </cell>
          <cell r="D1101" t="str">
            <v>T-8 W/ ELECTRONIC BALLAST: 4 FT 4 LAMP - INTERIOR COMMON</v>
          </cell>
          <cell r="E1101" t="str">
            <v>Res</v>
          </cell>
          <cell r="F1101">
            <v>15</v>
          </cell>
          <cell r="G1101">
            <v>0</v>
          </cell>
          <cell r="H1101">
            <v>15</v>
          </cell>
          <cell r="I1101">
            <v>0</v>
          </cell>
          <cell r="J1101" t="b">
            <v>0</v>
          </cell>
        </row>
        <row r="1102">
          <cell r="A1102" t="str">
            <v>PGE:ROB:TEMP MODULATION AND CONT MONITORING BOILER CTRL FOR MF FACILITIES</v>
          </cell>
          <cell r="B1102" t="str">
            <v>PGE</v>
          </cell>
          <cell r="C1102" t="str">
            <v>ROB</v>
          </cell>
          <cell r="D1102" t="str">
            <v>TEMP MODULATION AND CONT MONITORING BOILER CTRL FOR MF FACILITIES</v>
          </cell>
          <cell r="E1102" t="str">
            <v>Res</v>
          </cell>
          <cell r="F1102">
            <v>15</v>
          </cell>
          <cell r="G1102">
            <v>0</v>
          </cell>
          <cell r="H1102">
            <v>15</v>
          </cell>
          <cell r="I1102">
            <v>0</v>
          </cell>
          <cell r="J1102" t="b">
            <v>0</v>
          </cell>
        </row>
        <row r="1103">
          <cell r="A1103" t="str">
            <v>SCE:REA:MAIN COOLER DOOR AUTO CLOSER</v>
          </cell>
          <cell r="B1103" t="str">
            <v>SCE</v>
          </cell>
          <cell r="C1103" t="str">
            <v>REA</v>
          </cell>
          <cell r="D1103" t="str">
            <v>MAIN COOLER DOOR AUTO CLOSER</v>
          </cell>
          <cell r="E1103" t="str">
            <v>Com</v>
          </cell>
          <cell r="F1103">
            <v>8</v>
          </cell>
          <cell r="G1103">
            <v>8</v>
          </cell>
          <cell r="H1103">
            <v>6.666666666666667</v>
          </cell>
          <cell r="I1103">
            <v>0</v>
          </cell>
          <cell r="J1103" t="b">
            <v>1</v>
          </cell>
        </row>
        <row r="1104">
          <cell r="A1104" t="str">
            <v>SCE:ER:(2) 48IN REDUCED 28 WATT (1) INSTANT START BALLAST T8 LINEAR FLUORESCENT REPLACING (3) 48IN T12 LINE</v>
          </cell>
          <cell r="B1104" t="str">
            <v>SCE</v>
          </cell>
          <cell r="C1104" t="str">
            <v>ER</v>
          </cell>
          <cell r="D1104" t="str">
            <v>(2) 48IN REDUCED 28 WATT (1) INSTANT START BALLAST T8 LINEAR FLUORESCENT REPLACING (3) 48IN T12 LINE</v>
          </cell>
          <cell r="E1104" t="str">
            <v>Com</v>
          </cell>
          <cell r="F1104">
            <v>15</v>
          </cell>
          <cell r="G1104">
            <v>2.5999999046325701</v>
          </cell>
          <cell r="H1104">
            <v>15</v>
          </cell>
          <cell r="I1104">
            <v>2.5999999046325701</v>
          </cell>
          <cell r="J1104" t="b">
            <v>0</v>
          </cell>
        </row>
        <row r="1105">
          <cell r="A1105" t="str">
            <v>SCE:ER:(2) 48IN REDUCED 28 WATT (1) INSTANT START BALLAST W/ REFLECTORS T8 LINEAR FLUORESCENT REPLACING (4)</v>
          </cell>
          <cell r="B1105" t="str">
            <v>SCE</v>
          </cell>
          <cell r="C1105" t="str">
            <v>ER</v>
          </cell>
          <cell r="D1105" t="str">
            <v>(2) 48IN REDUCED 28 WATT (1) INSTANT START BALLAST W/ REFLECTORS T8 LINEAR FLUORESCENT REPLACING (4)</v>
          </cell>
          <cell r="E1105" t="str">
            <v>Com</v>
          </cell>
          <cell r="F1105">
            <v>15</v>
          </cell>
          <cell r="G1105">
            <v>2.5999999046325701</v>
          </cell>
          <cell r="H1105">
            <v>15</v>
          </cell>
          <cell r="I1105">
            <v>2.5999999046325701</v>
          </cell>
          <cell r="J1105" t="b">
            <v>0</v>
          </cell>
        </row>
        <row r="1106">
          <cell r="A1106" t="str">
            <v>SCE:ER:(4) 48IN (2) INSTANT START BALLAST - REDUCED LIGHT OUTPUT T8 LINEAR FLUORESCENT REPLACING (4) 48IN T</v>
          </cell>
          <cell r="B1106" t="str">
            <v>SCE</v>
          </cell>
          <cell r="C1106" t="str">
            <v>ER</v>
          </cell>
          <cell r="D1106" t="str">
            <v>(4) 48IN (2) INSTANT START BALLAST - REDUCED LIGHT OUTPUT T8 LINEAR FLUORESCENT REPLACING (4) 48IN T</v>
          </cell>
          <cell r="E1106" t="str">
            <v>Com</v>
          </cell>
          <cell r="F1106">
            <v>15</v>
          </cell>
          <cell r="G1106">
            <v>2.5999999046325701</v>
          </cell>
          <cell r="H1106">
            <v>15</v>
          </cell>
          <cell r="I1106">
            <v>2.5999999046325701</v>
          </cell>
          <cell r="J1106" t="b">
            <v>0</v>
          </cell>
        </row>
        <row r="1107">
          <cell r="A1107" t="str">
            <v>SCE:ROBNC:(1) 48IN REDUCED WATTAGE (28W) T8 LINEAR FLUORESCENT REPLACING (1) 48IN T8 LINEAR FLUORESCENT</v>
          </cell>
          <cell r="B1107" t="str">
            <v>SCE</v>
          </cell>
          <cell r="C1107" t="str">
            <v>ROBNC</v>
          </cell>
          <cell r="D1107" t="str">
            <v>(1) 48IN REDUCED WATTAGE (28W) T8 LINEAR FLUORESCENT REPLACING (1) 48IN T8 LINEAR FLUORESCENT</v>
          </cell>
          <cell r="E1107" t="str">
            <v>Com</v>
          </cell>
          <cell r="F1107">
            <v>15</v>
          </cell>
          <cell r="G1107">
            <v>15</v>
          </cell>
          <cell r="H1107">
            <v>15</v>
          </cell>
          <cell r="I1107">
            <v>15</v>
          </cell>
          <cell r="J1107" t="b">
            <v>0</v>
          </cell>
        </row>
        <row r="1108">
          <cell r="A1108" t="str">
            <v>SCE:ROBNC:UP TO 125 WATT PULSE START HID REPLACING 101 - 175 WATT LAMP BASE CASE</v>
          </cell>
          <cell r="B1108" t="str">
            <v>SCE</v>
          </cell>
          <cell r="C1108" t="str">
            <v>ROBNC</v>
          </cell>
          <cell r="D1108" t="str">
            <v>UP TO 125 WATT PULSE START HID REPLACING 101 - 175 WATT LAMP BASE CASE</v>
          </cell>
          <cell r="E1108" t="str">
            <v>Com</v>
          </cell>
          <cell r="F1108">
            <v>15</v>
          </cell>
          <cell r="G1108">
            <v>15</v>
          </cell>
          <cell r="H1108">
            <v>15</v>
          </cell>
          <cell r="I1108">
            <v>15</v>
          </cell>
          <cell r="J1108" t="b">
            <v>0</v>
          </cell>
        </row>
        <row r="1109">
          <cell r="A1109" t="str">
            <v>SCE:ROBNC:UP TO 10 WATT A-LAMP LED</v>
          </cell>
          <cell r="B1109" t="str">
            <v>SCE</v>
          </cell>
          <cell r="C1109" t="str">
            <v>ROBNC</v>
          </cell>
          <cell r="D1109" t="str">
            <v>UP TO 10 WATT A-LAMP LED</v>
          </cell>
          <cell r="E1109" t="str">
            <v>Com</v>
          </cell>
          <cell r="F1109">
            <v>6.4000000953674299</v>
          </cell>
          <cell r="G1109">
            <v>6.4000000953674299</v>
          </cell>
          <cell r="H1109">
            <v>6.4000000953674299</v>
          </cell>
          <cell r="I1109">
            <v>6.4000000953674299</v>
          </cell>
          <cell r="J1109" t="b">
            <v>0</v>
          </cell>
        </row>
        <row r="1110">
          <cell r="A1110" t="str">
            <v>SCE:ER:(4) 48IN (1) INSTANT START BALLAST - REDUCED LIGHT OUTPUT T8 LINEAR FLUORESCENT REPLACING (2) 96IN T</v>
          </cell>
          <cell r="B1110" t="str">
            <v>SCE</v>
          </cell>
          <cell r="C1110" t="str">
            <v>ER</v>
          </cell>
          <cell r="D1110" t="str">
            <v>(4) 48IN (1) INSTANT START BALLAST - REDUCED LIGHT OUTPUT T8 LINEAR FLUORESCENT REPLACING (2) 96IN T</v>
          </cell>
          <cell r="E1110" t="str">
            <v>Com</v>
          </cell>
          <cell r="F1110">
            <v>15</v>
          </cell>
          <cell r="G1110">
            <v>1.8999999761581401</v>
          </cell>
          <cell r="H1110">
            <v>15</v>
          </cell>
          <cell r="I1110">
            <v>1.8999999761581401</v>
          </cell>
          <cell r="J1110" t="b">
            <v>0</v>
          </cell>
        </row>
        <row r="1111">
          <cell r="A1111" t="str">
            <v>SCE:ER:(4) 48IN (1) INSTANT START BALLAST - REDUCED LIGHT OUTPUT T8 LINEAR FLUORESCENT REPLACING (2) 96IN T</v>
          </cell>
          <cell r="B1111" t="str">
            <v>SCE</v>
          </cell>
          <cell r="C1111" t="str">
            <v>ER</v>
          </cell>
          <cell r="D1111" t="str">
            <v>(4) 48IN (1) INSTANT START BALLAST - REDUCED LIGHT OUTPUT T8 LINEAR FLUORESCENT REPLACING (2) 96IN T</v>
          </cell>
          <cell r="E1111" t="str">
            <v>Com</v>
          </cell>
          <cell r="F1111">
            <v>15</v>
          </cell>
          <cell r="G1111">
            <v>2.5999999046325701</v>
          </cell>
          <cell r="H1111">
            <v>15</v>
          </cell>
          <cell r="I1111">
            <v>2.5999999046325701</v>
          </cell>
          <cell r="J1111" t="b">
            <v>0</v>
          </cell>
        </row>
        <row r="1112">
          <cell r="A1112" t="str">
            <v>SCE:ER:(4) 48IN (2) INSTANT START BALLAST - REDUCED LIGHT OUTPUT T8 LINEAR FLUORESCENT REPLACING (4) 48IN T</v>
          </cell>
          <cell r="B1112" t="str">
            <v>SCE</v>
          </cell>
          <cell r="C1112" t="str">
            <v>ER</v>
          </cell>
          <cell r="D1112" t="str">
            <v>(4) 48IN (2) INSTANT START BALLAST - REDUCED LIGHT OUTPUT T8 LINEAR FLUORESCENT REPLACING (4) 48IN T</v>
          </cell>
          <cell r="E1112" t="str">
            <v>Com</v>
          </cell>
          <cell r="F1112">
            <v>15</v>
          </cell>
          <cell r="G1112">
            <v>5</v>
          </cell>
          <cell r="H1112">
            <v>15</v>
          </cell>
          <cell r="I1112">
            <v>5</v>
          </cell>
          <cell r="J1112" t="b">
            <v>0</v>
          </cell>
        </row>
        <row r="1113">
          <cell r="A1113" t="str">
            <v>SCE:ROBNC:&gt; 10 TO 30 WATT A-LAMP LED</v>
          </cell>
          <cell r="B1113" t="str">
            <v>SCE</v>
          </cell>
          <cell r="C1113" t="str">
            <v>ROBNC</v>
          </cell>
          <cell r="D1113" t="str">
            <v>&gt; 10 TO 30 WATT A-LAMP LED</v>
          </cell>
          <cell r="E1113" t="str">
            <v>Com</v>
          </cell>
          <cell r="F1113">
            <v>6.3000001907348597</v>
          </cell>
          <cell r="G1113">
            <v>6.3000001907348597</v>
          </cell>
          <cell r="H1113">
            <v>6.3000001907348597</v>
          </cell>
          <cell r="I1113">
            <v>6.3000001907348597</v>
          </cell>
          <cell r="J1113" t="b">
            <v>0</v>
          </cell>
        </row>
        <row r="1114">
          <cell r="A1114" t="str">
            <v>SCE:ROBNC:&gt; 15 TO 21 WATT PAR30 LED</v>
          </cell>
          <cell r="B1114" t="str">
            <v>SCE</v>
          </cell>
          <cell r="C1114" t="str">
            <v>ROBNC</v>
          </cell>
          <cell r="D1114" t="str">
            <v>&gt; 15 TO 21 WATT PAR30 LED</v>
          </cell>
          <cell r="E1114" t="str">
            <v>Com</v>
          </cell>
          <cell r="F1114">
            <v>6.6999998092651403</v>
          </cell>
          <cell r="G1114">
            <v>6.6999998092651403</v>
          </cell>
          <cell r="H1114">
            <v>6.6999998092651403</v>
          </cell>
          <cell r="I1114">
            <v>6.6999998092651403</v>
          </cell>
          <cell r="J1114" t="b">
            <v>0</v>
          </cell>
        </row>
        <row r="1115">
          <cell r="A1115" t="str">
            <v>SCE:ROBNC:UP TO 15 WATT PAR30 LED</v>
          </cell>
          <cell r="B1115" t="str">
            <v>SCE</v>
          </cell>
          <cell r="C1115" t="str">
            <v>ROBNC</v>
          </cell>
          <cell r="D1115" t="str">
            <v>UP TO 15 WATT PAR30 LED</v>
          </cell>
          <cell r="E1115" t="str">
            <v>Com</v>
          </cell>
          <cell r="F1115">
            <v>6.3000001907348597</v>
          </cell>
          <cell r="G1115">
            <v>6.3000001907348597</v>
          </cell>
          <cell r="H1115">
            <v>6.3000001907348597</v>
          </cell>
          <cell r="I1115">
            <v>6.3000001907348597</v>
          </cell>
          <cell r="J1115" t="b">
            <v>0</v>
          </cell>
        </row>
        <row r="1116">
          <cell r="A1116" t="str">
            <v>SCE:ER:(2) 48IN (1) INSTANT START BALLAST - REDUCED LIGHT OUTPUT T8 LINEAR FLUORESCENT REPLACING (1) 96IN T</v>
          </cell>
          <cell r="B1116" t="str">
            <v>SCE</v>
          </cell>
          <cell r="C1116" t="str">
            <v>ER</v>
          </cell>
          <cell r="D1116" t="str">
            <v>(2) 48IN (1) INSTANT START BALLAST - REDUCED LIGHT OUTPUT T8 LINEAR FLUORESCENT REPLACING (1) 96IN T</v>
          </cell>
          <cell r="E1116" t="str">
            <v>Com</v>
          </cell>
          <cell r="F1116">
            <v>15</v>
          </cell>
          <cell r="G1116">
            <v>1.8999999761581401</v>
          </cell>
          <cell r="H1116">
            <v>15</v>
          </cell>
          <cell r="I1116">
            <v>1.8999999761581401</v>
          </cell>
          <cell r="J1116" t="b">
            <v>0</v>
          </cell>
        </row>
        <row r="1117">
          <cell r="A1117" t="str">
            <v>SCE:REA:(2) 48IN REDUCED 28 WATT (1) INSTANT START BALLAST - HIGH LIGHT OUTPUT W/ REFLECTORS T8 LINEAR FLUOR</v>
          </cell>
          <cell r="B1117" t="str">
            <v>SCE</v>
          </cell>
          <cell r="C1117" t="str">
            <v>REA</v>
          </cell>
          <cell r="D1117" t="str">
            <v>(2) 48IN REDUCED 28 WATT (1) INSTANT START BALLAST - HIGH LIGHT OUTPUT W/ REFLECTORS T8 LINEAR FLUOR</v>
          </cell>
          <cell r="E1117" t="str">
            <v>Com</v>
          </cell>
          <cell r="F1117">
            <v>15</v>
          </cell>
          <cell r="G1117">
            <v>5</v>
          </cell>
          <cell r="H1117">
            <v>5</v>
          </cell>
          <cell r="I1117">
            <v>5</v>
          </cell>
          <cell r="J1117" t="b">
            <v>1</v>
          </cell>
        </row>
        <row r="1118">
          <cell r="A1118" t="str">
            <v>SCE:ER:(2) U-TUBE (1) INSTANT START BALLAST - REDUCED LIGHT OUTPUT T8 LINEAR FLOURESCENT  REPLACING (2) T12</v>
          </cell>
          <cell r="B1118" t="str">
            <v>SCE</v>
          </cell>
          <cell r="C1118" t="str">
            <v>ER</v>
          </cell>
          <cell r="D1118" t="str">
            <v>(2) U-TUBE (1) INSTANT START BALLAST - REDUCED LIGHT OUTPUT T8 LINEAR FLOURESCENT  REPLACING (2) T12</v>
          </cell>
          <cell r="E1118" t="str">
            <v>Com</v>
          </cell>
          <cell r="F1118">
            <v>15</v>
          </cell>
          <cell r="G1118">
            <v>2</v>
          </cell>
          <cell r="H1118">
            <v>15</v>
          </cell>
          <cell r="I1118">
            <v>2</v>
          </cell>
          <cell r="J1118" t="b">
            <v>0</v>
          </cell>
        </row>
        <row r="1119">
          <cell r="A1119" t="str">
            <v>SCE:ROBNC:&gt; 17 TO 25 WATT PAR38 LED</v>
          </cell>
          <cell r="B1119" t="str">
            <v>SCE</v>
          </cell>
          <cell r="C1119" t="str">
            <v>ROBNC</v>
          </cell>
          <cell r="D1119" t="str">
            <v>&gt; 17 TO 25 WATT PAR38 LED</v>
          </cell>
          <cell r="E1119" t="str">
            <v>Com</v>
          </cell>
          <cell r="F1119">
            <v>5.9000000953674299</v>
          </cell>
          <cell r="G1119">
            <v>5.9000000953674299</v>
          </cell>
          <cell r="H1119">
            <v>5.9000000953674299</v>
          </cell>
          <cell r="I1119">
            <v>5.9000000953674299</v>
          </cell>
          <cell r="J1119" t="b">
            <v>0</v>
          </cell>
        </row>
        <row r="1120">
          <cell r="A1120" t="str">
            <v>SCE:ROBNC:UP TO 15 WATT PAR30 LED</v>
          </cell>
          <cell r="B1120" t="str">
            <v>SCE</v>
          </cell>
          <cell r="C1120" t="str">
            <v>ROBNC</v>
          </cell>
          <cell r="D1120" t="str">
            <v>UP TO 15 WATT PAR30 LED</v>
          </cell>
          <cell r="E1120" t="str">
            <v>Com</v>
          </cell>
          <cell r="F1120">
            <v>5.9000000953674299</v>
          </cell>
          <cell r="G1120">
            <v>5.9000000953674299</v>
          </cell>
          <cell r="H1120">
            <v>5.9000000953674299</v>
          </cell>
          <cell r="I1120">
            <v>5.9000000953674299</v>
          </cell>
          <cell r="J1120" t="b">
            <v>0</v>
          </cell>
        </row>
        <row r="1121">
          <cell r="A1121" t="str">
            <v>SCE:ROBNC:UP TO 17 WATT PAR38 LED</v>
          </cell>
          <cell r="B1121" t="str">
            <v>SCE</v>
          </cell>
          <cell r="C1121" t="str">
            <v>ROBNC</v>
          </cell>
          <cell r="D1121" t="str">
            <v>UP TO 17 WATT PAR38 LED</v>
          </cell>
          <cell r="E1121" t="str">
            <v>Com</v>
          </cell>
          <cell r="F1121">
            <v>8.5</v>
          </cell>
          <cell r="G1121">
            <v>8.5</v>
          </cell>
          <cell r="H1121">
            <v>8.5</v>
          </cell>
          <cell r="I1121">
            <v>8.5</v>
          </cell>
          <cell r="J1121" t="b">
            <v>0</v>
          </cell>
        </row>
        <row r="1122">
          <cell r="A1122" t="str">
            <v>SCE:ROB:HER Evaluation on Opower Pilot Program</v>
          </cell>
          <cell r="B1122" t="str">
            <v>SCE</v>
          </cell>
          <cell r="C1122" t="str">
            <v>ROB</v>
          </cell>
          <cell r="D1122" t="str">
            <v>HER Evaluation on Opower Pilot Program</v>
          </cell>
          <cell r="F1122">
            <v>1</v>
          </cell>
          <cell r="G1122">
            <v>0</v>
          </cell>
          <cell r="H1122">
            <v>1</v>
          </cell>
          <cell r="I1122">
            <v>0</v>
          </cell>
          <cell r="J1122" t="b">
            <v>0</v>
          </cell>
        </row>
        <row r="1123">
          <cell r="A1123" t="str">
            <v>SCE:REA:AVERAGE SIZE (NON RES) RECYCLING REFRIGERATOR</v>
          </cell>
          <cell r="B1123" t="str">
            <v>SCE</v>
          </cell>
          <cell r="C1123" t="str">
            <v>REA</v>
          </cell>
          <cell r="D1123" t="str">
            <v>AVERAGE SIZE (NON RES) RECYCLING REFRIGERATOR</v>
          </cell>
          <cell r="E1123" t="str">
            <v>Res</v>
          </cell>
          <cell r="F1123">
            <v>5</v>
          </cell>
          <cell r="G1123">
            <v>5</v>
          </cell>
          <cell r="H1123">
            <v>5</v>
          </cell>
          <cell r="I1123">
            <v>5</v>
          </cell>
          <cell r="J1123" t="b">
            <v>0</v>
          </cell>
        </row>
        <row r="1124">
          <cell r="A1124" t="str">
            <v>SCE:ROBNC:357 KWH/YR ENERGY STAR TOP MOUNT FREEZER - SMALL (10-15 FT3 TV) REFRIGERATOR REPLACING 621 KWH/YR RA</v>
          </cell>
          <cell r="B1124" t="str">
            <v>SCE</v>
          </cell>
          <cell r="C1124" t="str">
            <v>ROBNC</v>
          </cell>
          <cell r="D1124" t="str">
            <v>357 KWH/YR ENERGY STAR TOP MOUNT FREEZER - SMALL (10-15 FT3 TV) REFRIGERATOR REPLACING 621 KWH/YR RA</v>
          </cell>
          <cell r="E1124" t="str">
            <v>Res</v>
          </cell>
          <cell r="F1124">
            <v>14</v>
          </cell>
          <cell r="G1124">
            <v>14</v>
          </cell>
          <cell r="H1124">
            <v>14</v>
          </cell>
          <cell r="I1124">
            <v>14</v>
          </cell>
          <cell r="J1124" t="b">
            <v>0</v>
          </cell>
        </row>
        <row r="1125">
          <cell r="A1125" t="str">
            <v>PGE:ROB:LED A-LAMP &lt; 8 WATTS</v>
          </cell>
          <cell r="B1125" t="str">
            <v>PGE</v>
          </cell>
          <cell r="C1125" t="str">
            <v>ROB</v>
          </cell>
          <cell r="D1125" t="str">
            <v>LED A-LAMP &lt; 8 WATTS</v>
          </cell>
          <cell r="E1125" t="str">
            <v>Ind</v>
          </cell>
          <cell r="F1125">
            <v>6.58</v>
          </cell>
          <cell r="G1125">
            <v>0</v>
          </cell>
          <cell r="H1125">
            <v>6.58</v>
          </cell>
          <cell r="I1125">
            <v>0</v>
          </cell>
          <cell r="J1125" t="b">
            <v>0</v>
          </cell>
        </row>
        <row r="1126">
          <cell r="A1126" t="str">
            <v>PGE:ROB:LED A-LAMP 11 TO &lt; 12 WATTS</v>
          </cell>
          <cell r="B1126" t="str">
            <v>PGE</v>
          </cell>
          <cell r="C1126" t="str">
            <v>ROB</v>
          </cell>
          <cell r="D1126" t="str">
            <v>LED A-LAMP 11 TO &lt; 12 WATTS</v>
          </cell>
          <cell r="E1126" t="str">
            <v>Com</v>
          </cell>
          <cell r="F1126">
            <v>6.7</v>
          </cell>
          <cell r="G1126">
            <v>0</v>
          </cell>
          <cell r="H1126">
            <v>6.7</v>
          </cell>
          <cell r="I1126">
            <v>0</v>
          </cell>
          <cell r="J1126" t="b">
            <v>0</v>
          </cell>
        </row>
        <row r="1127">
          <cell r="A1127" t="str">
            <v>SCE:ROBNC:447 KWH/YR ENERGY STAR BOTTOM MOUNT FREEZER - SMALL (8-16.5 FT3) REFRIGERATOR REPLACING 518 KWH/YR R</v>
          </cell>
          <cell r="B1127" t="str">
            <v>SCE</v>
          </cell>
          <cell r="C1127" t="str">
            <v>ROBNC</v>
          </cell>
          <cell r="D1127" t="str">
            <v>447 KWH/YR ENERGY STAR BOTTOM MOUNT FREEZER - SMALL (8-16.5 FT3) REFRIGERATOR REPLACING 518 KWH/YR R</v>
          </cell>
          <cell r="E1127" t="str">
            <v>Res</v>
          </cell>
          <cell r="F1127">
            <v>14</v>
          </cell>
          <cell r="G1127">
            <v>14</v>
          </cell>
          <cell r="H1127">
            <v>14</v>
          </cell>
          <cell r="I1127">
            <v>14</v>
          </cell>
          <cell r="J1127" t="b">
            <v>0</v>
          </cell>
        </row>
        <row r="1128">
          <cell r="A1128" t="str">
            <v>PGE:ROB:LED A-LAMP 22 TO &lt; 23 WATTS</v>
          </cell>
          <cell r="B1128" t="str">
            <v>PGE</v>
          </cell>
          <cell r="C1128" t="str">
            <v>ROB</v>
          </cell>
          <cell r="D1128" t="str">
            <v>LED A-LAMP 22 TO &lt; 23 WATTS</v>
          </cell>
          <cell r="E1128" t="str">
            <v>Com</v>
          </cell>
          <cell r="F1128">
            <v>6.58</v>
          </cell>
          <cell r="G1128">
            <v>0</v>
          </cell>
          <cell r="H1128">
            <v>6.58</v>
          </cell>
          <cell r="I1128">
            <v>0</v>
          </cell>
          <cell r="J1128" t="b">
            <v>0</v>
          </cell>
        </row>
        <row r="1129">
          <cell r="A1129" t="str">
            <v>PGE:ROB:LED CANDELABRA &gt;=3 TO &lt;=5</v>
          </cell>
          <cell r="B1129" t="str">
            <v>PGE</v>
          </cell>
          <cell r="C1129" t="str">
            <v>ROB</v>
          </cell>
          <cell r="D1129" t="str">
            <v>LED CANDELABRA &gt;=3 TO &lt;=5</v>
          </cell>
          <cell r="E1129" t="str">
            <v>Ag</v>
          </cell>
          <cell r="F1129">
            <v>4.93</v>
          </cell>
          <cell r="G1129">
            <v>0</v>
          </cell>
          <cell r="H1129">
            <v>4.93</v>
          </cell>
          <cell r="I1129">
            <v>0</v>
          </cell>
          <cell r="J1129" t="b">
            <v>0</v>
          </cell>
        </row>
        <row r="1130">
          <cell r="A1130" t="str">
            <v>PGE:ROB:LED CANDELABRA &gt;=3 TO &lt;=5</v>
          </cell>
          <cell r="B1130" t="str">
            <v>PGE</v>
          </cell>
          <cell r="C1130" t="str">
            <v>ROB</v>
          </cell>
          <cell r="D1130" t="str">
            <v>LED CANDELABRA &gt;=3 TO &lt;=5</v>
          </cell>
          <cell r="E1130" t="str">
            <v>Ind</v>
          </cell>
          <cell r="F1130">
            <v>5</v>
          </cell>
          <cell r="G1130">
            <v>0</v>
          </cell>
          <cell r="H1130">
            <v>5</v>
          </cell>
          <cell r="I1130">
            <v>0</v>
          </cell>
          <cell r="J1130" t="b">
            <v>0</v>
          </cell>
        </row>
        <row r="1131">
          <cell r="A1131" t="str">
            <v>PGE:ROB:LED GLOBE: &gt;=3 TO &lt;=10 WATTS</v>
          </cell>
          <cell r="B1131" t="str">
            <v>PGE</v>
          </cell>
          <cell r="C1131" t="str">
            <v>ROB</v>
          </cell>
          <cell r="D1131" t="str">
            <v>LED GLOBE: &gt;=3 TO &lt;=10 WATTS</v>
          </cell>
          <cell r="E1131" t="str">
            <v>Ind</v>
          </cell>
          <cell r="F1131">
            <v>6.7</v>
          </cell>
          <cell r="G1131">
            <v>0</v>
          </cell>
          <cell r="H1131">
            <v>6.7</v>
          </cell>
          <cell r="I1131">
            <v>0</v>
          </cell>
          <cell r="J1131" t="b">
            <v>0</v>
          </cell>
        </row>
        <row r="1132">
          <cell r="A1132" t="str">
            <v>PGE:ROB:LED MR-16 = 10 TO &lt;11 WATTS</v>
          </cell>
          <cell r="B1132" t="str">
            <v>PGE</v>
          </cell>
          <cell r="C1132" t="str">
            <v>ROB</v>
          </cell>
          <cell r="D1132" t="str">
            <v>LED MR-16 = 10 TO &lt;11 WATTS</v>
          </cell>
          <cell r="E1132" t="str">
            <v>Ind</v>
          </cell>
          <cell r="F1132">
            <v>6.58</v>
          </cell>
          <cell r="G1132">
            <v>0</v>
          </cell>
          <cell r="H1132">
            <v>6.58</v>
          </cell>
          <cell r="I1132">
            <v>0</v>
          </cell>
          <cell r="J1132" t="b">
            <v>0</v>
          </cell>
        </row>
        <row r="1133">
          <cell r="A1133" t="str">
            <v>PGE:ROB:LED MR-16 = 6 TO &lt;7 WATTS</v>
          </cell>
          <cell r="B1133" t="str">
            <v>PGE</v>
          </cell>
          <cell r="C1133" t="str">
            <v>ROB</v>
          </cell>
          <cell r="D1133" t="str">
            <v>LED MR-16 = 6 TO &lt;7 WATTS</v>
          </cell>
          <cell r="E1133" t="str">
            <v>Ind</v>
          </cell>
          <cell r="F1133">
            <v>6.58</v>
          </cell>
          <cell r="G1133">
            <v>0</v>
          </cell>
          <cell r="H1133">
            <v>6.58</v>
          </cell>
          <cell r="I1133">
            <v>0</v>
          </cell>
          <cell r="J1133" t="b">
            <v>0</v>
          </cell>
        </row>
        <row r="1134">
          <cell r="A1134" t="str">
            <v>PGE:ROB:LED MR-16 =7 TO &lt;8 WATTS</v>
          </cell>
          <cell r="B1134" t="str">
            <v>PGE</v>
          </cell>
          <cell r="C1134" t="str">
            <v>ROB</v>
          </cell>
          <cell r="D1134" t="str">
            <v>LED MR-16 =7 TO &lt;8 WATTS</v>
          </cell>
          <cell r="E1134" t="str">
            <v>Ind</v>
          </cell>
          <cell r="F1134">
            <v>6.58</v>
          </cell>
          <cell r="G1134">
            <v>0</v>
          </cell>
          <cell r="H1134">
            <v>6.58</v>
          </cell>
          <cell r="I1134">
            <v>0</v>
          </cell>
          <cell r="J1134" t="b">
            <v>0</v>
          </cell>
        </row>
        <row r="1135">
          <cell r="A1135" t="str">
            <v>PGE:ROB:LED PAR20: &lt;= 11 WATTS</v>
          </cell>
          <cell r="B1135" t="str">
            <v>PGE</v>
          </cell>
          <cell r="C1135" t="str">
            <v>ROB</v>
          </cell>
          <cell r="D1135" t="str">
            <v>LED PAR20: &lt;= 11 WATTS</v>
          </cell>
          <cell r="E1135" t="str">
            <v>Ag</v>
          </cell>
          <cell r="F1135">
            <v>6.58</v>
          </cell>
          <cell r="G1135">
            <v>0</v>
          </cell>
          <cell r="H1135">
            <v>6.58</v>
          </cell>
          <cell r="I1135">
            <v>0</v>
          </cell>
          <cell r="J1135" t="b">
            <v>0</v>
          </cell>
        </row>
        <row r="1136">
          <cell r="A1136" t="str">
            <v>SCE:ROBNC:452 KWH/YR ENERGY STAR TOP MOUNT FREEZER - LARGE (20-25 FT3) REFRIGERATOR REPLACING 697 KWH/YR RATED</v>
          </cell>
          <cell r="B1136" t="str">
            <v>SCE</v>
          </cell>
          <cell r="C1136" t="str">
            <v>ROBNC</v>
          </cell>
          <cell r="D1136" t="str">
            <v>452 KWH/YR ENERGY STAR TOP MOUNT FREEZER - LARGE (20-25 FT3) REFRIGERATOR REPLACING 697 KWH/YR RATED</v>
          </cell>
          <cell r="E1136" t="str">
            <v>Res</v>
          </cell>
          <cell r="F1136">
            <v>14</v>
          </cell>
          <cell r="G1136">
            <v>14</v>
          </cell>
          <cell r="H1136">
            <v>14</v>
          </cell>
          <cell r="I1136">
            <v>14</v>
          </cell>
          <cell r="J1136" t="b">
            <v>0</v>
          </cell>
        </row>
        <row r="1137">
          <cell r="A1137" t="str">
            <v>SCE:ROBNC:528 KWH/YR ENERGY STAR SIDE MOUNT FREEZER - MEDIUM (15-23 FT3) REFRIGERATOR REPLACING 703 KWH/YR RAT</v>
          </cell>
          <cell r="B1137" t="str">
            <v>SCE</v>
          </cell>
          <cell r="C1137" t="str">
            <v>ROBNC</v>
          </cell>
          <cell r="D1137" t="str">
            <v>528 KWH/YR ENERGY STAR SIDE MOUNT FREEZER - MEDIUM (15-23 FT3) REFRIGERATOR REPLACING 703 KWH/YR RAT</v>
          </cell>
          <cell r="E1137" t="str">
            <v>Res</v>
          </cell>
          <cell r="F1137">
            <v>14</v>
          </cell>
          <cell r="G1137">
            <v>14</v>
          </cell>
          <cell r="H1137">
            <v>14</v>
          </cell>
          <cell r="I1137">
            <v>14</v>
          </cell>
          <cell r="J1137" t="b">
            <v>0</v>
          </cell>
        </row>
        <row r="1138">
          <cell r="A1138" t="str">
            <v>SCE:ROBNC:565 KWH/YR ENERGY STAR SIDE MOUNT FREEZER - LARGE (23-31FT3) REFRIGERATOR REPLACING 921 KWH/YR RATED</v>
          </cell>
          <cell r="B1138" t="str">
            <v>SCE</v>
          </cell>
          <cell r="C1138" t="str">
            <v>ROBNC</v>
          </cell>
          <cell r="D1138" t="str">
            <v>565 KWH/YR ENERGY STAR SIDE MOUNT FREEZER - LARGE (23-31FT3) REFRIGERATOR REPLACING 921 KWH/YR RATED</v>
          </cell>
          <cell r="E1138" t="str">
            <v>Res</v>
          </cell>
          <cell r="F1138">
            <v>14</v>
          </cell>
          <cell r="G1138">
            <v>14</v>
          </cell>
          <cell r="H1138">
            <v>14</v>
          </cell>
          <cell r="I1138">
            <v>14</v>
          </cell>
          <cell r="J1138" t="b">
            <v>0</v>
          </cell>
        </row>
        <row r="1139">
          <cell r="A1139" t="str">
            <v>PGE:ROB:LED PAR20: &lt;= 11 WATTS</v>
          </cell>
          <cell r="B1139" t="str">
            <v>PGE</v>
          </cell>
          <cell r="C1139" t="str">
            <v>ROB</v>
          </cell>
          <cell r="D1139" t="str">
            <v>LED PAR20: &lt;= 11 WATTS</v>
          </cell>
          <cell r="E1139" t="str">
            <v>Com</v>
          </cell>
          <cell r="F1139">
            <v>6.7</v>
          </cell>
          <cell r="G1139">
            <v>0</v>
          </cell>
          <cell r="H1139">
            <v>6.7</v>
          </cell>
          <cell r="I1139">
            <v>0</v>
          </cell>
          <cell r="J1139" t="b">
            <v>0</v>
          </cell>
        </row>
        <row r="1140">
          <cell r="A1140" t="str">
            <v>PGE:ROB:LED PAR30 = 12 TO &lt;13 WATTS</v>
          </cell>
          <cell r="B1140" t="str">
            <v>PGE</v>
          </cell>
          <cell r="C1140" t="str">
            <v>ROB</v>
          </cell>
          <cell r="D1140" t="str">
            <v>LED PAR30 = 12 TO &lt;13 WATTS</v>
          </cell>
          <cell r="E1140" t="str">
            <v>Ag</v>
          </cell>
          <cell r="F1140">
            <v>6.58</v>
          </cell>
          <cell r="G1140">
            <v>0</v>
          </cell>
          <cell r="H1140">
            <v>6.58</v>
          </cell>
          <cell r="I1140">
            <v>0</v>
          </cell>
          <cell r="J1140" t="b">
            <v>0</v>
          </cell>
        </row>
        <row r="1141">
          <cell r="A1141" t="str">
            <v>PGE:ROB:LED PAR38 = 13 TO &lt;14 WATTS</v>
          </cell>
          <cell r="B1141" t="str">
            <v>PGE</v>
          </cell>
          <cell r="C1141" t="str">
            <v>ROB</v>
          </cell>
          <cell r="D1141" t="str">
            <v>LED PAR38 = 13 TO &lt;14 WATTS</v>
          </cell>
          <cell r="E1141" t="str">
            <v>Com</v>
          </cell>
          <cell r="F1141">
            <v>6.7</v>
          </cell>
          <cell r="G1141">
            <v>0</v>
          </cell>
          <cell r="H1141">
            <v>6.7</v>
          </cell>
          <cell r="I1141">
            <v>0</v>
          </cell>
          <cell r="J1141" t="b">
            <v>0</v>
          </cell>
        </row>
        <row r="1142">
          <cell r="A1142" t="str">
            <v>PGE:ROB:LED PAR38 = 14 TO &lt;15 WATTS</v>
          </cell>
          <cell r="B1142" t="str">
            <v>PGE</v>
          </cell>
          <cell r="C1142" t="str">
            <v>ROB</v>
          </cell>
          <cell r="D1142" t="str">
            <v>LED PAR38 = 14 TO &lt;15 WATTS</v>
          </cell>
          <cell r="E1142" t="str">
            <v>Ag</v>
          </cell>
          <cell r="F1142">
            <v>6.58</v>
          </cell>
          <cell r="G1142">
            <v>0</v>
          </cell>
          <cell r="H1142">
            <v>6.58</v>
          </cell>
          <cell r="I1142">
            <v>0</v>
          </cell>
          <cell r="J1142" t="b">
            <v>0</v>
          </cell>
        </row>
        <row r="1143">
          <cell r="A1143" t="str">
            <v>PGE:ROB:LED PAR38 = 19 TO &lt;20 WATTS</v>
          </cell>
          <cell r="B1143" t="str">
            <v>PGE</v>
          </cell>
          <cell r="C1143" t="str">
            <v>ROB</v>
          </cell>
          <cell r="D1143" t="str">
            <v>LED PAR38 = 19 TO &lt;20 WATTS</v>
          </cell>
          <cell r="E1143" t="str">
            <v>Ag</v>
          </cell>
          <cell r="F1143">
            <v>6.7</v>
          </cell>
          <cell r="G1143">
            <v>0</v>
          </cell>
          <cell r="H1143">
            <v>6.7</v>
          </cell>
          <cell r="I1143">
            <v>0</v>
          </cell>
          <cell r="J1143" t="b">
            <v>0</v>
          </cell>
        </row>
        <row r="1144">
          <cell r="A1144" t="str">
            <v>PGE:ROB:LED PAR38 = 19 TO &lt;20 WATTS</v>
          </cell>
          <cell r="B1144" t="str">
            <v>PGE</v>
          </cell>
          <cell r="C1144" t="str">
            <v>ROB</v>
          </cell>
          <cell r="D1144" t="str">
            <v>LED PAR38 = 19 TO &lt;20 WATTS</v>
          </cell>
          <cell r="E1144" t="str">
            <v>Com</v>
          </cell>
          <cell r="F1144">
            <v>6.7</v>
          </cell>
          <cell r="G1144">
            <v>0</v>
          </cell>
          <cell r="H1144">
            <v>6.7</v>
          </cell>
          <cell r="I1144">
            <v>0</v>
          </cell>
          <cell r="J1144" t="b">
            <v>0</v>
          </cell>
        </row>
        <row r="1145">
          <cell r="A1145" t="str">
            <v>PGE:ROB:LED R-BR - 14 TO &lt;= 22 WATTS</v>
          </cell>
          <cell r="B1145" t="str">
            <v>PGE</v>
          </cell>
          <cell r="C1145" t="str">
            <v>ROB</v>
          </cell>
          <cell r="D1145" t="str">
            <v>LED R-BR - 14 TO &lt;= 22 WATTS</v>
          </cell>
          <cell r="E1145" t="str">
            <v>Ag</v>
          </cell>
          <cell r="F1145">
            <v>8.2200000000000006</v>
          </cell>
          <cell r="G1145">
            <v>0</v>
          </cell>
          <cell r="H1145">
            <v>8.2200000000000006</v>
          </cell>
          <cell r="I1145">
            <v>0</v>
          </cell>
          <cell r="J1145" t="b">
            <v>0</v>
          </cell>
        </row>
        <row r="1146">
          <cell r="A1146" t="str">
            <v>PGE:R:LED HIGH/LOW BAY: &gt;262 TO 280 WATTS, REPLACING 400W PS-MH</v>
          </cell>
          <cell r="B1146" t="str">
            <v>PGE</v>
          </cell>
          <cell r="C1146" t="str">
            <v>R</v>
          </cell>
          <cell r="D1146" t="str">
            <v>LED HIGH/LOW BAY: &gt;262 TO 280 WATTS, REPLACING 400W PS-MH</v>
          </cell>
          <cell r="E1146" t="str">
            <v>Res</v>
          </cell>
          <cell r="F1146">
            <v>13.6</v>
          </cell>
          <cell r="G1146">
            <v>0</v>
          </cell>
          <cell r="H1146">
            <v>13.6</v>
          </cell>
          <cell r="I1146">
            <v>0</v>
          </cell>
          <cell r="J1146" t="b">
            <v>0</v>
          </cell>
        </row>
        <row r="1147">
          <cell r="A1147" t="str">
            <v>PGE:R:LED HIGH/LOW BAY: &gt;262 TO 280 WATTS, REPLACING 400W PS-MH</v>
          </cell>
          <cell r="B1147" t="str">
            <v>PGE</v>
          </cell>
          <cell r="C1147" t="str">
            <v>R</v>
          </cell>
          <cell r="D1147" t="str">
            <v>LED HIGH/LOW BAY: &gt;262 TO 280 WATTS, REPLACING 400W PS-MH</v>
          </cell>
          <cell r="E1147" t="str">
            <v>Res</v>
          </cell>
          <cell r="F1147">
            <v>15.6</v>
          </cell>
          <cell r="G1147">
            <v>0</v>
          </cell>
          <cell r="H1147">
            <v>15.6</v>
          </cell>
          <cell r="I1147">
            <v>0</v>
          </cell>
          <cell r="J1147" t="b">
            <v>0</v>
          </cell>
        </row>
        <row r="1148">
          <cell r="A1148" t="str">
            <v>PGE:R:LED PAR30 = 15 TO &lt;16 WATTS</v>
          </cell>
          <cell r="B1148" t="str">
            <v>PGE</v>
          </cell>
          <cell r="C1148" t="str">
            <v>R</v>
          </cell>
          <cell r="D1148" t="str">
            <v>LED PAR30 = 15 TO &lt;16 WATTS</v>
          </cell>
          <cell r="E1148" t="str">
            <v>Res</v>
          </cell>
          <cell r="F1148">
            <v>7.4</v>
          </cell>
          <cell r="G1148">
            <v>0</v>
          </cell>
          <cell r="H1148">
            <v>7.4</v>
          </cell>
          <cell r="I1148">
            <v>0</v>
          </cell>
          <cell r="J1148" t="b">
            <v>0</v>
          </cell>
        </row>
        <row r="1149">
          <cell r="A1149" t="str">
            <v>PGE:R:LED PAR38 = 17 TO &lt;18 WATTS</v>
          </cell>
          <cell r="B1149" t="str">
            <v>PGE</v>
          </cell>
          <cell r="C1149" t="str">
            <v>R</v>
          </cell>
          <cell r="D1149" t="str">
            <v>LED PAR38 = 17 TO &lt;18 WATTS</v>
          </cell>
          <cell r="E1149" t="str">
            <v>Res</v>
          </cell>
          <cell r="F1149">
            <v>12</v>
          </cell>
          <cell r="G1149">
            <v>0</v>
          </cell>
          <cell r="H1149">
            <v>12</v>
          </cell>
          <cell r="I1149">
            <v>0</v>
          </cell>
          <cell r="J1149" t="b">
            <v>0</v>
          </cell>
        </row>
        <row r="1150">
          <cell r="A1150" t="str">
            <v>PGE:ROB:2X4 HIGH PERFORMANCE 1L T8 FIXTURE WITH NLO NEMA PREMIUM BALLAST</v>
          </cell>
          <cell r="B1150" t="str">
            <v>PGE</v>
          </cell>
          <cell r="C1150" t="str">
            <v>ROB</v>
          </cell>
          <cell r="D1150" t="str">
            <v>2X4 HIGH PERFORMANCE 1L T8 FIXTURE WITH NLO NEMA PREMIUM BALLAST</v>
          </cell>
          <cell r="E1150" t="str">
            <v>Res</v>
          </cell>
          <cell r="F1150">
            <v>15</v>
          </cell>
          <cell r="G1150">
            <v>0</v>
          </cell>
          <cell r="H1150">
            <v>15</v>
          </cell>
          <cell r="I1150">
            <v>0</v>
          </cell>
          <cell r="J1150" t="b">
            <v>0</v>
          </cell>
        </row>
        <row r="1151">
          <cell r="A1151" t="str">
            <v>PGE:ROB:LIN FT T1 LED LTBAR &lt;= 5FT UNIT NO OCC SENS CTRL REPLACE MULT LAMP PROFILE</v>
          </cell>
          <cell r="B1151" t="str">
            <v>PGE</v>
          </cell>
          <cell r="C1151" t="str">
            <v>ROB</v>
          </cell>
          <cell r="D1151" t="str">
            <v>LIN FT T1 LED LTBAR &lt;= 5FT UNIT NO OCC SENS CTRL REPLACE MULT LAMP PROFILE</v>
          </cell>
          <cell r="E1151" t="str">
            <v>Res</v>
          </cell>
          <cell r="F1151">
            <v>14.9</v>
          </cell>
          <cell r="G1151">
            <v>0</v>
          </cell>
          <cell r="H1151">
            <v>4</v>
          </cell>
          <cell r="I1151">
            <v>4</v>
          </cell>
          <cell r="J1151" t="b">
            <v>1</v>
          </cell>
        </row>
        <row r="1152">
          <cell r="A1152" t="str">
            <v>PGE:ROB:T-8 W/ ELECTRONIC BALLAST: 2 FT 4 LAMP - INTERIOR</v>
          </cell>
          <cell r="B1152" t="str">
            <v>PGE</v>
          </cell>
          <cell r="C1152" t="str">
            <v>ROB</v>
          </cell>
          <cell r="D1152" t="str">
            <v>T-8 W/ ELECTRONIC BALLAST: 2 FT 4 LAMP - INTERIOR</v>
          </cell>
          <cell r="E1152" t="str">
            <v>Res</v>
          </cell>
          <cell r="F1152">
            <v>15</v>
          </cell>
          <cell r="G1152">
            <v>0</v>
          </cell>
          <cell r="H1152">
            <v>15</v>
          </cell>
          <cell r="I1152">
            <v>0</v>
          </cell>
          <cell r="J1152" t="b">
            <v>0</v>
          </cell>
        </row>
        <row r="1153">
          <cell r="A1153" t="str">
            <v>PGE:ROB:T8-25 WATT LAMP-REPLACEMENT OF T8-32 WATT LAMP - 4 FT</v>
          </cell>
          <cell r="B1153" t="str">
            <v>PGE</v>
          </cell>
          <cell r="C1153" t="str">
            <v>ROB</v>
          </cell>
          <cell r="D1153" t="str">
            <v>T8-25 WATT LAMP-REPLACEMENT OF T8-32 WATT LAMP - 4 FT</v>
          </cell>
          <cell r="E1153" t="str">
            <v>Res</v>
          </cell>
          <cell r="F1153">
            <v>14.26</v>
          </cell>
          <cell r="G1153">
            <v>0</v>
          </cell>
          <cell r="H1153">
            <v>4.753333333333333</v>
          </cell>
          <cell r="I1153">
            <v>0</v>
          </cell>
          <cell r="J1153" t="b">
            <v>1</v>
          </cell>
        </row>
        <row r="1154">
          <cell r="A1154" t="str">
            <v>PGE:R:T-8 W/ ELECTRONIC BALLAST: 4 FT 4 LAMP - INTERIOR COMMON</v>
          </cell>
          <cell r="B1154" t="str">
            <v>PGE</v>
          </cell>
          <cell r="C1154" t="str">
            <v>R</v>
          </cell>
          <cell r="D1154" t="str">
            <v>T-8 W/ ELECTRONIC BALLAST: 4 FT 4 LAMP - INTERIOR COMMON</v>
          </cell>
          <cell r="E1154" t="str">
            <v>Res</v>
          </cell>
          <cell r="F1154">
            <v>15</v>
          </cell>
          <cell r="G1154">
            <v>0</v>
          </cell>
          <cell r="H1154">
            <v>15</v>
          </cell>
          <cell r="I1154">
            <v>0</v>
          </cell>
          <cell r="J1154" t="b">
            <v>0</v>
          </cell>
        </row>
        <row r="1155">
          <cell r="A1155" t="str">
            <v>PGE:ROB:2X4 HIGH PERFORMANCE 2L T8 KIT WITH NLO NEMA PREMIUM  BALLAST</v>
          </cell>
          <cell r="B1155" t="str">
            <v>PGE</v>
          </cell>
          <cell r="C1155" t="str">
            <v>ROB</v>
          </cell>
          <cell r="D1155" t="str">
            <v>2X4 HIGH PERFORMANCE 2L T8 KIT WITH NLO NEMA PREMIUM  BALLAST</v>
          </cell>
          <cell r="E1155" t="str">
            <v>Com</v>
          </cell>
          <cell r="F1155">
            <v>15</v>
          </cell>
          <cell r="G1155">
            <v>0</v>
          </cell>
          <cell r="H1155">
            <v>15</v>
          </cell>
          <cell r="I1155">
            <v>0</v>
          </cell>
          <cell r="J1155" t="b">
            <v>0</v>
          </cell>
        </row>
        <row r="1156">
          <cell r="A1156" t="str">
            <v>PGE:R:LED MR-16 = 6 TO &lt;7 WATTS</v>
          </cell>
          <cell r="B1156" t="str">
            <v>PGE</v>
          </cell>
          <cell r="C1156" t="str">
            <v>R</v>
          </cell>
          <cell r="D1156" t="str">
            <v>LED MR-16 = 6 TO &lt;7 WATTS</v>
          </cell>
          <cell r="E1156" t="str">
            <v>Res</v>
          </cell>
          <cell r="F1156">
            <v>6.9</v>
          </cell>
          <cell r="G1156">
            <v>0</v>
          </cell>
          <cell r="H1156">
            <v>6.9</v>
          </cell>
          <cell r="I1156">
            <v>0</v>
          </cell>
          <cell r="J1156" t="b">
            <v>0</v>
          </cell>
        </row>
        <row r="1157">
          <cell r="A1157" t="str">
            <v>PGE:R:LED PAR30 = 13 TO &lt;14 WATTS</v>
          </cell>
          <cell r="B1157" t="str">
            <v>PGE</v>
          </cell>
          <cell r="C1157" t="str">
            <v>R</v>
          </cell>
          <cell r="D1157" t="str">
            <v>LED PAR30 = 13 TO &lt;14 WATTS</v>
          </cell>
          <cell r="E1157" t="str">
            <v>Res</v>
          </cell>
          <cell r="F1157">
            <v>7.3</v>
          </cell>
          <cell r="G1157">
            <v>0</v>
          </cell>
          <cell r="H1157">
            <v>7.3</v>
          </cell>
          <cell r="I1157">
            <v>0</v>
          </cell>
          <cell r="J1157" t="b">
            <v>0</v>
          </cell>
        </row>
        <row r="1158">
          <cell r="A1158" t="str">
            <v>PGE:R:LED PAR30 = 14 TO &lt;15 WATTS</v>
          </cell>
          <cell r="B1158" t="str">
            <v>PGE</v>
          </cell>
          <cell r="C1158" t="str">
            <v>R</v>
          </cell>
          <cell r="D1158" t="str">
            <v>LED PAR30 = 14 TO &lt;15 WATTS</v>
          </cell>
          <cell r="E1158" t="str">
            <v>Res</v>
          </cell>
          <cell r="F1158">
            <v>4.0999999999999996</v>
          </cell>
          <cell r="G1158">
            <v>0</v>
          </cell>
          <cell r="H1158">
            <v>4.0999999999999996</v>
          </cell>
          <cell r="I1158">
            <v>0</v>
          </cell>
          <cell r="J1158" t="b">
            <v>0</v>
          </cell>
        </row>
        <row r="1159">
          <cell r="A1159" t="str">
            <v>PGE:R:LED PAR30 = 14 TO &lt;15 WATTS</v>
          </cell>
          <cell r="B1159" t="str">
            <v>PGE</v>
          </cell>
          <cell r="C1159" t="str">
            <v>R</v>
          </cell>
          <cell r="D1159" t="str">
            <v>LED PAR30 = 14 TO &lt;15 WATTS</v>
          </cell>
          <cell r="E1159" t="str">
            <v>Res</v>
          </cell>
          <cell r="F1159">
            <v>8.6999999999999993</v>
          </cell>
          <cell r="G1159">
            <v>0</v>
          </cell>
          <cell r="H1159">
            <v>8.6999999999999993</v>
          </cell>
          <cell r="I1159">
            <v>0</v>
          </cell>
          <cell r="J1159" t="b">
            <v>0</v>
          </cell>
        </row>
        <row r="1160">
          <cell r="A1160" t="str">
            <v>PGE:R:LED PAR38 = 16 TO &lt;17 WATTS</v>
          </cell>
          <cell r="B1160" t="str">
            <v>PGE</v>
          </cell>
          <cell r="C1160" t="str">
            <v>R</v>
          </cell>
          <cell r="D1160" t="str">
            <v>LED PAR38 = 16 TO &lt;17 WATTS</v>
          </cell>
          <cell r="E1160" t="str">
            <v>Res</v>
          </cell>
          <cell r="F1160">
            <v>5</v>
          </cell>
          <cell r="G1160">
            <v>0</v>
          </cell>
          <cell r="H1160">
            <v>5</v>
          </cell>
          <cell r="I1160">
            <v>0</v>
          </cell>
          <cell r="J1160" t="b">
            <v>0</v>
          </cell>
        </row>
        <row r="1161">
          <cell r="A1161" t="str">
            <v>PGE:R:LED PAR38 = 16 TO &lt;17 WATTS</v>
          </cell>
          <cell r="B1161" t="str">
            <v>PGE</v>
          </cell>
          <cell r="C1161" t="str">
            <v>R</v>
          </cell>
          <cell r="D1161" t="str">
            <v>LED PAR38 = 16 TO &lt;17 WATTS</v>
          </cell>
          <cell r="E1161" t="str">
            <v>Res</v>
          </cell>
          <cell r="F1161">
            <v>9.5</v>
          </cell>
          <cell r="G1161">
            <v>0</v>
          </cell>
          <cell r="H1161">
            <v>9.5</v>
          </cell>
          <cell r="I1161">
            <v>0</v>
          </cell>
          <cell r="J1161" t="b">
            <v>0</v>
          </cell>
        </row>
        <row r="1162">
          <cell r="A1162" t="str">
            <v>PGE:R:LED R-BR -  5 TO &lt;11 WATTS</v>
          </cell>
          <cell r="B1162" t="str">
            <v>PGE</v>
          </cell>
          <cell r="C1162" t="str">
            <v>R</v>
          </cell>
          <cell r="D1162" t="str">
            <v>LED R-BR -  5 TO &lt;11 WATTS</v>
          </cell>
          <cell r="E1162" t="str">
            <v>Res</v>
          </cell>
          <cell r="F1162">
            <v>4.2</v>
          </cell>
          <cell r="G1162">
            <v>0</v>
          </cell>
          <cell r="H1162">
            <v>4.2</v>
          </cell>
          <cell r="I1162">
            <v>0</v>
          </cell>
          <cell r="J1162" t="b">
            <v>0</v>
          </cell>
        </row>
        <row r="1163">
          <cell r="A1163" t="str">
            <v>PGE:R:LED PAR38 = 16 TO &lt;17 WATTS</v>
          </cell>
          <cell r="B1163" t="str">
            <v>PGE</v>
          </cell>
          <cell r="C1163" t="str">
            <v>R</v>
          </cell>
          <cell r="D1163" t="str">
            <v>LED PAR38 = 16 TO &lt;17 WATTS</v>
          </cell>
          <cell r="E1163" t="str">
            <v>Res</v>
          </cell>
          <cell r="F1163">
            <v>6.9</v>
          </cell>
          <cell r="G1163">
            <v>0</v>
          </cell>
          <cell r="H1163">
            <v>6.9</v>
          </cell>
          <cell r="I1163">
            <v>0</v>
          </cell>
          <cell r="J1163" t="b">
            <v>0</v>
          </cell>
        </row>
        <row r="1164">
          <cell r="A1164" t="str">
            <v>PGE:R:LED PAR38 = 16 TO &lt;17 WATTS</v>
          </cell>
          <cell r="B1164" t="str">
            <v>PGE</v>
          </cell>
          <cell r="C1164" t="str">
            <v>R</v>
          </cell>
          <cell r="D1164" t="str">
            <v>LED PAR38 = 16 TO &lt;17 WATTS</v>
          </cell>
          <cell r="E1164" t="str">
            <v>Res</v>
          </cell>
          <cell r="F1164">
            <v>7.3</v>
          </cell>
          <cell r="G1164">
            <v>0</v>
          </cell>
          <cell r="H1164">
            <v>7.3</v>
          </cell>
          <cell r="I1164">
            <v>0</v>
          </cell>
          <cell r="J1164" t="b">
            <v>0</v>
          </cell>
        </row>
        <row r="1165">
          <cell r="A1165" t="str">
            <v>PGE:R:LED PAR38 = 16 TO &lt;17 WATTS</v>
          </cell>
          <cell r="B1165" t="str">
            <v>PGE</v>
          </cell>
          <cell r="C1165" t="str">
            <v>R</v>
          </cell>
          <cell r="D1165" t="str">
            <v>LED PAR38 = 16 TO &lt;17 WATTS</v>
          </cell>
          <cell r="E1165" t="str">
            <v>Res</v>
          </cell>
          <cell r="F1165">
            <v>8.9</v>
          </cell>
          <cell r="G1165">
            <v>0</v>
          </cell>
          <cell r="H1165">
            <v>8.9</v>
          </cell>
          <cell r="I1165">
            <v>0</v>
          </cell>
          <cell r="J1165" t="b">
            <v>0</v>
          </cell>
        </row>
        <row r="1166">
          <cell r="A1166" t="str">
            <v>PGE:R:LED PAR38 = 20 TO &lt;21 WATTS</v>
          </cell>
          <cell r="B1166" t="str">
            <v>PGE</v>
          </cell>
          <cell r="C1166" t="str">
            <v>R</v>
          </cell>
          <cell r="D1166" t="str">
            <v>LED PAR38 = 20 TO &lt;21 WATTS</v>
          </cell>
          <cell r="E1166" t="str">
            <v>Res</v>
          </cell>
          <cell r="F1166">
            <v>5</v>
          </cell>
          <cell r="G1166">
            <v>0</v>
          </cell>
          <cell r="H1166">
            <v>5</v>
          </cell>
          <cell r="I1166">
            <v>0</v>
          </cell>
          <cell r="J1166" t="b">
            <v>0</v>
          </cell>
        </row>
        <row r="1167">
          <cell r="A1167" t="str">
            <v>PGE:R:LED PAR38 = 20 TO &lt;21 WATTS</v>
          </cell>
          <cell r="B1167" t="str">
            <v>PGE</v>
          </cell>
          <cell r="C1167" t="str">
            <v>R</v>
          </cell>
          <cell r="D1167" t="str">
            <v>LED PAR38 = 20 TO &lt;21 WATTS</v>
          </cell>
          <cell r="E1167" t="str">
            <v>Res</v>
          </cell>
          <cell r="F1167">
            <v>4.99</v>
          </cell>
          <cell r="G1167">
            <v>0</v>
          </cell>
          <cell r="H1167">
            <v>4.99</v>
          </cell>
          <cell r="I1167">
            <v>0</v>
          </cell>
          <cell r="J1167" t="b">
            <v>0</v>
          </cell>
        </row>
        <row r="1168">
          <cell r="A1168" t="str">
            <v>PGE:ROB:15 SEER (12 EER) PKG OR (12.5 EER) SPLIT 55-65 KBTU 3 PHASE AIR COOLED HP</v>
          </cell>
          <cell r="B1168" t="str">
            <v>PGE</v>
          </cell>
          <cell r="C1168" t="str">
            <v>ROB</v>
          </cell>
          <cell r="D1168" t="str">
            <v>15 SEER (12 EER) PKG OR (12.5 EER) SPLIT 55-65 KBTU 3 PHASE AIR COOLED HP</v>
          </cell>
          <cell r="E1168" t="str">
            <v>Com</v>
          </cell>
          <cell r="F1168">
            <v>15</v>
          </cell>
          <cell r="G1168">
            <v>0</v>
          </cell>
          <cell r="H1168">
            <v>15</v>
          </cell>
          <cell r="I1168">
            <v>0</v>
          </cell>
          <cell r="J1168" t="b">
            <v>0</v>
          </cell>
        </row>
        <row r="1169">
          <cell r="A1169" t="str">
            <v>PGE:ROB:17 SEER (13 EER) PKG OR (13.5 EER) SPLIT 55-65 KBTU 3 PHASE AIR COOLED HP</v>
          </cell>
          <cell r="B1169" t="str">
            <v>PGE</v>
          </cell>
          <cell r="C1169" t="str">
            <v>ROB</v>
          </cell>
          <cell r="D1169" t="str">
            <v>17 SEER (13 EER) PKG OR (13.5 EER) SPLIT 55-65 KBTU 3 PHASE AIR COOLED HP</v>
          </cell>
          <cell r="E1169" t="str">
            <v>Com</v>
          </cell>
          <cell r="F1169">
            <v>15</v>
          </cell>
          <cell r="G1169">
            <v>0</v>
          </cell>
          <cell r="H1169">
            <v>15</v>
          </cell>
          <cell r="I1169">
            <v>0</v>
          </cell>
          <cell r="J1169" t="b">
            <v>0</v>
          </cell>
        </row>
        <row r="1170">
          <cell r="A1170" t="str">
            <v>PGE:ROB:18 SEER (14 EER) PKG OR (14 EER) SPLIT &lt;55 KBTUH 3 PHASE AIR COOLED AC</v>
          </cell>
          <cell r="B1170" t="str">
            <v>PGE</v>
          </cell>
          <cell r="C1170" t="str">
            <v>ROB</v>
          </cell>
          <cell r="D1170" t="str">
            <v>18 SEER (14 EER) PKG OR (14 EER) SPLIT &lt;55 KBTUH 3 PHASE AIR COOLED AC</v>
          </cell>
          <cell r="E1170" t="str">
            <v>Com</v>
          </cell>
          <cell r="F1170">
            <v>15</v>
          </cell>
          <cell r="G1170">
            <v>0</v>
          </cell>
          <cell r="H1170">
            <v>15</v>
          </cell>
          <cell r="I1170">
            <v>0</v>
          </cell>
          <cell r="J1170" t="b">
            <v>0</v>
          </cell>
        </row>
        <row r="1171">
          <cell r="A1171" t="str">
            <v>PGE:ROB:HVAC_VARIABLE_REFRIG_FLOW_HEAT_PUMP &gt;=_ 80_TONS</v>
          </cell>
          <cell r="B1171" t="str">
            <v>PGE</v>
          </cell>
          <cell r="C1171" t="str">
            <v>ROB</v>
          </cell>
          <cell r="D1171" t="str">
            <v>HVAC_VARIABLE_REFRIG_FLOW_HEAT_PUMP &gt;=_ 80_TONS</v>
          </cell>
          <cell r="E1171" t="str">
            <v>Com</v>
          </cell>
          <cell r="F1171">
            <v>15</v>
          </cell>
          <cell r="G1171">
            <v>0</v>
          </cell>
          <cell r="H1171">
            <v>15</v>
          </cell>
          <cell r="I1171">
            <v>0</v>
          </cell>
          <cell r="J1171" t="b">
            <v>0</v>
          </cell>
        </row>
        <row r="1172">
          <cell r="A1172" t="str">
            <v>PGE:ROB:HVAC_VARIABLE_REFRIG_FLOW_HEAT_PUMP_&lt;_80_TONS</v>
          </cell>
          <cell r="B1172" t="str">
            <v>PGE</v>
          </cell>
          <cell r="C1172" t="str">
            <v>ROB</v>
          </cell>
          <cell r="D1172" t="str">
            <v>HVAC_VARIABLE_REFRIG_FLOW_HEAT_PUMP_&lt;_80_TONS</v>
          </cell>
          <cell r="E1172" t="str">
            <v>Ag</v>
          </cell>
          <cell r="F1172">
            <v>15</v>
          </cell>
          <cell r="G1172">
            <v>0</v>
          </cell>
          <cell r="H1172">
            <v>15</v>
          </cell>
          <cell r="I1172">
            <v>0</v>
          </cell>
          <cell r="J1172" t="b">
            <v>0</v>
          </cell>
        </row>
        <row r="1173">
          <cell r="A1173" t="str">
            <v>PGE:ROB:REFRIG CASE LTG-TIER 2 LED LIGHTBAR &lt;= 5-FOOT UNIT NO OCC SENSOR CONTROL</v>
          </cell>
          <cell r="B1173" t="str">
            <v>PGE</v>
          </cell>
          <cell r="C1173" t="str">
            <v>ROB</v>
          </cell>
          <cell r="D1173" t="str">
            <v>REFRIG CASE LTG-TIER 2 LED LIGHTBAR &lt;= 5-FOOT UNIT NO OCC SENSOR CONTROL</v>
          </cell>
          <cell r="E1173" t="str">
            <v>Res</v>
          </cell>
          <cell r="F1173">
            <v>16</v>
          </cell>
          <cell r="G1173">
            <v>0</v>
          </cell>
          <cell r="H1173">
            <v>4</v>
          </cell>
          <cell r="I1173">
            <v>4</v>
          </cell>
          <cell r="J1173" t="b">
            <v>1</v>
          </cell>
        </row>
        <row r="1174">
          <cell r="A1174" t="str">
            <v>PGE:R:LED MR-16 = 6 TO &lt;7 WATTS</v>
          </cell>
          <cell r="B1174" t="str">
            <v>PGE</v>
          </cell>
          <cell r="C1174" t="str">
            <v>R</v>
          </cell>
          <cell r="D1174" t="str">
            <v>LED MR-16 = 6 TO &lt;7 WATTS</v>
          </cell>
          <cell r="E1174" t="str">
            <v>Res</v>
          </cell>
          <cell r="F1174">
            <v>5.2</v>
          </cell>
          <cell r="G1174">
            <v>0</v>
          </cell>
          <cell r="H1174">
            <v>5.2</v>
          </cell>
          <cell r="I1174">
            <v>0</v>
          </cell>
          <cell r="J1174" t="b">
            <v>0</v>
          </cell>
        </row>
        <row r="1175">
          <cell r="A1175" t="str">
            <v>PGE:R:LED GLOBE:  &gt;=3 TO &lt;=10 WATTS</v>
          </cell>
          <cell r="B1175" t="str">
            <v>PGE</v>
          </cell>
          <cell r="C1175" t="str">
            <v>R</v>
          </cell>
          <cell r="D1175" t="str">
            <v>LED GLOBE:  &gt;=3 TO &lt;=10 WATTS</v>
          </cell>
          <cell r="E1175" t="str">
            <v>Res</v>
          </cell>
          <cell r="F1175">
            <v>8.9</v>
          </cell>
          <cell r="G1175">
            <v>0</v>
          </cell>
          <cell r="H1175">
            <v>8.9</v>
          </cell>
          <cell r="I1175">
            <v>0</v>
          </cell>
          <cell r="J1175" t="b">
            <v>0</v>
          </cell>
        </row>
        <row r="1176">
          <cell r="A1176" t="str">
            <v>PGE:R:LED PAR20: &lt;= 11 WATTS</v>
          </cell>
          <cell r="B1176" t="str">
            <v>PGE</v>
          </cell>
          <cell r="C1176" t="str">
            <v>R</v>
          </cell>
          <cell r="D1176" t="str">
            <v>LED PAR20: &lt;= 11 WATTS</v>
          </cell>
          <cell r="E1176" t="str">
            <v>Res</v>
          </cell>
          <cell r="F1176">
            <v>11.98</v>
          </cell>
          <cell r="G1176">
            <v>0</v>
          </cell>
          <cell r="H1176">
            <v>11.98</v>
          </cell>
          <cell r="I1176">
            <v>0</v>
          </cell>
          <cell r="J1176" t="b">
            <v>0</v>
          </cell>
        </row>
        <row r="1177">
          <cell r="A1177" t="str">
            <v>PGE:R:LED PAR30 &lt; 10 WATTS</v>
          </cell>
          <cell r="B1177" t="str">
            <v>PGE</v>
          </cell>
          <cell r="C1177" t="str">
            <v>R</v>
          </cell>
          <cell r="D1177" t="str">
            <v>LED PAR30 &lt; 10 WATTS</v>
          </cell>
          <cell r="E1177" t="str">
            <v>Res</v>
          </cell>
          <cell r="F1177">
            <v>6.71</v>
          </cell>
          <cell r="G1177">
            <v>0</v>
          </cell>
          <cell r="H1177">
            <v>6.71</v>
          </cell>
          <cell r="I1177">
            <v>0</v>
          </cell>
          <cell r="J1177" t="b">
            <v>0</v>
          </cell>
        </row>
        <row r="1178">
          <cell r="A1178" t="str">
            <v>PGE:R:LED MR-16 = 6 TO &lt;7 WATTS</v>
          </cell>
          <cell r="B1178" t="str">
            <v>PGE</v>
          </cell>
          <cell r="C1178" t="str">
            <v>R</v>
          </cell>
          <cell r="D1178" t="str">
            <v>LED MR-16 = 6 TO &lt;7 WATTS</v>
          </cell>
          <cell r="E1178" t="str">
            <v>Res</v>
          </cell>
          <cell r="F1178">
            <v>4.5999999999999996</v>
          </cell>
          <cell r="G1178">
            <v>0</v>
          </cell>
          <cell r="H1178">
            <v>4.5999999999999996</v>
          </cell>
          <cell r="I1178">
            <v>0</v>
          </cell>
          <cell r="J1178" t="b">
            <v>0</v>
          </cell>
        </row>
        <row r="1179">
          <cell r="A1179" t="str">
            <v>PGE:ROB:LED A-LAMP &lt; 8 WATTS</v>
          </cell>
          <cell r="B1179" t="str">
            <v>PGE</v>
          </cell>
          <cell r="C1179" t="str">
            <v>ROB</v>
          </cell>
          <cell r="D1179" t="str">
            <v>LED A-LAMP &lt; 8 WATTS</v>
          </cell>
          <cell r="E1179" t="str">
            <v>Res</v>
          </cell>
          <cell r="F1179">
            <v>7.8</v>
          </cell>
          <cell r="G1179">
            <v>0</v>
          </cell>
          <cell r="H1179">
            <v>7.8</v>
          </cell>
          <cell r="I1179">
            <v>0</v>
          </cell>
          <cell r="J1179" t="b">
            <v>0</v>
          </cell>
        </row>
        <row r="1180">
          <cell r="A1180" t="str">
            <v>PGE:R:FIXTURE EXT INDUCTION - 201-399 WATTS BASE CASE</v>
          </cell>
          <cell r="B1180" t="str">
            <v>PGE</v>
          </cell>
          <cell r="C1180" t="str">
            <v>R</v>
          </cell>
          <cell r="D1180" t="str">
            <v>FIXTURE EXT INDUCTION - 201-399 WATTS BASE CASE</v>
          </cell>
          <cell r="E1180" t="str">
            <v>Res</v>
          </cell>
          <cell r="F1180">
            <v>15</v>
          </cell>
          <cell r="G1180">
            <v>0</v>
          </cell>
          <cell r="H1180">
            <v>15</v>
          </cell>
          <cell r="I1180">
            <v>0</v>
          </cell>
          <cell r="J1180" t="b">
            <v>0</v>
          </cell>
        </row>
        <row r="1181">
          <cell r="A1181" t="str">
            <v>SCE:ROBNC:620 KWH/YR ENERGY STAR SIDE MOUNT FREEZER WITH THROUGH-THE-DOOR ICE - LARGE (23-31 FT3) REFRIGERATOR</v>
          </cell>
          <cell r="B1181" t="str">
            <v>SCE</v>
          </cell>
          <cell r="C1181" t="str">
            <v>ROBNC</v>
          </cell>
          <cell r="D1181" t="str">
            <v>620 KWH/YR ENERGY STAR SIDE MOUNT FREEZER WITH THROUGH-THE-DOOR ICE - LARGE (23-31 FT3) REFRIGERATOR</v>
          </cell>
          <cell r="E1181" t="str">
            <v>Res</v>
          </cell>
          <cell r="F1181">
            <v>14</v>
          </cell>
          <cell r="G1181">
            <v>14</v>
          </cell>
          <cell r="H1181">
            <v>14</v>
          </cell>
          <cell r="I1181">
            <v>14</v>
          </cell>
          <cell r="J1181" t="b">
            <v>0</v>
          </cell>
        </row>
        <row r="1182">
          <cell r="A1182" t="str">
            <v>SCE:ROBNC:EF = 0.93 OR HIGHER 30 GALLONS OR LARGER - HIGH EFFICIENCY ELECTRIC STORAGE WATER HEATER</v>
          </cell>
          <cell r="B1182" t="str">
            <v>SCE</v>
          </cell>
          <cell r="C1182" t="str">
            <v>ROBNC</v>
          </cell>
          <cell r="D1182" t="str">
            <v>EF = 0.93 OR HIGHER 30 GALLONS OR LARGER - HIGH EFFICIENCY ELECTRIC STORAGE WATER HEATER</v>
          </cell>
          <cell r="E1182" t="str">
            <v>Res</v>
          </cell>
          <cell r="F1182">
            <v>13</v>
          </cell>
          <cell r="G1182">
            <v>13</v>
          </cell>
          <cell r="H1182">
            <v>13</v>
          </cell>
          <cell r="I1182">
            <v>13</v>
          </cell>
          <cell r="J1182" t="b">
            <v>0</v>
          </cell>
        </row>
        <row r="1183">
          <cell r="A1183" t="str">
            <v>PGE:REA:CONTROL - MULTIPLEX - FLOATING SST CONT - LT-MT SUCTION GROUPS</v>
          </cell>
          <cell r="B1183" t="str">
            <v>PGE</v>
          </cell>
          <cell r="C1183" t="str">
            <v>REA</v>
          </cell>
          <cell r="D1183" t="str">
            <v>CONTROL - MULTIPLEX - FLOATING SST CONT - LT-MT SUCTION GROUPS</v>
          </cell>
          <cell r="E1183" t="str">
            <v>Com</v>
          </cell>
          <cell r="F1183">
            <v>15</v>
          </cell>
          <cell r="G1183">
            <v>0</v>
          </cell>
          <cell r="H1183">
            <v>6.666666666666667</v>
          </cell>
          <cell r="I1183">
            <v>0</v>
          </cell>
          <cell r="J1183" t="b">
            <v>1</v>
          </cell>
        </row>
        <row r="1184">
          <cell r="A1184" t="str">
            <v>PGE:REA:CONTROL - MULTIPLEX - WETBULB - EVAP COOLED SCT HP 70 F MIN - VAR SPD</v>
          </cell>
          <cell r="B1184" t="str">
            <v>PGE</v>
          </cell>
          <cell r="C1184" t="str">
            <v>REA</v>
          </cell>
          <cell r="D1184" t="str">
            <v>CONTROL - MULTIPLEX - WETBULB - EVAP COOLED SCT HP 70 F MIN - VAR SPD</v>
          </cell>
          <cell r="E1184" t="str">
            <v>Com</v>
          </cell>
          <cell r="F1184">
            <v>15</v>
          </cell>
          <cell r="G1184">
            <v>0</v>
          </cell>
          <cell r="H1184">
            <v>6.666666666666667</v>
          </cell>
          <cell r="I1184">
            <v>0</v>
          </cell>
          <cell r="J1184" t="b">
            <v>1</v>
          </cell>
        </row>
        <row r="1185">
          <cell r="A1185" t="str">
            <v>PGE:ROB:CONDENSER - MULTIPLEX - EFFIC/OVERSIZED AIR COOLED CONDENSER</v>
          </cell>
          <cell r="B1185" t="str">
            <v>PGE</v>
          </cell>
          <cell r="C1185" t="str">
            <v>ROB</v>
          </cell>
          <cell r="D1185" t="str">
            <v>CONDENSER - MULTIPLEX - EFFIC/OVERSIZED AIR COOLED CONDENSER</v>
          </cell>
          <cell r="E1185" t="str">
            <v>Com</v>
          </cell>
          <cell r="F1185">
            <v>15</v>
          </cell>
          <cell r="G1185">
            <v>0</v>
          </cell>
          <cell r="H1185">
            <v>15</v>
          </cell>
          <cell r="I1185">
            <v>0</v>
          </cell>
          <cell r="J1185" t="b">
            <v>0</v>
          </cell>
        </row>
        <row r="1186">
          <cell r="A1186" t="str">
            <v>PGE:ROB:FHP SINGLE LOW TEMPERATURE CONDENSING UNIT</v>
          </cell>
          <cell r="B1186" t="str">
            <v>PGE</v>
          </cell>
          <cell r="C1186" t="str">
            <v>ROB</v>
          </cell>
          <cell r="D1186" t="str">
            <v>FHP SINGLE LOW TEMPERATURE CONDENSING UNIT</v>
          </cell>
          <cell r="E1186" t="str">
            <v>Com</v>
          </cell>
          <cell r="F1186">
            <v>15</v>
          </cell>
          <cell r="G1186">
            <v>0</v>
          </cell>
          <cell r="H1186">
            <v>6.666666666666667</v>
          </cell>
          <cell r="I1186">
            <v>0</v>
          </cell>
          <cell r="J1186" t="b">
            <v>1</v>
          </cell>
        </row>
        <row r="1187">
          <cell r="A1187" t="str">
            <v>PGE:ROB:LED LUMINAIRE IN WALK-IN COOLER: 100W TO 38W</v>
          </cell>
          <cell r="B1187" t="str">
            <v>PGE</v>
          </cell>
          <cell r="C1187" t="str">
            <v>ROB</v>
          </cell>
          <cell r="D1187" t="str">
            <v>LED LUMINAIRE IN WALK-IN COOLER: 100W TO 38W</v>
          </cell>
          <cell r="E1187" t="str">
            <v>Com</v>
          </cell>
          <cell r="F1187">
            <v>11</v>
          </cell>
          <cell r="G1187">
            <v>0</v>
          </cell>
          <cell r="H1187">
            <v>6.666666666666667</v>
          </cell>
          <cell r="I1187">
            <v>6.666666666666667</v>
          </cell>
          <cell r="J1187" t="b">
            <v>1</v>
          </cell>
        </row>
        <row r="1188">
          <cell r="A1188" t="str">
            <v>PGE:ROB:LED LUMINAIRE IN WALK-IN COOLER: 60W TO 38W</v>
          </cell>
          <cell r="B1188" t="str">
            <v>PGE</v>
          </cell>
          <cell r="C1188" t="str">
            <v>ROB</v>
          </cell>
          <cell r="D1188" t="str">
            <v>LED LUMINAIRE IN WALK-IN COOLER: 60W TO 38W</v>
          </cell>
          <cell r="E1188" t="str">
            <v>Com</v>
          </cell>
          <cell r="F1188">
            <v>11</v>
          </cell>
          <cell r="G1188">
            <v>0</v>
          </cell>
          <cell r="H1188">
            <v>6.666666666666667</v>
          </cell>
          <cell r="I1188">
            <v>6.666666666666667</v>
          </cell>
          <cell r="J1188" t="b">
            <v>1</v>
          </cell>
        </row>
        <row r="1189">
          <cell r="A1189" t="str">
            <v>PGE:ROB:LIN FT T4 LED LTBAR &lt;= 5FT UNIT NO OCC SENS CTRL REPLACE MULT LAMP PROFILE</v>
          </cell>
          <cell r="B1189" t="str">
            <v>PGE</v>
          </cell>
          <cell r="C1189" t="str">
            <v>ROB</v>
          </cell>
          <cell r="D1189" t="str">
            <v>LIN FT T4 LED LTBAR &lt;= 5FT UNIT NO OCC SENS CTRL REPLACE MULT LAMP PROFILE</v>
          </cell>
          <cell r="E1189" t="str">
            <v>Com</v>
          </cell>
          <cell r="F1189">
            <v>16</v>
          </cell>
          <cell r="G1189">
            <v>0</v>
          </cell>
          <cell r="H1189">
            <v>4</v>
          </cell>
          <cell r="I1189">
            <v>4</v>
          </cell>
          <cell r="J1189" t="b">
            <v>1</v>
          </cell>
        </row>
        <row r="1190">
          <cell r="A1190" t="str">
            <v>PGE:ROB:REFRIG CASE LTG-TIER 1 LED LIGHTBAR &lt;= 5-FOOT UNIT NO OCC SENSOR CONTROL</v>
          </cell>
          <cell r="B1190" t="str">
            <v>PGE</v>
          </cell>
          <cell r="C1190" t="str">
            <v>ROB</v>
          </cell>
          <cell r="D1190" t="str">
            <v>REFRIG CASE LTG-TIER 1 LED LIGHTBAR &lt;= 5-FOOT UNIT NO OCC SENSOR CONTROL</v>
          </cell>
          <cell r="E1190" t="str">
            <v>Com</v>
          </cell>
          <cell r="F1190">
            <v>16</v>
          </cell>
          <cell r="G1190">
            <v>0</v>
          </cell>
          <cell r="H1190">
            <v>4</v>
          </cell>
          <cell r="I1190">
            <v>4</v>
          </cell>
          <cell r="J1190" t="b">
            <v>1</v>
          </cell>
        </row>
        <row r="1191">
          <cell r="A1191" t="str">
            <v>PGE:ROB:TIME CLOCK: REFRIGERATION CASE LIGHTING</v>
          </cell>
          <cell r="B1191" t="str">
            <v>PGE</v>
          </cell>
          <cell r="C1191" t="str">
            <v>ROB</v>
          </cell>
          <cell r="D1191" t="str">
            <v>TIME CLOCK: REFRIGERATION CASE LIGHTING</v>
          </cell>
          <cell r="E1191" t="str">
            <v>Com</v>
          </cell>
          <cell r="F1191">
            <v>8</v>
          </cell>
          <cell r="G1191">
            <v>0</v>
          </cell>
          <cell r="H1191">
            <v>8</v>
          </cell>
          <cell r="I1191">
            <v>4</v>
          </cell>
          <cell r="J1191" t="b">
            <v>1</v>
          </cell>
        </row>
        <row r="1192">
          <cell r="A1192" t="str">
            <v>PGE:ROB:2X4 HIGH PERFORMANCE 2L T8 KIT WITH RLO NEMA PREMIUM  BALLAST</v>
          </cell>
          <cell r="B1192" t="str">
            <v>PGE</v>
          </cell>
          <cell r="C1192" t="str">
            <v>ROB</v>
          </cell>
          <cell r="D1192" t="str">
            <v>2X4 HIGH PERFORMANCE 2L T8 KIT WITH RLO NEMA PREMIUM  BALLAST</v>
          </cell>
          <cell r="E1192" t="str">
            <v>Ind</v>
          </cell>
          <cell r="F1192">
            <v>15</v>
          </cell>
          <cell r="G1192">
            <v>0</v>
          </cell>
          <cell r="H1192">
            <v>15</v>
          </cell>
          <cell r="I1192">
            <v>0</v>
          </cell>
          <cell r="J1192" t="b">
            <v>0</v>
          </cell>
        </row>
        <row r="1193">
          <cell r="A1193" t="str">
            <v>SCE:ROBNC:EF = 2.0 40 GALLON HEAT PUMP WATER HEATER REPLACING 40 GALLON ELECTRIC STORAGE WATER HEATER, EF = 0.</v>
          </cell>
          <cell r="B1193" t="str">
            <v>SCE</v>
          </cell>
          <cell r="C1193" t="str">
            <v>ROBNC</v>
          </cell>
          <cell r="D1193" t="str">
            <v>EF = 2.0 40 GALLON HEAT PUMP WATER HEATER REPLACING 40 GALLON ELECTRIC STORAGE WATER HEATER, EF = 0.</v>
          </cell>
          <cell r="E1193" t="str">
            <v>Res</v>
          </cell>
          <cell r="F1193">
            <v>10</v>
          </cell>
          <cell r="G1193">
            <v>10</v>
          </cell>
          <cell r="H1193">
            <v>10</v>
          </cell>
          <cell r="I1193">
            <v>10</v>
          </cell>
          <cell r="J1193" t="b">
            <v>0</v>
          </cell>
        </row>
        <row r="1194">
          <cell r="A1194" t="str">
            <v>PGE:ROB:LED HIGH/LOW BAY: &gt;160 TO 220 WATTS, REPLACING T8 FLUOR 2ND GEN 8L VHLO</v>
          </cell>
          <cell r="B1194" t="str">
            <v>PGE</v>
          </cell>
          <cell r="C1194" t="str">
            <v>ROB</v>
          </cell>
          <cell r="D1194" t="str">
            <v>LED HIGH/LOW BAY: &gt;160 TO 220 WATTS, REPLACING T8 FLUOR 2ND GEN 8L VHLO</v>
          </cell>
          <cell r="E1194" t="str">
            <v>Ind</v>
          </cell>
          <cell r="F1194">
            <v>10.87</v>
          </cell>
          <cell r="G1194">
            <v>0</v>
          </cell>
          <cell r="H1194">
            <v>10.87</v>
          </cell>
          <cell r="I1194">
            <v>0</v>
          </cell>
          <cell r="J1194" t="b">
            <v>0</v>
          </cell>
        </row>
        <row r="1195">
          <cell r="A1195" t="str">
            <v>PGE:ROB:LED HIGH/LOW BAY: &gt;220 TO 262 WATTS, REPLACING 350W PS-MH</v>
          </cell>
          <cell r="B1195" t="str">
            <v>PGE</v>
          </cell>
          <cell r="C1195" t="str">
            <v>ROB</v>
          </cell>
          <cell r="D1195" t="str">
            <v>LED HIGH/LOW BAY: &gt;220 TO 262 WATTS, REPLACING 350W PS-MH</v>
          </cell>
          <cell r="E1195" t="str">
            <v>Ind</v>
          </cell>
          <cell r="F1195">
            <v>10.9</v>
          </cell>
          <cell r="G1195">
            <v>0</v>
          </cell>
          <cell r="H1195">
            <v>10.9</v>
          </cell>
          <cell r="I1195">
            <v>0</v>
          </cell>
          <cell r="J1195" t="b">
            <v>0</v>
          </cell>
        </row>
        <row r="1196">
          <cell r="A1196" t="str">
            <v>PGE:ROB:LED HIGH/LOW BAY: 40 TO 131 WATTS, REPLACING A 175W PS-MH</v>
          </cell>
          <cell r="B1196" t="str">
            <v>PGE</v>
          </cell>
          <cell r="C1196" t="str">
            <v>ROB</v>
          </cell>
          <cell r="D1196" t="str">
            <v>LED HIGH/LOW BAY: 40 TO 131 WATTS, REPLACING A 175W PS-MH</v>
          </cell>
          <cell r="E1196" t="str">
            <v>Ind</v>
          </cell>
          <cell r="F1196">
            <v>10.87</v>
          </cell>
          <cell r="G1196">
            <v>0</v>
          </cell>
          <cell r="H1196">
            <v>10.87</v>
          </cell>
          <cell r="I1196">
            <v>0</v>
          </cell>
          <cell r="J1196" t="b">
            <v>0</v>
          </cell>
        </row>
        <row r="1197">
          <cell r="A1197" t="str">
            <v>PGE:ROB:LED OUTDOOR AREA LIGHTING - INSTALL 151-192 W FIXTURE</v>
          </cell>
          <cell r="B1197" t="str">
            <v>PGE</v>
          </cell>
          <cell r="C1197" t="str">
            <v>ROB</v>
          </cell>
          <cell r="D1197" t="str">
            <v>LED OUTDOOR AREA LIGHTING - INSTALL 151-192 W FIXTURE</v>
          </cell>
          <cell r="E1197" t="str">
            <v>Ind</v>
          </cell>
          <cell r="F1197">
            <v>12</v>
          </cell>
          <cell r="G1197">
            <v>0</v>
          </cell>
          <cell r="H1197">
            <v>12</v>
          </cell>
          <cell r="I1197">
            <v>0</v>
          </cell>
          <cell r="J1197" t="b">
            <v>0</v>
          </cell>
        </row>
        <row r="1198">
          <cell r="A1198" t="str">
            <v>PGE:ROB:15 SEER, 12 EER, AND 8 HSPF PACKAGE HEAT PUMP</v>
          </cell>
          <cell r="B1198" t="str">
            <v>PGE</v>
          </cell>
          <cell r="C1198" t="str">
            <v>ROB</v>
          </cell>
          <cell r="D1198" t="str">
            <v>15 SEER, 12 EER, AND 8 HSPF PACKAGE HEAT PUMP</v>
          </cell>
          <cell r="E1198" t="str">
            <v>Res</v>
          </cell>
          <cell r="F1198">
            <v>15</v>
          </cell>
          <cell r="G1198">
            <v>0</v>
          </cell>
          <cell r="H1198">
            <v>15</v>
          </cell>
          <cell r="I1198">
            <v>0</v>
          </cell>
          <cell r="J1198" t="b">
            <v>0</v>
          </cell>
        </row>
        <row r="1199">
          <cell r="A1199" t="str">
            <v>PGE:ROB:16 SEER AND 12 EER PACKAGE AIR CONDITIONER</v>
          </cell>
          <cell r="B1199" t="str">
            <v>PGE</v>
          </cell>
          <cell r="C1199" t="str">
            <v>ROB</v>
          </cell>
          <cell r="D1199" t="str">
            <v>16 SEER AND 12 EER PACKAGE AIR CONDITIONER</v>
          </cell>
          <cell r="E1199" t="str">
            <v>Res</v>
          </cell>
          <cell r="F1199">
            <v>15</v>
          </cell>
          <cell r="G1199">
            <v>0</v>
          </cell>
          <cell r="H1199">
            <v>15</v>
          </cell>
          <cell r="I1199">
            <v>0</v>
          </cell>
          <cell r="J1199" t="b">
            <v>0</v>
          </cell>
        </row>
        <row r="1200">
          <cell r="A1200" t="str">
            <v>PGE:ROB:TANK INSULATION-HIGH TEMP-TWO INCH</v>
          </cell>
          <cell r="B1200" t="str">
            <v>PGE</v>
          </cell>
          <cell r="C1200" t="str">
            <v>ROB</v>
          </cell>
          <cell r="D1200" t="str">
            <v>TANK INSULATION-HIGH TEMP-TWO INCH</v>
          </cell>
          <cell r="E1200" t="str">
            <v>Ind</v>
          </cell>
          <cell r="F1200">
            <v>15</v>
          </cell>
          <cell r="G1200">
            <v>0</v>
          </cell>
          <cell r="H1200">
            <v>15</v>
          </cell>
          <cell r="I1200">
            <v>0</v>
          </cell>
          <cell r="J1200" t="b">
            <v>0</v>
          </cell>
        </row>
        <row r="1201">
          <cell r="A1201" t="str">
            <v>PGE:ROB:VARIABLE FREQUENCY DRIVE - HVAC FAN, 100 HP MAX</v>
          </cell>
          <cell r="B1201" t="str">
            <v>PGE</v>
          </cell>
          <cell r="C1201" t="str">
            <v>ROB</v>
          </cell>
          <cell r="D1201" t="str">
            <v>VARIABLE FREQUENCY DRIVE - HVAC FAN, 100 HP MAX</v>
          </cell>
          <cell r="E1201" t="str">
            <v>Ind</v>
          </cell>
          <cell r="F1201">
            <v>15</v>
          </cell>
          <cell r="G1201">
            <v>0</v>
          </cell>
          <cell r="H1201">
            <v>6.666666666666667</v>
          </cell>
          <cell r="I1201">
            <v>0</v>
          </cell>
          <cell r="J1201" t="b">
            <v>1</v>
          </cell>
        </row>
        <row r="1202">
          <cell r="A1202" t="str">
            <v>SCE:ROBNC:ENERGY STAR BOTTOM MOUNT FREEZER, NO ICE - SMALL (8-16.5 FT3) REFRIGERATOR</v>
          </cell>
          <cell r="B1202" t="str">
            <v>SCE</v>
          </cell>
          <cell r="C1202" t="str">
            <v>ROBNC</v>
          </cell>
          <cell r="D1202" t="str">
            <v>ENERGY STAR BOTTOM MOUNT FREEZER, NO ICE - SMALL (8-16.5 FT3) REFRIGERATOR</v>
          </cell>
          <cell r="E1202" t="str">
            <v>Res</v>
          </cell>
          <cell r="F1202">
            <v>14</v>
          </cell>
          <cell r="G1202">
            <v>14</v>
          </cell>
          <cell r="H1202">
            <v>14</v>
          </cell>
          <cell r="I1202">
            <v>14</v>
          </cell>
          <cell r="J1202" t="b">
            <v>0</v>
          </cell>
        </row>
        <row r="1203">
          <cell r="A1203" t="str">
            <v>SCE:ROBNC:ENERGY STAR SIDE MOUNT FREEZER, NO ICE - MEDIUM (15-23 FT3) REFRIGERATOR</v>
          </cell>
          <cell r="B1203" t="str">
            <v>SCE</v>
          </cell>
          <cell r="C1203" t="str">
            <v>ROBNC</v>
          </cell>
          <cell r="D1203" t="str">
            <v>ENERGY STAR SIDE MOUNT FREEZER, NO ICE - MEDIUM (15-23 FT3) REFRIGERATOR</v>
          </cell>
          <cell r="E1203" t="str">
            <v>Res</v>
          </cell>
          <cell r="F1203">
            <v>14</v>
          </cell>
          <cell r="G1203">
            <v>14</v>
          </cell>
          <cell r="H1203">
            <v>14</v>
          </cell>
          <cell r="I1203">
            <v>14</v>
          </cell>
          <cell r="J1203" t="b">
            <v>0</v>
          </cell>
        </row>
        <row r="1204">
          <cell r="A1204" t="str">
            <v>PGE:R:LED A-LAMP 9 TO &lt; 10 WATTS</v>
          </cell>
          <cell r="B1204" t="str">
            <v>PGE</v>
          </cell>
          <cell r="C1204" t="str">
            <v>R</v>
          </cell>
          <cell r="D1204" t="str">
            <v>LED A-LAMP 9 TO &lt; 10 WATTS</v>
          </cell>
          <cell r="E1204" t="str">
            <v>Res</v>
          </cell>
          <cell r="F1204">
            <v>16</v>
          </cell>
          <cell r="G1204">
            <v>0</v>
          </cell>
          <cell r="H1204">
            <v>16</v>
          </cell>
          <cell r="I1204">
            <v>0</v>
          </cell>
          <cell r="J1204" t="b">
            <v>0</v>
          </cell>
        </row>
        <row r="1205">
          <cell r="A1205" t="str">
            <v>PGE:R:LED PAR20: &lt;= 11 WATTS</v>
          </cell>
          <cell r="B1205" t="str">
            <v>PGE</v>
          </cell>
          <cell r="C1205" t="str">
            <v>R</v>
          </cell>
          <cell r="D1205" t="str">
            <v>LED PAR20: &lt;= 11 WATTS</v>
          </cell>
          <cell r="E1205" t="str">
            <v>Res</v>
          </cell>
          <cell r="F1205">
            <v>7.75</v>
          </cell>
          <cell r="G1205">
            <v>0</v>
          </cell>
          <cell r="H1205">
            <v>7.75</v>
          </cell>
          <cell r="I1205">
            <v>0</v>
          </cell>
          <cell r="J1205" t="b">
            <v>0</v>
          </cell>
        </row>
        <row r="1206">
          <cell r="A1206" t="str">
            <v>PGE:R:LED PAR20: &lt;= 11 WATTS</v>
          </cell>
          <cell r="B1206" t="str">
            <v>PGE</v>
          </cell>
          <cell r="C1206" t="str">
            <v>R</v>
          </cell>
          <cell r="D1206" t="str">
            <v>LED PAR20: &lt;= 11 WATTS</v>
          </cell>
          <cell r="E1206" t="str">
            <v>Res</v>
          </cell>
          <cell r="F1206">
            <v>16</v>
          </cell>
          <cell r="G1206">
            <v>0</v>
          </cell>
          <cell r="H1206">
            <v>16</v>
          </cell>
          <cell r="I1206">
            <v>0</v>
          </cell>
          <cell r="J1206" t="b">
            <v>0</v>
          </cell>
        </row>
        <row r="1207">
          <cell r="A1207" t="str">
            <v>PGE:R:LED PAR30 = 13 TO &lt;14 WATTS</v>
          </cell>
          <cell r="B1207" t="str">
            <v>PGE</v>
          </cell>
          <cell r="C1207" t="str">
            <v>R</v>
          </cell>
          <cell r="D1207" t="str">
            <v>LED PAR30 = 13 TO &lt;14 WATTS</v>
          </cell>
          <cell r="E1207" t="str">
            <v>Res</v>
          </cell>
          <cell r="F1207">
            <v>4.2</v>
          </cell>
          <cell r="G1207">
            <v>0</v>
          </cell>
          <cell r="H1207">
            <v>4.2</v>
          </cell>
          <cell r="I1207">
            <v>0</v>
          </cell>
          <cell r="J1207" t="b">
            <v>0</v>
          </cell>
        </row>
        <row r="1208">
          <cell r="A1208" t="str">
            <v>PGE:R:LED PAR30 = 13 TO &lt;14 WATTS</v>
          </cell>
          <cell r="B1208" t="str">
            <v>PGE</v>
          </cell>
          <cell r="C1208" t="str">
            <v>R</v>
          </cell>
          <cell r="D1208" t="str">
            <v>LED PAR30 = 13 TO &lt;14 WATTS</v>
          </cell>
          <cell r="E1208" t="str">
            <v>Res</v>
          </cell>
          <cell r="F1208">
            <v>4.16</v>
          </cell>
          <cell r="G1208">
            <v>0</v>
          </cell>
          <cell r="H1208">
            <v>4.16</v>
          </cell>
          <cell r="I1208">
            <v>0</v>
          </cell>
          <cell r="J1208" t="b">
            <v>0</v>
          </cell>
        </row>
        <row r="1209">
          <cell r="A1209" t="str">
            <v>PGE:R:LED PAR30 = 13 TO &lt;14 WATTS</v>
          </cell>
          <cell r="B1209" t="str">
            <v>PGE</v>
          </cell>
          <cell r="C1209" t="str">
            <v>R</v>
          </cell>
          <cell r="D1209" t="str">
            <v>LED PAR30 = 13 TO &lt;14 WATTS</v>
          </cell>
          <cell r="E1209" t="str">
            <v>Res</v>
          </cell>
          <cell r="F1209">
            <v>5.14</v>
          </cell>
          <cell r="G1209">
            <v>0</v>
          </cell>
          <cell r="H1209">
            <v>5.14</v>
          </cell>
          <cell r="I1209">
            <v>0</v>
          </cell>
          <cell r="J1209" t="b">
            <v>0</v>
          </cell>
        </row>
        <row r="1210">
          <cell r="A1210" t="str">
            <v>PGE:R:LED PAR38 = 17 TO &lt;18 WATTS</v>
          </cell>
          <cell r="B1210" t="str">
            <v>PGE</v>
          </cell>
          <cell r="C1210" t="str">
            <v>R</v>
          </cell>
          <cell r="D1210" t="str">
            <v>LED PAR38 = 17 TO &lt;18 WATTS</v>
          </cell>
          <cell r="E1210" t="str">
            <v>Res</v>
          </cell>
          <cell r="F1210">
            <v>7.4</v>
          </cell>
          <cell r="G1210">
            <v>0</v>
          </cell>
          <cell r="H1210">
            <v>7.4</v>
          </cell>
          <cell r="I1210">
            <v>0</v>
          </cell>
          <cell r="J1210" t="b">
            <v>0</v>
          </cell>
        </row>
        <row r="1211">
          <cell r="A1211" t="str">
            <v>PGE:R:LED PAR38 = 18 TO &lt;19 WATTS</v>
          </cell>
          <cell r="B1211" t="str">
            <v>PGE</v>
          </cell>
          <cell r="C1211" t="str">
            <v>R</v>
          </cell>
          <cell r="D1211" t="str">
            <v>LED PAR38 = 18 TO &lt;19 WATTS</v>
          </cell>
          <cell r="E1211" t="str">
            <v>Res</v>
          </cell>
          <cell r="F1211">
            <v>4.99</v>
          </cell>
          <cell r="G1211">
            <v>0</v>
          </cell>
          <cell r="H1211">
            <v>4.99</v>
          </cell>
          <cell r="I1211">
            <v>0</v>
          </cell>
          <cell r="J1211" t="b">
            <v>0</v>
          </cell>
        </row>
        <row r="1212">
          <cell r="A1212" t="str">
            <v>PGE:ROB:LED HIGH/LOW BAY: 40 TO 131 WATTS, REPLACING T8 FLUOR 2ND GEN 4L VHLO</v>
          </cell>
          <cell r="B1212" t="str">
            <v>PGE</v>
          </cell>
          <cell r="C1212" t="str">
            <v>ROB</v>
          </cell>
          <cell r="D1212" t="str">
            <v>LED HIGH/LOW BAY: 40 TO 131 WATTS, REPLACING T8 FLUOR 2ND GEN 4L VHLO</v>
          </cell>
          <cell r="E1212" t="str">
            <v>Com</v>
          </cell>
          <cell r="F1212">
            <v>10.9</v>
          </cell>
          <cell r="G1212">
            <v>0</v>
          </cell>
          <cell r="H1212">
            <v>10.9</v>
          </cell>
          <cell r="I1212">
            <v>0</v>
          </cell>
          <cell r="J1212" t="b">
            <v>0</v>
          </cell>
        </row>
        <row r="1213">
          <cell r="A1213" t="str">
            <v>PGE:ROB:LED A-LAMP &lt; 8 WATTS</v>
          </cell>
          <cell r="B1213" t="str">
            <v>PGE</v>
          </cell>
          <cell r="C1213" t="str">
            <v>ROB</v>
          </cell>
          <cell r="D1213" t="str">
            <v>LED A-LAMP &lt; 8 WATTS</v>
          </cell>
          <cell r="E1213" t="str">
            <v>Res</v>
          </cell>
          <cell r="F1213">
            <v>12</v>
          </cell>
          <cell r="G1213">
            <v>0</v>
          </cell>
          <cell r="H1213">
            <v>12</v>
          </cell>
          <cell r="I1213">
            <v>0</v>
          </cell>
          <cell r="J1213" t="b">
            <v>0</v>
          </cell>
        </row>
        <row r="1214">
          <cell r="A1214" t="str">
            <v>PGE:ROB:LED A-LAMP 15 TO &lt; 16 WATTS</v>
          </cell>
          <cell r="B1214" t="str">
            <v>PGE</v>
          </cell>
          <cell r="C1214" t="str">
            <v>ROB</v>
          </cell>
          <cell r="D1214" t="str">
            <v>LED A-LAMP 15 TO &lt; 16 WATTS</v>
          </cell>
          <cell r="E1214" t="str">
            <v>Res</v>
          </cell>
          <cell r="F1214">
            <v>7.4</v>
          </cell>
          <cell r="G1214">
            <v>0</v>
          </cell>
          <cell r="H1214">
            <v>7.4</v>
          </cell>
          <cell r="I1214">
            <v>0</v>
          </cell>
          <cell r="J1214" t="b">
            <v>0</v>
          </cell>
        </row>
        <row r="1215">
          <cell r="A1215" t="str">
            <v>PGE:ROB:LED OUTDOOR AREA LIGHTING - INSTALL 193-225 W FIXTURE</v>
          </cell>
          <cell r="B1215" t="str">
            <v>PGE</v>
          </cell>
          <cell r="C1215" t="str">
            <v>ROB</v>
          </cell>
          <cell r="D1215" t="str">
            <v>LED OUTDOOR AREA LIGHTING - INSTALL 193-225 W FIXTURE</v>
          </cell>
          <cell r="E1215" t="str">
            <v>Ag</v>
          </cell>
          <cell r="F1215">
            <v>12</v>
          </cell>
          <cell r="G1215">
            <v>0</v>
          </cell>
          <cell r="H1215">
            <v>12</v>
          </cell>
          <cell r="I1215">
            <v>0</v>
          </cell>
          <cell r="J1215" t="b">
            <v>0</v>
          </cell>
        </row>
        <row r="1216">
          <cell r="A1216" t="str">
            <v>PGE:ROB:ENERGY STAR SOLID DOOR REFRIGERATOR 2-DOOR 30&lt;50</v>
          </cell>
          <cell r="B1216" t="str">
            <v>PGE</v>
          </cell>
          <cell r="C1216" t="str">
            <v>ROB</v>
          </cell>
          <cell r="D1216" t="str">
            <v>ENERGY STAR SOLID DOOR REFRIGERATOR 2-DOOR 30&lt;50</v>
          </cell>
          <cell r="E1216" t="str">
            <v>Ag</v>
          </cell>
          <cell r="F1216">
            <v>12</v>
          </cell>
          <cell r="G1216">
            <v>0</v>
          </cell>
          <cell r="H1216">
            <v>12</v>
          </cell>
          <cell r="I1216">
            <v>0</v>
          </cell>
          <cell r="J1216" t="b">
            <v>0</v>
          </cell>
        </row>
        <row r="1217">
          <cell r="A1217" t="str">
            <v>PGE:ROB:GREENHOUSE: HEAT CURTAIN</v>
          </cell>
          <cell r="B1217" t="str">
            <v>PGE</v>
          </cell>
          <cell r="C1217" t="str">
            <v>ROB</v>
          </cell>
          <cell r="D1217" t="str">
            <v>GREENHOUSE: HEAT CURTAIN</v>
          </cell>
          <cell r="E1217" t="str">
            <v>Ag</v>
          </cell>
          <cell r="F1217">
            <v>5</v>
          </cell>
          <cell r="G1217">
            <v>0</v>
          </cell>
          <cell r="H1217">
            <v>5</v>
          </cell>
          <cell r="I1217">
            <v>0</v>
          </cell>
          <cell r="J1217" t="b">
            <v>0</v>
          </cell>
        </row>
        <row r="1218">
          <cell r="A1218" t="str">
            <v>PGE:ROB:LED HIGH/LOW BAY: 40 TO 131 WATTS, REPLACING A 175W PS-MH</v>
          </cell>
          <cell r="B1218" t="str">
            <v>PGE</v>
          </cell>
          <cell r="C1218" t="str">
            <v>ROB</v>
          </cell>
          <cell r="D1218" t="str">
            <v>LED HIGH/LOW BAY: 40 TO 131 WATTS, REPLACING A 175W PS-MH</v>
          </cell>
          <cell r="E1218" t="str">
            <v>Ag</v>
          </cell>
          <cell r="F1218">
            <v>7.7</v>
          </cell>
          <cell r="G1218">
            <v>0</v>
          </cell>
          <cell r="H1218">
            <v>7.7</v>
          </cell>
          <cell r="I1218">
            <v>0</v>
          </cell>
          <cell r="J1218" t="b">
            <v>0</v>
          </cell>
        </row>
        <row r="1219">
          <cell r="A1219" t="str">
            <v>PGE:ROB:LED HIGH/LOW BAY: 40 TO 131 WATTS, REPLACING A 175W PS-MH</v>
          </cell>
          <cell r="B1219" t="str">
            <v>PGE</v>
          </cell>
          <cell r="C1219" t="str">
            <v>ROB</v>
          </cell>
          <cell r="D1219" t="str">
            <v>LED HIGH/LOW BAY: 40 TO 131 WATTS, REPLACING A 175W PS-MH</v>
          </cell>
          <cell r="E1219" t="str">
            <v>Ag</v>
          </cell>
          <cell r="F1219">
            <v>10.87</v>
          </cell>
          <cell r="G1219">
            <v>0</v>
          </cell>
          <cell r="H1219">
            <v>10.87</v>
          </cell>
          <cell r="I1219">
            <v>0</v>
          </cell>
          <cell r="J1219" t="b">
            <v>0</v>
          </cell>
        </row>
        <row r="1220">
          <cell r="A1220" t="str">
            <v>PGE:ROB:LED HIGH/LOW BAY: 40 TO 131 WATTS, REPLACING T8 FLUOR 2ND GEN 4L VHLO</v>
          </cell>
          <cell r="B1220" t="str">
            <v>PGE</v>
          </cell>
          <cell r="C1220" t="str">
            <v>ROB</v>
          </cell>
          <cell r="D1220" t="str">
            <v>LED HIGH/LOW BAY: 40 TO 131 WATTS, REPLACING T8 FLUOR 2ND GEN 4L VHLO</v>
          </cell>
          <cell r="E1220" t="str">
            <v>Ag</v>
          </cell>
          <cell r="F1220">
            <v>20</v>
          </cell>
          <cell r="G1220">
            <v>0</v>
          </cell>
          <cell r="H1220">
            <v>20</v>
          </cell>
          <cell r="I1220">
            <v>0</v>
          </cell>
          <cell r="J1220" t="b">
            <v>0</v>
          </cell>
        </row>
        <row r="1221">
          <cell r="A1221" t="str">
            <v>PGE:ROB:REFRIG: EVAPORATOR FAN CONTROLLER</v>
          </cell>
          <cell r="B1221" t="str">
            <v>PGE</v>
          </cell>
          <cell r="C1221" t="str">
            <v>ROB</v>
          </cell>
          <cell r="D1221" t="str">
            <v>REFRIG: EVAPORATOR FAN CONTROLLER</v>
          </cell>
          <cell r="E1221" t="str">
            <v>Res</v>
          </cell>
          <cell r="F1221">
            <v>16</v>
          </cell>
          <cell r="G1221">
            <v>0</v>
          </cell>
          <cell r="H1221">
            <v>6.666666666666667</v>
          </cell>
          <cell r="I1221">
            <v>0</v>
          </cell>
          <cell r="J1221" t="b">
            <v>1</v>
          </cell>
        </row>
        <row r="1222">
          <cell r="A1222" t="str">
            <v>PGE:R:LED PAR20: &lt;= 11 WATTS</v>
          </cell>
          <cell r="B1222" t="str">
            <v>PGE</v>
          </cell>
          <cell r="C1222" t="str">
            <v>R</v>
          </cell>
          <cell r="D1222" t="str">
            <v>LED PAR20: &lt;= 11 WATTS</v>
          </cell>
          <cell r="E1222" t="str">
            <v>Res</v>
          </cell>
          <cell r="F1222">
            <v>4.8</v>
          </cell>
          <cell r="G1222">
            <v>0</v>
          </cell>
          <cell r="H1222">
            <v>4.8</v>
          </cell>
          <cell r="I1222">
            <v>0</v>
          </cell>
          <cell r="J1222" t="b">
            <v>0</v>
          </cell>
        </row>
        <row r="1223">
          <cell r="A1223" t="str">
            <v>PGE:REA:PIPE INSULATION PIPE DIAMETER &lt;1" - HOT WATER</v>
          </cell>
          <cell r="B1223" t="str">
            <v>PGE</v>
          </cell>
          <cell r="C1223" t="str">
            <v>REA</v>
          </cell>
          <cell r="D1223" t="str">
            <v>PIPE INSULATION PIPE DIAMETER &lt;1" - HOT WATER</v>
          </cell>
          <cell r="E1223" t="str">
            <v>Com</v>
          </cell>
          <cell r="F1223">
            <v>11</v>
          </cell>
          <cell r="G1223">
            <v>0</v>
          </cell>
          <cell r="H1223">
            <v>6.666666666666667</v>
          </cell>
          <cell r="I1223">
            <v>0</v>
          </cell>
          <cell r="J1223" t="b">
            <v>1</v>
          </cell>
        </row>
        <row r="1224">
          <cell r="A1224" t="str">
            <v>PGE:ROB:FIXTURE EXT INDUCTION - 101 - 175 WATTS BASE CASE</v>
          </cell>
          <cell r="B1224" t="str">
            <v>PGE</v>
          </cell>
          <cell r="C1224" t="str">
            <v>ROB</v>
          </cell>
          <cell r="D1224" t="str">
            <v>FIXTURE EXT INDUCTION - 101 - 175 WATTS BASE CASE</v>
          </cell>
          <cell r="E1224" t="str">
            <v>Ag</v>
          </cell>
          <cell r="F1224">
            <v>15</v>
          </cell>
          <cell r="G1224">
            <v>0</v>
          </cell>
          <cell r="H1224">
            <v>15</v>
          </cell>
          <cell r="I1224">
            <v>0</v>
          </cell>
          <cell r="J1224" t="b">
            <v>0</v>
          </cell>
        </row>
        <row r="1225">
          <cell r="A1225" t="str">
            <v>PGE:ROB:PIPE INSULATION PIPE DIAMETER &gt;= 1" - HOT WATER</v>
          </cell>
          <cell r="B1225" t="str">
            <v>PGE</v>
          </cell>
          <cell r="C1225" t="str">
            <v>ROB</v>
          </cell>
          <cell r="D1225" t="str">
            <v>PIPE INSULATION PIPE DIAMETER &gt;= 1" - HOT WATER</v>
          </cell>
          <cell r="E1225" t="str">
            <v>Ag</v>
          </cell>
          <cell r="F1225">
            <v>15</v>
          </cell>
          <cell r="G1225">
            <v>0</v>
          </cell>
          <cell r="H1225">
            <v>15</v>
          </cell>
          <cell r="I1225">
            <v>0</v>
          </cell>
          <cell r="J1225" t="b">
            <v>0</v>
          </cell>
        </row>
        <row r="1226">
          <cell r="A1226" t="str">
            <v>PGE:ROB:PIPE INSULATION PIPE DIAMETER &gt;=1" - HOT STEAM &gt;= 15PSI</v>
          </cell>
          <cell r="B1226" t="str">
            <v>PGE</v>
          </cell>
          <cell r="C1226" t="str">
            <v>ROB</v>
          </cell>
          <cell r="D1226" t="str">
            <v>PIPE INSULATION PIPE DIAMETER &gt;=1" - HOT STEAM &gt;= 15PSI</v>
          </cell>
          <cell r="E1226" t="str">
            <v>Ag</v>
          </cell>
          <cell r="F1226">
            <v>15</v>
          </cell>
          <cell r="G1226">
            <v>0</v>
          </cell>
          <cell r="H1226">
            <v>15</v>
          </cell>
          <cell r="I1226">
            <v>0</v>
          </cell>
          <cell r="J1226" t="b">
            <v>0</v>
          </cell>
        </row>
        <row r="1227">
          <cell r="A1227" t="str">
            <v>SCE:ROBNC:ENERGY STAR TOP MOUNT FREEZER, NO ICE - MEDIUM (15-20 FT3) REFRIGERATOR</v>
          </cell>
          <cell r="B1227" t="str">
            <v>SCE</v>
          </cell>
          <cell r="C1227" t="str">
            <v>ROBNC</v>
          </cell>
          <cell r="D1227" t="str">
            <v>ENERGY STAR TOP MOUNT FREEZER, NO ICE - MEDIUM (15-20 FT3) REFRIGERATOR</v>
          </cell>
          <cell r="E1227" t="str">
            <v>Res</v>
          </cell>
          <cell r="F1227">
            <v>14</v>
          </cell>
          <cell r="G1227">
            <v>14</v>
          </cell>
          <cell r="H1227">
            <v>14</v>
          </cell>
          <cell r="I1227">
            <v>14</v>
          </cell>
          <cell r="J1227" t="b">
            <v>0</v>
          </cell>
        </row>
        <row r="1228">
          <cell r="A1228" t="str">
            <v>PGE:R:LED PAR38 &lt; 12 WATTS</v>
          </cell>
          <cell r="B1228" t="str">
            <v>PGE</v>
          </cell>
          <cell r="C1228" t="str">
            <v>R</v>
          </cell>
          <cell r="D1228" t="str">
            <v>LED PAR38 &lt; 12 WATTS</v>
          </cell>
          <cell r="E1228" t="str">
            <v>Res</v>
          </cell>
          <cell r="F1228">
            <v>5.6</v>
          </cell>
          <cell r="G1228">
            <v>0</v>
          </cell>
          <cell r="H1228">
            <v>5.6</v>
          </cell>
          <cell r="I1228">
            <v>0</v>
          </cell>
          <cell r="J1228" t="b">
            <v>0</v>
          </cell>
        </row>
        <row r="1229">
          <cell r="A1229" t="str">
            <v>PGE:ROB:2X2 HIGH PERFORMANCE 2L T8 KIT WITH NLO NEMA PREMIUM BALLAST</v>
          </cell>
          <cell r="B1229" t="str">
            <v>PGE</v>
          </cell>
          <cell r="C1229" t="str">
            <v>ROB</v>
          </cell>
          <cell r="D1229" t="str">
            <v>2X2 HIGH PERFORMANCE 2L T8 KIT WITH NLO NEMA PREMIUM BALLAST</v>
          </cell>
          <cell r="E1229" t="str">
            <v>Res</v>
          </cell>
          <cell r="F1229">
            <v>14.5</v>
          </cell>
          <cell r="G1229">
            <v>0</v>
          </cell>
          <cell r="H1229">
            <v>14.5</v>
          </cell>
          <cell r="I1229">
            <v>0</v>
          </cell>
          <cell r="J1229" t="b">
            <v>0</v>
          </cell>
        </row>
        <row r="1230">
          <cell r="A1230" t="str">
            <v>PGE:ROB:CFL HARD WIRED FIXTURES: 25 WATT - INTERIOR</v>
          </cell>
          <cell r="B1230" t="str">
            <v>PGE</v>
          </cell>
          <cell r="C1230" t="str">
            <v>ROB</v>
          </cell>
          <cell r="D1230" t="str">
            <v>CFL HARD WIRED FIXTURES: 25 WATT - INTERIOR</v>
          </cell>
          <cell r="E1230" t="str">
            <v>Res</v>
          </cell>
          <cell r="F1230">
            <v>16</v>
          </cell>
          <cell r="G1230">
            <v>0</v>
          </cell>
          <cell r="H1230">
            <v>16</v>
          </cell>
          <cell r="I1230">
            <v>0</v>
          </cell>
          <cell r="J1230" t="b">
            <v>0</v>
          </cell>
        </row>
        <row r="1231">
          <cell r="A1231" t="str">
            <v>PGE:R:CFL HARD WIRED FIXTURES: 27- 68 WATT WALL PACK - EXTERIOR</v>
          </cell>
          <cell r="B1231" t="str">
            <v>PGE</v>
          </cell>
          <cell r="C1231" t="str">
            <v>R</v>
          </cell>
          <cell r="D1231" t="str">
            <v>CFL HARD WIRED FIXTURES: 27- 68 WATT WALL PACK - EXTERIOR</v>
          </cell>
          <cell r="E1231" t="str">
            <v>Res</v>
          </cell>
          <cell r="F1231">
            <v>16</v>
          </cell>
          <cell r="G1231">
            <v>0</v>
          </cell>
          <cell r="H1231">
            <v>16</v>
          </cell>
          <cell r="I1231">
            <v>0</v>
          </cell>
          <cell r="J1231" t="b">
            <v>0</v>
          </cell>
        </row>
        <row r="1232">
          <cell r="A1232" t="str">
            <v>PGE:R:LED MR-16 &lt; 6 WATTS</v>
          </cell>
          <cell r="B1232" t="str">
            <v>PGE</v>
          </cell>
          <cell r="C1232" t="str">
            <v>R</v>
          </cell>
          <cell r="D1232" t="str">
            <v>LED MR-16 &lt; 6 WATTS</v>
          </cell>
          <cell r="E1232" t="str">
            <v>Res</v>
          </cell>
          <cell r="F1232">
            <v>4.2</v>
          </cell>
          <cell r="G1232">
            <v>0</v>
          </cell>
          <cell r="H1232">
            <v>4.2</v>
          </cell>
          <cell r="I1232">
            <v>0</v>
          </cell>
          <cell r="J1232" t="b">
            <v>0</v>
          </cell>
        </row>
        <row r="1233">
          <cell r="A1233" t="str">
            <v>PGE:R:LED MR-16 &lt; 6 WATTS</v>
          </cell>
          <cell r="B1233" t="str">
            <v>PGE</v>
          </cell>
          <cell r="C1233" t="str">
            <v>R</v>
          </cell>
          <cell r="D1233" t="str">
            <v>LED MR-16 &lt; 6 WATTS</v>
          </cell>
          <cell r="E1233" t="str">
            <v>Res</v>
          </cell>
          <cell r="F1233">
            <v>5.2</v>
          </cell>
          <cell r="G1233">
            <v>0</v>
          </cell>
          <cell r="H1233">
            <v>5.2</v>
          </cell>
          <cell r="I1233">
            <v>0</v>
          </cell>
          <cell r="J1233" t="b">
            <v>0</v>
          </cell>
        </row>
        <row r="1234">
          <cell r="A1234" t="str">
            <v>PGE:REA:NIGHT COVERS FOR DISPLAY CASES: HORIZONTAL (LOW TEMPERATURE)</v>
          </cell>
          <cell r="B1234" t="str">
            <v>PGE</v>
          </cell>
          <cell r="C1234" t="str">
            <v>REA</v>
          </cell>
          <cell r="D1234" t="str">
            <v>NIGHT COVERS FOR DISPLAY CASES: HORIZONTAL (LOW TEMPERATURE)</v>
          </cell>
          <cell r="E1234" t="str">
            <v>Res</v>
          </cell>
          <cell r="F1234">
            <v>5</v>
          </cell>
          <cell r="G1234">
            <v>0</v>
          </cell>
          <cell r="H1234">
            <v>4</v>
          </cell>
          <cell r="I1234">
            <v>0</v>
          </cell>
          <cell r="J1234" t="b">
            <v>1</v>
          </cell>
        </row>
        <row r="1235">
          <cell r="A1235" t="str">
            <v>PGE:R:LED A-LAMP 8 TO &lt; 9 WATTS</v>
          </cell>
          <cell r="B1235" t="str">
            <v>PGE</v>
          </cell>
          <cell r="C1235" t="str">
            <v>R</v>
          </cell>
          <cell r="D1235" t="str">
            <v>LED A-LAMP 8 TO &lt; 9 WATTS</v>
          </cell>
          <cell r="E1235" t="str">
            <v>Res</v>
          </cell>
          <cell r="F1235">
            <v>6.71</v>
          </cell>
          <cell r="G1235">
            <v>0</v>
          </cell>
          <cell r="H1235">
            <v>6.71</v>
          </cell>
          <cell r="I1235">
            <v>0</v>
          </cell>
          <cell r="J1235" t="b">
            <v>0</v>
          </cell>
        </row>
        <row r="1236">
          <cell r="A1236" t="str">
            <v>PGE:R:LED CANDELABRA &gt;=3 TO &lt;=5</v>
          </cell>
          <cell r="B1236" t="str">
            <v>PGE</v>
          </cell>
          <cell r="C1236" t="str">
            <v>R</v>
          </cell>
          <cell r="D1236" t="str">
            <v>LED CANDELABRA &gt;=3 TO &lt;=5</v>
          </cell>
          <cell r="E1236" t="str">
            <v>Res</v>
          </cell>
          <cell r="F1236">
            <v>3.11</v>
          </cell>
          <cell r="G1236">
            <v>0</v>
          </cell>
          <cell r="H1236">
            <v>3.11</v>
          </cell>
          <cell r="I1236">
            <v>0</v>
          </cell>
          <cell r="J1236" t="b">
            <v>0</v>
          </cell>
        </row>
        <row r="1237">
          <cell r="A1237" t="str">
            <v>PGE:R:LED GLOBE:  &gt;=3 TO &lt;=10 WATTS</v>
          </cell>
          <cell r="B1237" t="str">
            <v>PGE</v>
          </cell>
          <cell r="C1237" t="str">
            <v>R</v>
          </cell>
          <cell r="D1237" t="str">
            <v>LED GLOBE:  &gt;=3 TO &lt;=10 WATTS</v>
          </cell>
          <cell r="E1237" t="str">
            <v>Res</v>
          </cell>
          <cell r="F1237">
            <v>11.98</v>
          </cell>
          <cell r="G1237">
            <v>0</v>
          </cell>
          <cell r="H1237">
            <v>11.98</v>
          </cell>
          <cell r="I1237">
            <v>0</v>
          </cell>
          <cell r="J1237" t="b">
            <v>0</v>
          </cell>
        </row>
        <row r="1238">
          <cell r="A1238" t="str">
            <v>PGE:R:LED HIGH/LOW BAY: &gt;280 TO 320 WATTS, REPLACING 450W PS-MH</v>
          </cell>
          <cell r="B1238" t="str">
            <v>PGE</v>
          </cell>
          <cell r="C1238" t="str">
            <v>R</v>
          </cell>
          <cell r="D1238" t="str">
            <v>LED HIGH/LOW BAY: &gt;280 TO 320 WATTS, REPLACING 450W PS-MH</v>
          </cell>
          <cell r="E1238" t="str">
            <v>Res</v>
          </cell>
          <cell r="F1238">
            <v>10.87</v>
          </cell>
          <cell r="G1238">
            <v>0</v>
          </cell>
          <cell r="H1238">
            <v>10.87</v>
          </cell>
          <cell r="I1238">
            <v>0</v>
          </cell>
          <cell r="J1238" t="b">
            <v>0</v>
          </cell>
        </row>
        <row r="1239">
          <cell r="A1239" t="str">
            <v>PGE:R:LED HIGH/LOW BAY: 40 TO 131 WATTS, REPLACING A 175W PS-MH</v>
          </cell>
          <cell r="B1239" t="str">
            <v>PGE</v>
          </cell>
          <cell r="C1239" t="str">
            <v>R</v>
          </cell>
          <cell r="D1239" t="str">
            <v>LED HIGH/LOW BAY: 40 TO 131 WATTS, REPLACING A 175W PS-MH</v>
          </cell>
          <cell r="E1239" t="str">
            <v>Res</v>
          </cell>
          <cell r="F1239">
            <v>10.36</v>
          </cell>
          <cell r="G1239">
            <v>0</v>
          </cell>
          <cell r="H1239">
            <v>10.36</v>
          </cell>
          <cell r="I1239">
            <v>0</v>
          </cell>
          <cell r="J1239" t="b">
            <v>0</v>
          </cell>
        </row>
        <row r="1240">
          <cell r="A1240" t="str">
            <v>PGE:R:LED MR-16 =7 TO &lt;8 WATTS</v>
          </cell>
          <cell r="B1240" t="str">
            <v>PGE</v>
          </cell>
          <cell r="C1240" t="str">
            <v>R</v>
          </cell>
          <cell r="D1240" t="str">
            <v>LED MR-16 =7 TO &lt;8 WATTS</v>
          </cell>
          <cell r="E1240" t="str">
            <v>Res</v>
          </cell>
          <cell r="F1240">
            <v>11.98</v>
          </cell>
          <cell r="G1240">
            <v>0</v>
          </cell>
          <cell r="H1240">
            <v>11.98</v>
          </cell>
          <cell r="I1240">
            <v>0</v>
          </cell>
          <cell r="J1240" t="b">
            <v>0</v>
          </cell>
        </row>
        <row r="1241">
          <cell r="A1241" t="str">
            <v>PGE:R:LED PAR30 = 12 TO &lt;13 WATTS</v>
          </cell>
          <cell r="B1241" t="str">
            <v>PGE</v>
          </cell>
          <cell r="C1241" t="str">
            <v>R</v>
          </cell>
          <cell r="D1241" t="str">
            <v>LED PAR30 = 12 TO &lt;13 WATTS</v>
          </cell>
          <cell r="E1241" t="str">
            <v>Res</v>
          </cell>
          <cell r="F1241">
            <v>4.5999999999999996</v>
          </cell>
          <cell r="G1241">
            <v>0</v>
          </cell>
          <cell r="H1241">
            <v>4.5999999999999996</v>
          </cell>
          <cell r="I1241">
            <v>0</v>
          </cell>
          <cell r="J1241" t="b">
            <v>0</v>
          </cell>
        </row>
        <row r="1242">
          <cell r="A1242" t="str">
            <v>PGE:ROB:28 WATT T8 REPLACING 32 WATT T8</v>
          </cell>
          <cell r="B1242" t="str">
            <v>PGE</v>
          </cell>
          <cell r="C1242" t="str">
            <v>ROB</v>
          </cell>
          <cell r="D1242" t="str">
            <v>28 WATT T8 REPLACING 32 WATT T8</v>
          </cell>
          <cell r="E1242" t="str">
            <v>Res</v>
          </cell>
          <cell r="F1242">
            <v>14.49</v>
          </cell>
          <cell r="G1242">
            <v>0</v>
          </cell>
          <cell r="H1242">
            <v>4.83</v>
          </cell>
          <cell r="I1242">
            <v>0</v>
          </cell>
          <cell r="J1242" t="b">
            <v>1</v>
          </cell>
        </row>
        <row r="1243">
          <cell r="A1243" t="str">
            <v>PGE:ROB:LED A-LAMP 11 TO &lt; 12 WATTS</v>
          </cell>
          <cell r="B1243" t="str">
            <v>PGE</v>
          </cell>
          <cell r="C1243" t="str">
            <v>ROB</v>
          </cell>
          <cell r="D1243" t="str">
            <v>LED A-LAMP 11 TO &lt; 12 WATTS</v>
          </cell>
          <cell r="E1243" t="str">
            <v>Res</v>
          </cell>
          <cell r="F1243">
            <v>7.4</v>
          </cell>
          <cell r="G1243">
            <v>0</v>
          </cell>
          <cell r="H1243">
            <v>7.4</v>
          </cell>
          <cell r="I1243">
            <v>0</v>
          </cell>
          <cell r="J1243" t="b">
            <v>0</v>
          </cell>
        </row>
        <row r="1244">
          <cell r="A1244" t="str">
            <v>PGE:ROB:LED A-LAMP 19 TO &lt; 20 WATTS</v>
          </cell>
          <cell r="B1244" t="str">
            <v>PGE</v>
          </cell>
          <cell r="C1244" t="str">
            <v>ROB</v>
          </cell>
          <cell r="D1244" t="str">
            <v>LED A-LAMP 19 TO &lt; 20 WATTS</v>
          </cell>
          <cell r="E1244" t="str">
            <v>Res</v>
          </cell>
          <cell r="F1244">
            <v>6.7</v>
          </cell>
          <cell r="G1244">
            <v>0</v>
          </cell>
          <cell r="H1244">
            <v>6.7</v>
          </cell>
          <cell r="I1244">
            <v>0</v>
          </cell>
          <cell r="J1244" t="b">
            <v>0</v>
          </cell>
        </row>
        <row r="1245">
          <cell r="A1245" t="str">
            <v>PGE:ROB:LED A-LAMP 8 TO &lt; 9 WATTS</v>
          </cell>
          <cell r="B1245" t="str">
            <v>PGE</v>
          </cell>
          <cell r="C1245" t="str">
            <v>ROB</v>
          </cell>
          <cell r="D1245" t="str">
            <v>LED A-LAMP 8 TO &lt; 9 WATTS</v>
          </cell>
          <cell r="E1245" t="str">
            <v>Res</v>
          </cell>
          <cell r="F1245">
            <v>5</v>
          </cell>
          <cell r="G1245">
            <v>0</v>
          </cell>
          <cell r="H1245">
            <v>5</v>
          </cell>
          <cell r="I1245">
            <v>0</v>
          </cell>
          <cell r="J1245" t="b">
            <v>0</v>
          </cell>
        </row>
        <row r="1246">
          <cell r="A1246" t="str">
            <v>PGE:R:LED MR-16 &lt; 6 WATTS</v>
          </cell>
          <cell r="B1246" t="str">
            <v>PGE</v>
          </cell>
          <cell r="C1246" t="str">
            <v>R</v>
          </cell>
          <cell r="D1246" t="str">
            <v>LED MR-16 &lt; 6 WATTS</v>
          </cell>
          <cell r="E1246" t="str">
            <v>Res</v>
          </cell>
          <cell r="F1246">
            <v>4.99</v>
          </cell>
          <cell r="G1246">
            <v>0</v>
          </cell>
          <cell r="H1246">
            <v>4.99</v>
          </cell>
          <cell r="I1246">
            <v>0</v>
          </cell>
          <cell r="J1246" t="b">
            <v>0</v>
          </cell>
        </row>
        <row r="1247">
          <cell r="A1247" t="str">
            <v>PGE:R:LED PAR38 = 20 TO &lt;21 WATTS</v>
          </cell>
          <cell r="B1247" t="str">
            <v>PGE</v>
          </cell>
          <cell r="C1247" t="str">
            <v>R</v>
          </cell>
          <cell r="D1247" t="str">
            <v>LED PAR38 = 20 TO &lt;21 WATTS</v>
          </cell>
          <cell r="E1247" t="str">
            <v>Res</v>
          </cell>
          <cell r="F1247">
            <v>6.58</v>
          </cell>
          <cell r="G1247">
            <v>0</v>
          </cell>
          <cell r="H1247">
            <v>6.58</v>
          </cell>
          <cell r="I1247">
            <v>0</v>
          </cell>
          <cell r="J1247" t="b">
            <v>0</v>
          </cell>
        </row>
        <row r="1248">
          <cell r="A1248" t="str">
            <v>SCE:ER:(2) 48IN REDUCED 28 WATT (1) INSTANT START BALLAST W/ REFLECTORS T8 LINEAR FLUORESCENT REPLACING (3)</v>
          </cell>
          <cell r="B1248" t="str">
            <v>SCE</v>
          </cell>
          <cell r="C1248" t="str">
            <v>ER</v>
          </cell>
          <cell r="D1248" t="str">
            <v>(2) 48IN REDUCED 28 WATT (1) INSTANT START BALLAST W/ REFLECTORS T8 LINEAR FLUORESCENT REPLACING (3)</v>
          </cell>
          <cell r="E1248" t="str">
            <v>Com</v>
          </cell>
          <cell r="F1248">
            <v>15</v>
          </cell>
          <cell r="G1248">
            <v>2.5999999046325701</v>
          </cell>
          <cell r="H1248">
            <v>15</v>
          </cell>
          <cell r="I1248">
            <v>2.5999999046325701</v>
          </cell>
          <cell r="J1248" t="b">
            <v>0</v>
          </cell>
        </row>
        <row r="1249">
          <cell r="A1249" t="str">
            <v>SCE:ER:(4) 96IN (1) INSTANT START BALLAST - NORMAL LIGHT OUTPUT T8 LINEAR FLUORESCENT REPLACING (4) 96IN T1</v>
          </cell>
          <cell r="B1249" t="str">
            <v>SCE</v>
          </cell>
          <cell r="C1249" t="str">
            <v>ER</v>
          </cell>
          <cell r="D1249" t="str">
            <v>(4) 96IN (1) INSTANT START BALLAST - NORMAL LIGHT OUTPUT T8 LINEAR FLUORESCENT REPLACING (4) 96IN T1</v>
          </cell>
          <cell r="E1249" t="str">
            <v>Com</v>
          </cell>
          <cell r="F1249">
            <v>15</v>
          </cell>
          <cell r="G1249">
            <v>2.5999999046325701</v>
          </cell>
          <cell r="H1249">
            <v>15</v>
          </cell>
          <cell r="I1249">
            <v>2.5999999046325701</v>
          </cell>
          <cell r="J1249" t="b">
            <v>0</v>
          </cell>
        </row>
        <row r="1250">
          <cell r="A1250" t="str">
            <v>SCE:ER:(4) 48IN (1) INSTANT START BALLAST - REDUCED LIGHT OUTPUT T8 LINEAR FLUORESCENT REPLACING (4) 48IN T</v>
          </cell>
          <cell r="B1250" t="str">
            <v>SCE</v>
          </cell>
          <cell r="C1250" t="str">
            <v>ER</v>
          </cell>
          <cell r="D1250" t="str">
            <v>(4) 48IN (1) INSTANT START BALLAST - REDUCED LIGHT OUTPUT T8 LINEAR FLUORESCENT REPLACING (4) 48IN T</v>
          </cell>
          <cell r="E1250" t="str">
            <v>Com</v>
          </cell>
          <cell r="F1250">
            <v>15</v>
          </cell>
          <cell r="G1250">
            <v>5</v>
          </cell>
          <cell r="H1250">
            <v>15</v>
          </cell>
          <cell r="I1250">
            <v>5</v>
          </cell>
          <cell r="J1250" t="b">
            <v>0</v>
          </cell>
        </row>
        <row r="1251">
          <cell r="A1251" t="str">
            <v>SCE:ROBNC:UP TO 175 WATT PULSE START HID REPLACING 176 - 399 WATT LAMP BASE CASE</v>
          </cell>
          <cell r="B1251" t="str">
            <v>SCE</v>
          </cell>
          <cell r="C1251" t="str">
            <v>ROBNC</v>
          </cell>
          <cell r="D1251" t="str">
            <v>UP TO 175 WATT PULSE START HID REPLACING 176 - 399 WATT LAMP BASE CASE</v>
          </cell>
          <cell r="E1251" t="str">
            <v>Com</v>
          </cell>
          <cell r="F1251">
            <v>15</v>
          </cell>
          <cell r="G1251">
            <v>15</v>
          </cell>
          <cell r="H1251">
            <v>15</v>
          </cell>
          <cell r="I1251">
            <v>15</v>
          </cell>
          <cell r="J1251" t="b">
            <v>0</v>
          </cell>
        </row>
        <row r="1252">
          <cell r="A1252" t="str">
            <v>SCE:ROBNC:UP TO 10 WATT A-LAMP LED</v>
          </cell>
          <cell r="B1252" t="str">
            <v>SCE</v>
          </cell>
          <cell r="C1252" t="str">
            <v>ROBNC</v>
          </cell>
          <cell r="D1252" t="str">
            <v>UP TO 10 WATT A-LAMP LED</v>
          </cell>
          <cell r="E1252" t="str">
            <v>Com</v>
          </cell>
          <cell r="F1252">
            <v>6.8000001907348597</v>
          </cell>
          <cell r="G1252">
            <v>6.8000001907348597</v>
          </cell>
          <cell r="H1252">
            <v>6.8000001907348597</v>
          </cell>
          <cell r="I1252">
            <v>6.8000001907348597</v>
          </cell>
          <cell r="J1252" t="b">
            <v>0</v>
          </cell>
        </row>
        <row r="1253">
          <cell r="A1253" t="str">
            <v>SCE:ROBNC:UP TO 15 WATT PAR30 LED</v>
          </cell>
          <cell r="B1253" t="str">
            <v>SCE</v>
          </cell>
          <cell r="C1253" t="str">
            <v>ROBNC</v>
          </cell>
          <cell r="D1253" t="str">
            <v>UP TO 15 WATT PAR30 LED</v>
          </cell>
          <cell r="E1253" t="str">
            <v>Com</v>
          </cell>
          <cell r="F1253">
            <v>7.0999999046325701</v>
          </cell>
          <cell r="G1253">
            <v>7.0999999046325701</v>
          </cell>
          <cell r="H1253">
            <v>7.0999999046325701</v>
          </cell>
          <cell r="I1253">
            <v>7.0999999046325701</v>
          </cell>
          <cell r="J1253" t="b">
            <v>0</v>
          </cell>
        </row>
        <row r="1254">
          <cell r="A1254" t="str">
            <v>SCE:ROBNC:UP TO 100 WATT EXTERIOR FIXTURE INDUCTION REPLACING 101 - 175 WATT LAMP BASE CASE</v>
          </cell>
          <cell r="B1254" t="str">
            <v>SCE</v>
          </cell>
          <cell r="C1254" t="str">
            <v>ROBNC</v>
          </cell>
          <cell r="D1254" t="str">
            <v>UP TO 100 WATT EXTERIOR FIXTURE INDUCTION REPLACING 101 - 175 WATT LAMP BASE CASE</v>
          </cell>
          <cell r="E1254" t="str">
            <v>Com</v>
          </cell>
          <cell r="F1254">
            <v>15</v>
          </cell>
          <cell r="G1254">
            <v>15</v>
          </cell>
          <cell r="H1254">
            <v>15</v>
          </cell>
          <cell r="I1254">
            <v>15</v>
          </cell>
          <cell r="J1254" t="b">
            <v>0</v>
          </cell>
        </row>
        <row r="1255">
          <cell r="A1255" t="str">
            <v>SCE:ROBNC:&gt; 15 TO 21 WATT PAR30 LED</v>
          </cell>
          <cell r="B1255" t="str">
            <v>SCE</v>
          </cell>
          <cell r="C1255" t="str">
            <v>ROBNC</v>
          </cell>
          <cell r="D1255" t="str">
            <v>&gt; 15 TO 21 WATT PAR30 LED</v>
          </cell>
          <cell r="E1255" t="str">
            <v>Com</v>
          </cell>
          <cell r="F1255">
            <v>6.3000001907348597</v>
          </cell>
          <cell r="G1255">
            <v>6.3000001907348597</v>
          </cell>
          <cell r="H1255">
            <v>6.3000001907348597</v>
          </cell>
          <cell r="I1255">
            <v>6.3000001907348597</v>
          </cell>
          <cell r="J1255" t="b">
            <v>0</v>
          </cell>
        </row>
        <row r="1256">
          <cell r="A1256" t="str">
            <v>SCE:ROBNC:UP TO 15 WATT PAR30 LED</v>
          </cell>
          <cell r="B1256" t="str">
            <v>SCE</v>
          </cell>
          <cell r="C1256" t="str">
            <v>ROBNC</v>
          </cell>
          <cell r="D1256" t="str">
            <v>UP TO 15 WATT PAR30 LED</v>
          </cell>
          <cell r="E1256" t="str">
            <v>Com</v>
          </cell>
          <cell r="F1256">
            <v>7.6999998092651403</v>
          </cell>
          <cell r="G1256">
            <v>7.6999998092651403</v>
          </cell>
          <cell r="H1256">
            <v>7.6999998092651403</v>
          </cell>
          <cell r="I1256">
            <v>7.6999998092651403</v>
          </cell>
          <cell r="J1256" t="b">
            <v>0</v>
          </cell>
        </row>
        <row r="1257">
          <cell r="A1257" t="str">
            <v>SCE:ROBNC:&gt; 15 TO 21 WATT PAR30 LED</v>
          </cell>
          <cell r="B1257" t="str">
            <v>SCE</v>
          </cell>
          <cell r="C1257" t="str">
            <v>ROBNC</v>
          </cell>
          <cell r="D1257" t="str">
            <v>&gt; 15 TO 21 WATT PAR30 LED</v>
          </cell>
          <cell r="E1257" t="str">
            <v>Com</v>
          </cell>
          <cell r="F1257">
            <v>6.5</v>
          </cell>
          <cell r="G1257">
            <v>6.5</v>
          </cell>
          <cell r="H1257">
            <v>6.5</v>
          </cell>
          <cell r="I1257">
            <v>6.5</v>
          </cell>
          <cell r="J1257" t="b">
            <v>0</v>
          </cell>
        </row>
        <row r="1258">
          <cell r="A1258" t="str">
            <v>SCE:ROBNC:&gt; 17 TO 25 WATT PAR38 LED</v>
          </cell>
          <cell r="B1258" t="str">
            <v>SCE</v>
          </cell>
          <cell r="C1258" t="str">
            <v>ROBNC</v>
          </cell>
          <cell r="D1258" t="str">
            <v>&gt; 17 TO 25 WATT PAR38 LED</v>
          </cell>
          <cell r="E1258" t="str">
            <v>Com</v>
          </cell>
          <cell r="F1258">
            <v>6.5</v>
          </cell>
          <cell r="G1258">
            <v>6.5</v>
          </cell>
          <cell r="H1258">
            <v>6.5</v>
          </cell>
          <cell r="I1258">
            <v>6.5</v>
          </cell>
          <cell r="J1258" t="b">
            <v>0</v>
          </cell>
        </row>
        <row r="1259">
          <cell r="A1259" t="str">
            <v>SCE:ER:(2) 96IN (1) INSTANT START BALLAST - REDUCED LIGHT OUTPUT T8 LINEAR FLUORESCENT REPLACING (2) 96IN T</v>
          </cell>
          <cell r="B1259" t="str">
            <v>SCE</v>
          </cell>
          <cell r="C1259" t="str">
            <v>ER</v>
          </cell>
          <cell r="D1259" t="str">
            <v>(2) 96IN (1) INSTANT START BALLAST - REDUCED LIGHT OUTPUT T8 LINEAR FLUORESCENT REPLACING (2) 96IN T</v>
          </cell>
          <cell r="E1259" t="str">
            <v>Com</v>
          </cell>
          <cell r="F1259">
            <v>15</v>
          </cell>
          <cell r="G1259">
            <v>2.5999999046325701</v>
          </cell>
          <cell r="H1259">
            <v>15</v>
          </cell>
          <cell r="I1259">
            <v>2.5999999046325701</v>
          </cell>
          <cell r="J1259" t="b">
            <v>0</v>
          </cell>
        </row>
        <row r="1260">
          <cell r="A1260" t="str">
            <v>SCE:ROBNC:&gt; 15 TO 21 WATT PAR30 LED</v>
          </cell>
          <cell r="B1260" t="str">
            <v>SCE</v>
          </cell>
          <cell r="C1260" t="str">
            <v>ROBNC</v>
          </cell>
          <cell r="D1260" t="str">
            <v>&gt; 15 TO 21 WATT PAR30 LED</v>
          </cell>
          <cell r="E1260" t="str">
            <v>Com</v>
          </cell>
          <cell r="F1260">
            <v>5.9000000953674299</v>
          </cell>
          <cell r="G1260">
            <v>5.9000000953674299</v>
          </cell>
          <cell r="H1260">
            <v>5.9000000953674299</v>
          </cell>
          <cell r="I1260">
            <v>5.9000000953674299</v>
          </cell>
          <cell r="J1260" t="b">
            <v>0</v>
          </cell>
        </row>
        <row r="1261">
          <cell r="A1261" t="str">
            <v>SCE:ROBNC:UP TO 10 WATT A-LAMP LED</v>
          </cell>
          <cell r="B1261" t="str">
            <v>SCE</v>
          </cell>
          <cell r="C1261" t="str">
            <v>ROBNC</v>
          </cell>
          <cell r="D1261" t="str">
            <v>UP TO 10 WATT A-LAMP LED</v>
          </cell>
          <cell r="E1261" t="str">
            <v>Com</v>
          </cell>
          <cell r="F1261">
            <v>6.0999999046325701</v>
          </cell>
          <cell r="G1261">
            <v>6.0999999046325701</v>
          </cell>
          <cell r="H1261">
            <v>6.0999999046325701</v>
          </cell>
          <cell r="I1261">
            <v>6.0999999046325701</v>
          </cell>
          <cell r="J1261" t="b">
            <v>0</v>
          </cell>
        </row>
        <row r="1262">
          <cell r="A1262" t="str">
            <v>SCE:ER:36 WATT EXTERIOR FIXTURE (DWELLING AREA) CFL REPLACING INCANDESCENT AVERAGE WATTS = 146.52</v>
          </cell>
          <cell r="B1262" t="str">
            <v>SCE</v>
          </cell>
          <cell r="C1262" t="str">
            <v>ER</v>
          </cell>
          <cell r="D1262" t="str">
            <v>36 WATT EXTERIOR FIXTURE (DWELLING AREA) CFL REPLACING INCANDESCENT AVERAGE WATTS = 146.52</v>
          </cell>
          <cell r="E1262" t="str">
            <v>Res</v>
          </cell>
          <cell r="F1262">
            <v>16</v>
          </cell>
          <cell r="G1262">
            <v>16</v>
          </cell>
          <cell r="H1262">
            <v>16</v>
          </cell>
          <cell r="I1262">
            <v>16</v>
          </cell>
          <cell r="J1262" t="b">
            <v>0</v>
          </cell>
        </row>
        <row r="1263">
          <cell r="A1263" t="str">
            <v>SCE:ER:36 WATT INTERIOR FIXTURE (DWELLING AREA) CFL REPLACING INCANDESCENT AVERAGE WATTS = 124.92</v>
          </cell>
          <cell r="B1263" t="str">
            <v>SCE</v>
          </cell>
          <cell r="C1263" t="str">
            <v>ER</v>
          </cell>
          <cell r="D1263" t="str">
            <v>36 WATT INTERIOR FIXTURE (DWELLING AREA) CFL REPLACING INCANDESCENT AVERAGE WATTS = 124.92</v>
          </cell>
          <cell r="E1263" t="str">
            <v>Res</v>
          </cell>
          <cell r="F1263">
            <v>16</v>
          </cell>
          <cell r="G1263">
            <v>5.3000001907348597</v>
          </cell>
          <cell r="H1263">
            <v>16</v>
          </cell>
          <cell r="I1263">
            <v>5.3000001907348597</v>
          </cell>
          <cell r="J1263" t="b">
            <v>0</v>
          </cell>
        </row>
        <row r="1264">
          <cell r="A1264" t="str">
            <v>SCE:REA:PHOTOCELL CONTROL</v>
          </cell>
          <cell r="B1264" t="str">
            <v>SCE</v>
          </cell>
          <cell r="C1264" t="str">
            <v>REA</v>
          </cell>
          <cell r="D1264" t="str">
            <v>PHOTOCELL CONTROL</v>
          </cell>
          <cell r="E1264" t="str">
            <v>Com</v>
          </cell>
          <cell r="F1264">
            <v>8</v>
          </cell>
          <cell r="G1264">
            <v>8</v>
          </cell>
          <cell r="H1264">
            <v>5</v>
          </cell>
          <cell r="I1264">
            <v>0</v>
          </cell>
          <cell r="J1264" t="b">
            <v>1</v>
          </cell>
        </row>
        <row r="1265">
          <cell r="A1265" t="str">
            <v>SCE:ER:COMMISSIONED VARIABLE SPEED DRIVE ON POOL PUMP CONTROLS REPLACING TWO SPEED POOL PUMP</v>
          </cell>
          <cell r="B1265" t="str">
            <v>SCE</v>
          </cell>
          <cell r="C1265" t="str">
            <v>ER</v>
          </cell>
          <cell r="D1265" t="str">
            <v>COMMISSIONED VARIABLE SPEED DRIVE ON POOL PUMP CONTROLS REPLACING TWO SPEED POOL PUMP</v>
          </cell>
          <cell r="E1265" t="str">
            <v>Res</v>
          </cell>
          <cell r="F1265">
            <v>10</v>
          </cell>
          <cell r="G1265">
            <v>3.2999999523162802</v>
          </cell>
          <cell r="H1265">
            <v>10</v>
          </cell>
          <cell r="I1265">
            <v>3.2999999523162802</v>
          </cell>
          <cell r="J1265" t="b">
            <v>0</v>
          </cell>
        </row>
        <row r="1266">
          <cell r="A1266" t="str">
            <v>SCE:REA:(RES) DIRECT EVAP COOLER</v>
          </cell>
          <cell r="B1266" t="str">
            <v>SCE</v>
          </cell>
          <cell r="C1266" t="str">
            <v>REA</v>
          </cell>
          <cell r="D1266" t="str">
            <v>(RES) DIRECT EVAP COOLER</v>
          </cell>
          <cell r="E1266" t="str">
            <v>Res</v>
          </cell>
          <cell r="F1266">
            <v>15</v>
          </cell>
          <cell r="G1266">
            <v>15</v>
          </cell>
          <cell r="H1266">
            <v>15</v>
          </cell>
          <cell r="I1266">
            <v>15</v>
          </cell>
          <cell r="J1266" t="b">
            <v>0</v>
          </cell>
        </row>
        <row r="1267">
          <cell r="A1267" t="str">
            <v>SCE:ROBNC:ES MOST EFF 2012 TOP MOUNT FREEZER - LRG (18.1-22.5 FT3) REFRIGERATOR</v>
          </cell>
          <cell r="B1267" t="str">
            <v>SCE</v>
          </cell>
          <cell r="C1267" t="str">
            <v>ROBNC</v>
          </cell>
          <cell r="D1267" t="str">
            <v>ES MOST EFF 2012 TOP MOUNT FREEZER - LRG (18.1-22.5 FT3) REFRIGERATOR</v>
          </cell>
          <cell r="E1267" t="str">
            <v>Res</v>
          </cell>
          <cell r="F1267">
            <v>0</v>
          </cell>
          <cell r="G1267">
            <v>0</v>
          </cell>
          <cell r="H1267">
            <v>0</v>
          </cell>
          <cell r="I1267">
            <v>0</v>
          </cell>
          <cell r="J1267" t="b">
            <v>0</v>
          </cell>
        </row>
        <row r="1268">
          <cell r="A1268" t="str">
            <v>SCE:ER:22 WATT INTERIOR FIXTURE (DWELLING AREA) CFL REPLACING INCANDESCENT AVERAGE WATTS = 76.34</v>
          </cell>
          <cell r="B1268" t="str">
            <v>SCE</v>
          </cell>
          <cell r="C1268" t="str">
            <v>ER</v>
          </cell>
          <cell r="D1268" t="str">
            <v>22 WATT INTERIOR FIXTURE (DWELLING AREA) CFL REPLACING INCANDESCENT AVERAGE WATTS = 76.34</v>
          </cell>
          <cell r="E1268" t="str">
            <v>Res</v>
          </cell>
          <cell r="F1268">
            <v>16</v>
          </cell>
          <cell r="G1268">
            <v>5.3000001907348597</v>
          </cell>
          <cell r="H1268">
            <v>16</v>
          </cell>
          <cell r="I1268">
            <v>5.3000001907348597</v>
          </cell>
          <cell r="J1268" t="b">
            <v>0</v>
          </cell>
        </row>
        <row r="1269">
          <cell r="A1269" t="str">
            <v>SCE:ER:23 WATT INTERIOR FIXTURE (COMMON AREA) CFL REPLACING INCANDESCENT AVERAGE WATTS = 79.81</v>
          </cell>
          <cell r="B1269" t="str">
            <v>SCE</v>
          </cell>
          <cell r="C1269" t="str">
            <v>ER</v>
          </cell>
          <cell r="D1269" t="str">
            <v>23 WATT INTERIOR FIXTURE (COMMON AREA) CFL REPLACING INCANDESCENT AVERAGE WATTS = 79.81</v>
          </cell>
          <cell r="E1269" t="str">
            <v>Res</v>
          </cell>
          <cell r="F1269">
            <v>16</v>
          </cell>
          <cell r="G1269">
            <v>5.3000001907348597</v>
          </cell>
          <cell r="H1269">
            <v>16</v>
          </cell>
          <cell r="I1269">
            <v>5.3000001907348597</v>
          </cell>
          <cell r="J1269" t="b">
            <v>0</v>
          </cell>
        </row>
        <row r="1270">
          <cell r="A1270" t="str">
            <v>PGE:R:T-8 W/ ELECTRONIC BALLAST: 8 FT 2 LAMP - INTERIOR COMMON</v>
          </cell>
          <cell r="B1270" t="str">
            <v>PGE</v>
          </cell>
          <cell r="C1270" t="str">
            <v>R</v>
          </cell>
          <cell r="D1270" t="str">
            <v>T-8 W/ ELECTRONIC BALLAST: 8 FT 2 LAMP - INTERIOR COMMON</v>
          </cell>
          <cell r="E1270" t="str">
            <v>Res</v>
          </cell>
          <cell r="F1270">
            <v>15</v>
          </cell>
          <cell r="G1270">
            <v>0</v>
          </cell>
          <cell r="H1270">
            <v>15</v>
          </cell>
          <cell r="I1270">
            <v>0</v>
          </cell>
          <cell r="J1270" t="b">
            <v>0</v>
          </cell>
        </row>
        <row r="1271">
          <cell r="A1271" t="str">
            <v>PGE:R:LED CANDELABRA &gt;=3 TO &lt;=5</v>
          </cell>
          <cell r="B1271" t="str">
            <v>PGE</v>
          </cell>
          <cell r="C1271" t="str">
            <v>R</v>
          </cell>
          <cell r="D1271" t="str">
            <v>LED CANDELABRA &gt;=3 TO &lt;=5</v>
          </cell>
          <cell r="E1271" t="str">
            <v>Res</v>
          </cell>
          <cell r="F1271">
            <v>6.7</v>
          </cell>
          <cell r="G1271">
            <v>0</v>
          </cell>
          <cell r="H1271">
            <v>6.7</v>
          </cell>
          <cell r="I1271">
            <v>0</v>
          </cell>
          <cell r="J1271" t="b">
            <v>0</v>
          </cell>
        </row>
        <row r="1272">
          <cell r="A1272" t="str">
            <v>PGE:R:LED PAR20: &lt;= 11 WATTS</v>
          </cell>
          <cell r="B1272" t="str">
            <v>PGE</v>
          </cell>
          <cell r="C1272" t="str">
            <v>R</v>
          </cell>
          <cell r="D1272" t="str">
            <v>LED PAR20: &lt;= 11 WATTS</v>
          </cell>
          <cell r="E1272" t="str">
            <v>Res</v>
          </cell>
          <cell r="F1272">
            <v>5.14</v>
          </cell>
          <cell r="G1272">
            <v>0</v>
          </cell>
          <cell r="H1272">
            <v>5.14</v>
          </cell>
          <cell r="I1272">
            <v>0</v>
          </cell>
          <cell r="J1272" t="b">
            <v>0</v>
          </cell>
        </row>
        <row r="1273">
          <cell r="A1273" t="str">
            <v>PGE:R:LED PAR30 &lt; 10 WATTS</v>
          </cell>
          <cell r="B1273" t="str">
            <v>PGE</v>
          </cell>
          <cell r="C1273" t="str">
            <v>R</v>
          </cell>
          <cell r="D1273" t="str">
            <v>LED PAR30 &lt; 10 WATTS</v>
          </cell>
          <cell r="E1273" t="str">
            <v>Res</v>
          </cell>
          <cell r="F1273">
            <v>4.8</v>
          </cell>
          <cell r="G1273">
            <v>0</v>
          </cell>
          <cell r="H1273">
            <v>4.8</v>
          </cell>
          <cell r="I1273">
            <v>0</v>
          </cell>
          <cell r="J1273" t="b">
            <v>0</v>
          </cell>
        </row>
        <row r="1274">
          <cell r="A1274" t="str">
            <v>PGE:R:LED PAR30 &lt; 10 WATTS</v>
          </cell>
          <cell r="B1274" t="str">
            <v>PGE</v>
          </cell>
          <cell r="C1274" t="str">
            <v>R</v>
          </cell>
          <cell r="D1274" t="str">
            <v>LED PAR30 &lt; 10 WATTS</v>
          </cell>
          <cell r="E1274" t="str">
            <v>Res</v>
          </cell>
          <cell r="F1274">
            <v>5.2</v>
          </cell>
          <cell r="G1274">
            <v>0</v>
          </cell>
          <cell r="H1274">
            <v>5.2</v>
          </cell>
          <cell r="I1274">
            <v>0</v>
          </cell>
          <cell r="J1274" t="b">
            <v>0</v>
          </cell>
        </row>
        <row r="1275">
          <cell r="A1275" t="str">
            <v>PGE:R:LED PAR38 &lt; 12 WATTS</v>
          </cell>
          <cell r="B1275" t="str">
            <v>PGE</v>
          </cell>
          <cell r="C1275" t="str">
            <v>R</v>
          </cell>
          <cell r="D1275" t="str">
            <v>LED PAR38 &lt; 12 WATTS</v>
          </cell>
          <cell r="E1275" t="str">
            <v>Res</v>
          </cell>
          <cell r="F1275">
            <v>8.9</v>
          </cell>
          <cell r="G1275">
            <v>0</v>
          </cell>
          <cell r="H1275">
            <v>8.9</v>
          </cell>
          <cell r="I1275">
            <v>0</v>
          </cell>
          <cell r="J1275" t="b">
            <v>0</v>
          </cell>
        </row>
        <row r="1276">
          <cell r="A1276" t="str">
            <v>PGE:R:LED PAR38 &lt; 12 WATTS</v>
          </cell>
          <cell r="B1276" t="str">
            <v>PGE</v>
          </cell>
          <cell r="C1276" t="str">
            <v>R</v>
          </cell>
          <cell r="D1276" t="str">
            <v>LED PAR38 &lt; 12 WATTS</v>
          </cell>
          <cell r="E1276" t="str">
            <v>Res</v>
          </cell>
          <cell r="F1276">
            <v>4.76</v>
          </cell>
          <cell r="G1276">
            <v>0</v>
          </cell>
          <cell r="H1276">
            <v>4.76</v>
          </cell>
          <cell r="I1276">
            <v>0</v>
          </cell>
          <cell r="J1276" t="b">
            <v>0</v>
          </cell>
        </row>
        <row r="1277">
          <cell r="A1277" t="str">
            <v>PGE:ROB:CFL HARD WIRED FIXTURES: 27 WATT - INTERIOR</v>
          </cell>
          <cell r="B1277" t="str">
            <v>PGE</v>
          </cell>
          <cell r="C1277" t="str">
            <v>ROB</v>
          </cell>
          <cell r="D1277" t="str">
            <v>CFL HARD WIRED FIXTURES: 27 WATT - INTERIOR</v>
          </cell>
          <cell r="E1277" t="str">
            <v>Res</v>
          </cell>
          <cell r="F1277">
            <v>16</v>
          </cell>
          <cell r="G1277">
            <v>0</v>
          </cell>
          <cell r="H1277">
            <v>16</v>
          </cell>
          <cell r="I1277">
            <v>0</v>
          </cell>
          <cell r="J1277" t="b">
            <v>0</v>
          </cell>
        </row>
        <row r="1278">
          <cell r="A1278" t="str">
            <v>PGE:ROB:T-8 W/ ELECTRONIC BALLAST: 3 FT 1 LAMP - INTERIOR</v>
          </cell>
          <cell r="B1278" t="str">
            <v>PGE</v>
          </cell>
          <cell r="C1278" t="str">
            <v>ROB</v>
          </cell>
          <cell r="D1278" t="str">
            <v>T-8 W/ ELECTRONIC BALLAST: 3 FT 1 LAMP - INTERIOR</v>
          </cell>
          <cell r="E1278" t="str">
            <v>Res</v>
          </cell>
          <cell r="F1278">
            <v>15</v>
          </cell>
          <cell r="G1278">
            <v>0</v>
          </cell>
          <cell r="H1278">
            <v>15</v>
          </cell>
          <cell r="I1278">
            <v>0</v>
          </cell>
          <cell r="J1278" t="b">
            <v>0</v>
          </cell>
        </row>
        <row r="1279">
          <cell r="A1279" t="str">
            <v>PGE:ROB:2X4 HIGH PERFORMANCE 1L T8 FIXTURE WITH NLO NEMA PREMIUM BALLAST</v>
          </cell>
          <cell r="B1279" t="str">
            <v>PGE</v>
          </cell>
          <cell r="C1279" t="str">
            <v>ROB</v>
          </cell>
          <cell r="D1279" t="str">
            <v>2X4 HIGH PERFORMANCE 1L T8 FIXTURE WITH NLO NEMA PREMIUM BALLAST</v>
          </cell>
          <cell r="E1279" t="str">
            <v>Res</v>
          </cell>
          <cell r="F1279">
            <v>14.3</v>
          </cell>
          <cell r="G1279">
            <v>0</v>
          </cell>
          <cell r="H1279">
            <v>14.3</v>
          </cell>
          <cell r="I1279">
            <v>0</v>
          </cell>
          <cell r="J1279" t="b">
            <v>0</v>
          </cell>
        </row>
        <row r="1280">
          <cell r="A1280" t="str">
            <v>PGE:R:LED R-BR -  5 TO &lt;11 WATTS</v>
          </cell>
          <cell r="B1280" t="str">
            <v>PGE</v>
          </cell>
          <cell r="C1280" t="str">
            <v>R</v>
          </cell>
          <cell r="D1280" t="str">
            <v>LED R-BR -  5 TO &lt;11 WATTS</v>
          </cell>
          <cell r="E1280" t="str">
            <v>Res</v>
          </cell>
          <cell r="F1280">
            <v>7.3</v>
          </cell>
          <cell r="G1280">
            <v>0</v>
          </cell>
          <cell r="H1280">
            <v>7.3</v>
          </cell>
          <cell r="I1280">
            <v>0</v>
          </cell>
          <cell r="J1280" t="b">
            <v>0</v>
          </cell>
        </row>
        <row r="1281">
          <cell r="A1281" t="str">
            <v>PGE:R:LED R-BR -  5 TO &lt;11 WATTS</v>
          </cell>
          <cell r="B1281" t="str">
            <v>PGE</v>
          </cell>
          <cell r="C1281" t="str">
            <v>R</v>
          </cell>
          <cell r="D1281" t="str">
            <v>LED R-BR -  5 TO &lt;11 WATTS</v>
          </cell>
          <cell r="E1281" t="str">
            <v>Res</v>
          </cell>
          <cell r="F1281">
            <v>7.4</v>
          </cell>
          <cell r="G1281">
            <v>0</v>
          </cell>
          <cell r="H1281">
            <v>7.4</v>
          </cell>
          <cell r="I1281">
            <v>0</v>
          </cell>
          <cell r="J1281" t="b">
            <v>0</v>
          </cell>
        </row>
        <row r="1282">
          <cell r="A1282" t="str">
            <v>SCE:ER:39 WATT INTERIOR FIXTURE (DWELLING AREA) CFL REPLACING INCANDESCENT AVERAGE WATTS = 135.33</v>
          </cell>
          <cell r="B1282" t="str">
            <v>SCE</v>
          </cell>
          <cell r="C1282" t="str">
            <v>ER</v>
          </cell>
          <cell r="D1282" t="str">
            <v>39 WATT INTERIOR FIXTURE (DWELLING AREA) CFL REPLACING INCANDESCENT AVERAGE WATTS = 135.33</v>
          </cell>
          <cell r="E1282" t="str">
            <v>Res</v>
          </cell>
          <cell r="F1282">
            <v>16</v>
          </cell>
          <cell r="G1282">
            <v>5.3000001907348597</v>
          </cell>
          <cell r="H1282">
            <v>16</v>
          </cell>
          <cell r="I1282">
            <v>5.3000001907348597</v>
          </cell>
          <cell r="J1282" t="b">
            <v>0</v>
          </cell>
        </row>
        <row r="1283">
          <cell r="A1283" t="str">
            <v>SCE:ER:46 WATT INTERIOR FIXTURE (DWELLING AREA) CFL REPLACING INCANDESCENT AVERAGE WATTS = 159.62</v>
          </cell>
          <cell r="B1283" t="str">
            <v>SCE</v>
          </cell>
          <cell r="C1283" t="str">
            <v>ER</v>
          </cell>
          <cell r="D1283" t="str">
            <v>46 WATT INTERIOR FIXTURE (DWELLING AREA) CFL REPLACING INCANDESCENT AVERAGE WATTS = 159.62</v>
          </cell>
          <cell r="E1283" t="str">
            <v>Res</v>
          </cell>
          <cell r="F1283">
            <v>16</v>
          </cell>
          <cell r="G1283">
            <v>5.3000001907348597</v>
          </cell>
          <cell r="H1283">
            <v>16</v>
          </cell>
          <cell r="I1283">
            <v>5.3000001907348597</v>
          </cell>
          <cell r="J1283" t="b">
            <v>0</v>
          </cell>
        </row>
        <row r="1284">
          <cell r="A1284" t="str">
            <v>PGE:R:LED A-LAMP &lt; 8 WATTS</v>
          </cell>
          <cell r="B1284" t="str">
            <v>PGE</v>
          </cell>
          <cell r="C1284" t="str">
            <v>R</v>
          </cell>
          <cell r="D1284" t="str">
            <v>LED A-LAMP &lt; 8 WATTS</v>
          </cell>
          <cell r="E1284" t="str">
            <v>Res</v>
          </cell>
          <cell r="F1284">
            <v>4.1399999999999997</v>
          </cell>
          <cell r="G1284">
            <v>0</v>
          </cell>
          <cell r="H1284">
            <v>4.1399999999999997</v>
          </cell>
          <cell r="I1284">
            <v>0</v>
          </cell>
          <cell r="J1284" t="b">
            <v>0</v>
          </cell>
        </row>
        <row r="1285">
          <cell r="A1285" t="str">
            <v>PGE:R:LED A-LAMP &lt; 8 WATTS</v>
          </cell>
          <cell r="B1285" t="str">
            <v>PGE</v>
          </cell>
          <cell r="C1285" t="str">
            <v>R</v>
          </cell>
          <cell r="D1285" t="str">
            <v>LED A-LAMP &lt; 8 WATTS</v>
          </cell>
          <cell r="E1285" t="str">
            <v>Res</v>
          </cell>
          <cell r="F1285">
            <v>4.99</v>
          </cell>
          <cell r="G1285">
            <v>0</v>
          </cell>
          <cell r="H1285">
            <v>4.99</v>
          </cell>
          <cell r="I1285">
            <v>0</v>
          </cell>
          <cell r="J1285" t="b">
            <v>0</v>
          </cell>
        </row>
        <row r="1286">
          <cell r="A1286" t="str">
            <v>PGE:R:LED A-LAMP 15 TO &lt; 16 WATTS</v>
          </cell>
          <cell r="B1286" t="str">
            <v>PGE</v>
          </cell>
          <cell r="C1286" t="str">
            <v>R</v>
          </cell>
          <cell r="D1286" t="str">
            <v>LED A-LAMP 15 TO &lt; 16 WATTS</v>
          </cell>
          <cell r="E1286" t="str">
            <v>Res</v>
          </cell>
          <cell r="F1286">
            <v>4.99</v>
          </cell>
          <cell r="G1286">
            <v>0</v>
          </cell>
          <cell r="H1286">
            <v>4.99</v>
          </cell>
          <cell r="I1286">
            <v>0</v>
          </cell>
          <cell r="J1286" t="b">
            <v>0</v>
          </cell>
        </row>
        <row r="1287">
          <cell r="A1287" t="str">
            <v>PGE:R:LED A-LAMP 19 TO &lt; 20 WATTS</v>
          </cell>
          <cell r="B1287" t="str">
            <v>PGE</v>
          </cell>
          <cell r="C1287" t="str">
            <v>R</v>
          </cell>
          <cell r="D1287" t="str">
            <v>LED A-LAMP 19 TO &lt; 20 WATTS</v>
          </cell>
          <cell r="E1287" t="str">
            <v>Res</v>
          </cell>
          <cell r="F1287">
            <v>16</v>
          </cell>
          <cell r="G1287">
            <v>0</v>
          </cell>
          <cell r="H1287">
            <v>16</v>
          </cell>
          <cell r="I1287">
            <v>0</v>
          </cell>
          <cell r="J1287" t="b">
            <v>0</v>
          </cell>
        </row>
        <row r="1288">
          <cell r="A1288" t="str">
            <v>PGE:R:LED CANDELABRA &gt;=3 TO &lt;=5</v>
          </cell>
          <cell r="B1288" t="str">
            <v>PGE</v>
          </cell>
          <cell r="C1288" t="str">
            <v>R</v>
          </cell>
          <cell r="D1288" t="str">
            <v>LED CANDELABRA &gt;=3 TO &lt;=5</v>
          </cell>
          <cell r="E1288" t="str">
            <v>Res</v>
          </cell>
          <cell r="F1288">
            <v>3.7</v>
          </cell>
          <cell r="G1288">
            <v>0</v>
          </cell>
          <cell r="H1288">
            <v>3.7</v>
          </cell>
          <cell r="I1288">
            <v>0</v>
          </cell>
          <cell r="J1288" t="b">
            <v>0</v>
          </cell>
        </row>
        <row r="1289">
          <cell r="A1289" t="str">
            <v>PGE:R:LED MR-16 = 6 TO &lt;7 WATTS</v>
          </cell>
          <cell r="B1289" t="str">
            <v>PGE</v>
          </cell>
          <cell r="C1289" t="str">
            <v>R</v>
          </cell>
          <cell r="D1289" t="str">
            <v>LED MR-16 = 6 TO &lt;7 WATTS</v>
          </cell>
          <cell r="E1289" t="str">
            <v>Res</v>
          </cell>
          <cell r="F1289">
            <v>11.98</v>
          </cell>
          <cell r="G1289">
            <v>0</v>
          </cell>
          <cell r="H1289">
            <v>11.98</v>
          </cell>
          <cell r="I1289">
            <v>0</v>
          </cell>
          <cell r="J1289" t="b">
            <v>0</v>
          </cell>
        </row>
        <row r="1290">
          <cell r="A1290" t="str">
            <v>PGE:R:VENDING MACHINE CONTROLLER - UNCOOLED</v>
          </cell>
          <cell r="B1290" t="str">
            <v>PGE</v>
          </cell>
          <cell r="C1290" t="str">
            <v>R</v>
          </cell>
          <cell r="D1290" t="str">
            <v>VENDING MACHINE CONTROLLER - UNCOOLED</v>
          </cell>
          <cell r="E1290" t="str">
            <v>Res</v>
          </cell>
          <cell r="F1290">
            <v>5</v>
          </cell>
          <cell r="G1290">
            <v>0</v>
          </cell>
          <cell r="H1290">
            <v>5</v>
          </cell>
          <cell r="I1290">
            <v>0</v>
          </cell>
          <cell r="J1290" t="b">
            <v>0</v>
          </cell>
        </row>
        <row r="1291">
          <cell r="A1291" t="str">
            <v>PGE:ROB:LED A-LAMP &lt; 8 WATTS</v>
          </cell>
          <cell r="B1291" t="str">
            <v>PGE</v>
          </cell>
          <cell r="C1291" t="str">
            <v>ROB</v>
          </cell>
          <cell r="D1291" t="str">
            <v>LED A-LAMP &lt; 8 WATTS</v>
          </cell>
          <cell r="E1291" t="str">
            <v>Res</v>
          </cell>
          <cell r="F1291">
            <v>4.5999999999999996</v>
          </cell>
          <cell r="G1291">
            <v>0</v>
          </cell>
          <cell r="H1291">
            <v>4.5999999999999996</v>
          </cell>
          <cell r="I1291">
            <v>0</v>
          </cell>
          <cell r="J1291" t="b">
            <v>0</v>
          </cell>
        </row>
        <row r="1292">
          <cell r="A1292" t="str">
            <v>PGE:ROB:LED A-LAMP 10 TO &lt; 11 WATTS</v>
          </cell>
          <cell r="B1292" t="str">
            <v>PGE</v>
          </cell>
          <cell r="C1292" t="str">
            <v>ROB</v>
          </cell>
          <cell r="D1292" t="str">
            <v>LED A-LAMP 10 TO &lt; 11 WATTS</v>
          </cell>
          <cell r="E1292" t="str">
            <v>Res</v>
          </cell>
          <cell r="F1292">
            <v>4.2</v>
          </cell>
          <cell r="G1292">
            <v>0</v>
          </cell>
          <cell r="H1292">
            <v>4.2</v>
          </cell>
          <cell r="I1292">
            <v>0</v>
          </cell>
          <cell r="J1292" t="b">
            <v>0</v>
          </cell>
        </row>
        <row r="1293">
          <cell r="A1293" t="str">
            <v>PGE:ROB:LED A-LAMP 10 TO &lt; 11 WATTS</v>
          </cell>
          <cell r="B1293" t="str">
            <v>PGE</v>
          </cell>
          <cell r="C1293" t="str">
            <v>ROB</v>
          </cell>
          <cell r="D1293" t="str">
            <v>LED A-LAMP 10 TO &lt; 11 WATTS</v>
          </cell>
          <cell r="E1293" t="str">
            <v>Res</v>
          </cell>
          <cell r="F1293">
            <v>7.4</v>
          </cell>
          <cell r="G1293">
            <v>0</v>
          </cell>
          <cell r="H1293">
            <v>7.4</v>
          </cell>
          <cell r="I1293">
            <v>0</v>
          </cell>
          <cell r="J1293" t="b">
            <v>0</v>
          </cell>
        </row>
        <row r="1294">
          <cell r="A1294" t="str">
            <v>PGE:ROB:LED A-LAMP 15 TO &lt; 16 WATTS</v>
          </cell>
          <cell r="B1294" t="str">
            <v>PGE</v>
          </cell>
          <cell r="C1294" t="str">
            <v>ROB</v>
          </cell>
          <cell r="D1294" t="str">
            <v>LED A-LAMP 15 TO &lt; 16 WATTS</v>
          </cell>
          <cell r="E1294" t="str">
            <v>Res</v>
          </cell>
          <cell r="F1294">
            <v>9.5</v>
          </cell>
          <cell r="G1294">
            <v>0</v>
          </cell>
          <cell r="H1294">
            <v>9.5</v>
          </cell>
          <cell r="I1294">
            <v>0</v>
          </cell>
          <cell r="J1294" t="b">
            <v>0</v>
          </cell>
        </row>
        <row r="1295">
          <cell r="A1295" t="str">
            <v>PGE:ROB:OCCUPANCY SENSOR: PLUG-LOAD</v>
          </cell>
          <cell r="B1295" t="str">
            <v>PGE</v>
          </cell>
          <cell r="C1295" t="str">
            <v>ROB</v>
          </cell>
          <cell r="D1295" t="str">
            <v>OCCUPANCY SENSOR: PLUG-LOAD</v>
          </cell>
          <cell r="E1295" t="str">
            <v>Res</v>
          </cell>
          <cell r="F1295">
            <v>8</v>
          </cell>
          <cell r="G1295">
            <v>0</v>
          </cell>
          <cell r="H1295">
            <v>8</v>
          </cell>
          <cell r="I1295">
            <v>0</v>
          </cell>
          <cell r="J1295" t="b">
            <v>0</v>
          </cell>
        </row>
        <row r="1296">
          <cell r="A1296" t="str">
            <v>PGE:ROB:PIPE INSULATION PIPE DIAMETER &lt;1" - HOT WATER</v>
          </cell>
          <cell r="B1296" t="str">
            <v>PGE</v>
          </cell>
          <cell r="C1296" t="str">
            <v>ROB</v>
          </cell>
          <cell r="D1296" t="str">
            <v>PIPE INSULATION PIPE DIAMETER &lt;1" - HOT WATER</v>
          </cell>
          <cell r="E1296" t="str">
            <v>Res</v>
          </cell>
          <cell r="F1296">
            <v>15</v>
          </cell>
          <cell r="G1296">
            <v>0</v>
          </cell>
          <cell r="H1296">
            <v>15</v>
          </cell>
          <cell r="I1296">
            <v>0</v>
          </cell>
          <cell r="J1296" t="b">
            <v>0</v>
          </cell>
        </row>
        <row r="1297">
          <cell r="A1297" t="str">
            <v>SCE:REA:AVERAGE SIZE (RES) RECYCLING REFRIGERATOR</v>
          </cell>
          <cell r="B1297" t="str">
            <v>SCE</v>
          </cell>
          <cell r="C1297" t="str">
            <v>REA</v>
          </cell>
          <cell r="D1297" t="str">
            <v>AVERAGE SIZE (RES) RECYCLING REFRIGERATOR</v>
          </cell>
          <cell r="E1297" t="str">
            <v>Res</v>
          </cell>
          <cell r="F1297">
            <v>5</v>
          </cell>
          <cell r="G1297">
            <v>5</v>
          </cell>
          <cell r="H1297">
            <v>5</v>
          </cell>
          <cell r="I1297">
            <v>5</v>
          </cell>
          <cell r="J1297" t="b">
            <v>0</v>
          </cell>
        </row>
        <row r="1298">
          <cell r="A1298" t="str">
            <v>PGE:R:LED PAR38 &lt; 12 WATTS</v>
          </cell>
          <cell r="B1298" t="str">
            <v>PGE</v>
          </cell>
          <cell r="C1298" t="str">
            <v>R</v>
          </cell>
          <cell r="D1298" t="str">
            <v>LED PAR38 &lt; 12 WATTS</v>
          </cell>
          <cell r="E1298" t="str">
            <v>Res</v>
          </cell>
          <cell r="F1298">
            <v>4.0999999999999996</v>
          </cell>
          <cell r="G1298">
            <v>0</v>
          </cell>
          <cell r="H1298">
            <v>4.0999999999999996</v>
          </cell>
          <cell r="I1298">
            <v>0</v>
          </cell>
          <cell r="J1298" t="b">
            <v>0</v>
          </cell>
        </row>
        <row r="1299">
          <cell r="A1299" t="str">
            <v>PGE:ROB:LIN FT T1 LED LTBAR &gt; 5FT UNIT NO OCC SENS CTRL REPLACE MULT LAMP PROFILE</v>
          </cell>
          <cell r="B1299" t="str">
            <v>PGE</v>
          </cell>
          <cell r="C1299" t="str">
            <v>ROB</v>
          </cell>
          <cell r="D1299" t="str">
            <v>LIN FT T1 LED LTBAR &gt; 5FT UNIT NO OCC SENS CTRL REPLACE MULT LAMP PROFILE</v>
          </cell>
          <cell r="E1299" t="str">
            <v>Res</v>
          </cell>
          <cell r="F1299">
            <v>15</v>
          </cell>
          <cell r="G1299">
            <v>0</v>
          </cell>
          <cell r="H1299">
            <v>4</v>
          </cell>
          <cell r="I1299">
            <v>4</v>
          </cell>
          <cell r="J1299" t="b">
            <v>1</v>
          </cell>
        </row>
        <row r="1300">
          <cell r="A1300" t="str">
            <v>PGE:ROB:T-8 W/ ELECTRONIC BALLAST: 8 FT 2 LAMP - INTERIOR</v>
          </cell>
          <cell r="B1300" t="str">
            <v>PGE</v>
          </cell>
          <cell r="C1300" t="str">
            <v>ROB</v>
          </cell>
          <cell r="D1300" t="str">
            <v>T-8 W/ ELECTRONIC BALLAST: 8 FT 2 LAMP - INTERIOR</v>
          </cell>
          <cell r="E1300" t="str">
            <v>Res</v>
          </cell>
          <cell r="F1300">
            <v>15</v>
          </cell>
          <cell r="G1300">
            <v>0</v>
          </cell>
          <cell r="H1300">
            <v>15</v>
          </cell>
          <cell r="I1300">
            <v>0</v>
          </cell>
          <cell r="J1300" t="b">
            <v>0</v>
          </cell>
        </row>
        <row r="1301">
          <cell r="A1301" t="str">
            <v>PGE:ROB:CFL HARD WIRED FIXTURES: 26 WATT - INTERIOR COMMON</v>
          </cell>
          <cell r="B1301" t="str">
            <v>PGE</v>
          </cell>
          <cell r="C1301" t="str">
            <v>ROB</v>
          </cell>
          <cell r="D1301" t="str">
            <v>CFL HARD WIRED FIXTURES: 26 WATT - INTERIOR COMMON</v>
          </cell>
          <cell r="E1301" t="str">
            <v>Res</v>
          </cell>
          <cell r="F1301">
            <v>16</v>
          </cell>
          <cell r="G1301">
            <v>0</v>
          </cell>
          <cell r="H1301">
            <v>16</v>
          </cell>
          <cell r="I1301">
            <v>0</v>
          </cell>
          <cell r="J1301" t="b">
            <v>0</v>
          </cell>
        </row>
        <row r="1302">
          <cell r="A1302" t="str">
            <v>PGE:R:LED PAR30 &lt; 10 WATTS</v>
          </cell>
          <cell r="B1302" t="str">
            <v>PGE</v>
          </cell>
          <cell r="C1302" t="str">
            <v>R</v>
          </cell>
          <cell r="D1302" t="str">
            <v>LED PAR30 &lt; 10 WATTS</v>
          </cell>
          <cell r="E1302" t="str">
            <v>Res</v>
          </cell>
          <cell r="F1302">
            <v>7.25</v>
          </cell>
          <cell r="G1302">
            <v>0</v>
          </cell>
          <cell r="H1302">
            <v>7.25</v>
          </cell>
          <cell r="I1302">
            <v>0</v>
          </cell>
          <cell r="J1302" t="b">
            <v>0</v>
          </cell>
        </row>
        <row r="1303">
          <cell r="A1303" t="str">
            <v>PGE:ROB:LIN FT T1 LED LTBAR &lt;= 5FT UNIT NO OCC SENS CTRL REPLACE MULT LAMP PROFILE</v>
          </cell>
          <cell r="B1303" t="str">
            <v>PGE</v>
          </cell>
          <cell r="C1303" t="str">
            <v>ROB</v>
          </cell>
          <cell r="D1303" t="str">
            <v>LIN FT T1 LED LTBAR &lt;= 5FT UNIT NO OCC SENS CTRL REPLACE MULT LAMP PROFILE</v>
          </cell>
          <cell r="E1303" t="str">
            <v>Res</v>
          </cell>
          <cell r="F1303">
            <v>15</v>
          </cell>
          <cell r="G1303">
            <v>0</v>
          </cell>
          <cell r="H1303">
            <v>4</v>
          </cell>
          <cell r="I1303">
            <v>4</v>
          </cell>
          <cell r="J1303" t="b">
            <v>1</v>
          </cell>
        </row>
        <row r="1304">
          <cell r="A1304" t="str">
            <v>PGE:R:LED A-LAMP 10 TO &lt; 11 WATTS</v>
          </cell>
          <cell r="B1304" t="str">
            <v>PGE</v>
          </cell>
          <cell r="C1304" t="str">
            <v>R</v>
          </cell>
          <cell r="D1304" t="str">
            <v>LED A-LAMP 10 TO &lt; 11 WATTS</v>
          </cell>
          <cell r="E1304" t="str">
            <v>Res</v>
          </cell>
          <cell r="F1304">
            <v>6.71</v>
          </cell>
          <cell r="G1304">
            <v>0</v>
          </cell>
          <cell r="H1304">
            <v>6.71</v>
          </cell>
          <cell r="I1304">
            <v>0</v>
          </cell>
          <cell r="J1304" t="b">
            <v>0</v>
          </cell>
        </row>
        <row r="1305">
          <cell r="A1305" t="str">
            <v>PGE:R:LED A-LAMP 11 TO &lt; 12 WATTS</v>
          </cell>
          <cell r="B1305" t="str">
            <v>PGE</v>
          </cell>
          <cell r="C1305" t="str">
            <v>R</v>
          </cell>
          <cell r="D1305" t="str">
            <v>LED A-LAMP 11 TO &lt; 12 WATTS</v>
          </cell>
          <cell r="E1305" t="str">
            <v>Res</v>
          </cell>
          <cell r="F1305">
            <v>4.1399999999999997</v>
          </cell>
          <cell r="G1305">
            <v>0</v>
          </cell>
          <cell r="H1305">
            <v>4.1399999999999997</v>
          </cell>
          <cell r="I1305">
            <v>0</v>
          </cell>
          <cell r="J1305" t="b">
            <v>0</v>
          </cell>
        </row>
        <row r="1306">
          <cell r="A1306" t="str">
            <v>PGE:R:LED A-LAMP 11 TO &lt; 12 WATTS</v>
          </cell>
          <cell r="B1306" t="str">
            <v>PGE</v>
          </cell>
          <cell r="C1306" t="str">
            <v>R</v>
          </cell>
          <cell r="D1306" t="str">
            <v>LED A-LAMP 11 TO &lt; 12 WATTS</v>
          </cell>
          <cell r="E1306" t="str">
            <v>Res</v>
          </cell>
          <cell r="F1306">
            <v>4.99</v>
          </cell>
          <cell r="G1306">
            <v>0</v>
          </cell>
          <cell r="H1306">
            <v>4.99</v>
          </cell>
          <cell r="I1306">
            <v>0</v>
          </cell>
          <cell r="J1306" t="b">
            <v>0</v>
          </cell>
        </row>
        <row r="1307">
          <cell r="A1307" t="str">
            <v>PGE:R:LED CANDELABRA &gt;=3 TO &lt;=5</v>
          </cell>
          <cell r="B1307" t="str">
            <v>PGE</v>
          </cell>
          <cell r="C1307" t="str">
            <v>R</v>
          </cell>
          <cell r="D1307" t="str">
            <v>LED CANDELABRA &gt;=3 TO &lt;=5</v>
          </cell>
          <cell r="E1307" t="str">
            <v>Res</v>
          </cell>
          <cell r="F1307">
            <v>5</v>
          </cell>
          <cell r="G1307">
            <v>0</v>
          </cell>
          <cell r="H1307">
            <v>5</v>
          </cell>
          <cell r="I1307">
            <v>0</v>
          </cell>
          <cell r="J1307" t="b">
            <v>0</v>
          </cell>
        </row>
        <row r="1308">
          <cell r="A1308" t="str">
            <v>PGE:R:LED MR-16 = 10 TO &lt;11 WATTS</v>
          </cell>
          <cell r="B1308" t="str">
            <v>PGE</v>
          </cell>
          <cell r="C1308" t="str">
            <v>R</v>
          </cell>
          <cell r="D1308" t="str">
            <v>LED MR-16 = 10 TO &lt;11 WATTS</v>
          </cell>
          <cell r="E1308" t="str">
            <v>Res</v>
          </cell>
          <cell r="F1308">
            <v>4.1399999999999997</v>
          </cell>
          <cell r="G1308">
            <v>0</v>
          </cell>
          <cell r="H1308">
            <v>4.1399999999999997</v>
          </cell>
          <cell r="I1308">
            <v>0</v>
          </cell>
          <cell r="J1308" t="b">
            <v>0</v>
          </cell>
        </row>
        <row r="1309">
          <cell r="A1309" t="str">
            <v>PGE:R:LED MR-16 =7 TO &lt;8 WATTS</v>
          </cell>
          <cell r="B1309" t="str">
            <v>PGE</v>
          </cell>
          <cell r="C1309" t="str">
            <v>R</v>
          </cell>
          <cell r="D1309" t="str">
            <v>LED MR-16 =7 TO &lt;8 WATTS</v>
          </cell>
          <cell r="E1309" t="str">
            <v>Res</v>
          </cell>
          <cell r="F1309">
            <v>4.1399999999999997</v>
          </cell>
          <cell r="G1309">
            <v>0</v>
          </cell>
          <cell r="H1309">
            <v>4.1399999999999997</v>
          </cell>
          <cell r="I1309">
            <v>0</v>
          </cell>
          <cell r="J1309" t="b">
            <v>0</v>
          </cell>
        </row>
        <row r="1310">
          <cell r="A1310" t="str">
            <v>PGE:R:LED PAR30 = 13 TO &lt;14 WATTS</v>
          </cell>
          <cell r="B1310" t="str">
            <v>PGE</v>
          </cell>
          <cell r="C1310" t="str">
            <v>R</v>
          </cell>
          <cell r="D1310" t="str">
            <v>LED PAR30 = 13 TO &lt;14 WATTS</v>
          </cell>
          <cell r="E1310" t="str">
            <v>Res</v>
          </cell>
          <cell r="F1310">
            <v>5.6</v>
          </cell>
          <cell r="G1310">
            <v>0</v>
          </cell>
          <cell r="H1310">
            <v>5.6</v>
          </cell>
          <cell r="I1310">
            <v>0</v>
          </cell>
          <cell r="J1310" t="b">
            <v>0</v>
          </cell>
        </row>
        <row r="1311">
          <cell r="A1311" t="str">
            <v>PGE:R:LED PAR30 = 17 TO &lt;18 WATTS</v>
          </cell>
          <cell r="B1311" t="str">
            <v>PGE</v>
          </cell>
          <cell r="C1311" t="str">
            <v>R</v>
          </cell>
          <cell r="D1311" t="str">
            <v>LED PAR30 = 17 TO &lt;18 WATTS</v>
          </cell>
          <cell r="E1311" t="str">
            <v>Res</v>
          </cell>
          <cell r="F1311">
            <v>6.7</v>
          </cell>
          <cell r="G1311">
            <v>0</v>
          </cell>
          <cell r="H1311">
            <v>6.7</v>
          </cell>
          <cell r="I1311">
            <v>0</v>
          </cell>
          <cell r="J1311" t="b">
            <v>0</v>
          </cell>
        </row>
        <row r="1312">
          <cell r="A1312" t="str">
            <v>PGE:R:LED PAR38 = 19 TO &lt;20 WATTS</v>
          </cell>
          <cell r="B1312" t="str">
            <v>PGE</v>
          </cell>
          <cell r="C1312" t="str">
            <v>R</v>
          </cell>
          <cell r="D1312" t="str">
            <v>LED PAR38 = 19 TO &lt;20 WATTS</v>
          </cell>
          <cell r="E1312" t="str">
            <v>Res</v>
          </cell>
          <cell r="F1312">
            <v>4.5999999999999996</v>
          </cell>
          <cell r="G1312">
            <v>0</v>
          </cell>
          <cell r="H1312">
            <v>4.5999999999999996</v>
          </cell>
          <cell r="I1312">
            <v>0</v>
          </cell>
          <cell r="J1312" t="b">
            <v>0</v>
          </cell>
        </row>
        <row r="1313">
          <cell r="A1313" t="str">
            <v>PGE:R:LED R-BR -  5 TO &lt;11 WATTS</v>
          </cell>
          <cell r="B1313" t="str">
            <v>PGE</v>
          </cell>
          <cell r="C1313" t="str">
            <v>R</v>
          </cell>
          <cell r="D1313" t="str">
            <v>LED R-BR -  5 TO &lt;11 WATTS</v>
          </cell>
          <cell r="E1313" t="str">
            <v>Res</v>
          </cell>
          <cell r="F1313">
            <v>4.0999999999999996</v>
          </cell>
          <cell r="G1313">
            <v>0</v>
          </cell>
          <cell r="H1313">
            <v>4.0999999999999996</v>
          </cell>
          <cell r="I1313">
            <v>0</v>
          </cell>
          <cell r="J1313" t="b">
            <v>0</v>
          </cell>
        </row>
        <row r="1314">
          <cell r="A1314" t="str">
            <v>PGE:ROB:28 WATT T8 REPLACING 32 WATT T8</v>
          </cell>
          <cell r="B1314" t="str">
            <v>PGE</v>
          </cell>
          <cell r="C1314" t="str">
            <v>ROB</v>
          </cell>
          <cell r="D1314" t="str">
            <v>28 WATT T8 REPLACING 32 WATT T8</v>
          </cell>
          <cell r="E1314" t="str">
            <v>Res</v>
          </cell>
          <cell r="F1314">
            <v>14.5</v>
          </cell>
          <cell r="G1314">
            <v>0</v>
          </cell>
          <cell r="H1314">
            <v>4.833333333333333</v>
          </cell>
          <cell r="I1314">
            <v>0</v>
          </cell>
          <cell r="J1314" t="b">
            <v>1</v>
          </cell>
        </row>
        <row r="1315">
          <cell r="A1315" t="str">
            <v>PGE:ROB:2X4 HIGH PERFORMANCE 2L T5 FIXTURE WITH NLO BALLAST</v>
          </cell>
          <cell r="B1315" t="str">
            <v>PGE</v>
          </cell>
          <cell r="C1315" t="str">
            <v>ROB</v>
          </cell>
          <cell r="D1315" t="str">
            <v>2X4 HIGH PERFORMANCE 2L T5 FIXTURE WITH NLO BALLAST</v>
          </cell>
          <cell r="E1315" t="str">
            <v>Res</v>
          </cell>
          <cell r="F1315">
            <v>15</v>
          </cell>
          <cell r="G1315">
            <v>0</v>
          </cell>
          <cell r="H1315">
            <v>15</v>
          </cell>
          <cell r="I1315">
            <v>0</v>
          </cell>
          <cell r="J1315" t="b">
            <v>0</v>
          </cell>
        </row>
        <row r="1316">
          <cell r="A1316" t="str">
            <v>PGE:ROB:LED A-LAMP 11 TO &lt; 12 WATTS</v>
          </cell>
          <cell r="B1316" t="str">
            <v>PGE</v>
          </cell>
          <cell r="C1316" t="str">
            <v>ROB</v>
          </cell>
          <cell r="D1316" t="str">
            <v>LED A-LAMP 11 TO &lt; 12 WATTS</v>
          </cell>
          <cell r="E1316" t="str">
            <v>Res</v>
          </cell>
          <cell r="F1316">
            <v>4.5999999999999996</v>
          </cell>
          <cell r="G1316">
            <v>0</v>
          </cell>
          <cell r="H1316">
            <v>4.5999999999999996</v>
          </cell>
          <cell r="I1316">
            <v>0</v>
          </cell>
          <cell r="J1316" t="b">
            <v>0</v>
          </cell>
        </row>
        <row r="1317">
          <cell r="A1317" t="str">
            <v>PGE:R:FIXTURE INT INDUCTION: 101-175 W LAMP BASECASE; UP TO 120 WATT LAMP</v>
          </cell>
          <cell r="B1317" t="str">
            <v>PGE</v>
          </cell>
          <cell r="C1317" t="str">
            <v>R</v>
          </cell>
          <cell r="D1317" t="str">
            <v>FIXTURE INT INDUCTION: 101-175 W LAMP BASECASE; UP TO 120 WATT LAMP</v>
          </cell>
          <cell r="E1317" t="str">
            <v>Res</v>
          </cell>
          <cell r="F1317">
            <v>12.4</v>
          </cell>
          <cell r="G1317">
            <v>0</v>
          </cell>
          <cell r="H1317">
            <v>12.4</v>
          </cell>
          <cell r="I1317">
            <v>0</v>
          </cell>
          <cell r="J1317" t="b">
            <v>0</v>
          </cell>
        </row>
        <row r="1318">
          <cell r="A1318" t="str">
            <v>PGE:ROB:LED STREET LIGHTING - INSTALL 226-265 W FIXTURE</v>
          </cell>
          <cell r="B1318" t="str">
            <v>PGE</v>
          </cell>
          <cell r="C1318" t="str">
            <v>ROB</v>
          </cell>
          <cell r="D1318" t="str">
            <v>LED STREET LIGHTING - INSTALL 226-265 W FIXTURE</v>
          </cell>
          <cell r="E1318" t="str">
            <v>Com</v>
          </cell>
          <cell r="F1318">
            <v>12</v>
          </cell>
          <cell r="G1318">
            <v>0</v>
          </cell>
          <cell r="H1318">
            <v>12</v>
          </cell>
          <cell r="I1318">
            <v>0</v>
          </cell>
          <cell r="J1318" t="b">
            <v>0</v>
          </cell>
        </row>
        <row r="1319">
          <cell r="A1319" t="str">
            <v>SCE:ROBNC:487 KWH/YR ENERGY STAR BOTTOM MOUNT FREEZER - LARGE (16.5-25 FT3) REFRIGERATOR REPLACING 573 KWH/YR</v>
          </cell>
          <cell r="B1319" t="str">
            <v>SCE</v>
          </cell>
          <cell r="C1319" t="str">
            <v>ROBNC</v>
          </cell>
          <cell r="D1319" t="str">
            <v>487 KWH/YR ENERGY STAR BOTTOM MOUNT FREEZER - LARGE (16.5-25 FT3) REFRIGERATOR REPLACING 573 KWH/YR</v>
          </cell>
          <cell r="E1319" t="str">
            <v>Res</v>
          </cell>
          <cell r="F1319">
            <v>0</v>
          </cell>
          <cell r="G1319">
            <v>0</v>
          </cell>
          <cell r="H1319">
            <v>0</v>
          </cell>
          <cell r="I1319">
            <v>0</v>
          </cell>
          <cell r="J1319" t="b">
            <v>0</v>
          </cell>
        </row>
        <row r="1320">
          <cell r="A1320" t="str">
            <v>PGE:ROB:LED A-LAMP &lt; 8 WATTS</v>
          </cell>
          <cell r="B1320" t="str">
            <v>PGE</v>
          </cell>
          <cell r="C1320" t="str">
            <v>ROB</v>
          </cell>
          <cell r="D1320" t="str">
            <v>LED A-LAMP &lt; 8 WATTS</v>
          </cell>
          <cell r="E1320" t="str">
            <v>Com</v>
          </cell>
          <cell r="F1320">
            <v>6.7</v>
          </cell>
          <cell r="G1320">
            <v>0</v>
          </cell>
          <cell r="H1320">
            <v>6.7</v>
          </cell>
          <cell r="I1320">
            <v>0</v>
          </cell>
          <cell r="J1320" t="b">
            <v>0</v>
          </cell>
        </row>
        <row r="1321">
          <cell r="A1321" t="str">
            <v>PGE:ROB:LED A-LAMP 10 TO &lt; 11 WATTS</v>
          </cell>
          <cell r="B1321" t="str">
            <v>PGE</v>
          </cell>
          <cell r="C1321" t="str">
            <v>ROB</v>
          </cell>
          <cell r="D1321" t="str">
            <v>LED A-LAMP 10 TO &lt; 11 WATTS</v>
          </cell>
          <cell r="E1321" t="str">
            <v>Ag</v>
          </cell>
          <cell r="F1321">
            <v>6.7</v>
          </cell>
          <cell r="G1321">
            <v>0</v>
          </cell>
          <cell r="H1321">
            <v>6.7</v>
          </cell>
          <cell r="I1321">
            <v>0</v>
          </cell>
          <cell r="J1321" t="b">
            <v>0</v>
          </cell>
        </row>
        <row r="1322">
          <cell r="A1322" t="str">
            <v>PGE:ROB:LED A-LAMP 15 TO &lt; 16 WATTS</v>
          </cell>
          <cell r="B1322" t="str">
            <v>PGE</v>
          </cell>
          <cell r="C1322" t="str">
            <v>ROB</v>
          </cell>
          <cell r="D1322" t="str">
            <v>LED A-LAMP 15 TO &lt; 16 WATTS</v>
          </cell>
          <cell r="E1322" t="str">
            <v>Com</v>
          </cell>
          <cell r="F1322">
            <v>6.7</v>
          </cell>
          <cell r="G1322">
            <v>0</v>
          </cell>
          <cell r="H1322">
            <v>6.7</v>
          </cell>
          <cell r="I1322">
            <v>0</v>
          </cell>
          <cell r="J1322" t="b">
            <v>0</v>
          </cell>
        </row>
        <row r="1323">
          <cell r="A1323" t="str">
            <v>PGE:ROB:LED A-LAMP 9 TO &lt; 10 WATTS</v>
          </cell>
          <cell r="B1323" t="str">
            <v>PGE</v>
          </cell>
          <cell r="C1323" t="str">
            <v>ROB</v>
          </cell>
          <cell r="D1323" t="str">
            <v>LED A-LAMP 9 TO &lt; 10 WATTS</v>
          </cell>
          <cell r="E1323" t="str">
            <v>Ind</v>
          </cell>
          <cell r="F1323">
            <v>6.58</v>
          </cell>
          <cell r="G1323">
            <v>0</v>
          </cell>
          <cell r="H1323">
            <v>6.58</v>
          </cell>
          <cell r="I1323">
            <v>0</v>
          </cell>
          <cell r="J1323" t="b">
            <v>0</v>
          </cell>
        </row>
        <row r="1324">
          <cell r="A1324" t="str">
            <v>PGE:ROB:LED CANDELABRA: &lt;3 WATTS</v>
          </cell>
          <cell r="B1324" t="str">
            <v>PGE</v>
          </cell>
          <cell r="C1324" t="str">
            <v>ROB</v>
          </cell>
          <cell r="D1324" t="str">
            <v>LED CANDELABRA: &lt;3 WATTS</v>
          </cell>
          <cell r="E1324" t="str">
            <v>Com</v>
          </cell>
          <cell r="F1324">
            <v>5</v>
          </cell>
          <cell r="G1324">
            <v>0</v>
          </cell>
          <cell r="H1324">
            <v>5</v>
          </cell>
          <cell r="I1324">
            <v>0</v>
          </cell>
          <cell r="J1324" t="b">
            <v>0</v>
          </cell>
        </row>
        <row r="1325">
          <cell r="A1325" t="str">
            <v>PGE:ROB:LED MR-16 = 6 TO &lt;7 WATTS</v>
          </cell>
          <cell r="B1325" t="str">
            <v>PGE</v>
          </cell>
          <cell r="C1325" t="str">
            <v>ROB</v>
          </cell>
          <cell r="D1325" t="str">
            <v>LED MR-16 = 6 TO &lt;7 WATTS</v>
          </cell>
          <cell r="E1325" t="str">
            <v>Ind</v>
          </cell>
          <cell r="F1325">
            <v>6.7</v>
          </cell>
          <cell r="G1325">
            <v>0</v>
          </cell>
          <cell r="H1325">
            <v>6.7</v>
          </cell>
          <cell r="I1325">
            <v>0</v>
          </cell>
          <cell r="J1325" t="b">
            <v>0</v>
          </cell>
        </row>
        <row r="1326">
          <cell r="A1326" t="str">
            <v>PGE:ROB:LED MR-16 = 8 TO &lt;9 WATTS</v>
          </cell>
          <cell r="B1326" t="str">
            <v>PGE</v>
          </cell>
          <cell r="C1326" t="str">
            <v>ROB</v>
          </cell>
          <cell r="D1326" t="str">
            <v>LED MR-16 = 8 TO &lt;9 WATTS</v>
          </cell>
          <cell r="E1326" t="str">
            <v>Com</v>
          </cell>
          <cell r="F1326">
            <v>6.7</v>
          </cell>
          <cell r="G1326">
            <v>0</v>
          </cell>
          <cell r="H1326">
            <v>6.7</v>
          </cell>
          <cell r="I1326">
            <v>0</v>
          </cell>
          <cell r="J1326" t="b">
            <v>0</v>
          </cell>
        </row>
        <row r="1327">
          <cell r="A1327" t="str">
            <v>PGE:ROB:LED MR-16 =7 TO &lt;8 WATTS</v>
          </cell>
          <cell r="B1327" t="str">
            <v>PGE</v>
          </cell>
          <cell r="C1327" t="str">
            <v>ROB</v>
          </cell>
          <cell r="D1327" t="str">
            <v>LED MR-16 =7 TO &lt;8 WATTS</v>
          </cell>
          <cell r="E1327" t="str">
            <v>Ind</v>
          </cell>
          <cell r="F1327">
            <v>6.7</v>
          </cell>
          <cell r="G1327">
            <v>0</v>
          </cell>
          <cell r="H1327">
            <v>6.7</v>
          </cell>
          <cell r="I1327">
            <v>0</v>
          </cell>
          <cell r="J1327" t="b">
            <v>0</v>
          </cell>
        </row>
        <row r="1328">
          <cell r="A1328" t="str">
            <v>PGE:ROB:LED PAR30 = 10 TO &lt;11 WATTS</v>
          </cell>
          <cell r="B1328" t="str">
            <v>PGE</v>
          </cell>
          <cell r="C1328" t="str">
            <v>ROB</v>
          </cell>
          <cell r="D1328" t="str">
            <v>LED PAR30 = 10 TO &lt;11 WATTS</v>
          </cell>
          <cell r="E1328" t="str">
            <v>Com</v>
          </cell>
          <cell r="F1328">
            <v>6.7</v>
          </cell>
          <cell r="G1328">
            <v>0</v>
          </cell>
          <cell r="H1328">
            <v>6.7</v>
          </cell>
          <cell r="I1328">
            <v>0</v>
          </cell>
          <cell r="J1328" t="b">
            <v>0</v>
          </cell>
        </row>
        <row r="1329">
          <cell r="A1329" t="str">
            <v>PGE:ROB:LED PAR30 = 14 TO &lt;15 WATTS</v>
          </cell>
          <cell r="B1329" t="str">
            <v>PGE</v>
          </cell>
          <cell r="C1329" t="str">
            <v>ROB</v>
          </cell>
          <cell r="D1329" t="str">
            <v>LED PAR30 = 14 TO &lt;15 WATTS</v>
          </cell>
          <cell r="E1329" t="str">
            <v>Ag</v>
          </cell>
          <cell r="F1329">
            <v>6.58</v>
          </cell>
          <cell r="G1329">
            <v>0</v>
          </cell>
          <cell r="H1329">
            <v>6.58</v>
          </cell>
          <cell r="I1329">
            <v>0</v>
          </cell>
          <cell r="J1329" t="b">
            <v>0</v>
          </cell>
        </row>
        <row r="1330">
          <cell r="A1330" t="str">
            <v>PGE:ROB:LED PAR30 = 14 TO &lt;15 WATTS</v>
          </cell>
          <cell r="B1330" t="str">
            <v>PGE</v>
          </cell>
          <cell r="C1330" t="str">
            <v>ROB</v>
          </cell>
          <cell r="D1330" t="str">
            <v>LED PAR30 = 14 TO &lt;15 WATTS</v>
          </cell>
          <cell r="E1330" t="str">
            <v>Com</v>
          </cell>
          <cell r="F1330">
            <v>6.7</v>
          </cell>
          <cell r="G1330">
            <v>0</v>
          </cell>
          <cell r="H1330">
            <v>6.7</v>
          </cell>
          <cell r="I1330">
            <v>0</v>
          </cell>
          <cell r="J1330" t="b">
            <v>0</v>
          </cell>
        </row>
        <row r="1331">
          <cell r="A1331" t="str">
            <v>PGE:ROB:LED PAR38 = 16 TO &lt;17 WATTS</v>
          </cell>
          <cell r="B1331" t="str">
            <v>PGE</v>
          </cell>
          <cell r="C1331" t="str">
            <v>ROB</v>
          </cell>
          <cell r="D1331" t="str">
            <v>LED PAR38 = 16 TO &lt;17 WATTS</v>
          </cell>
          <cell r="E1331" t="str">
            <v>Com</v>
          </cell>
          <cell r="F1331">
            <v>6.7</v>
          </cell>
          <cell r="G1331">
            <v>0</v>
          </cell>
          <cell r="H1331">
            <v>6.7</v>
          </cell>
          <cell r="I1331">
            <v>0</v>
          </cell>
          <cell r="J1331" t="b">
            <v>0</v>
          </cell>
        </row>
        <row r="1332">
          <cell r="A1332" t="str">
            <v>SCE:ER:26 WATT EXTERIOR FIXTURE (DWELLING AREA) CFL REPLACING INCANDESCENT AVERAGE WATTS = 105.82</v>
          </cell>
          <cell r="B1332" t="str">
            <v>SCE</v>
          </cell>
          <cell r="C1332" t="str">
            <v>ER</v>
          </cell>
          <cell r="D1332" t="str">
            <v>26 WATT EXTERIOR FIXTURE (DWELLING AREA) CFL REPLACING INCANDESCENT AVERAGE WATTS = 105.82</v>
          </cell>
          <cell r="E1332" t="str">
            <v>Res</v>
          </cell>
          <cell r="F1332">
            <v>16</v>
          </cell>
          <cell r="G1332">
            <v>16</v>
          </cell>
          <cell r="H1332">
            <v>16</v>
          </cell>
          <cell r="I1332">
            <v>16</v>
          </cell>
          <cell r="J1332" t="b">
            <v>0</v>
          </cell>
        </row>
        <row r="1333">
          <cell r="A1333" t="str">
            <v>SCE:ER:26 WATT INTERIOR FIXTURE (DWELLING AREA) CFL REPLACING INCANDESCENT AVERAGE WATTS = 90.22</v>
          </cell>
          <cell r="B1333" t="str">
            <v>SCE</v>
          </cell>
          <cell r="C1333" t="str">
            <v>ER</v>
          </cell>
          <cell r="D1333" t="str">
            <v>26 WATT INTERIOR FIXTURE (DWELLING AREA) CFL REPLACING INCANDESCENT AVERAGE WATTS = 90.22</v>
          </cell>
          <cell r="E1333" t="str">
            <v>Res</v>
          </cell>
          <cell r="F1333">
            <v>16</v>
          </cell>
          <cell r="G1333">
            <v>5.3000001907348597</v>
          </cell>
          <cell r="H1333">
            <v>16</v>
          </cell>
          <cell r="I1333">
            <v>5.3000001907348597</v>
          </cell>
          <cell r="J1333" t="b">
            <v>0</v>
          </cell>
        </row>
        <row r="1334">
          <cell r="A1334" t="str">
            <v>PGE:ROB:LED PAR38 = 21 TO &lt;22 WATTS</v>
          </cell>
          <cell r="B1334" t="str">
            <v>PGE</v>
          </cell>
          <cell r="C1334" t="str">
            <v>ROB</v>
          </cell>
          <cell r="D1334" t="str">
            <v>LED PAR38 = 21 TO &lt;22 WATTS</v>
          </cell>
          <cell r="E1334" t="str">
            <v>Com</v>
          </cell>
          <cell r="F1334">
            <v>6.7</v>
          </cell>
          <cell r="G1334">
            <v>0</v>
          </cell>
          <cell r="H1334">
            <v>6.7</v>
          </cell>
          <cell r="I1334">
            <v>0</v>
          </cell>
          <cell r="J1334" t="b">
            <v>0</v>
          </cell>
        </row>
        <row r="1335">
          <cell r="A1335" t="str">
            <v>PGE:ROB:LED PAR38 = 25 TO &lt;26 WATTS</v>
          </cell>
          <cell r="B1335" t="str">
            <v>PGE</v>
          </cell>
          <cell r="C1335" t="str">
            <v>ROB</v>
          </cell>
          <cell r="D1335" t="str">
            <v>LED PAR38 = 25 TO &lt;26 WATTS</v>
          </cell>
          <cell r="E1335" t="str">
            <v>Com</v>
          </cell>
          <cell r="F1335">
            <v>6.58</v>
          </cell>
          <cell r="G1335">
            <v>0</v>
          </cell>
          <cell r="H1335">
            <v>6.58</v>
          </cell>
          <cell r="I1335">
            <v>0</v>
          </cell>
          <cell r="J1335" t="b">
            <v>0</v>
          </cell>
        </row>
        <row r="1336">
          <cell r="A1336" t="str">
            <v>PGE:ROB:LED R-BR - 11 TO &lt;14 WATTS</v>
          </cell>
          <cell r="B1336" t="str">
            <v>PGE</v>
          </cell>
          <cell r="C1336" t="str">
            <v>ROB</v>
          </cell>
          <cell r="D1336" t="str">
            <v>LED R-BR - 11 TO &lt;14 WATTS</v>
          </cell>
          <cell r="E1336" t="str">
            <v>Ag</v>
          </cell>
          <cell r="F1336">
            <v>8.2200000000000006</v>
          </cell>
          <cell r="G1336">
            <v>0</v>
          </cell>
          <cell r="H1336">
            <v>8.2200000000000006</v>
          </cell>
          <cell r="I1336">
            <v>0</v>
          </cell>
          <cell r="J1336" t="b">
            <v>0</v>
          </cell>
        </row>
        <row r="1337">
          <cell r="A1337" t="str">
            <v>SCE:ER:39 WATT INTERIOR FIXTURE (COMMON AREA) CFL REPLACING INCANDESCENT AVERAGE WATTS = 135.33</v>
          </cell>
          <cell r="B1337" t="str">
            <v>SCE</v>
          </cell>
          <cell r="C1337" t="str">
            <v>ER</v>
          </cell>
          <cell r="D1337" t="str">
            <v>39 WATT INTERIOR FIXTURE (COMMON AREA) CFL REPLACING INCANDESCENT AVERAGE WATTS = 135.33</v>
          </cell>
          <cell r="E1337" t="str">
            <v>Res</v>
          </cell>
          <cell r="F1337">
            <v>16</v>
          </cell>
          <cell r="G1337">
            <v>5.3000001907348597</v>
          </cell>
          <cell r="H1337">
            <v>16</v>
          </cell>
          <cell r="I1337">
            <v>5.3000001907348597</v>
          </cell>
          <cell r="J1337" t="b">
            <v>0</v>
          </cell>
        </row>
        <row r="1338">
          <cell r="A1338" t="str">
            <v>SCE:ER:54 WATT INTERIOR FIXTURE (COMMON AREA) CFL REPLACING INCANDESCENT AVERAGE WATTS = 187.38</v>
          </cell>
          <cell r="B1338" t="str">
            <v>SCE</v>
          </cell>
          <cell r="C1338" t="str">
            <v>ER</v>
          </cell>
          <cell r="D1338" t="str">
            <v>54 WATT INTERIOR FIXTURE (COMMON AREA) CFL REPLACING INCANDESCENT AVERAGE WATTS = 187.38</v>
          </cell>
          <cell r="E1338" t="str">
            <v>Res</v>
          </cell>
          <cell r="F1338">
            <v>16</v>
          </cell>
          <cell r="G1338">
            <v>5.3000001907348597</v>
          </cell>
          <cell r="H1338">
            <v>16</v>
          </cell>
          <cell r="I1338">
            <v>5.3000001907348597</v>
          </cell>
          <cell r="J1338" t="b">
            <v>0</v>
          </cell>
        </row>
        <row r="1339">
          <cell r="A1339" t="str">
            <v>SCE:ER:52 WATT INTERIOR FIXTURE (DWELLING AREA) CFL REPLACING INCANDESCENT AVERAGE WATTS = 180.44</v>
          </cell>
          <cell r="B1339" t="str">
            <v>SCE</v>
          </cell>
          <cell r="C1339" t="str">
            <v>ER</v>
          </cell>
          <cell r="D1339" t="str">
            <v>52 WATT INTERIOR FIXTURE (DWELLING AREA) CFL REPLACING INCANDESCENT AVERAGE WATTS = 180.44</v>
          </cell>
          <cell r="E1339" t="str">
            <v>Res</v>
          </cell>
          <cell r="F1339">
            <v>16</v>
          </cell>
          <cell r="G1339">
            <v>5.3000001907348597</v>
          </cell>
          <cell r="H1339">
            <v>16</v>
          </cell>
          <cell r="I1339">
            <v>5.3000001907348597</v>
          </cell>
          <cell r="J1339" t="b">
            <v>0</v>
          </cell>
        </row>
        <row r="1340">
          <cell r="A1340" t="str">
            <v>SCE:ER:54 WATT INTERIOR FIXTURE (DWELLING AREA) CFL REPLACING INCANDESCENT AVERAGE WATTS = 187.38</v>
          </cell>
          <cell r="B1340" t="str">
            <v>SCE</v>
          </cell>
          <cell r="C1340" t="str">
            <v>ER</v>
          </cell>
          <cell r="D1340" t="str">
            <v>54 WATT INTERIOR FIXTURE (DWELLING AREA) CFL REPLACING INCANDESCENT AVERAGE WATTS = 187.38</v>
          </cell>
          <cell r="E1340" t="str">
            <v>Res</v>
          </cell>
          <cell r="F1340">
            <v>16</v>
          </cell>
          <cell r="G1340">
            <v>5.3000001907348597</v>
          </cell>
          <cell r="H1340">
            <v>16</v>
          </cell>
          <cell r="I1340">
            <v>5.3000001907348597</v>
          </cell>
          <cell r="J1340" t="b">
            <v>0</v>
          </cell>
        </row>
        <row r="1341">
          <cell r="A1341" t="str">
            <v>PGE:R:250-WATT MV TO 84-WATT FLUORESCENT</v>
          </cell>
          <cell r="B1341" t="str">
            <v>PGE</v>
          </cell>
          <cell r="C1341" t="str">
            <v>R</v>
          </cell>
          <cell r="D1341" t="str">
            <v>250-WATT MV TO 84-WATT FLUORESCENT</v>
          </cell>
          <cell r="E1341" t="str">
            <v>Com</v>
          </cell>
          <cell r="F1341">
            <v>15</v>
          </cell>
          <cell r="G1341">
            <v>0</v>
          </cell>
          <cell r="H1341">
            <v>15</v>
          </cell>
          <cell r="I1341">
            <v>0</v>
          </cell>
          <cell r="J1341" t="b">
            <v>0</v>
          </cell>
        </row>
        <row r="1342">
          <cell r="A1342" t="str">
            <v>SCE:ROBNC:ENERGY STAR TOP MOUNT FREEZER, NO ICE - SMALL (10-15 FT3) REFRIGERATOR</v>
          </cell>
          <cell r="B1342" t="str">
            <v>SCE</v>
          </cell>
          <cell r="C1342" t="str">
            <v>ROBNC</v>
          </cell>
          <cell r="D1342" t="str">
            <v>ENERGY STAR TOP MOUNT FREEZER, NO ICE - SMALL (10-15 FT3) REFRIGERATOR</v>
          </cell>
          <cell r="E1342" t="str">
            <v>Res</v>
          </cell>
          <cell r="F1342">
            <v>14</v>
          </cell>
          <cell r="G1342">
            <v>14</v>
          </cell>
          <cell r="H1342">
            <v>14</v>
          </cell>
          <cell r="I1342">
            <v>14</v>
          </cell>
          <cell r="J1342" t="b">
            <v>0</v>
          </cell>
        </row>
        <row r="1343">
          <cell r="A1343" t="str">
            <v>PGE:R:LED HIGH/LOW BAY: &gt;262 TO 280 WATTS, REPLACING 400W PS-MH</v>
          </cell>
          <cell r="B1343" t="str">
            <v>PGE</v>
          </cell>
          <cell r="C1343" t="str">
            <v>R</v>
          </cell>
          <cell r="D1343" t="str">
            <v>LED HIGH/LOW BAY: &gt;262 TO 280 WATTS, REPLACING 400W PS-MH</v>
          </cell>
          <cell r="E1343" t="str">
            <v>Res</v>
          </cell>
          <cell r="F1343">
            <v>9.1</v>
          </cell>
          <cell r="G1343">
            <v>0</v>
          </cell>
          <cell r="H1343">
            <v>9.1</v>
          </cell>
          <cell r="I1343">
            <v>0</v>
          </cell>
          <cell r="J1343" t="b">
            <v>0</v>
          </cell>
        </row>
        <row r="1344">
          <cell r="A1344" t="str">
            <v>PGE:R:LED PAR30 = 15 TO &lt;16 WATTS</v>
          </cell>
          <cell r="B1344" t="str">
            <v>PGE</v>
          </cell>
          <cell r="C1344" t="str">
            <v>R</v>
          </cell>
          <cell r="D1344" t="str">
            <v>LED PAR30 = 15 TO &lt;16 WATTS</v>
          </cell>
          <cell r="E1344" t="str">
            <v>Res</v>
          </cell>
          <cell r="F1344">
            <v>7.75</v>
          </cell>
          <cell r="G1344">
            <v>0</v>
          </cell>
          <cell r="H1344">
            <v>7.75</v>
          </cell>
          <cell r="I1344">
            <v>0</v>
          </cell>
          <cell r="J1344" t="b">
            <v>0</v>
          </cell>
        </row>
        <row r="1345">
          <cell r="A1345" t="str">
            <v>PGE:R:T-8 W/ ELECTRONIC BALLAST: 2 FT 1 LAMP - INTERIOR</v>
          </cell>
          <cell r="B1345" t="str">
            <v>PGE</v>
          </cell>
          <cell r="C1345" t="str">
            <v>R</v>
          </cell>
          <cell r="D1345" t="str">
            <v>T-8 W/ ELECTRONIC BALLAST: 2 FT 1 LAMP - INTERIOR</v>
          </cell>
          <cell r="E1345" t="str">
            <v>Res</v>
          </cell>
          <cell r="F1345">
            <v>15</v>
          </cell>
          <cell r="G1345">
            <v>0</v>
          </cell>
          <cell r="H1345">
            <v>15</v>
          </cell>
          <cell r="I1345">
            <v>0</v>
          </cell>
          <cell r="J1345" t="b">
            <v>0</v>
          </cell>
        </row>
        <row r="1346">
          <cell r="A1346" t="str">
            <v>PGE:R:T-8 W/ ELECTRONIC BALLAST: 2 FT 4 LAMP - INTERIOR</v>
          </cell>
          <cell r="B1346" t="str">
            <v>PGE</v>
          </cell>
          <cell r="C1346" t="str">
            <v>R</v>
          </cell>
          <cell r="D1346" t="str">
            <v>T-8 W/ ELECTRONIC BALLAST: 2 FT 4 LAMP - INTERIOR</v>
          </cell>
          <cell r="E1346" t="str">
            <v>Res</v>
          </cell>
          <cell r="F1346">
            <v>15</v>
          </cell>
          <cell r="G1346">
            <v>0</v>
          </cell>
          <cell r="H1346">
            <v>15</v>
          </cell>
          <cell r="I1346">
            <v>0</v>
          </cell>
          <cell r="J1346" t="b">
            <v>0</v>
          </cell>
        </row>
        <row r="1347">
          <cell r="A1347" t="str">
            <v>SCE:ROBNC:= 50 CUBIC FEET SOLID-DOOR REACH-IN REFRIGERATOR</v>
          </cell>
          <cell r="B1347" t="str">
            <v>SCE</v>
          </cell>
          <cell r="C1347" t="str">
            <v>ROBNC</v>
          </cell>
          <cell r="D1347" t="str">
            <v>= 50 CUBIC FEET SOLID-DOOR REACH-IN REFRIGERATOR</v>
          </cell>
          <cell r="E1347" t="str">
            <v>Com</v>
          </cell>
          <cell r="F1347">
            <v>12</v>
          </cell>
          <cell r="G1347">
            <v>12</v>
          </cell>
          <cell r="H1347">
            <v>12</v>
          </cell>
          <cell r="I1347">
            <v>12</v>
          </cell>
          <cell r="J1347" t="b">
            <v>0</v>
          </cell>
        </row>
        <row r="1348">
          <cell r="A1348" t="str">
            <v>SCE:ER:(4) 48IN (1) INSTANT START BALLAST - REDUCED LIGHT OUTPUT T8 LINEAR FLUORESCENT REPLACING (2) 96IN T</v>
          </cell>
          <cell r="B1348" t="str">
            <v>SCE</v>
          </cell>
          <cell r="C1348" t="str">
            <v>ER</v>
          </cell>
          <cell r="D1348" t="str">
            <v>(4) 48IN (1) INSTANT START BALLAST - REDUCED LIGHT OUTPUT T8 LINEAR FLUORESCENT REPLACING (2) 96IN T</v>
          </cell>
          <cell r="E1348" t="str">
            <v>Com</v>
          </cell>
          <cell r="F1348">
            <v>15</v>
          </cell>
          <cell r="G1348">
            <v>5</v>
          </cell>
          <cell r="H1348">
            <v>15</v>
          </cell>
          <cell r="I1348">
            <v>5</v>
          </cell>
          <cell r="J1348" t="b">
            <v>0</v>
          </cell>
        </row>
        <row r="1349">
          <cell r="A1349" t="str">
            <v>SCE:ROBNC:&gt; 10 TO 30 WATT A-LAMP LED</v>
          </cell>
          <cell r="B1349" t="str">
            <v>SCE</v>
          </cell>
          <cell r="C1349" t="str">
            <v>ROBNC</v>
          </cell>
          <cell r="D1349" t="str">
            <v>&gt; 10 TO 30 WATT A-LAMP LED</v>
          </cell>
          <cell r="E1349" t="str">
            <v>Com</v>
          </cell>
          <cell r="F1349">
            <v>6.5999999046325701</v>
          </cell>
          <cell r="G1349">
            <v>6.5999999046325701</v>
          </cell>
          <cell r="H1349">
            <v>6.5999999046325701</v>
          </cell>
          <cell r="I1349">
            <v>6.5999999046325701</v>
          </cell>
          <cell r="J1349" t="b">
            <v>0</v>
          </cell>
        </row>
        <row r="1350">
          <cell r="A1350" t="str">
            <v>SCE:ROBNC:UP TO 15 WATT PAR30 LED</v>
          </cell>
          <cell r="B1350" t="str">
            <v>SCE</v>
          </cell>
          <cell r="C1350" t="str">
            <v>ROBNC</v>
          </cell>
          <cell r="D1350" t="str">
            <v>UP TO 15 WATT PAR30 LED</v>
          </cell>
          <cell r="E1350" t="str">
            <v>Com</v>
          </cell>
          <cell r="F1350">
            <v>6.5999999046325701</v>
          </cell>
          <cell r="G1350">
            <v>6.5999999046325701</v>
          </cell>
          <cell r="H1350">
            <v>6.5999999046325701</v>
          </cell>
          <cell r="I1350">
            <v>6.5999999046325701</v>
          </cell>
          <cell r="J1350" t="b">
            <v>0</v>
          </cell>
        </row>
        <row r="1351">
          <cell r="A1351" t="str">
            <v>SCE:ROBNC:30 - 49 CUBIC FEET SOLID-DOOR REACH-IN FREEZER</v>
          </cell>
          <cell r="B1351" t="str">
            <v>SCE</v>
          </cell>
          <cell r="C1351" t="str">
            <v>ROBNC</v>
          </cell>
          <cell r="D1351" t="str">
            <v>30 - 49 CUBIC FEET SOLID-DOOR REACH-IN FREEZER</v>
          </cell>
          <cell r="E1351" t="str">
            <v>Com</v>
          </cell>
          <cell r="F1351">
            <v>12</v>
          </cell>
          <cell r="G1351">
            <v>12</v>
          </cell>
          <cell r="H1351">
            <v>12</v>
          </cell>
          <cell r="I1351">
            <v>12</v>
          </cell>
          <cell r="J1351" t="b">
            <v>0</v>
          </cell>
        </row>
        <row r="1352">
          <cell r="A1352" t="str">
            <v>SCE:ROBNC:UP TO 15 WATT PAR30 LED</v>
          </cell>
          <cell r="B1352" t="str">
            <v>SCE</v>
          </cell>
          <cell r="C1352" t="str">
            <v>ROBNC</v>
          </cell>
          <cell r="D1352" t="str">
            <v>UP TO 15 WATT PAR30 LED</v>
          </cell>
          <cell r="E1352" t="str">
            <v>Com</v>
          </cell>
          <cell r="F1352">
            <v>6.5</v>
          </cell>
          <cell r="G1352">
            <v>6.5</v>
          </cell>
          <cell r="H1352">
            <v>6.5</v>
          </cell>
          <cell r="I1352">
            <v>6.5</v>
          </cell>
          <cell r="J1352" t="b">
            <v>0</v>
          </cell>
        </row>
        <row r="1353">
          <cell r="A1353" t="str">
            <v>SCE:ROBNC:&gt; 10 TO 30 WATT A-LAMP LED</v>
          </cell>
          <cell r="B1353" t="str">
            <v>SCE</v>
          </cell>
          <cell r="C1353" t="str">
            <v>ROBNC</v>
          </cell>
          <cell r="D1353" t="str">
            <v>&gt; 10 TO 30 WATT A-LAMP LED</v>
          </cell>
          <cell r="E1353" t="str">
            <v>Com</v>
          </cell>
          <cell r="F1353">
            <v>7.0999999046325701</v>
          </cell>
          <cell r="G1353">
            <v>7.0999999046325701</v>
          </cell>
          <cell r="H1353">
            <v>7.0999999046325701</v>
          </cell>
          <cell r="I1353">
            <v>7.0999999046325701</v>
          </cell>
          <cell r="J1353" t="b">
            <v>0</v>
          </cell>
        </row>
        <row r="1354">
          <cell r="A1354" t="str">
            <v>SCE:ER:U-0.35 AND 0.32 SHGC TINT WINDOW REPLACING U-0.67 AND 0.79 SHGC CLEAR WINDOW</v>
          </cell>
          <cell r="B1354" t="str">
            <v>SCE</v>
          </cell>
          <cell r="C1354" t="str">
            <v>ER</v>
          </cell>
          <cell r="D1354" t="str">
            <v>U-0.35 AND 0.32 SHGC TINT WINDOW REPLACING U-0.67 AND 0.79 SHGC CLEAR WINDOW</v>
          </cell>
          <cell r="E1354" t="str">
            <v>Res</v>
          </cell>
          <cell r="F1354">
            <v>20</v>
          </cell>
          <cell r="G1354">
            <v>6.6999998092651403</v>
          </cell>
          <cell r="H1354">
            <v>20</v>
          </cell>
          <cell r="I1354">
            <v>6.6999998092651403</v>
          </cell>
          <cell r="J1354" t="b">
            <v>0</v>
          </cell>
        </row>
        <row r="1355">
          <cell r="A1355" t="str">
            <v>SCE:ROBNC:ES MOST EFF 2012 BOTTOM MOUNT FREEZER - LRG (18.1-22.5 FT3) REFRIGERATOR</v>
          </cell>
          <cell r="B1355" t="str">
            <v>SCE</v>
          </cell>
          <cell r="C1355" t="str">
            <v>ROBNC</v>
          </cell>
          <cell r="D1355" t="str">
            <v>ES MOST EFF 2012 BOTTOM MOUNT FREEZER - LRG (18.1-22.5 FT3) REFRIGERATOR</v>
          </cell>
          <cell r="E1355" t="str">
            <v>Res</v>
          </cell>
          <cell r="F1355">
            <v>0</v>
          </cell>
          <cell r="G1355">
            <v>0</v>
          </cell>
          <cell r="H1355">
            <v>0</v>
          </cell>
          <cell r="I1355">
            <v>0</v>
          </cell>
          <cell r="J1355" t="b">
            <v>0</v>
          </cell>
        </row>
        <row r="1356">
          <cell r="A1356" t="str">
            <v>SCE:ROBNC:ES MOST EFF 2012 TOP MOUNT FREEZER - MEDIUM (&lt;18.1 FT3) REFRIGERATOR</v>
          </cell>
          <cell r="B1356" t="str">
            <v>SCE</v>
          </cell>
          <cell r="C1356" t="str">
            <v>ROBNC</v>
          </cell>
          <cell r="D1356" t="str">
            <v>ES MOST EFF 2012 TOP MOUNT FREEZER - MEDIUM (&lt;18.1 FT3) REFRIGERATOR</v>
          </cell>
          <cell r="E1356" t="str">
            <v>Res</v>
          </cell>
          <cell r="F1356">
            <v>14</v>
          </cell>
          <cell r="G1356">
            <v>14</v>
          </cell>
          <cell r="H1356">
            <v>14</v>
          </cell>
          <cell r="I1356">
            <v>14</v>
          </cell>
          <cell r="J1356" t="b">
            <v>0</v>
          </cell>
        </row>
        <row r="1357">
          <cell r="A1357" t="str">
            <v>PGE:ROB:2X4 HIGH PERFORMANCE 2L T8 FIXTURE WITH RLO NEMA PREMIUM BALLAST</v>
          </cell>
          <cell r="B1357" t="str">
            <v>PGE</v>
          </cell>
          <cell r="C1357" t="str">
            <v>ROB</v>
          </cell>
          <cell r="D1357" t="str">
            <v>2X4 HIGH PERFORMANCE 2L T8 FIXTURE WITH RLO NEMA PREMIUM BALLAST</v>
          </cell>
          <cell r="E1357" t="str">
            <v>Res</v>
          </cell>
          <cell r="F1357">
            <v>14.5</v>
          </cell>
          <cell r="G1357">
            <v>0</v>
          </cell>
          <cell r="H1357">
            <v>14.5</v>
          </cell>
          <cell r="I1357">
            <v>0</v>
          </cell>
          <cell r="J1357" t="b">
            <v>0</v>
          </cell>
        </row>
        <row r="1358">
          <cell r="A1358" t="str">
            <v>SCE:ROBNC:&gt; 17 TO 25 WATT PAR38 LED</v>
          </cell>
          <cell r="B1358" t="str">
            <v>SCE</v>
          </cell>
          <cell r="C1358" t="str">
            <v>ROBNC</v>
          </cell>
          <cell r="D1358" t="str">
            <v>&gt; 17 TO 25 WATT PAR38 LED</v>
          </cell>
          <cell r="E1358" t="str">
            <v>Com</v>
          </cell>
          <cell r="F1358">
            <v>6.4000000953674299</v>
          </cell>
          <cell r="G1358">
            <v>6.4000000953674299</v>
          </cell>
          <cell r="H1358">
            <v>6.4000000953674299</v>
          </cell>
          <cell r="I1358">
            <v>6.4000000953674299</v>
          </cell>
          <cell r="J1358" t="b">
            <v>0</v>
          </cell>
        </row>
        <row r="1359">
          <cell r="A1359" t="str">
            <v>SCE:ER:(4) 48IN (1) PREMIUM INSTANT START BALLAST - REDUCED LIGHT OUTPUT T8 LINEAR FLOURESCENT  REPLACING (</v>
          </cell>
          <cell r="B1359" t="str">
            <v>SCE</v>
          </cell>
          <cell r="C1359" t="str">
            <v>ER</v>
          </cell>
          <cell r="D1359" t="str">
            <v>(4) 48IN (1) PREMIUM INSTANT START BALLAST - REDUCED LIGHT OUTPUT T8 LINEAR FLOURESCENT  REPLACING (</v>
          </cell>
          <cell r="E1359" t="str">
            <v>Com</v>
          </cell>
          <cell r="F1359">
            <v>15</v>
          </cell>
          <cell r="G1359">
            <v>5</v>
          </cell>
          <cell r="H1359">
            <v>15</v>
          </cell>
          <cell r="I1359">
            <v>5</v>
          </cell>
          <cell r="J1359" t="b">
            <v>0</v>
          </cell>
        </row>
        <row r="1360">
          <cell r="A1360" t="str">
            <v>SCE:ROBNC:UP TO 17 WATT PAR38 LED</v>
          </cell>
          <cell r="B1360" t="str">
            <v>SCE</v>
          </cell>
          <cell r="C1360" t="str">
            <v>ROBNC</v>
          </cell>
          <cell r="D1360" t="str">
            <v>UP TO 17 WATT PAR38 LED</v>
          </cell>
          <cell r="E1360" t="str">
            <v>Com</v>
          </cell>
          <cell r="F1360">
            <v>6.3000001907348597</v>
          </cell>
          <cell r="G1360">
            <v>6.3000001907348597</v>
          </cell>
          <cell r="H1360">
            <v>6.3000001907348597</v>
          </cell>
          <cell r="I1360">
            <v>6.3000001907348597</v>
          </cell>
          <cell r="J1360" t="b">
            <v>0</v>
          </cell>
        </row>
        <row r="1361">
          <cell r="A1361" t="str">
            <v>SCE:ROBNC:UP TO 6 WATT MR16 LED</v>
          </cell>
          <cell r="B1361" t="str">
            <v>SCE</v>
          </cell>
          <cell r="C1361" t="str">
            <v>ROBNC</v>
          </cell>
          <cell r="D1361" t="str">
            <v>UP TO 6 WATT MR16 LED</v>
          </cell>
          <cell r="E1361" t="str">
            <v>Com</v>
          </cell>
          <cell r="F1361">
            <v>5.5999999046325701</v>
          </cell>
          <cell r="G1361">
            <v>5.5999999046325701</v>
          </cell>
          <cell r="H1361">
            <v>5.5999999046325701</v>
          </cell>
          <cell r="I1361">
            <v>5.5999999046325701</v>
          </cell>
          <cell r="J1361" t="b">
            <v>0</v>
          </cell>
        </row>
        <row r="1362">
          <cell r="A1362" t="str">
            <v>SCE:ROBNC:ES MOST EFFICIENT TOP MOUNT FREEZER, NO ICE - LARGE (18.1-22.5 FT3) REFRIGERATOR</v>
          </cell>
          <cell r="B1362" t="str">
            <v>SCE</v>
          </cell>
          <cell r="C1362" t="str">
            <v>ROBNC</v>
          </cell>
          <cell r="D1362" t="str">
            <v>ES MOST EFFICIENT TOP MOUNT FREEZER, NO ICE - LARGE (18.1-22.5 FT3) REFRIGERATOR</v>
          </cell>
          <cell r="E1362" t="str">
            <v>Res</v>
          </cell>
          <cell r="F1362">
            <v>14</v>
          </cell>
          <cell r="G1362">
            <v>14</v>
          </cell>
          <cell r="H1362">
            <v>14</v>
          </cell>
          <cell r="I1362">
            <v>14</v>
          </cell>
          <cell r="J1362" t="b">
            <v>0</v>
          </cell>
        </row>
        <row r="1363">
          <cell r="A1363" t="str">
            <v>SCE:ER:46 WATT INTERIOR FIXTURE (COMMON AREA) CFL REPLACING INCANDESCENT AVERAGE WATTS = 159.62</v>
          </cell>
          <cell r="B1363" t="str">
            <v>SCE</v>
          </cell>
          <cell r="C1363" t="str">
            <v>ER</v>
          </cell>
          <cell r="D1363" t="str">
            <v>46 WATT INTERIOR FIXTURE (COMMON AREA) CFL REPLACING INCANDESCENT AVERAGE WATTS = 159.62</v>
          </cell>
          <cell r="E1363" t="str">
            <v>Res</v>
          </cell>
          <cell r="F1363">
            <v>16</v>
          </cell>
          <cell r="G1363">
            <v>5.3000001907348597</v>
          </cell>
          <cell r="H1363">
            <v>16</v>
          </cell>
          <cell r="I1363">
            <v>5.3000001907348597</v>
          </cell>
          <cell r="J1363" t="b">
            <v>0</v>
          </cell>
        </row>
        <row r="1364">
          <cell r="A1364" t="str">
            <v>SCE:ER:64 WATT INTERIOR FIXTURE (DWELLING AREA) CFL REPLACING INCANDESCENT AVERAGE WATTS = 222.08</v>
          </cell>
          <cell r="B1364" t="str">
            <v>SCE</v>
          </cell>
          <cell r="C1364" t="str">
            <v>ER</v>
          </cell>
          <cell r="D1364" t="str">
            <v>64 WATT INTERIOR FIXTURE (DWELLING AREA) CFL REPLACING INCANDESCENT AVERAGE WATTS = 222.08</v>
          </cell>
          <cell r="E1364" t="str">
            <v>Res</v>
          </cell>
          <cell r="F1364">
            <v>16</v>
          </cell>
          <cell r="G1364">
            <v>5.3000001907348597</v>
          </cell>
          <cell r="H1364">
            <v>16</v>
          </cell>
          <cell r="I1364">
            <v>5.3000001907348597</v>
          </cell>
          <cell r="J1364" t="b">
            <v>0</v>
          </cell>
        </row>
        <row r="1365">
          <cell r="A1365" t="str">
            <v>SCE:ER:U-0.35 AND 0.32 SHGC TINT WINDOW REPLACING U-0.67 AND 0.79 SHGC CLEAR WINDOW</v>
          </cell>
          <cell r="B1365" t="str">
            <v>SCE</v>
          </cell>
          <cell r="C1365" t="str">
            <v>ER</v>
          </cell>
          <cell r="D1365" t="str">
            <v>U-0.35 AND 0.32 SHGC TINT WINDOW REPLACING U-0.67 AND 0.79 SHGC CLEAR WINDOW</v>
          </cell>
          <cell r="E1365" t="str">
            <v>Res</v>
          </cell>
          <cell r="F1365">
            <v>10</v>
          </cell>
          <cell r="G1365">
            <v>3.2999999523162802</v>
          </cell>
          <cell r="H1365">
            <v>10</v>
          </cell>
          <cell r="I1365">
            <v>3.2999999523162802</v>
          </cell>
          <cell r="J1365" t="b">
            <v>0</v>
          </cell>
        </row>
        <row r="1366">
          <cell r="A1366" t="str">
            <v>SCE:REA:LOW FLOW SHOWERHEAD REPLACING NO FAUCET AERATOR</v>
          </cell>
          <cell r="B1366" t="str">
            <v>SCE</v>
          </cell>
          <cell r="C1366" t="str">
            <v>REA</v>
          </cell>
          <cell r="D1366" t="str">
            <v>LOW FLOW SHOWERHEAD REPLACING NO FAUCET AERATOR</v>
          </cell>
          <cell r="E1366" t="str">
            <v>Res</v>
          </cell>
          <cell r="F1366">
            <v>10</v>
          </cell>
          <cell r="G1366">
            <v>10</v>
          </cell>
          <cell r="H1366">
            <v>10</v>
          </cell>
          <cell r="I1366">
            <v>10</v>
          </cell>
          <cell r="J1366" t="b">
            <v>0</v>
          </cell>
        </row>
        <row r="1367">
          <cell r="A1367" t="str">
            <v>SCE:ROBNC:= 15 WATT DOWN LIGHT (NON RES) LED REPLACING 40-100 WATTS INCANDESCENT LIGHTING</v>
          </cell>
          <cell r="B1367" t="str">
            <v>SCE</v>
          </cell>
          <cell r="C1367" t="str">
            <v>ROBNC</v>
          </cell>
          <cell r="D1367" t="str">
            <v>= 15 WATT DOWN LIGHT (NON RES) LED REPLACING 40-100 WATTS INCANDESCENT LIGHTING</v>
          </cell>
          <cell r="E1367" t="str">
            <v>Com</v>
          </cell>
          <cell r="F1367">
            <v>7.6999998092651403</v>
          </cell>
          <cell r="G1367">
            <v>7.6999998092651403</v>
          </cell>
          <cell r="H1367">
            <v>7.6999998092651403</v>
          </cell>
          <cell r="I1367">
            <v>7.6999998092651403</v>
          </cell>
          <cell r="J1367" t="b">
            <v>0</v>
          </cell>
        </row>
        <row r="1368">
          <cell r="A1368" t="str">
            <v>SCE:ROBNC:MEF = 2.0 AND WF = 6.0 ENERGY STAR CLOTHES WASHER</v>
          </cell>
          <cell r="B1368" t="str">
            <v>SCE</v>
          </cell>
          <cell r="C1368" t="str">
            <v>ROBNC</v>
          </cell>
          <cell r="D1368" t="str">
            <v>MEF = 2.0 AND WF = 6.0 ENERGY STAR CLOTHES WASHER</v>
          </cell>
          <cell r="E1368" t="str">
            <v>Res</v>
          </cell>
          <cell r="F1368">
            <v>11</v>
          </cell>
          <cell r="G1368">
            <v>11</v>
          </cell>
          <cell r="H1368">
            <v>11</v>
          </cell>
          <cell r="I1368">
            <v>11</v>
          </cell>
          <cell r="J1368" t="b">
            <v>0</v>
          </cell>
        </row>
        <row r="1369">
          <cell r="A1369" t="str">
            <v>SCE:ROBNC:&lt; 10 WATT PAR30 (DWELLING AREA) LED</v>
          </cell>
          <cell r="B1369" t="str">
            <v>SCE</v>
          </cell>
          <cell r="C1369" t="str">
            <v>ROBNC</v>
          </cell>
          <cell r="D1369" t="str">
            <v>&lt; 10 WATT PAR30 (DWELLING AREA) LED</v>
          </cell>
          <cell r="E1369" t="str">
            <v>Res</v>
          </cell>
          <cell r="F1369">
            <v>2.7000000476837198</v>
          </cell>
          <cell r="G1369">
            <v>2.7000000476837198</v>
          </cell>
          <cell r="H1369">
            <v>2.7000000476837198</v>
          </cell>
          <cell r="I1369">
            <v>2.7000000476837198</v>
          </cell>
          <cell r="J1369" t="b">
            <v>0</v>
          </cell>
        </row>
        <row r="1370">
          <cell r="A1370" t="str">
            <v>SCE:ROBNC:&lt;=24 KBTU/HR HIGH EFFICIENCY PACKAGE TERMINAL AIR CONDITIONER (DWELLING AREA) DX EQUIPMENT</v>
          </cell>
          <cell r="B1370" t="str">
            <v>SCE</v>
          </cell>
          <cell r="C1370" t="str">
            <v>ROBNC</v>
          </cell>
          <cell r="D1370" t="str">
            <v>&lt;=24 KBTU/HR HIGH EFFICIENCY PACKAGE TERMINAL AIR CONDITIONER (DWELLING AREA) DX EQUIPMENT</v>
          </cell>
          <cell r="E1370" t="str">
            <v>Res</v>
          </cell>
          <cell r="F1370">
            <v>15</v>
          </cell>
          <cell r="G1370">
            <v>15</v>
          </cell>
          <cell r="H1370">
            <v>15</v>
          </cell>
          <cell r="I1370">
            <v>15</v>
          </cell>
          <cell r="J1370" t="b">
            <v>0</v>
          </cell>
        </row>
        <row r="1371">
          <cell r="A1371" t="str">
            <v>SCE:ROBNC:&gt; 5 WATT TO = 15 WATT LANDSCAPE LIGHTING LED REPLACING HALOGEN FIXTURE</v>
          </cell>
          <cell r="B1371" t="str">
            <v>SCE</v>
          </cell>
          <cell r="C1371" t="str">
            <v>ROBNC</v>
          </cell>
          <cell r="D1371" t="str">
            <v>&gt; 5 WATT TO = 15 WATT LANDSCAPE LIGHTING LED REPLACING HALOGEN FIXTURE</v>
          </cell>
          <cell r="E1371" t="str">
            <v>Res</v>
          </cell>
          <cell r="F1371">
            <v>4.9000000953674299</v>
          </cell>
          <cell r="G1371">
            <v>4.9000000953674299</v>
          </cell>
          <cell r="H1371">
            <v>4.9000000953674299</v>
          </cell>
          <cell r="I1371">
            <v>4.9000000953674299</v>
          </cell>
          <cell r="J1371" t="b">
            <v>0</v>
          </cell>
        </row>
        <row r="1372">
          <cell r="A1372" t="str">
            <v>SCE:ROBNC:10 WATT TO &lt; 11 WATT PAR30 (COMMON AREA) LED</v>
          </cell>
          <cell r="B1372" t="str">
            <v>SCE</v>
          </cell>
          <cell r="C1372" t="str">
            <v>ROBNC</v>
          </cell>
          <cell r="D1372" t="str">
            <v>10 WATT TO &lt; 11 WATT PAR30 (COMMON AREA) LED</v>
          </cell>
          <cell r="E1372" t="str">
            <v>Res</v>
          </cell>
          <cell r="F1372">
            <v>3.2999999523162802</v>
          </cell>
          <cell r="G1372">
            <v>3.2999999523162802</v>
          </cell>
          <cell r="H1372">
            <v>3.2999999523162802</v>
          </cell>
          <cell r="I1372">
            <v>3.2999999523162802</v>
          </cell>
          <cell r="J1372" t="b">
            <v>0</v>
          </cell>
        </row>
        <row r="1373">
          <cell r="A1373" t="str">
            <v>SCE:ROBNC:19 WATT TO &lt; 20 WATT PAR38 (COMMON AREA) LED</v>
          </cell>
          <cell r="B1373" t="str">
            <v>SCE</v>
          </cell>
          <cell r="C1373" t="str">
            <v>ROBNC</v>
          </cell>
          <cell r="D1373" t="str">
            <v>19 WATT TO &lt; 20 WATT PAR38 (COMMON AREA) LED</v>
          </cell>
          <cell r="E1373" t="str">
            <v>Res</v>
          </cell>
          <cell r="F1373">
            <v>2.7000000476837198</v>
          </cell>
          <cell r="G1373">
            <v>2.7000000476837198</v>
          </cell>
          <cell r="H1373">
            <v>2.7000000476837198</v>
          </cell>
          <cell r="I1373">
            <v>2.7000000476837198</v>
          </cell>
          <cell r="J1373" t="b">
            <v>0</v>
          </cell>
        </row>
        <row r="1374">
          <cell r="A1374" t="str">
            <v>SCE:ROBNC:52.4 WATT POOL LIGHT (DUSK TO DAWN) LED REPLACING 400 WATT INCANDESCENT</v>
          </cell>
          <cell r="B1374" t="str">
            <v>SCE</v>
          </cell>
          <cell r="C1374" t="str">
            <v>ROBNC</v>
          </cell>
          <cell r="D1374" t="str">
            <v>52.4 WATT POOL LIGHT (DUSK TO DAWN) LED REPLACING 400 WATT INCANDESCENT</v>
          </cell>
          <cell r="E1374" t="str">
            <v>Res</v>
          </cell>
          <cell r="F1374">
            <v>4.9000000953674299</v>
          </cell>
          <cell r="G1374">
            <v>4.9000000953674299</v>
          </cell>
          <cell r="H1374">
            <v>4.9000000953674299</v>
          </cell>
          <cell r="I1374">
            <v>4.9000000953674299</v>
          </cell>
          <cell r="J1374" t="b">
            <v>0</v>
          </cell>
        </row>
        <row r="1375">
          <cell r="A1375" t="str">
            <v>SCE:ROBNC:UP TO 15 WATT EXTERIOR PAR30 (COMMON AREA) LED REPLACING &lt;= 50 WATTS PAR30</v>
          </cell>
          <cell r="B1375" t="str">
            <v>SCE</v>
          </cell>
          <cell r="C1375" t="str">
            <v>ROBNC</v>
          </cell>
          <cell r="D1375" t="str">
            <v>UP TO 15 WATT EXTERIOR PAR30 (COMMON AREA) LED REPLACING &lt;= 50 WATTS PAR30</v>
          </cell>
          <cell r="E1375" t="str">
            <v>Res</v>
          </cell>
          <cell r="F1375">
            <v>5.9000000953674299</v>
          </cell>
          <cell r="G1375">
            <v>5.9000000953674299</v>
          </cell>
          <cell r="H1375">
            <v>5.9000000953674299</v>
          </cell>
          <cell r="I1375">
            <v>5.9000000953674299</v>
          </cell>
          <cell r="J1375" t="b">
            <v>0</v>
          </cell>
        </row>
        <row r="1376">
          <cell r="A1376" t="str">
            <v>SCE:REA:RETAILER AVERAGE SIZE RECYCLING REFRIGERATOR</v>
          </cell>
          <cell r="B1376" t="str">
            <v>SCE</v>
          </cell>
          <cell r="C1376" t="str">
            <v>REA</v>
          </cell>
          <cell r="D1376" t="str">
            <v>RETAILER AVERAGE SIZE RECYCLING REFRIGERATOR</v>
          </cell>
          <cell r="E1376" t="str">
            <v>Res</v>
          </cell>
          <cell r="F1376">
            <v>5</v>
          </cell>
          <cell r="G1376">
            <v>5</v>
          </cell>
          <cell r="H1376">
            <v>5</v>
          </cell>
          <cell r="I1376">
            <v>5</v>
          </cell>
          <cell r="J1376" t="b">
            <v>0</v>
          </cell>
        </row>
        <row r="1377">
          <cell r="A1377" t="str">
            <v>SCE:ER:COMMISSIONED VARIABLE SPEED DRIVE ON POOL PUMP CONTROLS REPLACING SINGLE SPEED POOL PUMP</v>
          </cell>
          <cell r="B1377" t="str">
            <v>SCE</v>
          </cell>
          <cell r="C1377" t="str">
            <v>ER</v>
          </cell>
          <cell r="D1377" t="str">
            <v>COMMISSIONED VARIABLE SPEED DRIVE ON POOL PUMP CONTROLS REPLACING SINGLE SPEED POOL PUMP</v>
          </cell>
          <cell r="E1377" t="str">
            <v>Res</v>
          </cell>
          <cell r="F1377">
            <v>10</v>
          </cell>
          <cell r="G1377">
            <v>3.2999999523162802</v>
          </cell>
          <cell r="H1377">
            <v>10</v>
          </cell>
          <cell r="I1377">
            <v>3.2999999523162802</v>
          </cell>
          <cell r="J1377" t="b">
            <v>0</v>
          </cell>
        </row>
        <row r="1378">
          <cell r="A1378" t="str">
            <v>SCE:REA:HOME OFFICE OR ENTERTAINMENT CENTER SMART POWER STRIP</v>
          </cell>
          <cell r="B1378" t="str">
            <v>SCE</v>
          </cell>
          <cell r="C1378" t="str">
            <v>REA</v>
          </cell>
          <cell r="D1378" t="str">
            <v>HOME OFFICE OR ENTERTAINMENT CENTER SMART POWER STRIP</v>
          </cell>
          <cell r="E1378" t="str">
            <v>Res</v>
          </cell>
          <cell r="F1378">
            <v>8</v>
          </cell>
          <cell r="G1378">
            <v>8</v>
          </cell>
          <cell r="H1378">
            <v>8</v>
          </cell>
          <cell r="I1378">
            <v>8</v>
          </cell>
          <cell r="J1378" t="b">
            <v>0</v>
          </cell>
        </row>
        <row r="1379">
          <cell r="A1379" t="str">
            <v>SCE:ER:72 WATT INTERIOR FIXTURE (DWELLING AREA) CFL REPLACING INCANDESCENT AVERAGE WATTS = 249.84</v>
          </cell>
          <cell r="B1379" t="str">
            <v>SCE</v>
          </cell>
          <cell r="C1379" t="str">
            <v>ER</v>
          </cell>
          <cell r="D1379" t="str">
            <v>72 WATT INTERIOR FIXTURE (DWELLING AREA) CFL REPLACING INCANDESCENT AVERAGE WATTS = 249.84</v>
          </cell>
          <cell r="E1379" t="str">
            <v>Res</v>
          </cell>
          <cell r="F1379">
            <v>16</v>
          </cell>
          <cell r="G1379">
            <v>5.3000001907348597</v>
          </cell>
          <cell r="H1379">
            <v>16</v>
          </cell>
          <cell r="I1379">
            <v>5.3000001907348597</v>
          </cell>
          <cell r="J1379" t="b">
            <v>0</v>
          </cell>
        </row>
        <row r="1380">
          <cell r="A1380" t="str">
            <v>PGE:ROB:LED A-LAMP 10 TO &lt; 11 WATTS</v>
          </cell>
          <cell r="B1380" t="str">
            <v>PGE</v>
          </cell>
          <cell r="C1380" t="str">
            <v>ROB</v>
          </cell>
          <cell r="D1380" t="str">
            <v>LED A-LAMP 10 TO &lt; 11 WATTS</v>
          </cell>
          <cell r="E1380" t="str">
            <v>Res</v>
          </cell>
          <cell r="F1380">
            <v>5.2</v>
          </cell>
          <cell r="G1380">
            <v>0</v>
          </cell>
          <cell r="H1380">
            <v>5.2</v>
          </cell>
          <cell r="I1380">
            <v>0</v>
          </cell>
          <cell r="J1380" t="b">
            <v>0</v>
          </cell>
        </row>
        <row r="1381">
          <cell r="A1381" t="str">
            <v>SCE:ROBNC:ENERGY STAR - COMPACT (7.5 FT3 OR LESS) REFRIGERATOR</v>
          </cell>
          <cell r="B1381" t="str">
            <v>SCE</v>
          </cell>
          <cell r="C1381" t="str">
            <v>ROBNC</v>
          </cell>
          <cell r="D1381" t="str">
            <v>ENERGY STAR - COMPACT (7.5 FT3 OR LESS) REFRIGERATOR</v>
          </cell>
          <cell r="E1381" t="str">
            <v>Res</v>
          </cell>
          <cell r="F1381">
            <v>14</v>
          </cell>
          <cell r="G1381">
            <v>14</v>
          </cell>
          <cell r="H1381">
            <v>14</v>
          </cell>
          <cell r="I1381">
            <v>14</v>
          </cell>
          <cell r="J1381" t="b">
            <v>0</v>
          </cell>
        </row>
        <row r="1382">
          <cell r="A1382" t="str">
            <v>SCE:ROBNC:ENERGY STAR TOP MOUNT FREEZER, NO ICE - COMPACT (LESS THAN 7.75 FT3) REFRIGERATOR</v>
          </cell>
          <cell r="B1382" t="str">
            <v>SCE</v>
          </cell>
          <cell r="C1382" t="str">
            <v>ROBNC</v>
          </cell>
          <cell r="D1382" t="str">
            <v>ENERGY STAR TOP MOUNT FREEZER, NO ICE - COMPACT (LESS THAN 7.75 FT3) REFRIGERATOR</v>
          </cell>
          <cell r="E1382" t="str">
            <v>Res</v>
          </cell>
          <cell r="F1382">
            <v>14</v>
          </cell>
          <cell r="G1382">
            <v>14</v>
          </cell>
          <cell r="H1382">
            <v>14</v>
          </cell>
          <cell r="I1382">
            <v>14</v>
          </cell>
          <cell r="J1382" t="b">
            <v>0</v>
          </cell>
        </row>
        <row r="1383">
          <cell r="A1383" t="str">
            <v>SCE:ROBNC:14 SEER SPLIT SYSTEM HEAT PUMP - QUALITY INSTALLATION DX EQUIPMENT REPLACING 13 SEER AC</v>
          </cell>
          <cell r="B1383" t="str">
            <v>SCE</v>
          </cell>
          <cell r="C1383" t="str">
            <v>ROBNC</v>
          </cell>
          <cell r="D1383" t="str">
            <v>14 SEER SPLIT SYSTEM HEAT PUMP - QUALITY INSTALLATION DX EQUIPMENT REPLACING 13 SEER AC</v>
          </cell>
          <cell r="E1383" t="str">
            <v>Res</v>
          </cell>
          <cell r="F1383">
            <v>15</v>
          </cell>
          <cell r="G1383">
            <v>15</v>
          </cell>
          <cell r="H1383">
            <v>15</v>
          </cell>
          <cell r="I1383">
            <v>15</v>
          </cell>
          <cell r="J1383" t="b">
            <v>0</v>
          </cell>
        </row>
        <row r="1384">
          <cell r="A1384" t="str">
            <v>SCE:ROBNC:15% GREATER THAN TITLE 24 SINGLE FAMILY HOUSE HOME SHELL IMPROVEMENT</v>
          </cell>
          <cell r="B1384" t="str">
            <v>SCE</v>
          </cell>
          <cell r="C1384" t="str">
            <v>ROBNC</v>
          </cell>
          <cell r="D1384" t="str">
            <v>15% GREATER THAN TITLE 24 SINGLE FAMILY HOUSE HOME SHELL IMPROVEMENT</v>
          </cell>
          <cell r="E1384" t="str">
            <v>Res</v>
          </cell>
          <cell r="F1384">
            <v>18</v>
          </cell>
          <cell r="G1384">
            <v>18</v>
          </cell>
          <cell r="H1384">
            <v>18</v>
          </cell>
          <cell r="I1384">
            <v>18</v>
          </cell>
          <cell r="J1384" t="b">
            <v>0</v>
          </cell>
        </row>
        <row r="1385">
          <cell r="A1385" t="str">
            <v>SCE:REA:15 UP TO 50 HP VARIABLE SPEED DRIVE ON AIR COMPRESSOR CONTROL</v>
          </cell>
          <cell r="B1385" t="str">
            <v>SCE</v>
          </cell>
          <cell r="C1385" t="str">
            <v>REA</v>
          </cell>
          <cell r="D1385" t="str">
            <v>15 UP TO 50 HP VARIABLE SPEED DRIVE ON AIR COMPRESSOR CONTROL</v>
          </cell>
          <cell r="E1385" t="str">
            <v>Com</v>
          </cell>
          <cell r="F1385">
            <v>15</v>
          </cell>
          <cell r="G1385">
            <v>15</v>
          </cell>
          <cell r="H1385">
            <v>6.666666666666667</v>
          </cell>
          <cell r="I1385">
            <v>0</v>
          </cell>
          <cell r="J1385" t="b">
            <v>1</v>
          </cell>
        </row>
        <row r="1386">
          <cell r="A1386" t="str">
            <v>SCE:REA:BARE SUCTION LINES FOR WALK-IN COOLERS INSULATION</v>
          </cell>
          <cell r="B1386" t="str">
            <v>SCE</v>
          </cell>
          <cell r="C1386" t="str">
            <v>REA</v>
          </cell>
          <cell r="D1386" t="str">
            <v>BARE SUCTION LINES FOR WALK-IN COOLERS INSULATION</v>
          </cell>
          <cell r="E1386" t="str">
            <v>Com</v>
          </cell>
          <cell r="F1386">
            <v>11</v>
          </cell>
          <cell r="G1386">
            <v>11</v>
          </cell>
          <cell r="H1386">
            <v>6.666666666666667</v>
          </cell>
          <cell r="I1386">
            <v>0</v>
          </cell>
          <cell r="J1386" t="b">
            <v>1</v>
          </cell>
        </row>
        <row r="1387">
          <cell r="A1387" t="str">
            <v>SCE:REA:COMMERCIAL EVAP-COOLED MULTIPLEX FLOATING HEAD PRESSURE CONTROL</v>
          </cell>
          <cell r="B1387" t="str">
            <v>SCE</v>
          </cell>
          <cell r="C1387" t="str">
            <v>REA</v>
          </cell>
          <cell r="D1387" t="str">
            <v>COMMERCIAL EVAP-COOLED MULTIPLEX FLOATING HEAD PRESSURE CONTROL</v>
          </cell>
          <cell r="E1387" t="str">
            <v>Com</v>
          </cell>
          <cell r="F1387">
            <v>15</v>
          </cell>
          <cell r="G1387">
            <v>15</v>
          </cell>
          <cell r="H1387">
            <v>6.666666666666667</v>
          </cell>
          <cell r="I1387">
            <v>0</v>
          </cell>
          <cell r="J1387" t="b">
            <v>1</v>
          </cell>
        </row>
        <row r="1388">
          <cell r="A1388" t="str">
            <v>SCE:REA:COOLER ANTI-SWEAT HEATER (ASH) CONTROL</v>
          </cell>
          <cell r="B1388" t="str">
            <v>SCE</v>
          </cell>
          <cell r="C1388" t="str">
            <v>REA</v>
          </cell>
          <cell r="D1388" t="str">
            <v>COOLER ANTI-SWEAT HEATER (ASH) CONTROL</v>
          </cell>
          <cell r="E1388" t="str">
            <v>Com</v>
          </cell>
          <cell r="F1388">
            <v>12</v>
          </cell>
          <cell r="G1388">
            <v>12</v>
          </cell>
          <cell r="H1388">
            <v>6.666666666666667</v>
          </cell>
          <cell r="I1388">
            <v>0</v>
          </cell>
          <cell r="J1388" t="b">
            <v>1</v>
          </cell>
        </row>
        <row r="1389">
          <cell r="A1389" t="str">
            <v>SCE:REA:COOLER ANTI-SWEAT HEATER (ASH) CONTROLS</v>
          </cell>
          <cell r="B1389" t="str">
            <v>SCE</v>
          </cell>
          <cell r="C1389" t="str">
            <v>REA</v>
          </cell>
          <cell r="D1389" t="str">
            <v>COOLER ANTI-SWEAT HEATER (ASH) CONTROLS</v>
          </cell>
          <cell r="E1389" t="str">
            <v>Com</v>
          </cell>
          <cell r="F1389">
            <v>12</v>
          </cell>
          <cell r="G1389">
            <v>12</v>
          </cell>
          <cell r="H1389">
            <v>6.666666666666667</v>
          </cell>
          <cell r="I1389">
            <v>0</v>
          </cell>
          <cell r="J1389" t="b">
            <v>1</v>
          </cell>
        </row>
        <row r="1390">
          <cell r="A1390" t="str">
            <v>SCE:REA:LOW TEMPERATURE REACH-IN DISPLAY CASE</v>
          </cell>
          <cell r="B1390" t="str">
            <v>SCE</v>
          </cell>
          <cell r="C1390" t="str">
            <v>REA</v>
          </cell>
          <cell r="D1390" t="str">
            <v>LOW TEMPERATURE REACH-IN DISPLAY CASE</v>
          </cell>
          <cell r="E1390" t="str">
            <v>Com</v>
          </cell>
          <cell r="F1390">
            <v>12</v>
          </cell>
          <cell r="G1390">
            <v>12</v>
          </cell>
          <cell r="H1390">
            <v>12</v>
          </cell>
          <cell r="I1390">
            <v>12</v>
          </cell>
          <cell r="J1390" t="b">
            <v>0</v>
          </cell>
        </row>
        <row r="1391">
          <cell r="A1391" t="str">
            <v>SCE:REA:TIMECLOCK CONTROL</v>
          </cell>
          <cell r="B1391" t="str">
            <v>SCE</v>
          </cell>
          <cell r="C1391" t="str">
            <v>REA</v>
          </cell>
          <cell r="D1391" t="str">
            <v>TIMECLOCK CONTROL</v>
          </cell>
          <cell r="E1391" t="str">
            <v>Com</v>
          </cell>
          <cell r="F1391">
            <v>8</v>
          </cell>
          <cell r="G1391">
            <v>8</v>
          </cell>
          <cell r="H1391">
            <v>5</v>
          </cell>
          <cell r="I1391">
            <v>0</v>
          </cell>
          <cell r="J1391" t="b">
            <v>1</v>
          </cell>
        </row>
        <row r="1392">
          <cell r="A1392" t="str">
            <v>SCE:REA:VARIABLE SPEED DRIVE ON COOLING TOWER FAN CONTROL</v>
          </cell>
          <cell r="B1392" t="str">
            <v>SCE</v>
          </cell>
          <cell r="C1392" t="str">
            <v>REA</v>
          </cell>
          <cell r="D1392" t="str">
            <v>VARIABLE SPEED DRIVE ON COOLING TOWER FAN CONTROL</v>
          </cell>
          <cell r="E1392" t="str">
            <v>Com</v>
          </cell>
          <cell r="F1392">
            <v>15</v>
          </cell>
          <cell r="G1392">
            <v>15</v>
          </cell>
          <cell r="H1392">
            <v>6.666666666666667</v>
          </cell>
          <cell r="I1392">
            <v>0</v>
          </cell>
          <cell r="J1392" t="b">
            <v>1</v>
          </cell>
        </row>
        <row r="1393">
          <cell r="A1393" t="str">
            <v>SCE:REA:WALK-IN COOLER EVAPORATOR FAN CYCLING CONTROL</v>
          </cell>
          <cell r="B1393" t="str">
            <v>SCE</v>
          </cell>
          <cell r="C1393" t="str">
            <v>REA</v>
          </cell>
          <cell r="D1393" t="str">
            <v>WALK-IN COOLER EVAPORATOR FAN CYCLING CONTROL</v>
          </cell>
          <cell r="E1393" t="str">
            <v>Com</v>
          </cell>
          <cell r="F1393">
            <v>16</v>
          </cell>
          <cell r="G1393">
            <v>16</v>
          </cell>
          <cell r="H1393">
            <v>6.666666666666667</v>
          </cell>
          <cell r="I1393">
            <v>0</v>
          </cell>
          <cell r="J1393" t="b">
            <v>1</v>
          </cell>
        </row>
        <row r="1394">
          <cell r="A1394" t="str">
            <v>SCE:ROBNC:(1) 46IN REDUCED 49 WATT (1) INSTANT START BALLAST - NORMAL LIGHT OUTPUT T5 LINEAR FLUORESCENT REPLA</v>
          </cell>
          <cell r="B1394" t="str">
            <v>SCE</v>
          </cell>
          <cell r="C1394" t="str">
            <v>ROBNC</v>
          </cell>
          <cell r="D1394" t="str">
            <v>(1) 46IN REDUCED 49 WATT (1) INSTANT START BALLAST - NORMAL LIGHT OUTPUT T5 LINEAR FLUORESCENT REPLA</v>
          </cell>
          <cell r="E1394" t="str">
            <v>Com</v>
          </cell>
          <cell r="F1394">
            <v>15</v>
          </cell>
          <cell r="G1394">
            <v>15</v>
          </cell>
          <cell r="H1394">
            <v>15</v>
          </cell>
          <cell r="I1394">
            <v>15</v>
          </cell>
          <cell r="J1394" t="b">
            <v>0</v>
          </cell>
        </row>
        <row r="1395">
          <cell r="A1395" t="str">
            <v>SCE:ROBNC:(1) 48IN REDUCED WATTAGE (25W) T8 LINEAR FLUORESCENT REPLACING (1) 48IN T8 LINEAR FLUORESCENT</v>
          </cell>
          <cell r="B1395" t="str">
            <v>SCE</v>
          </cell>
          <cell r="C1395" t="str">
            <v>ROBNC</v>
          </cell>
          <cell r="D1395" t="str">
            <v>(1) 48IN REDUCED WATTAGE (25W) T8 LINEAR FLUORESCENT REPLACING (1) 48IN T8 LINEAR FLUORESCENT</v>
          </cell>
          <cell r="E1395" t="str">
            <v>Com</v>
          </cell>
          <cell r="F1395">
            <v>14.300000190734901</v>
          </cell>
          <cell r="G1395">
            <v>14.300000190734901</v>
          </cell>
          <cell r="H1395">
            <v>14.300000190734901</v>
          </cell>
          <cell r="I1395">
            <v>14.300000190734901</v>
          </cell>
          <cell r="J1395" t="b">
            <v>0</v>
          </cell>
        </row>
        <row r="1396">
          <cell r="A1396" t="str">
            <v>SCE:ROBNC:(1) 60IN RETROFITS IN MEDIUM TEMP REACH-IN DISPLAY CASES LED REPLACING (1) 60IN T8 LINEAR FLUORESCEN</v>
          </cell>
          <cell r="B1396" t="str">
            <v>SCE</v>
          </cell>
          <cell r="C1396" t="str">
            <v>ROBNC</v>
          </cell>
          <cell r="D1396" t="str">
            <v>(1) 60IN RETROFITS IN MEDIUM TEMP REACH-IN DISPLAY CASES LED REPLACING (1) 60IN T8 LINEAR FLUORESCEN</v>
          </cell>
          <cell r="E1396" t="str">
            <v>Com</v>
          </cell>
          <cell r="F1396">
            <v>16</v>
          </cell>
          <cell r="G1396">
            <v>16</v>
          </cell>
          <cell r="H1396">
            <v>16</v>
          </cell>
          <cell r="I1396">
            <v>16</v>
          </cell>
          <cell r="J1396" t="b">
            <v>0</v>
          </cell>
        </row>
        <row r="1397">
          <cell r="A1397" t="str">
            <v>SCE:ROBNC:&lt;=24 KBTU/HR HIGH EFFICIENCY PACKAGE TERMINAL HEAT PUMP DX EQUIPMENT</v>
          </cell>
          <cell r="B1397" t="str">
            <v>SCE</v>
          </cell>
          <cell r="C1397" t="str">
            <v>ROBNC</v>
          </cell>
          <cell r="D1397" t="str">
            <v>&lt;=24 KBTU/HR HIGH EFFICIENCY PACKAGE TERMINAL HEAT PUMP DX EQUIPMENT</v>
          </cell>
          <cell r="E1397" t="str">
            <v>Com</v>
          </cell>
          <cell r="F1397">
            <v>15</v>
          </cell>
          <cell r="G1397">
            <v>15</v>
          </cell>
          <cell r="H1397">
            <v>15</v>
          </cell>
          <cell r="I1397">
            <v>15</v>
          </cell>
          <cell r="J1397" t="b">
            <v>0</v>
          </cell>
        </row>
        <row r="1398">
          <cell r="A1398" t="str">
            <v>SCE:ROBNC:= 15 WATT DOWN LIGHT (NON RES) LED REPLACING 40-100 WATTS INCANDESCENT LIGHTING</v>
          </cell>
          <cell r="B1398" t="str">
            <v>SCE</v>
          </cell>
          <cell r="C1398" t="str">
            <v>ROBNC</v>
          </cell>
          <cell r="D1398" t="str">
            <v>= 15 WATT DOWN LIGHT (NON RES) LED REPLACING 40-100 WATTS INCANDESCENT LIGHTING</v>
          </cell>
          <cell r="E1398" t="str">
            <v>Com</v>
          </cell>
          <cell r="F1398">
            <v>5</v>
          </cell>
          <cell r="G1398">
            <v>5</v>
          </cell>
          <cell r="H1398">
            <v>5</v>
          </cell>
          <cell r="I1398">
            <v>5</v>
          </cell>
          <cell r="J1398" t="b">
            <v>0</v>
          </cell>
        </row>
        <row r="1399">
          <cell r="A1399" t="str">
            <v>PGE:ROB:ECM FOR WALK-IN EVAPORATOR FAN - 1/2HP</v>
          </cell>
          <cell r="B1399" t="str">
            <v>PGE</v>
          </cell>
          <cell r="C1399" t="str">
            <v>ROB</v>
          </cell>
          <cell r="D1399" t="str">
            <v>ECM FOR WALK-IN EVAPORATOR FAN - 1/2HP</v>
          </cell>
          <cell r="E1399" t="str">
            <v>Res</v>
          </cell>
          <cell r="F1399">
            <v>15</v>
          </cell>
          <cell r="G1399">
            <v>0</v>
          </cell>
          <cell r="H1399">
            <v>6.666666666666667</v>
          </cell>
          <cell r="I1399">
            <v>6.666666666666667</v>
          </cell>
          <cell r="J1399" t="b">
            <v>1</v>
          </cell>
        </row>
        <row r="1400">
          <cell r="A1400" t="str">
            <v>PGE:R:LED MR-16 =7 TO &lt;8 WATTS</v>
          </cell>
          <cell r="B1400" t="str">
            <v>PGE</v>
          </cell>
          <cell r="C1400" t="str">
            <v>R</v>
          </cell>
          <cell r="D1400" t="str">
            <v>LED MR-16 =7 TO &lt;8 WATTS</v>
          </cell>
          <cell r="E1400" t="str">
            <v>Res</v>
          </cell>
          <cell r="F1400">
            <v>6.58</v>
          </cell>
          <cell r="G1400">
            <v>0</v>
          </cell>
          <cell r="H1400">
            <v>6.58</v>
          </cell>
          <cell r="I1400">
            <v>0</v>
          </cell>
          <cell r="J1400" t="b">
            <v>0</v>
          </cell>
        </row>
        <row r="1401">
          <cell r="A1401" t="str">
            <v>PGE:R:LED MR-16 &gt;= 12 WATTS</v>
          </cell>
          <cell r="B1401" t="str">
            <v>PGE</v>
          </cell>
          <cell r="C1401" t="str">
            <v>R</v>
          </cell>
          <cell r="D1401" t="str">
            <v>LED MR-16 &gt;= 12 WATTS</v>
          </cell>
          <cell r="E1401" t="str">
            <v>Res</v>
          </cell>
          <cell r="F1401">
            <v>5</v>
          </cell>
          <cell r="G1401">
            <v>0</v>
          </cell>
          <cell r="H1401">
            <v>5</v>
          </cell>
          <cell r="I1401">
            <v>0</v>
          </cell>
          <cell r="J1401" t="b">
            <v>0</v>
          </cell>
        </row>
        <row r="1402">
          <cell r="A1402" t="str">
            <v>PGE:R:LED MR-16 &gt;= 12 WATTS</v>
          </cell>
          <cell r="B1402" t="str">
            <v>PGE</v>
          </cell>
          <cell r="C1402" t="str">
            <v>R</v>
          </cell>
          <cell r="D1402" t="str">
            <v>LED MR-16 &gt;= 12 WATTS</v>
          </cell>
          <cell r="E1402" t="str">
            <v>Res</v>
          </cell>
          <cell r="F1402">
            <v>4.1399999999999997</v>
          </cell>
          <cell r="G1402">
            <v>0</v>
          </cell>
          <cell r="H1402">
            <v>4.1399999999999997</v>
          </cell>
          <cell r="I1402">
            <v>0</v>
          </cell>
          <cell r="J1402" t="b">
            <v>0</v>
          </cell>
        </row>
        <row r="1403">
          <cell r="A1403" t="str">
            <v>PGE:R:LED PAR30 = 15 TO &lt;16 WATTS</v>
          </cell>
          <cell r="B1403" t="str">
            <v>PGE</v>
          </cell>
          <cell r="C1403" t="str">
            <v>R</v>
          </cell>
          <cell r="D1403" t="str">
            <v>LED PAR30 = 15 TO &lt;16 WATTS</v>
          </cell>
          <cell r="E1403" t="str">
            <v>Res</v>
          </cell>
          <cell r="F1403">
            <v>6.71</v>
          </cell>
          <cell r="G1403">
            <v>0</v>
          </cell>
          <cell r="H1403">
            <v>6.71</v>
          </cell>
          <cell r="I1403">
            <v>0</v>
          </cell>
          <cell r="J1403" t="b">
            <v>0</v>
          </cell>
        </row>
        <row r="1404">
          <cell r="A1404" t="str">
            <v>SCE:ROBNC:= 15 WATT DOWN LIGHT (NON RES) LED REPLACING 40-100 WATTS INCANDESCENT LIGHTING</v>
          </cell>
          <cell r="B1404" t="str">
            <v>SCE</v>
          </cell>
          <cell r="C1404" t="str">
            <v>ROBNC</v>
          </cell>
          <cell r="D1404" t="str">
            <v>= 15 WATT DOWN LIGHT (NON RES) LED REPLACING 40-100 WATTS INCANDESCENT LIGHTING</v>
          </cell>
          <cell r="E1404" t="str">
            <v>Com</v>
          </cell>
          <cell r="F1404">
            <v>5.1999998092651403</v>
          </cell>
          <cell r="G1404">
            <v>5.1999998092651403</v>
          </cell>
          <cell r="H1404">
            <v>5.1999998092651403</v>
          </cell>
          <cell r="I1404">
            <v>5.1999998092651403</v>
          </cell>
          <cell r="J1404" t="b">
            <v>0</v>
          </cell>
        </row>
        <row r="1405">
          <cell r="A1405" t="str">
            <v>SCE:ROBNC:= 15 WATT DOWN LIGHT (NON RES) LED REPLACING 40-100 WATTS INCANDESCENT LIGHTING</v>
          </cell>
          <cell r="B1405" t="str">
            <v>SCE</v>
          </cell>
          <cell r="C1405" t="str">
            <v>ROBNC</v>
          </cell>
          <cell r="D1405" t="str">
            <v>= 15 WATT DOWN LIGHT (NON RES) LED REPLACING 40-100 WATTS INCANDESCENT LIGHTING</v>
          </cell>
          <cell r="E1405" t="str">
            <v>Com</v>
          </cell>
          <cell r="F1405">
            <v>5.6999998092651403</v>
          </cell>
          <cell r="G1405">
            <v>5.6999998092651403</v>
          </cell>
          <cell r="H1405">
            <v>5.6999998092651403</v>
          </cell>
          <cell r="I1405">
            <v>5.6999998092651403</v>
          </cell>
          <cell r="J1405" t="b">
            <v>0</v>
          </cell>
        </row>
        <row r="1406">
          <cell r="A1406" t="str">
            <v>SCE:ROBNC:= 15 WATT DOWN LIGHT (NON RES) LED REPLACING 40-100 WATTS INCANDESCENT LIGHTING</v>
          </cell>
          <cell r="B1406" t="str">
            <v>SCE</v>
          </cell>
          <cell r="C1406" t="str">
            <v>ROBNC</v>
          </cell>
          <cell r="D1406" t="str">
            <v>= 15 WATT DOWN LIGHT (NON RES) LED REPLACING 40-100 WATTS INCANDESCENT LIGHTING</v>
          </cell>
          <cell r="E1406" t="str">
            <v>Com</v>
          </cell>
          <cell r="F1406">
            <v>6.6999998092651403</v>
          </cell>
          <cell r="G1406">
            <v>6.6999998092651403</v>
          </cell>
          <cell r="H1406">
            <v>6.6999998092651403</v>
          </cell>
          <cell r="I1406">
            <v>6.6999998092651403</v>
          </cell>
          <cell r="J1406" t="b">
            <v>0</v>
          </cell>
        </row>
        <row r="1407">
          <cell r="A1407" t="str">
            <v>SCE:ROBNC:= 15 WATT DOWN LIGHT (NON RES) LED REPLACING 40-100 WATTS INCANDESCENT LIGHTING</v>
          </cell>
          <cell r="B1407" t="str">
            <v>SCE</v>
          </cell>
          <cell r="C1407" t="str">
            <v>ROBNC</v>
          </cell>
          <cell r="D1407" t="str">
            <v>= 15 WATT DOWN LIGHT (NON RES) LED REPLACING 40-100 WATTS INCANDESCENT LIGHTING</v>
          </cell>
          <cell r="E1407" t="str">
            <v>Com</v>
          </cell>
          <cell r="F1407">
            <v>10.300000190734901</v>
          </cell>
          <cell r="G1407">
            <v>10.300000190734901</v>
          </cell>
          <cell r="H1407">
            <v>10.300000190734901</v>
          </cell>
          <cell r="I1407">
            <v>10.300000190734901</v>
          </cell>
          <cell r="J1407" t="b">
            <v>0</v>
          </cell>
        </row>
        <row r="1408">
          <cell r="A1408" t="str">
            <v>SCE:ROBNC:= 50 CUBIC FEET SOLID-DOOR REACH-IN FREEZER</v>
          </cell>
          <cell r="B1408" t="str">
            <v>SCE</v>
          </cell>
          <cell r="C1408" t="str">
            <v>ROBNC</v>
          </cell>
          <cell r="D1408" t="str">
            <v>= 50 CUBIC FEET SOLID-DOOR REACH-IN FREEZER</v>
          </cell>
          <cell r="E1408" t="str">
            <v>Com</v>
          </cell>
          <cell r="F1408">
            <v>12</v>
          </cell>
          <cell r="G1408">
            <v>12</v>
          </cell>
          <cell r="H1408">
            <v>12</v>
          </cell>
          <cell r="I1408">
            <v>12</v>
          </cell>
          <cell r="J1408" t="b">
            <v>0</v>
          </cell>
        </row>
        <row r="1409">
          <cell r="A1409" t="str">
            <v>SCE:ROBNC:&gt; 10 TO 30 WATT A-LAMP LED</v>
          </cell>
          <cell r="B1409" t="str">
            <v>SCE</v>
          </cell>
          <cell r="C1409" t="str">
            <v>ROBNC</v>
          </cell>
          <cell r="D1409" t="str">
            <v>&gt; 10 TO 30 WATT A-LAMP LED</v>
          </cell>
          <cell r="E1409" t="str">
            <v>Com</v>
          </cell>
          <cell r="F1409">
            <v>4.0999999046325701</v>
          </cell>
          <cell r="G1409">
            <v>4.0999999046325701</v>
          </cell>
          <cell r="H1409">
            <v>4.0999999046325701</v>
          </cell>
          <cell r="I1409">
            <v>4.0999999046325701</v>
          </cell>
          <cell r="J1409" t="b">
            <v>0</v>
          </cell>
        </row>
        <row r="1410">
          <cell r="A1410" t="str">
            <v>SCE:ROBNC:&gt; 10 TO 30 WATT A-LAMP LED</v>
          </cell>
          <cell r="B1410" t="str">
            <v>SCE</v>
          </cell>
          <cell r="C1410" t="str">
            <v>ROBNC</v>
          </cell>
          <cell r="D1410" t="str">
            <v>&gt; 10 TO 30 WATT A-LAMP LED</v>
          </cell>
          <cell r="E1410" t="str">
            <v>Com</v>
          </cell>
          <cell r="F1410">
            <v>4.1999998092651403</v>
          </cell>
          <cell r="G1410">
            <v>4.1999998092651403</v>
          </cell>
          <cell r="H1410">
            <v>4.1999998092651403</v>
          </cell>
          <cell r="I1410">
            <v>4.1999998092651403</v>
          </cell>
          <cell r="J1410" t="b">
            <v>0</v>
          </cell>
        </row>
        <row r="1411">
          <cell r="A1411" t="str">
            <v>SCE:ROBNC:&gt; 10 TO 30 WATT A-LAMP LED</v>
          </cell>
          <cell r="B1411" t="str">
            <v>SCE</v>
          </cell>
          <cell r="C1411" t="str">
            <v>ROBNC</v>
          </cell>
          <cell r="D1411" t="str">
            <v>&gt; 10 TO 30 WATT A-LAMP LED</v>
          </cell>
          <cell r="E1411" t="str">
            <v>Com</v>
          </cell>
          <cell r="F1411">
            <v>4.8000001907348597</v>
          </cell>
          <cell r="G1411">
            <v>4.8000001907348597</v>
          </cell>
          <cell r="H1411">
            <v>4.8000001907348597</v>
          </cell>
          <cell r="I1411">
            <v>4.8000001907348597</v>
          </cell>
          <cell r="J1411" t="b">
            <v>0</v>
          </cell>
        </row>
        <row r="1412">
          <cell r="A1412" t="str">
            <v>SCE:ROBNC:&gt; 10 TO 30 WATT A-LAMP LED</v>
          </cell>
          <cell r="B1412" t="str">
            <v>SCE</v>
          </cell>
          <cell r="C1412" t="str">
            <v>ROBNC</v>
          </cell>
          <cell r="D1412" t="str">
            <v>&gt; 10 TO 30 WATT A-LAMP LED</v>
          </cell>
          <cell r="E1412" t="str">
            <v>Com</v>
          </cell>
          <cell r="F1412">
            <v>5.5999999046325701</v>
          </cell>
          <cell r="G1412">
            <v>5.5999999046325701</v>
          </cell>
          <cell r="H1412">
            <v>5.5999999046325701</v>
          </cell>
          <cell r="I1412">
            <v>5.5999999046325701</v>
          </cell>
          <cell r="J1412" t="b">
            <v>0</v>
          </cell>
        </row>
        <row r="1413">
          <cell r="A1413" t="str">
            <v>SCE:ROBNC:&gt; 10 TO 30 WATT A-LAMP LED</v>
          </cell>
          <cell r="B1413" t="str">
            <v>SCE</v>
          </cell>
          <cell r="C1413" t="str">
            <v>ROBNC</v>
          </cell>
          <cell r="D1413" t="str">
            <v>&gt; 10 TO 30 WATT A-LAMP LED</v>
          </cell>
          <cell r="E1413" t="str">
            <v>Com</v>
          </cell>
          <cell r="F1413">
            <v>12</v>
          </cell>
          <cell r="G1413">
            <v>12</v>
          </cell>
          <cell r="H1413">
            <v>12</v>
          </cell>
          <cell r="I1413">
            <v>12</v>
          </cell>
          <cell r="J1413" t="b">
            <v>0</v>
          </cell>
        </row>
        <row r="1414">
          <cell r="A1414" t="str">
            <v>SCE:ROBNC:&gt; 15 TO 21 WATT PAR30 LED</v>
          </cell>
          <cell r="B1414" t="str">
            <v>SCE</v>
          </cell>
          <cell r="C1414" t="str">
            <v>ROBNC</v>
          </cell>
          <cell r="D1414" t="str">
            <v>&gt; 15 TO 21 WATT PAR30 LED</v>
          </cell>
          <cell r="E1414" t="str">
            <v>Com</v>
          </cell>
          <cell r="F1414">
            <v>4.0999999046325701</v>
          </cell>
          <cell r="G1414">
            <v>4.0999999046325701</v>
          </cell>
          <cell r="H1414">
            <v>4.0999999046325701</v>
          </cell>
          <cell r="I1414">
            <v>4.0999999046325701</v>
          </cell>
          <cell r="J1414" t="b">
            <v>0</v>
          </cell>
        </row>
        <row r="1415">
          <cell r="A1415" t="str">
            <v>SCE:ROBNC:&gt; 15 TO 21 WATT PAR30 LED</v>
          </cell>
          <cell r="B1415" t="str">
            <v>SCE</v>
          </cell>
          <cell r="C1415" t="str">
            <v>ROBNC</v>
          </cell>
          <cell r="D1415" t="str">
            <v>&gt; 15 TO 21 WATT PAR30 LED</v>
          </cell>
          <cell r="E1415" t="str">
            <v>Com</v>
          </cell>
          <cell r="F1415">
            <v>12</v>
          </cell>
          <cell r="G1415">
            <v>12</v>
          </cell>
          <cell r="H1415">
            <v>12</v>
          </cell>
          <cell r="I1415">
            <v>12</v>
          </cell>
          <cell r="J1415" t="b">
            <v>0</v>
          </cell>
        </row>
        <row r="1416">
          <cell r="A1416" t="str">
            <v>SCE:ROBNC:&gt; 17 TO 25 WATT PAR38 LED</v>
          </cell>
          <cell r="B1416" t="str">
            <v>SCE</v>
          </cell>
          <cell r="C1416" t="str">
            <v>ROBNC</v>
          </cell>
          <cell r="D1416" t="str">
            <v>&gt; 17 TO 25 WATT PAR38 LED</v>
          </cell>
          <cell r="E1416" t="str">
            <v>Com</v>
          </cell>
          <cell r="F1416">
            <v>4.8000001907348597</v>
          </cell>
          <cell r="G1416">
            <v>4.8000001907348597</v>
          </cell>
          <cell r="H1416">
            <v>4.8000001907348597</v>
          </cell>
          <cell r="I1416">
            <v>4.8000001907348597</v>
          </cell>
          <cell r="J1416" t="b">
            <v>0</v>
          </cell>
        </row>
        <row r="1417">
          <cell r="A1417" t="str">
            <v>SCE:ROBNC:&gt; 17 TO 25 WATT PAR38 LED</v>
          </cell>
          <cell r="B1417" t="str">
            <v>SCE</v>
          </cell>
          <cell r="C1417" t="str">
            <v>ROBNC</v>
          </cell>
          <cell r="D1417" t="str">
            <v>&gt; 17 TO 25 WATT PAR38 LED</v>
          </cell>
          <cell r="E1417" t="str">
            <v>Com</v>
          </cell>
          <cell r="F1417">
            <v>7.5999999046325701</v>
          </cell>
          <cell r="G1417">
            <v>7.5999999046325701</v>
          </cell>
          <cell r="H1417">
            <v>7.5999999046325701</v>
          </cell>
          <cell r="I1417">
            <v>7.5999999046325701</v>
          </cell>
          <cell r="J1417" t="b">
            <v>0</v>
          </cell>
        </row>
        <row r="1418">
          <cell r="A1418" t="str">
            <v>SCE:ROBNC:&gt; 17 TO 25 WATT PAR38 LED</v>
          </cell>
          <cell r="B1418" t="str">
            <v>SCE</v>
          </cell>
          <cell r="C1418" t="str">
            <v>ROBNC</v>
          </cell>
          <cell r="D1418" t="str">
            <v>&gt; 17 TO 25 WATT PAR38 LED</v>
          </cell>
          <cell r="E1418" t="str">
            <v>Com</v>
          </cell>
          <cell r="F1418">
            <v>10.300000190734901</v>
          </cell>
          <cell r="G1418">
            <v>10.300000190734901</v>
          </cell>
          <cell r="H1418">
            <v>10.300000190734901</v>
          </cell>
          <cell r="I1418">
            <v>10.300000190734901</v>
          </cell>
          <cell r="J1418" t="b">
            <v>0</v>
          </cell>
        </row>
        <row r="1419">
          <cell r="A1419" t="str">
            <v>SCE:ROBNC:&gt; 6 TO 10 WATT MR16 LED</v>
          </cell>
          <cell r="B1419" t="str">
            <v>SCE</v>
          </cell>
          <cell r="C1419" t="str">
            <v>ROBNC</v>
          </cell>
          <cell r="D1419" t="str">
            <v>&gt; 6 TO 10 WATT MR16 LED</v>
          </cell>
          <cell r="E1419" t="str">
            <v>Com</v>
          </cell>
          <cell r="F1419">
            <v>4.0999999046325701</v>
          </cell>
          <cell r="G1419">
            <v>4.0999999046325701</v>
          </cell>
          <cell r="H1419">
            <v>4.0999999046325701</v>
          </cell>
          <cell r="I1419">
            <v>4.0999999046325701</v>
          </cell>
          <cell r="J1419" t="b">
            <v>0</v>
          </cell>
        </row>
        <row r="1420">
          <cell r="A1420" t="str">
            <v>SCE:ROBNC:&gt; 6 TO 10 WATT MR16 LED</v>
          </cell>
          <cell r="B1420" t="str">
            <v>SCE</v>
          </cell>
          <cell r="C1420" t="str">
            <v>ROBNC</v>
          </cell>
          <cell r="D1420" t="str">
            <v>&gt; 6 TO 10 WATT MR16 LED</v>
          </cell>
          <cell r="E1420" t="str">
            <v>Com</v>
          </cell>
          <cell r="F1420">
            <v>10.300000190734901</v>
          </cell>
          <cell r="G1420">
            <v>10.300000190734901</v>
          </cell>
          <cell r="H1420">
            <v>10.300000190734901</v>
          </cell>
          <cell r="I1420">
            <v>10.300000190734901</v>
          </cell>
          <cell r="J1420" t="b">
            <v>0</v>
          </cell>
        </row>
        <row r="1421">
          <cell r="A1421" t="str">
            <v>SCE:ROBNC:&gt; 6 TO 10 WATT MR16 LED</v>
          </cell>
          <cell r="B1421" t="str">
            <v>SCE</v>
          </cell>
          <cell r="C1421" t="str">
            <v>ROBNC</v>
          </cell>
          <cell r="D1421" t="str">
            <v>&gt; 6 TO 10 WATT MR16 LED</v>
          </cell>
          <cell r="E1421" t="str">
            <v>Com</v>
          </cell>
          <cell r="F1421">
            <v>12</v>
          </cell>
          <cell r="G1421">
            <v>12</v>
          </cell>
          <cell r="H1421">
            <v>12</v>
          </cell>
          <cell r="I1421">
            <v>12</v>
          </cell>
          <cell r="J1421" t="b">
            <v>0</v>
          </cell>
        </row>
        <row r="1422">
          <cell r="A1422" t="str">
            <v>SCE:ROBNC:1/2 SIZE &lt;= 0.2 KW INSULATED HOLDING CABINET REPLACING ENERGY STAR HOLDING CABINET</v>
          </cell>
          <cell r="B1422" t="str">
            <v>SCE</v>
          </cell>
          <cell r="C1422" t="str">
            <v>ROBNC</v>
          </cell>
          <cell r="D1422" t="str">
            <v>1/2 SIZE &lt;= 0.2 KW INSULATED HOLDING CABINET REPLACING ENERGY STAR HOLDING CABINET</v>
          </cell>
          <cell r="E1422" t="str">
            <v>Com</v>
          </cell>
          <cell r="F1422">
            <v>12</v>
          </cell>
          <cell r="G1422">
            <v>12</v>
          </cell>
          <cell r="H1422">
            <v>12</v>
          </cell>
          <cell r="I1422">
            <v>12</v>
          </cell>
          <cell r="J1422" t="b">
            <v>0</v>
          </cell>
        </row>
        <row r="1423">
          <cell r="A1423" t="str">
            <v>SCE:ROBNC:101 - 300 LBS PER DAY ICE MACHINE</v>
          </cell>
          <cell r="B1423" t="str">
            <v>SCE</v>
          </cell>
          <cell r="C1423" t="str">
            <v>ROBNC</v>
          </cell>
          <cell r="D1423" t="str">
            <v>101 - 300 LBS PER DAY ICE MACHINE</v>
          </cell>
          <cell r="E1423" t="str">
            <v>Com</v>
          </cell>
          <cell r="F1423">
            <v>10</v>
          </cell>
          <cell r="G1423">
            <v>10</v>
          </cell>
          <cell r="H1423">
            <v>10</v>
          </cell>
          <cell r="I1423">
            <v>10</v>
          </cell>
          <cell r="J1423" t="b">
            <v>0</v>
          </cell>
        </row>
        <row r="1424">
          <cell r="A1424" t="str">
            <v>SCE:ROBNC:15 - 29 CUBIC FEET SOLID-DOOR REACH-IN REFRIGERATOR</v>
          </cell>
          <cell r="B1424" t="str">
            <v>SCE</v>
          </cell>
          <cell r="C1424" t="str">
            <v>ROBNC</v>
          </cell>
          <cell r="D1424" t="str">
            <v>15 - 29 CUBIC FEET SOLID-DOOR REACH-IN REFRIGERATOR</v>
          </cell>
          <cell r="E1424" t="str">
            <v>Com</v>
          </cell>
          <cell r="F1424">
            <v>12</v>
          </cell>
          <cell r="G1424">
            <v>12</v>
          </cell>
          <cell r="H1424">
            <v>12</v>
          </cell>
          <cell r="I1424">
            <v>12</v>
          </cell>
          <cell r="J1424" t="b">
            <v>0</v>
          </cell>
        </row>
        <row r="1425">
          <cell r="A1425" t="str">
            <v>SCE:ROBNC:30 - 49 CUBIC FEET GLASS-DOOR REACH-IN REFRIGERATOR</v>
          </cell>
          <cell r="B1425" t="str">
            <v>SCE</v>
          </cell>
          <cell r="C1425" t="str">
            <v>ROBNC</v>
          </cell>
          <cell r="D1425" t="str">
            <v>30 - 49 CUBIC FEET GLASS-DOOR REACH-IN REFRIGERATOR</v>
          </cell>
          <cell r="E1425" t="str">
            <v>Com</v>
          </cell>
          <cell r="F1425">
            <v>12</v>
          </cell>
          <cell r="G1425">
            <v>12</v>
          </cell>
          <cell r="H1425">
            <v>12</v>
          </cell>
          <cell r="I1425">
            <v>12</v>
          </cell>
          <cell r="J1425" t="b">
            <v>0</v>
          </cell>
        </row>
        <row r="1426">
          <cell r="A1426" t="str">
            <v>SCE:ROBNC:LOW TEMPERATURE HIGH EFFICIENCY DISPLAY CASE WITH SPECIAL DOOR</v>
          </cell>
          <cell r="B1426" t="str">
            <v>SCE</v>
          </cell>
          <cell r="C1426" t="str">
            <v>ROBNC</v>
          </cell>
          <cell r="D1426" t="str">
            <v>LOW TEMPERATURE HIGH EFFICIENCY DISPLAY CASE WITH SPECIAL DOOR</v>
          </cell>
          <cell r="E1426" t="str">
            <v>Com</v>
          </cell>
          <cell r="F1426">
            <v>12</v>
          </cell>
          <cell r="G1426">
            <v>12</v>
          </cell>
          <cell r="H1426">
            <v>12</v>
          </cell>
          <cell r="I1426">
            <v>12</v>
          </cell>
          <cell r="J1426" t="b">
            <v>0</v>
          </cell>
        </row>
        <row r="1427">
          <cell r="A1427" t="str">
            <v>SCE:ROBNC:UP TO 10 WATT A-LAMP LED</v>
          </cell>
          <cell r="B1427" t="str">
            <v>SCE</v>
          </cell>
          <cell r="C1427" t="str">
            <v>ROBNC</v>
          </cell>
          <cell r="D1427" t="str">
            <v>UP TO 10 WATT A-LAMP LED</v>
          </cell>
          <cell r="E1427" t="str">
            <v>Com</v>
          </cell>
          <cell r="F1427">
            <v>9</v>
          </cell>
          <cell r="G1427">
            <v>9</v>
          </cell>
          <cell r="H1427">
            <v>9</v>
          </cell>
          <cell r="I1427">
            <v>9</v>
          </cell>
          <cell r="J1427" t="b">
            <v>0</v>
          </cell>
        </row>
        <row r="1428">
          <cell r="A1428" t="str">
            <v>SCE:ROBNC:UP TO 100 WATT EXTERIOR FIXTURE PULSE START HID REPLACING 101 - 175 WATT LAMP BASE CASE</v>
          </cell>
          <cell r="B1428" t="str">
            <v>SCE</v>
          </cell>
          <cell r="C1428" t="str">
            <v>ROBNC</v>
          </cell>
          <cell r="D1428" t="str">
            <v>UP TO 100 WATT EXTERIOR FIXTURE PULSE START HID REPLACING 101 - 175 WATT LAMP BASE CASE</v>
          </cell>
          <cell r="E1428" t="str">
            <v>Com</v>
          </cell>
          <cell r="F1428">
            <v>15</v>
          </cell>
          <cell r="G1428">
            <v>15</v>
          </cell>
          <cell r="H1428">
            <v>15</v>
          </cell>
          <cell r="I1428">
            <v>15</v>
          </cell>
          <cell r="J1428" t="b">
            <v>0</v>
          </cell>
        </row>
        <row r="1429">
          <cell r="A1429" t="str">
            <v>SCE:ROBNC:UP TO 15 WATT PAR30 LED</v>
          </cell>
          <cell r="B1429" t="str">
            <v>SCE</v>
          </cell>
          <cell r="C1429" t="str">
            <v>ROBNC</v>
          </cell>
          <cell r="D1429" t="str">
            <v>UP TO 15 WATT PAR30 LED</v>
          </cell>
          <cell r="E1429" t="str">
            <v>Com</v>
          </cell>
          <cell r="F1429">
            <v>4.0999999046325701</v>
          </cell>
          <cell r="G1429">
            <v>4.0999999046325701</v>
          </cell>
          <cell r="H1429">
            <v>4.0999999046325701</v>
          </cell>
          <cell r="I1429">
            <v>4.0999999046325701</v>
          </cell>
          <cell r="J1429" t="b">
            <v>0</v>
          </cell>
        </row>
        <row r="1430">
          <cell r="A1430" t="str">
            <v>SCE:ROBNC:UP TO 15 WATT PAR30 LED</v>
          </cell>
          <cell r="B1430" t="str">
            <v>SCE</v>
          </cell>
          <cell r="C1430" t="str">
            <v>ROBNC</v>
          </cell>
          <cell r="D1430" t="str">
            <v>UP TO 15 WATT PAR30 LED</v>
          </cell>
          <cell r="E1430" t="str">
            <v>Com</v>
          </cell>
          <cell r="F1430">
            <v>4.5999999046325701</v>
          </cell>
          <cell r="G1430">
            <v>4.5999999046325701</v>
          </cell>
          <cell r="H1430">
            <v>4.5999999046325701</v>
          </cell>
          <cell r="I1430">
            <v>4.5999999046325701</v>
          </cell>
          <cell r="J1430" t="b">
            <v>0</v>
          </cell>
        </row>
        <row r="1431">
          <cell r="A1431" t="str">
            <v>SCE:ROBNC:UP TO 15 WATT PAR30 LED</v>
          </cell>
          <cell r="B1431" t="str">
            <v>SCE</v>
          </cell>
          <cell r="C1431" t="str">
            <v>ROBNC</v>
          </cell>
          <cell r="D1431" t="str">
            <v>UP TO 15 WATT PAR30 LED</v>
          </cell>
          <cell r="E1431" t="str">
            <v>Com</v>
          </cell>
          <cell r="F1431">
            <v>8.6999998092651403</v>
          </cell>
          <cell r="G1431">
            <v>8.6999998092651403</v>
          </cell>
          <cell r="H1431">
            <v>8.6999998092651403</v>
          </cell>
          <cell r="I1431">
            <v>8.6999998092651403</v>
          </cell>
          <cell r="J1431" t="b">
            <v>0</v>
          </cell>
        </row>
        <row r="1432">
          <cell r="A1432" t="str">
            <v>SCE:ROBNC:UP TO 15 WATT PAR30 LED</v>
          </cell>
          <cell r="B1432" t="str">
            <v>SCE</v>
          </cell>
          <cell r="C1432" t="str">
            <v>ROBNC</v>
          </cell>
          <cell r="D1432" t="str">
            <v>UP TO 15 WATT PAR30 LED</v>
          </cell>
          <cell r="E1432" t="str">
            <v>Com</v>
          </cell>
          <cell r="F1432">
            <v>10.300000190734901</v>
          </cell>
          <cell r="G1432">
            <v>10.300000190734901</v>
          </cell>
          <cell r="H1432">
            <v>10.300000190734901</v>
          </cell>
          <cell r="I1432">
            <v>10.300000190734901</v>
          </cell>
          <cell r="J1432" t="b">
            <v>0</v>
          </cell>
        </row>
        <row r="1433">
          <cell r="A1433" t="str">
            <v>SCE:ROBNC:UP TO 17 WATT PAR38 LED</v>
          </cell>
          <cell r="B1433" t="str">
            <v>SCE</v>
          </cell>
          <cell r="C1433" t="str">
            <v>ROBNC</v>
          </cell>
          <cell r="D1433" t="str">
            <v>UP TO 17 WATT PAR38 LED</v>
          </cell>
          <cell r="E1433" t="str">
            <v>Com</v>
          </cell>
          <cell r="F1433">
            <v>4.0999999046325701</v>
          </cell>
          <cell r="G1433">
            <v>4.0999999046325701</v>
          </cell>
          <cell r="H1433">
            <v>4.0999999046325701</v>
          </cell>
          <cell r="I1433">
            <v>4.0999999046325701</v>
          </cell>
          <cell r="J1433" t="b">
            <v>0</v>
          </cell>
        </row>
        <row r="1434">
          <cell r="A1434" t="str">
            <v>SCE:ROBNC:UP TO 17 WATT PAR38 LED</v>
          </cell>
          <cell r="B1434" t="str">
            <v>SCE</v>
          </cell>
          <cell r="C1434" t="str">
            <v>ROBNC</v>
          </cell>
          <cell r="D1434" t="str">
            <v>UP TO 17 WATT PAR38 LED</v>
          </cell>
          <cell r="E1434" t="str">
            <v>Com</v>
          </cell>
          <cell r="F1434">
            <v>5.9000000953674299</v>
          </cell>
          <cell r="G1434">
            <v>5.9000000953674299</v>
          </cell>
          <cell r="H1434">
            <v>5.9000000953674299</v>
          </cell>
          <cell r="I1434">
            <v>5.9000000953674299</v>
          </cell>
          <cell r="J1434" t="b">
            <v>0</v>
          </cell>
        </row>
        <row r="1435">
          <cell r="A1435" t="str">
            <v>SCE:ROBNC:UP TO 17 WATT PAR38 LED</v>
          </cell>
          <cell r="B1435" t="str">
            <v>SCE</v>
          </cell>
          <cell r="C1435" t="str">
            <v>ROBNC</v>
          </cell>
          <cell r="D1435" t="str">
            <v>UP TO 17 WATT PAR38 LED</v>
          </cell>
          <cell r="E1435" t="str">
            <v>Com</v>
          </cell>
          <cell r="F1435">
            <v>7.6999998092651403</v>
          </cell>
          <cell r="G1435">
            <v>7.6999998092651403</v>
          </cell>
          <cell r="H1435">
            <v>7.6999998092651403</v>
          </cell>
          <cell r="I1435">
            <v>7.6999998092651403</v>
          </cell>
          <cell r="J1435" t="b">
            <v>0</v>
          </cell>
        </row>
        <row r="1436">
          <cell r="A1436" t="str">
            <v>SCE:ROBNC:UP TO 180 WATT EXTERIOR FIXTURE INDUCTION REPLACING 201 - 399 WATT LAMP BASE CASE</v>
          </cell>
          <cell r="B1436" t="str">
            <v>SCE</v>
          </cell>
          <cell r="C1436" t="str">
            <v>ROBNC</v>
          </cell>
          <cell r="D1436" t="str">
            <v>UP TO 180 WATT EXTERIOR FIXTURE INDUCTION REPLACING 201 - 399 WATT LAMP BASE CASE</v>
          </cell>
          <cell r="E1436" t="str">
            <v>Com</v>
          </cell>
          <cell r="F1436">
            <v>15</v>
          </cell>
          <cell r="G1436">
            <v>15</v>
          </cell>
          <cell r="H1436">
            <v>15</v>
          </cell>
          <cell r="I1436">
            <v>15</v>
          </cell>
          <cell r="J1436" t="b">
            <v>0</v>
          </cell>
        </row>
        <row r="1437">
          <cell r="A1437" t="str">
            <v>SCE:ER:(1) 48IN (1) INSTANT START BALLAST - REDUCED LIGHT OUTPUT T8 LINEAR FLUORESCENT REPLACING (1) 48IN T</v>
          </cell>
          <cell r="B1437" t="str">
            <v>SCE</v>
          </cell>
          <cell r="C1437" t="str">
            <v>ER</v>
          </cell>
          <cell r="D1437" t="str">
            <v>(1) 48IN (1) INSTANT START BALLAST - REDUCED LIGHT OUTPUT T8 LINEAR FLUORESCENT REPLACING (1) 48IN T</v>
          </cell>
          <cell r="E1437" t="str">
            <v>Com</v>
          </cell>
          <cell r="F1437">
            <v>14.3999996185303</v>
          </cell>
          <cell r="G1437">
            <v>4.8000001907348597</v>
          </cell>
          <cell r="H1437">
            <v>14.3999996185303</v>
          </cell>
          <cell r="I1437">
            <v>4.8000001907348597</v>
          </cell>
          <cell r="J1437" t="b">
            <v>0</v>
          </cell>
        </row>
        <row r="1438">
          <cell r="A1438" t="str">
            <v>SCE:ER:(1) 48IN (1) INSTANT START BALLAST - REDUCED LIGHT OUTPUT T8 LINEAR FLUORESCENT REPLACING (1) 48IN T</v>
          </cell>
          <cell r="B1438" t="str">
            <v>SCE</v>
          </cell>
          <cell r="C1438" t="str">
            <v>ER</v>
          </cell>
          <cell r="D1438" t="str">
            <v>(1) 48IN (1) INSTANT START BALLAST - REDUCED LIGHT OUTPUT T8 LINEAR FLUORESCENT REPLACING (1) 48IN T</v>
          </cell>
          <cell r="E1438" t="str">
            <v>Com</v>
          </cell>
          <cell r="F1438">
            <v>14.4329896907216</v>
          </cell>
          <cell r="G1438">
            <v>4.8109965635738803</v>
          </cell>
          <cell r="H1438">
            <v>14.4329896907216</v>
          </cell>
          <cell r="I1438">
            <v>4.8109965635738803</v>
          </cell>
          <cell r="J1438" t="b">
            <v>0</v>
          </cell>
        </row>
        <row r="1439">
          <cell r="A1439" t="str">
            <v>SCE:ER:(1) 48IN (1) INSTANT START BALLAST - REDUCED LIGHT OUTPUT T8 LINEAR FLUORESCENT REPLACING (1) 48IN T</v>
          </cell>
          <cell r="B1439" t="str">
            <v>SCE</v>
          </cell>
          <cell r="C1439" t="str">
            <v>ER</v>
          </cell>
          <cell r="D1439" t="str">
            <v>(1) 48IN (1) INSTANT START BALLAST - REDUCED LIGHT OUTPUT T8 LINEAR FLUORESCENT REPLACING (1) 48IN T</v>
          </cell>
          <cell r="E1439" t="str">
            <v>Com</v>
          </cell>
          <cell r="F1439">
            <v>14.486455164421301</v>
          </cell>
          <cell r="G1439">
            <v>4.8288183881404203</v>
          </cell>
          <cell r="H1439">
            <v>14.486455164421301</v>
          </cell>
          <cell r="I1439">
            <v>4.8288183881404203</v>
          </cell>
          <cell r="J1439" t="b">
            <v>0</v>
          </cell>
        </row>
        <row r="1440">
          <cell r="A1440" t="str">
            <v>SCE:ER:(1) 48IN (1) INSTANT START BALLAST - REDUCED LIGHT OUTPUT T8 LINEAR FLUORESCENT REPLACING (1) 48IN T</v>
          </cell>
          <cell r="B1440" t="str">
            <v>SCE</v>
          </cell>
          <cell r="C1440" t="str">
            <v>ER</v>
          </cell>
          <cell r="D1440" t="str">
            <v>(1) 48IN (1) INSTANT START BALLAST - REDUCED LIGHT OUTPUT T8 LINEAR FLUORESCENT REPLACING (1) 48IN T</v>
          </cell>
          <cell r="E1440" t="str">
            <v>Com</v>
          </cell>
          <cell r="F1440">
            <v>14.4921535340152</v>
          </cell>
          <cell r="G1440">
            <v>4.8307178446717201</v>
          </cell>
          <cell r="H1440">
            <v>14.4921535340152</v>
          </cell>
          <cell r="I1440">
            <v>4.8307178446717201</v>
          </cell>
          <cell r="J1440" t="b">
            <v>0</v>
          </cell>
        </row>
        <row r="1441">
          <cell r="A1441" t="str">
            <v>SCE:ER:(1) 48IN (1) INSTANT START BALLAST - REDUCED LIGHT OUTPUT T8 LINEAR FLUORESCENT REPLACING (1) 48IN T</v>
          </cell>
          <cell r="B1441" t="str">
            <v>SCE</v>
          </cell>
          <cell r="C1441" t="str">
            <v>ER</v>
          </cell>
          <cell r="D1441" t="str">
            <v>(1) 48IN (1) INSTANT START BALLAST - REDUCED LIGHT OUTPUT T8 LINEAR FLUORESCENT REPLACING (1) 48IN T</v>
          </cell>
          <cell r="E1441" t="str">
            <v>Com</v>
          </cell>
          <cell r="F1441">
            <v>14.492753623188401</v>
          </cell>
          <cell r="G1441">
            <v>4.8309178743961398</v>
          </cell>
          <cell r="H1441">
            <v>14.492753623188401</v>
          </cell>
          <cell r="I1441">
            <v>4.8309178743961398</v>
          </cell>
          <cell r="J1441" t="b">
            <v>0</v>
          </cell>
        </row>
        <row r="1442">
          <cell r="A1442" t="str">
            <v>SCE:ER:(1) 48IN MEDIUM TEMP REACH-IN DISPLAY CASES CANOPY LED REPLACING (1) 48IN T12 LINEAR FLUORESCENT</v>
          </cell>
          <cell r="B1442" t="str">
            <v>SCE</v>
          </cell>
          <cell r="C1442" t="str">
            <v>ER</v>
          </cell>
          <cell r="D1442" t="str">
            <v>(1) 48IN MEDIUM TEMP REACH-IN DISPLAY CASES CANOPY LED REPLACING (1) 48IN T12 LINEAR FLUORESCENT</v>
          </cell>
          <cell r="E1442" t="str">
            <v>Com</v>
          </cell>
          <cell r="F1442">
            <v>16</v>
          </cell>
          <cell r="G1442">
            <v>5.3000001907348597</v>
          </cell>
          <cell r="H1442">
            <v>16</v>
          </cell>
          <cell r="I1442">
            <v>5.3000001907348597</v>
          </cell>
          <cell r="J1442" t="b">
            <v>0</v>
          </cell>
        </row>
        <row r="1443">
          <cell r="A1443" t="str">
            <v>SCE:ER:(1) 60IN RETROFITS IN LOW TEMP REACH-IN DISPLAY CASES LED REPLACING (1) 60IN T12 LINEAR FLUORESCENT</v>
          </cell>
          <cell r="B1443" t="str">
            <v>SCE</v>
          </cell>
          <cell r="C1443" t="str">
            <v>ER</v>
          </cell>
          <cell r="D1443" t="str">
            <v>(1) 60IN RETROFITS IN LOW TEMP REACH-IN DISPLAY CASES LED REPLACING (1) 60IN T12 LINEAR FLUORESCENT</v>
          </cell>
          <cell r="E1443" t="str">
            <v>Com</v>
          </cell>
          <cell r="F1443">
            <v>16</v>
          </cell>
          <cell r="G1443">
            <v>16</v>
          </cell>
          <cell r="H1443">
            <v>16</v>
          </cell>
          <cell r="I1443">
            <v>16</v>
          </cell>
          <cell r="J1443" t="b">
            <v>0</v>
          </cell>
        </row>
        <row r="1444">
          <cell r="A1444" t="str">
            <v>SCE:ER:(1) 60IN RETROFITS IN LOW TEMP REACH-IN DISPLAY CASES LED REPLACING (1) 60IN T8 LINEAR FLUORESCENT</v>
          </cell>
          <cell r="B1444" t="str">
            <v>SCE</v>
          </cell>
          <cell r="C1444" t="str">
            <v>ER</v>
          </cell>
          <cell r="D1444" t="str">
            <v>(1) 60IN RETROFITS IN LOW TEMP REACH-IN DISPLAY CASES LED REPLACING (1) 60IN T8 LINEAR FLUORESCENT</v>
          </cell>
          <cell r="E1444" t="str">
            <v>Com</v>
          </cell>
          <cell r="F1444">
            <v>16</v>
          </cell>
          <cell r="G1444">
            <v>16</v>
          </cell>
          <cell r="H1444">
            <v>16</v>
          </cell>
          <cell r="I1444">
            <v>16</v>
          </cell>
          <cell r="J1444" t="b">
            <v>0</v>
          </cell>
        </row>
        <row r="1445">
          <cell r="A1445" t="str">
            <v>SCE:ER:(1) 60IN RETROFITS IN MEDIUM TEMP REACH-IN DISPLAY CASES LED REPLACING (1) 60IN T8 LINEAR FLUORESCEN</v>
          </cell>
          <cell r="B1445" t="str">
            <v>SCE</v>
          </cell>
          <cell r="C1445" t="str">
            <v>ER</v>
          </cell>
          <cell r="D1445" t="str">
            <v>(1) 60IN RETROFITS IN MEDIUM TEMP REACH-IN DISPLAY CASES LED REPLACING (1) 60IN T8 LINEAR FLUORESCEN</v>
          </cell>
          <cell r="E1445" t="str">
            <v>Com</v>
          </cell>
          <cell r="F1445">
            <v>16</v>
          </cell>
          <cell r="G1445">
            <v>16</v>
          </cell>
          <cell r="H1445">
            <v>16</v>
          </cell>
          <cell r="I1445">
            <v>16</v>
          </cell>
          <cell r="J1445" t="b">
            <v>0</v>
          </cell>
        </row>
        <row r="1446">
          <cell r="A1446" t="str">
            <v>SCE:ER:(1) 72IN RETROFITS IN LOW TEMP REACH-IN DISPLAY CASES LED REPLACING (1) 72IN T12 LINEAR FLUORESCENT</v>
          </cell>
          <cell r="B1446" t="str">
            <v>SCE</v>
          </cell>
          <cell r="C1446" t="str">
            <v>ER</v>
          </cell>
          <cell r="D1446" t="str">
            <v>(1) 72IN RETROFITS IN LOW TEMP REACH-IN DISPLAY CASES LED REPLACING (1) 72IN T12 LINEAR FLUORESCENT</v>
          </cell>
          <cell r="E1446" t="str">
            <v>Com</v>
          </cell>
          <cell r="F1446">
            <v>16</v>
          </cell>
          <cell r="G1446">
            <v>16</v>
          </cell>
          <cell r="H1446">
            <v>16</v>
          </cell>
          <cell r="I1446">
            <v>16</v>
          </cell>
          <cell r="J1446" t="b">
            <v>0</v>
          </cell>
        </row>
        <row r="1447">
          <cell r="A1447" t="str">
            <v>SCE:ER:(1) 72IN RETROFITS IN MEDIUM TEMP REACH-IN DISPLAY CASES LED REPLACING (1) 72IN T12 LINEAR FLUORESCE</v>
          </cell>
          <cell r="B1447" t="str">
            <v>SCE</v>
          </cell>
          <cell r="C1447" t="str">
            <v>ER</v>
          </cell>
          <cell r="D1447" t="str">
            <v>(1) 72IN RETROFITS IN MEDIUM TEMP REACH-IN DISPLAY CASES LED REPLACING (1) 72IN T12 LINEAR FLUORESCE</v>
          </cell>
          <cell r="E1447" t="str">
            <v>Com</v>
          </cell>
          <cell r="F1447">
            <v>16</v>
          </cell>
          <cell r="G1447">
            <v>16</v>
          </cell>
          <cell r="H1447">
            <v>16</v>
          </cell>
          <cell r="I1447">
            <v>16</v>
          </cell>
          <cell r="J1447" t="b">
            <v>0</v>
          </cell>
        </row>
        <row r="1448">
          <cell r="A1448" t="str">
            <v>SCE:ER:(1) 96IN (1) INSTANT START BALLAST - REDUCED LIGHT OUTPUT T8 LINEAR FLUORESCENT REPLACING (1) 96IN T</v>
          </cell>
          <cell r="B1448" t="str">
            <v>SCE</v>
          </cell>
          <cell r="C1448" t="str">
            <v>ER</v>
          </cell>
          <cell r="D1448" t="str">
            <v>(1) 96IN (1) INSTANT START BALLAST - REDUCED LIGHT OUTPUT T8 LINEAR FLUORESCENT REPLACING (1) 96IN T</v>
          </cell>
          <cell r="E1448" t="str">
            <v>Com</v>
          </cell>
          <cell r="F1448">
            <v>14.3999996185303</v>
          </cell>
          <cell r="G1448">
            <v>4.8000001907348597</v>
          </cell>
          <cell r="H1448">
            <v>14.3999996185303</v>
          </cell>
          <cell r="I1448">
            <v>4.8000001907348597</v>
          </cell>
          <cell r="J1448" t="b">
            <v>0</v>
          </cell>
        </row>
        <row r="1449">
          <cell r="A1449" t="str">
            <v>SCE:ER:(1) 96IN (1) INSTANT START BALLAST - REDUCED LIGHT OUTPUT T8 LINEAR FLUORESCENT REPLACING (1) 96IN T</v>
          </cell>
          <cell r="B1449" t="str">
            <v>SCE</v>
          </cell>
          <cell r="C1449" t="str">
            <v>ER</v>
          </cell>
          <cell r="D1449" t="str">
            <v>(1) 96IN (1) INSTANT START BALLAST - REDUCED LIGHT OUTPUT T8 LINEAR FLUORESCENT REPLACING (1) 96IN T</v>
          </cell>
          <cell r="E1449" t="str">
            <v>Com</v>
          </cell>
          <cell r="F1449">
            <v>14.4329896907216</v>
          </cell>
          <cell r="G1449">
            <v>4.8109965635738803</v>
          </cell>
          <cell r="H1449">
            <v>14.4329896907216</v>
          </cell>
          <cell r="I1449">
            <v>4.8109965635738803</v>
          </cell>
          <cell r="J1449" t="b">
            <v>0</v>
          </cell>
        </row>
        <row r="1450">
          <cell r="A1450" t="str">
            <v>SCE:ER:(2) 24IN F17 (1) PREMIUM INSTANT START BALLAST - HIGH LIGHT OUTPUT T8 LINEAR FLUORESCENT REPLACING (</v>
          </cell>
          <cell r="B1450" t="str">
            <v>SCE</v>
          </cell>
          <cell r="C1450" t="str">
            <v>ER</v>
          </cell>
          <cell r="D1450" t="str">
            <v>(2) 24IN F17 (1) PREMIUM INSTANT START BALLAST - HIGH LIGHT OUTPUT T8 LINEAR FLUORESCENT REPLACING (</v>
          </cell>
          <cell r="E1450" t="str">
            <v>Com</v>
          </cell>
          <cell r="F1450">
            <v>14.4921535340152</v>
          </cell>
          <cell r="G1450">
            <v>4.8307178446717201</v>
          </cell>
          <cell r="H1450">
            <v>14.4921535340152</v>
          </cell>
          <cell r="I1450">
            <v>4.8307178446717201</v>
          </cell>
          <cell r="J1450" t="b">
            <v>0</v>
          </cell>
        </row>
        <row r="1451">
          <cell r="A1451" t="str">
            <v>SCE:ER:(2) 48IN (1) INSTANT START BALLAST - NORMAL LIGHT OUTPUT T8 LINEAR FLOURESCENT  REPLACING (3) 48IN T</v>
          </cell>
          <cell r="B1451" t="str">
            <v>SCE</v>
          </cell>
          <cell r="C1451" t="str">
            <v>ER</v>
          </cell>
          <cell r="D1451" t="str">
            <v>(2) 48IN (1) INSTANT START BALLAST - NORMAL LIGHT OUTPUT T8 LINEAR FLOURESCENT  REPLACING (3) 48IN T</v>
          </cell>
          <cell r="E1451" t="str">
            <v>Com</v>
          </cell>
          <cell r="F1451">
            <v>15</v>
          </cell>
          <cell r="G1451">
            <v>5</v>
          </cell>
          <cell r="H1451">
            <v>15</v>
          </cell>
          <cell r="I1451">
            <v>5</v>
          </cell>
          <cell r="J1451" t="b">
            <v>0</v>
          </cell>
        </row>
        <row r="1452">
          <cell r="A1452" t="str">
            <v>SCE:ER:(2) 48IN (1) INSTANT START BALLAST - NORMAL LIGHT OUTPUT T8 LINEAR FLUORESCENT REPLACING (4) 48IN T1</v>
          </cell>
          <cell r="B1452" t="str">
            <v>SCE</v>
          </cell>
          <cell r="C1452" t="str">
            <v>ER</v>
          </cell>
          <cell r="D1452" t="str">
            <v>(2) 48IN (1) INSTANT START BALLAST - NORMAL LIGHT OUTPUT T8 LINEAR FLUORESCENT REPLACING (4) 48IN T1</v>
          </cell>
          <cell r="E1452" t="str">
            <v>Com</v>
          </cell>
          <cell r="F1452">
            <v>15</v>
          </cell>
          <cell r="G1452">
            <v>5</v>
          </cell>
          <cell r="H1452">
            <v>15</v>
          </cell>
          <cell r="I1452">
            <v>5</v>
          </cell>
          <cell r="J1452" t="b">
            <v>0</v>
          </cell>
        </row>
        <row r="1453">
          <cell r="A1453" t="str">
            <v>SCE:ER:(2) 48IN (1) INSTANT START BALLAST - NORMAL LIGHT OUTPUT W/ REFLECTORS T8 LINEAR FLOURESCENT  REPLAC</v>
          </cell>
          <cell r="B1453" t="str">
            <v>SCE</v>
          </cell>
          <cell r="C1453" t="str">
            <v>ER</v>
          </cell>
          <cell r="D1453" t="str">
            <v>(2) 48IN (1) INSTANT START BALLAST - NORMAL LIGHT OUTPUT W/ REFLECTORS T8 LINEAR FLOURESCENT  REPLAC</v>
          </cell>
          <cell r="E1453" t="str">
            <v>Com</v>
          </cell>
          <cell r="F1453">
            <v>14.4921535340152</v>
          </cell>
          <cell r="G1453">
            <v>4.8307178446717201</v>
          </cell>
          <cell r="H1453">
            <v>14.4921535340152</v>
          </cell>
          <cell r="I1453">
            <v>4.8307178446717201</v>
          </cell>
          <cell r="J1453" t="b">
            <v>0</v>
          </cell>
        </row>
        <row r="1454">
          <cell r="A1454" t="str">
            <v>SCE:ER:(2) 48IN (1) INSTANT START BALLAST - NORMAL LIGHT OUTPUT W/ REFLECTORS T8 LINEAR FLOURESCENT  REPLAC</v>
          </cell>
          <cell r="B1454" t="str">
            <v>SCE</v>
          </cell>
          <cell r="C1454" t="str">
            <v>ER</v>
          </cell>
          <cell r="D1454" t="str">
            <v>(2) 48IN (1) INSTANT START BALLAST - NORMAL LIGHT OUTPUT W/ REFLECTORS T8 LINEAR FLOURESCENT  REPLAC</v>
          </cell>
          <cell r="E1454" t="str">
            <v>Com</v>
          </cell>
          <cell r="F1454">
            <v>14.492753623188401</v>
          </cell>
          <cell r="G1454">
            <v>4.8309178743961398</v>
          </cell>
          <cell r="H1454">
            <v>14.492753623188401</v>
          </cell>
          <cell r="I1454">
            <v>4.8309178743961398</v>
          </cell>
          <cell r="J1454" t="b">
            <v>0</v>
          </cell>
        </row>
        <row r="1455">
          <cell r="A1455" t="str">
            <v>SCE:ER:(2) 48IN (1) INSTANT START BALLAST - NORMAL LIGHT OUTPUT W/ REFLECTORS T8 LINEAR FLOURESCENT  REPLAC</v>
          </cell>
          <cell r="B1455" t="str">
            <v>SCE</v>
          </cell>
          <cell r="C1455" t="str">
            <v>ER</v>
          </cell>
          <cell r="D1455" t="str">
            <v>(2) 48IN (1) INSTANT START BALLAST - NORMAL LIGHT OUTPUT W/ REFLECTORS T8 LINEAR FLOURESCENT  REPLAC</v>
          </cell>
          <cell r="E1455" t="str">
            <v>Com</v>
          </cell>
          <cell r="F1455">
            <v>14.5</v>
          </cell>
          <cell r="G1455">
            <v>4.8000001907348597</v>
          </cell>
          <cell r="H1455">
            <v>14.5</v>
          </cell>
          <cell r="I1455">
            <v>4.8000001907348597</v>
          </cell>
          <cell r="J1455" t="b">
            <v>0</v>
          </cell>
        </row>
        <row r="1456">
          <cell r="A1456" t="str">
            <v>SCE:ER:(2) 48IN (1) INSTANT START BALLAST - REDUCED LIGHT OUTPUT T8 LINEAR FLUORESCENT REPLACING (1) 96IN T</v>
          </cell>
          <cell r="B1456" t="str">
            <v>SCE</v>
          </cell>
          <cell r="C1456" t="str">
            <v>ER</v>
          </cell>
          <cell r="D1456" t="str">
            <v>(2) 48IN (1) INSTANT START BALLAST - REDUCED LIGHT OUTPUT T8 LINEAR FLUORESCENT REPLACING (1) 96IN T</v>
          </cell>
          <cell r="E1456" t="str">
            <v>Com</v>
          </cell>
          <cell r="F1456">
            <v>15</v>
          </cell>
          <cell r="G1456">
            <v>2</v>
          </cell>
          <cell r="H1456">
            <v>15</v>
          </cell>
          <cell r="I1456">
            <v>2</v>
          </cell>
          <cell r="J1456" t="b">
            <v>0</v>
          </cell>
        </row>
        <row r="1457">
          <cell r="A1457" t="str">
            <v>SCE:ER:(2) 48IN (1) INSTANT START BALLAST - REDUCED LIGHT OUTPUT T8 LINEAR FLUORESCENT REPLACING (1) 96IN T</v>
          </cell>
          <cell r="B1457" t="str">
            <v>SCE</v>
          </cell>
          <cell r="C1457" t="str">
            <v>ER</v>
          </cell>
          <cell r="D1457" t="str">
            <v>(2) 48IN (1) INSTANT START BALLAST - REDUCED LIGHT OUTPUT T8 LINEAR FLUORESCENT REPLACING (1) 96IN T</v>
          </cell>
          <cell r="E1457" t="str">
            <v>Com</v>
          </cell>
          <cell r="F1457">
            <v>15</v>
          </cell>
          <cell r="G1457">
            <v>2.5999999046325701</v>
          </cell>
          <cell r="H1457">
            <v>15</v>
          </cell>
          <cell r="I1457">
            <v>2.5999999046325701</v>
          </cell>
          <cell r="J1457" t="b">
            <v>0</v>
          </cell>
        </row>
        <row r="1458">
          <cell r="A1458" t="str">
            <v>SCE:ER:(2) 48IN (1) INSTANT START BALLAST - REDUCED LIGHT OUTPUT T8 LINEAR FLUORESCENT REPLACING (1) 96IN T</v>
          </cell>
          <cell r="B1458" t="str">
            <v>SCE</v>
          </cell>
          <cell r="C1458" t="str">
            <v>ER</v>
          </cell>
          <cell r="D1458" t="str">
            <v>(2) 48IN (1) INSTANT START BALLAST - REDUCED LIGHT OUTPUT T8 LINEAR FLUORESCENT REPLACING (1) 96IN T</v>
          </cell>
          <cell r="E1458" t="str">
            <v>Com</v>
          </cell>
          <cell r="F1458">
            <v>15</v>
          </cell>
          <cell r="G1458">
            <v>5</v>
          </cell>
          <cell r="H1458">
            <v>15</v>
          </cell>
          <cell r="I1458">
            <v>5</v>
          </cell>
          <cell r="J1458" t="b">
            <v>0</v>
          </cell>
        </row>
        <row r="1459">
          <cell r="A1459" t="str">
            <v>SCE:ER:(2) 48IN (1) PREMIUM INSTANT START BALLAST - REDUCED LIGHT OUTPUT T8 LINEAR FLOURESCENT  REPLACING (</v>
          </cell>
          <cell r="B1459" t="str">
            <v>SCE</v>
          </cell>
          <cell r="C1459" t="str">
            <v>ER</v>
          </cell>
          <cell r="D1459" t="str">
            <v>(2) 48IN (1) PREMIUM INSTANT START BALLAST - REDUCED LIGHT OUTPUT T8 LINEAR FLOURESCENT  REPLACING (</v>
          </cell>
          <cell r="E1459" t="str">
            <v>Com</v>
          </cell>
          <cell r="F1459">
            <v>14.300000190734901</v>
          </cell>
          <cell r="G1459">
            <v>1.3999999761581401</v>
          </cell>
          <cell r="H1459">
            <v>14.300000190734901</v>
          </cell>
          <cell r="I1459">
            <v>1.3999999761581401</v>
          </cell>
          <cell r="J1459" t="b">
            <v>0</v>
          </cell>
        </row>
        <row r="1460">
          <cell r="A1460" t="str">
            <v>SCE:ER:(2) 48IN (1) PREMIUM INSTANT START BALLAST - REDUCED LIGHT OUTPUT T8 LINEAR FLOURESCENT  REPLACING (</v>
          </cell>
          <cell r="B1460" t="str">
            <v>SCE</v>
          </cell>
          <cell r="C1460" t="str">
            <v>ER</v>
          </cell>
          <cell r="D1460" t="str">
            <v>(2) 48IN (1) PREMIUM INSTANT START BALLAST - REDUCED LIGHT OUTPUT T8 LINEAR FLOURESCENT  REPLACING (</v>
          </cell>
          <cell r="E1460" t="str">
            <v>Com</v>
          </cell>
          <cell r="F1460">
            <v>14.5</v>
          </cell>
          <cell r="G1460">
            <v>4.8000001907348597</v>
          </cell>
          <cell r="H1460">
            <v>14.5</v>
          </cell>
          <cell r="I1460">
            <v>4.8000001907348597</v>
          </cell>
          <cell r="J1460" t="b">
            <v>0</v>
          </cell>
        </row>
        <row r="1461">
          <cell r="A1461" t="str">
            <v>SCE:ER:(2) 48IN REDUCED 28 WATT (1) INSTANT START BALLAST T8 LINEAR FLUORESCENT REPLACING (2) 48IN T12 LINE</v>
          </cell>
          <cell r="B1461" t="str">
            <v>SCE</v>
          </cell>
          <cell r="C1461" t="str">
            <v>ER</v>
          </cell>
          <cell r="D1461" t="str">
            <v>(2) 48IN REDUCED 28 WATT (1) INSTANT START BALLAST T8 LINEAR FLUORESCENT REPLACING (2) 48IN T12 LINE</v>
          </cell>
          <cell r="E1461" t="str">
            <v>Com</v>
          </cell>
          <cell r="F1461">
            <v>14.5</v>
          </cell>
          <cell r="G1461">
            <v>4.8000001907348597</v>
          </cell>
          <cell r="H1461">
            <v>14.5</v>
          </cell>
          <cell r="I1461">
            <v>4.8000001907348597</v>
          </cell>
          <cell r="J1461" t="b">
            <v>0</v>
          </cell>
        </row>
        <row r="1462">
          <cell r="A1462" t="str">
            <v>SCE:ER:(2) 48IN REDUCED 28 WATT (1) INSTANT START BALLAST T8 LINEAR FLUORESCENT REPLACING (2) 48IN T12 LINE</v>
          </cell>
          <cell r="B1462" t="str">
            <v>SCE</v>
          </cell>
          <cell r="C1462" t="str">
            <v>ER</v>
          </cell>
          <cell r="D1462" t="str">
            <v>(2) 48IN REDUCED 28 WATT (1) INSTANT START BALLAST T8 LINEAR FLUORESCENT REPLACING (2) 48IN T12 LINE</v>
          </cell>
          <cell r="E1462" t="str">
            <v>Com</v>
          </cell>
          <cell r="F1462">
            <v>15</v>
          </cell>
          <cell r="G1462">
            <v>2</v>
          </cell>
          <cell r="H1462">
            <v>15</v>
          </cell>
          <cell r="I1462">
            <v>2</v>
          </cell>
          <cell r="J1462" t="b">
            <v>0</v>
          </cell>
        </row>
        <row r="1463">
          <cell r="A1463" t="str">
            <v>SCE:ER:(2) 48IN REDUCED 28 WATT (1) INSTANT START BALLAST T8 LINEAR FLUORESCENT REPLACING (3) 48IN T12 LINE</v>
          </cell>
          <cell r="B1463" t="str">
            <v>SCE</v>
          </cell>
          <cell r="C1463" t="str">
            <v>ER</v>
          </cell>
          <cell r="D1463" t="str">
            <v>(2) 48IN REDUCED 28 WATT (1) INSTANT START BALLAST T8 LINEAR FLUORESCENT REPLACING (3) 48IN T12 LINE</v>
          </cell>
          <cell r="E1463" t="str">
            <v>Com</v>
          </cell>
          <cell r="F1463">
            <v>14.5</v>
          </cell>
          <cell r="G1463">
            <v>4.8000001907348597</v>
          </cell>
          <cell r="H1463">
            <v>14.5</v>
          </cell>
          <cell r="I1463">
            <v>4.8000001907348597</v>
          </cell>
          <cell r="J1463" t="b">
            <v>0</v>
          </cell>
        </row>
        <row r="1464">
          <cell r="A1464" t="str">
            <v>SCE:ER:(2) 96IN (1) INSTANT START BALLAST - REDUCED LIGHT OUTPUT T8 LINEAR FLUORESCENT REPLACING (2) 96IN T</v>
          </cell>
          <cell r="B1464" t="str">
            <v>SCE</v>
          </cell>
          <cell r="C1464" t="str">
            <v>ER</v>
          </cell>
          <cell r="D1464" t="str">
            <v>(2) 96IN (1) INSTANT START BALLAST - REDUCED LIGHT OUTPUT T8 LINEAR FLUORESCENT REPLACING (2) 96IN T</v>
          </cell>
          <cell r="E1464" t="str">
            <v>Com</v>
          </cell>
          <cell r="F1464">
            <v>15</v>
          </cell>
          <cell r="G1464">
            <v>2</v>
          </cell>
          <cell r="H1464">
            <v>15</v>
          </cell>
          <cell r="I1464">
            <v>2</v>
          </cell>
          <cell r="J1464" t="b">
            <v>0</v>
          </cell>
        </row>
        <row r="1465">
          <cell r="A1465" t="str">
            <v>SCE:ER:(2) U-TUBE (1) INSTANT START BALLAST - REDUCED LIGHT OUTPUT T8 LINEAR FLOURESCENT  REPLACING (2) T12</v>
          </cell>
          <cell r="B1465" t="str">
            <v>SCE</v>
          </cell>
          <cell r="C1465" t="str">
            <v>ER</v>
          </cell>
          <cell r="D1465" t="str">
            <v>(2) U-TUBE (1) INSTANT START BALLAST - REDUCED LIGHT OUTPUT T8 LINEAR FLOURESCENT  REPLACING (2) T12</v>
          </cell>
          <cell r="E1465" t="str">
            <v>Com</v>
          </cell>
          <cell r="F1465">
            <v>14.5</v>
          </cell>
          <cell r="G1465">
            <v>1.3999999761581401</v>
          </cell>
          <cell r="H1465">
            <v>14.5</v>
          </cell>
          <cell r="I1465">
            <v>1.3999999761581401</v>
          </cell>
          <cell r="J1465" t="b">
            <v>0</v>
          </cell>
        </row>
        <row r="1466">
          <cell r="A1466" t="str">
            <v>SCE:ER:(2) U-TUBE (1) INSTANT START BALLAST - REDUCED LIGHT OUTPUT T8 LINEAR FLOURESCENT  REPLACING (2) T12</v>
          </cell>
          <cell r="B1466" t="str">
            <v>SCE</v>
          </cell>
          <cell r="C1466" t="str">
            <v>ER</v>
          </cell>
          <cell r="D1466" t="str">
            <v>(2) U-TUBE (1) INSTANT START BALLAST - REDUCED LIGHT OUTPUT T8 LINEAR FLOURESCENT  REPLACING (2) T12</v>
          </cell>
          <cell r="E1466" t="str">
            <v>Com</v>
          </cell>
          <cell r="F1466">
            <v>15</v>
          </cell>
          <cell r="G1466">
            <v>5</v>
          </cell>
          <cell r="H1466">
            <v>15</v>
          </cell>
          <cell r="I1466">
            <v>5</v>
          </cell>
          <cell r="J1466" t="b">
            <v>0</v>
          </cell>
        </row>
        <row r="1467">
          <cell r="A1467" t="str">
            <v>SCE:ER:(3) 48IN (1) INSTANT START BALLAST - NORMAL LIGHT OUTPUT T8 LINEAR FLUORESCENT REPLACING (3) 48IN T1</v>
          </cell>
          <cell r="B1467" t="str">
            <v>SCE</v>
          </cell>
          <cell r="C1467" t="str">
            <v>ER</v>
          </cell>
          <cell r="D1467" t="str">
            <v>(3) 48IN (1) INSTANT START BALLAST - NORMAL LIGHT OUTPUT T8 LINEAR FLUORESCENT REPLACING (3) 48IN T1</v>
          </cell>
          <cell r="E1467" t="str">
            <v>Com</v>
          </cell>
          <cell r="F1467">
            <v>15</v>
          </cell>
          <cell r="G1467">
            <v>2.5999999046325701</v>
          </cell>
          <cell r="H1467">
            <v>15</v>
          </cell>
          <cell r="I1467">
            <v>2.5999999046325701</v>
          </cell>
          <cell r="J1467" t="b">
            <v>0</v>
          </cell>
        </row>
        <row r="1468">
          <cell r="A1468" t="str">
            <v>SCE:ER:(4) 48IN (1) INSTANT START BALLAST - REDUCED LIGHT OUTPUT T8 LINEAR FLUORESCENT REPLACING (2) 96IN T</v>
          </cell>
          <cell r="B1468" t="str">
            <v>SCE</v>
          </cell>
          <cell r="C1468" t="str">
            <v>ER</v>
          </cell>
          <cell r="D1468" t="str">
            <v>(4) 48IN (1) INSTANT START BALLAST - REDUCED LIGHT OUTPUT T8 LINEAR FLUORESCENT REPLACING (2) 96IN T</v>
          </cell>
          <cell r="E1468" t="str">
            <v>Com</v>
          </cell>
          <cell r="F1468">
            <v>14.300000190734901</v>
          </cell>
          <cell r="G1468">
            <v>1.3999999761581401</v>
          </cell>
          <cell r="H1468">
            <v>14.300000190734901</v>
          </cell>
          <cell r="I1468">
            <v>1.3999999761581401</v>
          </cell>
          <cell r="J1468" t="b">
            <v>0</v>
          </cell>
        </row>
        <row r="1469">
          <cell r="A1469" t="str">
            <v>SCE:ER:(4) 48IN (1) INSTANT START BALLAST - REDUCED LIGHT OUTPUT T8 LINEAR FLUORESCENT REPLACING (4) 48IN T</v>
          </cell>
          <cell r="B1469" t="str">
            <v>SCE</v>
          </cell>
          <cell r="C1469" t="str">
            <v>ER</v>
          </cell>
          <cell r="D1469" t="str">
            <v>(4) 48IN (1) INSTANT START BALLAST - REDUCED LIGHT OUTPUT T8 LINEAR FLUORESCENT REPLACING (4) 48IN T</v>
          </cell>
          <cell r="E1469" t="str">
            <v>Com</v>
          </cell>
          <cell r="F1469">
            <v>15</v>
          </cell>
          <cell r="G1469">
            <v>2</v>
          </cell>
          <cell r="H1469">
            <v>15</v>
          </cell>
          <cell r="I1469">
            <v>2</v>
          </cell>
          <cell r="J1469" t="b">
            <v>0</v>
          </cell>
        </row>
        <row r="1470">
          <cell r="A1470" t="str">
            <v>SCE:ER:(4) 48IN (1) PREMIUM INSTANT START BALLAST - REDUCED LIGHT OUTPUT T8 LINEAR FLOURESCENT  REPLACING (</v>
          </cell>
          <cell r="B1470" t="str">
            <v>SCE</v>
          </cell>
          <cell r="C1470" t="str">
            <v>ER</v>
          </cell>
          <cell r="D1470" t="str">
            <v>(4) 48IN (1) PREMIUM INSTANT START BALLAST - REDUCED LIGHT OUTPUT T8 LINEAR FLOURESCENT  REPLACING (</v>
          </cell>
          <cell r="E1470" t="str">
            <v>Com</v>
          </cell>
          <cell r="F1470">
            <v>14.5</v>
          </cell>
          <cell r="G1470">
            <v>4.8000001907348597</v>
          </cell>
          <cell r="H1470">
            <v>14.5</v>
          </cell>
          <cell r="I1470">
            <v>4.8000001907348597</v>
          </cell>
          <cell r="J1470" t="b">
            <v>0</v>
          </cell>
        </row>
        <row r="1471">
          <cell r="A1471" t="str">
            <v>SCE:ER:(4) 48IN (1) PREMIUM INSTANT START BALLAST - REDUCED LIGHT OUTPUT T8 LINEAR FLOURESCENT  REPLACING (</v>
          </cell>
          <cell r="B1471" t="str">
            <v>SCE</v>
          </cell>
          <cell r="C1471" t="str">
            <v>ER</v>
          </cell>
          <cell r="D1471" t="str">
            <v>(4) 48IN (1) PREMIUM INSTANT START BALLAST - REDUCED LIGHT OUTPUT T8 LINEAR FLOURESCENT  REPLACING (</v>
          </cell>
          <cell r="E1471" t="str">
            <v>Com</v>
          </cell>
          <cell r="F1471">
            <v>15</v>
          </cell>
          <cell r="G1471">
            <v>1.8999999761581401</v>
          </cell>
          <cell r="H1471">
            <v>15</v>
          </cell>
          <cell r="I1471">
            <v>1.8999999761581401</v>
          </cell>
          <cell r="J1471" t="b">
            <v>0</v>
          </cell>
        </row>
        <row r="1472">
          <cell r="A1472" t="str">
            <v>SCE:ER:(4) 96IN (1) INSTANT START BALLAST - NORMAL LIGHT OUTPUT T8 LINEAR FLUORESCENT REPLACING (4) 96IN T1</v>
          </cell>
          <cell r="B1472" t="str">
            <v>SCE</v>
          </cell>
          <cell r="C1472" t="str">
            <v>ER</v>
          </cell>
          <cell r="D1472" t="str">
            <v>(4) 96IN (1) INSTANT START BALLAST - NORMAL LIGHT OUTPUT T8 LINEAR FLUORESCENT REPLACING (4) 96IN T1</v>
          </cell>
          <cell r="E1472" t="str">
            <v>Com</v>
          </cell>
          <cell r="F1472">
            <v>15</v>
          </cell>
          <cell r="G1472">
            <v>2</v>
          </cell>
          <cell r="H1472">
            <v>15</v>
          </cell>
          <cell r="I1472">
            <v>2</v>
          </cell>
          <cell r="J1472" t="b">
            <v>0</v>
          </cell>
        </row>
        <row r="1473">
          <cell r="A1473" t="str">
            <v>SCE:ER:REMOVE (1) 48IN. FROM EXISTING 3 LAMP FIXTURE T8 LINEAR FLUORESCENT</v>
          </cell>
          <cell r="B1473" t="str">
            <v>SCE</v>
          </cell>
          <cell r="C1473" t="str">
            <v>ER</v>
          </cell>
          <cell r="D1473" t="str">
            <v>REMOVE (1) 48IN. FROM EXISTING 3 LAMP FIXTURE T8 LINEAR FLUORESCENT</v>
          </cell>
          <cell r="E1473" t="str">
            <v>Com</v>
          </cell>
          <cell r="F1473">
            <v>15</v>
          </cell>
          <cell r="G1473">
            <v>5</v>
          </cell>
          <cell r="H1473">
            <v>15</v>
          </cell>
          <cell r="I1473">
            <v>5</v>
          </cell>
          <cell r="J1473" t="b">
            <v>0</v>
          </cell>
        </row>
        <row r="1474">
          <cell r="A1474" t="str">
            <v>SCE:REA:(1) 24IN (1) PREMIUM INSTANT START BALLAST - REDUCED LIGHT OUTPUT T8 LINEAR FLOURESCENT  REPLACING (</v>
          </cell>
          <cell r="B1474" t="str">
            <v>SCE</v>
          </cell>
          <cell r="C1474" t="str">
            <v>REA</v>
          </cell>
          <cell r="D1474" t="str">
            <v>(1) 24IN (1) PREMIUM INSTANT START BALLAST - REDUCED LIGHT OUTPUT T8 LINEAR FLOURESCENT  REPLACING (</v>
          </cell>
          <cell r="E1474" t="str">
            <v>Com</v>
          </cell>
          <cell r="F1474">
            <v>14.3999996185303</v>
          </cell>
          <cell r="G1474">
            <v>4.8000001907348597</v>
          </cell>
          <cell r="H1474">
            <v>4.7999998728434337</v>
          </cell>
          <cell r="I1474">
            <v>4.8000001907348597</v>
          </cell>
          <cell r="J1474" t="b">
            <v>1</v>
          </cell>
        </row>
        <row r="1475">
          <cell r="A1475" t="str">
            <v>SCE:REA:(1) 24IN (1) PREMIUM INSTANT START BALLAST - REDUCED LIGHT OUTPUT T8 LINEAR FLOURESCENT  REPLACING (</v>
          </cell>
          <cell r="B1475" t="str">
            <v>SCE</v>
          </cell>
          <cell r="C1475" t="str">
            <v>REA</v>
          </cell>
          <cell r="D1475" t="str">
            <v>(1) 24IN (1) PREMIUM INSTANT START BALLAST - REDUCED LIGHT OUTPUT T8 LINEAR FLOURESCENT  REPLACING (</v>
          </cell>
          <cell r="E1475" t="str">
            <v>Com</v>
          </cell>
          <cell r="F1475">
            <v>14.4329896907216</v>
          </cell>
          <cell r="G1475">
            <v>4.8109965635738803</v>
          </cell>
          <cell r="H1475">
            <v>4.810996563573867</v>
          </cell>
          <cell r="I1475">
            <v>4.8109965635738803</v>
          </cell>
          <cell r="J1475" t="b">
            <v>1</v>
          </cell>
        </row>
        <row r="1476">
          <cell r="A1476" t="str">
            <v>SCE:REA:(1) 24IN (1) PREMIUM INSTANT START BALLAST - REDUCED LIGHT OUTPUT T8 LINEAR FLOURESCENT  REPLACING (</v>
          </cell>
          <cell r="B1476" t="str">
            <v>SCE</v>
          </cell>
          <cell r="C1476" t="str">
            <v>REA</v>
          </cell>
          <cell r="D1476" t="str">
            <v>(1) 24IN (1) PREMIUM INSTANT START BALLAST - REDUCED LIGHT OUTPUT T8 LINEAR FLOURESCENT  REPLACING (</v>
          </cell>
          <cell r="E1476" t="str">
            <v>Com</v>
          </cell>
          <cell r="F1476">
            <v>14.4921535340152</v>
          </cell>
          <cell r="G1476">
            <v>4.8307178446717201</v>
          </cell>
          <cell r="H1476">
            <v>4.8307178446717201</v>
          </cell>
          <cell r="I1476">
            <v>4.8307178446717201</v>
          </cell>
          <cell r="J1476" t="b">
            <v>1</v>
          </cell>
        </row>
        <row r="1477">
          <cell r="A1477" t="str">
            <v>SCE:REA:(1) 36IN (1) INSTANT START BALLAST - REDUCED LIGHT OUTPUT T8 LINEAR FLOURESCENT  REPLACING (1) 36IN</v>
          </cell>
          <cell r="B1477" t="str">
            <v>SCE</v>
          </cell>
          <cell r="C1477" t="str">
            <v>REA</v>
          </cell>
          <cell r="D1477" t="str">
            <v>(1) 36IN (1) INSTANT START BALLAST - REDUCED LIGHT OUTPUT T8 LINEAR FLOURESCENT  REPLACING (1) 36IN</v>
          </cell>
          <cell r="E1477" t="str">
            <v>Com</v>
          </cell>
          <cell r="F1477">
            <v>14.5</v>
          </cell>
          <cell r="G1477">
            <v>4.8000001907348597</v>
          </cell>
          <cell r="H1477">
            <v>4.8000001907348597</v>
          </cell>
          <cell r="I1477">
            <v>4.8000001907348597</v>
          </cell>
          <cell r="J1477" t="b">
            <v>1</v>
          </cell>
        </row>
        <row r="1478">
          <cell r="A1478" t="str">
            <v>SCE:REA:(1) 36IN MEDIUM TEMP REACH-IN DISPLAY CASES SHELF LED REPLACING (1) 36IN T12 LINEAR FLUORESCENT</v>
          </cell>
          <cell r="B1478" t="str">
            <v>SCE</v>
          </cell>
          <cell r="C1478" t="str">
            <v>REA</v>
          </cell>
          <cell r="D1478" t="str">
            <v>(1) 36IN MEDIUM TEMP REACH-IN DISPLAY CASES SHELF LED REPLACING (1) 36IN T12 LINEAR FLUORESCENT</v>
          </cell>
          <cell r="E1478" t="str">
            <v>Com</v>
          </cell>
          <cell r="F1478">
            <v>16</v>
          </cell>
          <cell r="G1478">
            <v>16</v>
          </cell>
          <cell r="H1478">
            <v>4</v>
          </cell>
          <cell r="I1478">
            <v>4</v>
          </cell>
          <cell r="J1478" t="b">
            <v>1</v>
          </cell>
        </row>
        <row r="1479">
          <cell r="A1479" t="str">
            <v>SCE:REA:(1) 48IN MEDIUM TEMP REACH-IN DISPLAY CASES SHELF LED REPLACING (1) 48IN T8 LINEAR FLUORESCENT</v>
          </cell>
          <cell r="B1479" t="str">
            <v>SCE</v>
          </cell>
          <cell r="C1479" t="str">
            <v>REA</v>
          </cell>
          <cell r="D1479" t="str">
            <v>(1) 48IN MEDIUM TEMP REACH-IN DISPLAY CASES SHELF LED REPLACING (1) 48IN T8 LINEAR FLUORESCENT</v>
          </cell>
          <cell r="E1479" t="str">
            <v>Com</v>
          </cell>
          <cell r="F1479">
            <v>16</v>
          </cell>
          <cell r="G1479">
            <v>16</v>
          </cell>
          <cell r="H1479">
            <v>4</v>
          </cell>
          <cell r="I1479">
            <v>4</v>
          </cell>
          <cell r="J1479" t="b">
            <v>1</v>
          </cell>
        </row>
        <row r="1480">
          <cell r="A1480" t="str">
            <v>SCE:REA:(1) 48IN REDUCED 28 WATT (1) INSTANT START BALLAST - REDUCED LIGHT OUTPUT T8 LINEAR FLUORESCENT REPL</v>
          </cell>
          <cell r="B1480" t="str">
            <v>SCE</v>
          </cell>
          <cell r="C1480" t="str">
            <v>REA</v>
          </cell>
          <cell r="D1480" t="str">
            <v>(1) 48IN REDUCED 28 WATT (1) INSTANT START BALLAST - REDUCED LIGHT OUTPUT T8 LINEAR FLUORESCENT REPL</v>
          </cell>
          <cell r="E1480" t="str">
            <v>Com</v>
          </cell>
          <cell r="F1480">
            <v>14.486455164421301</v>
          </cell>
          <cell r="G1480">
            <v>4.8288183881404203</v>
          </cell>
          <cell r="H1480">
            <v>4.8288183881404203</v>
          </cell>
          <cell r="I1480">
            <v>4.8288183881404203</v>
          </cell>
          <cell r="J1480" t="b">
            <v>1</v>
          </cell>
        </row>
        <row r="1481">
          <cell r="A1481" t="str">
            <v>SCE:REA:(1) 48IN REDUCED 28 WATT (1) INSTANT START BALLAST - REDUCED LIGHT OUTPUT T8 LINEAR FLUORESCENT REPL</v>
          </cell>
          <cell r="B1481" t="str">
            <v>SCE</v>
          </cell>
          <cell r="C1481" t="str">
            <v>REA</v>
          </cell>
          <cell r="D1481" t="str">
            <v>(1) 48IN REDUCED 28 WATT (1) INSTANT START BALLAST - REDUCED LIGHT OUTPUT T8 LINEAR FLUORESCENT REPL</v>
          </cell>
          <cell r="E1481" t="str">
            <v>Com</v>
          </cell>
          <cell r="F1481">
            <v>14.5</v>
          </cell>
          <cell r="G1481">
            <v>4.8000001907348597</v>
          </cell>
          <cell r="H1481">
            <v>4.8000001907348597</v>
          </cell>
          <cell r="I1481">
            <v>4.8000001907348597</v>
          </cell>
          <cell r="J1481" t="b">
            <v>1</v>
          </cell>
        </row>
        <row r="1482">
          <cell r="A1482" t="str">
            <v>SCE:REA:(2) 48IN (2) PREMIUM INSTANT START BALLAST - REDUCED LIGHT OUTPUT W/ REFLECTOR T8 LINEAR FLOURESCENT</v>
          </cell>
          <cell r="B1482" t="str">
            <v>SCE</v>
          </cell>
          <cell r="C1482" t="str">
            <v>REA</v>
          </cell>
          <cell r="D1482" t="str">
            <v>(2) 48IN (2) PREMIUM INSTANT START BALLAST - REDUCED LIGHT OUTPUT W/ REFLECTOR T8 LINEAR FLOURESCENT</v>
          </cell>
          <cell r="E1482" t="str">
            <v>Com</v>
          </cell>
          <cell r="F1482">
            <v>14.5</v>
          </cell>
          <cell r="G1482">
            <v>4.8000001907348597</v>
          </cell>
          <cell r="H1482">
            <v>4.8000001907348597</v>
          </cell>
          <cell r="I1482">
            <v>4.8000001907348597</v>
          </cell>
          <cell r="J1482" t="b">
            <v>1</v>
          </cell>
        </row>
        <row r="1483">
          <cell r="A1483" t="str">
            <v>SCE:REA:(2) 48IN REDUCED 28 WATT (1) INSTANT START BALLAST - HIGH LIGHT OUTPUT W/ REFLECTORS T8 LINEAR FLUOR</v>
          </cell>
          <cell r="B1483" t="str">
            <v>SCE</v>
          </cell>
          <cell r="C1483" t="str">
            <v>REA</v>
          </cell>
          <cell r="D1483" t="str">
            <v>(2) 48IN REDUCED 28 WATT (1) INSTANT START BALLAST - HIGH LIGHT OUTPUT W/ REFLECTORS T8 LINEAR FLUOR</v>
          </cell>
          <cell r="E1483" t="str">
            <v>Com</v>
          </cell>
          <cell r="F1483">
            <v>14.5</v>
          </cell>
          <cell r="G1483">
            <v>4.8000001907348597</v>
          </cell>
          <cell r="H1483">
            <v>4.8000001907348597</v>
          </cell>
          <cell r="I1483">
            <v>4.8000001907348597</v>
          </cell>
          <cell r="J1483" t="b">
            <v>1</v>
          </cell>
        </row>
        <row r="1484">
          <cell r="A1484" t="str">
            <v>SCE:REA:(2) 48IN REDUCED 28 WATT (1) INSTANT START BALLAST - NORMAL LIGHT OUTPUT T8 LINEAR FLUORESCENT REPLA</v>
          </cell>
          <cell r="B1484" t="str">
            <v>SCE</v>
          </cell>
          <cell r="C1484" t="str">
            <v>REA</v>
          </cell>
          <cell r="D1484" t="str">
            <v>(2) 48IN REDUCED 28 WATT (1) INSTANT START BALLAST - NORMAL LIGHT OUTPUT T8 LINEAR FLUORESCENT REPLA</v>
          </cell>
          <cell r="E1484" t="str">
            <v>Com</v>
          </cell>
          <cell r="F1484">
            <v>14.5</v>
          </cell>
          <cell r="G1484">
            <v>4.8000001907348597</v>
          </cell>
          <cell r="H1484">
            <v>4.8000001907348597</v>
          </cell>
          <cell r="I1484">
            <v>4.8000001907348597</v>
          </cell>
          <cell r="J1484" t="b">
            <v>1</v>
          </cell>
        </row>
        <row r="1485">
          <cell r="A1485" t="str">
            <v>SCE:REA:(2) 48IN REDUCED 28 WATT (1) INSTANT START BALLAST - NORMAL LIGHT OUTPUT T8 LINEAR FLUORESCENT REPLA</v>
          </cell>
          <cell r="B1485" t="str">
            <v>SCE</v>
          </cell>
          <cell r="C1485" t="str">
            <v>REA</v>
          </cell>
          <cell r="D1485" t="str">
            <v>(2) 48IN REDUCED 28 WATT (1) INSTANT START BALLAST - NORMAL LIGHT OUTPUT T8 LINEAR FLUORESCENT REPLA</v>
          </cell>
          <cell r="E1485" t="str">
            <v>Com</v>
          </cell>
          <cell r="F1485">
            <v>15</v>
          </cell>
          <cell r="G1485">
            <v>15</v>
          </cell>
          <cell r="H1485">
            <v>5</v>
          </cell>
          <cell r="I1485">
            <v>5</v>
          </cell>
          <cell r="J1485" t="b">
            <v>1</v>
          </cell>
        </row>
        <row r="1486">
          <cell r="A1486" t="str">
            <v>SCE:REA:(3) 48IN REDUCED 28 WATT (1) INSTANT START BALLAST - REDUCED LIGHT OUTPUT T8 LINEAR FLUORESCENT REPL</v>
          </cell>
          <cell r="B1486" t="str">
            <v>SCE</v>
          </cell>
          <cell r="C1486" t="str">
            <v>REA</v>
          </cell>
          <cell r="D1486" t="str">
            <v>(3) 48IN REDUCED 28 WATT (1) INSTANT START BALLAST - REDUCED LIGHT OUTPUT T8 LINEAR FLUORESCENT REPL</v>
          </cell>
          <cell r="E1486" t="str">
            <v>Com</v>
          </cell>
          <cell r="F1486">
            <v>14.5</v>
          </cell>
          <cell r="G1486">
            <v>14.5</v>
          </cell>
          <cell r="H1486">
            <v>4.833333333333333</v>
          </cell>
          <cell r="I1486">
            <v>5</v>
          </cell>
          <cell r="J1486" t="b">
            <v>1</v>
          </cell>
        </row>
        <row r="1487">
          <cell r="A1487" t="str">
            <v>SCE:REA:(4) 48IN REDUCED 28 WATT (1) INSTANT START BALLAST - REDUCED LIGHT OUTPUT T8 LINEAR FLUORESCENT REPL</v>
          </cell>
          <cell r="B1487" t="str">
            <v>SCE</v>
          </cell>
          <cell r="C1487" t="str">
            <v>REA</v>
          </cell>
          <cell r="D1487" t="str">
            <v>(4) 48IN REDUCED 28 WATT (1) INSTANT START BALLAST - REDUCED LIGHT OUTPUT T8 LINEAR FLUORESCENT REPL</v>
          </cell>
          <cell r="E1487" t="str">
            <v>Com</v>
          </cell>
          <cell r="F1487">
            <v>14.300000190734901</v>
          </cell>
          <cell r="G1487">
            <v>14.300000190734901</v>
          </cell>
          <cell r="H1487">
            <v>4.7666667302449666</v>
          </cell>
          <cell r="I1487">
            <v>5</v>
          </cell>
          <cell r="J1487" t="b">
            <v>1</v>
          </cell>
        </row>
        <row r="1488">
          <cell r="A1488" t="str">
            <v>SCE:REA:(4) 48IN REDUCED 28 WATT (1) INSTANT START BALLAST - REDUCED LIGHT OUTPUT T8 LINEAR FLUORESCENT REPL</v>
          </cell>
          <cell r="B1488" t="str">
            <v>SCE</v>
          </cell>
          <cell r="C1488" t="str">
            <v>REA</v>
          </cell>
          <cell r="D1488" t="str">
            <v>(4) 48IN REDUCED 28 WATT (1) INSTANT START BALLAST - REDUCED LIGHT OUTPUT T8 LINEAR FLUORESCENT REPL</v>
          </cell>
          <cell r="E1488" t="str">
            <v>Com</v>
          </cell>
          <cell r="F1488">
            <v>14.5</v>
          </cell>
          <cell r="G1488">
            <v>14.5</v>
          </cell>
          <cell r="H1488">
            <v>4.833333333333333</v>
          </cell>
          <cell r="I1488">
            <v>5</v>
          </cell>
          <cell r="J1488" t="b">
            <v>1</v>
          </cell>
        </row>
        <row r="1489">
          <cell r="A1489" t="str">
            <v>PGE:ROB:ECM FOR WALK-IN EVAPORATOR FAN WITH CONTROLLER - 1/2HP</v>
          </cell>
          <cell r="B1489" t="str">
            <v>PGE</v>
          </cell>
          <cell r="C1489" t="str">
            <v>ROB</v>
          </cell>
          <cell r="D1489" t="str">
            <v>ECM FOR WALK-IN EVAPORATOR FAN WITH CONTROLLER - 1/2HP</v>
          </cell>
          <cell r="E1489" t="str">
            <v>Res</v>
          </cell>
          <cell r="F1489">
            <v>15</v>
          </cell>
          <cell r="G1489">
            <v>0</v>
          </cell>
          <cell r="H1489">
            <v>6.666666666666667</v>
          </cell>
          <cell r="I1489">
            <v>6.666666666666667</v>
          </cell>
          <cell r="J1489" t="b">
            <v>1</v>
          </cell>
        </row>
        <row r="1490">
          <cell r="A1490" t="str">
            <v>SCE:ROBNC:(1) 48IN REDUCED WATTAGE (28W) T8 LINEAR FLUORESCENT REPLACING (1) 48IN T8 LINEAR FLUORESCENT</v>
          </cell>
          <cell r="B1490" t="str">
            <v>SCE</v>
          </cell>
          <cell r="C1490" t="str">
            <v>ROBNC</v>
          </cell>
          <cell r="D1490" t="str">
            <v>(1) 48IN REDUCED WATTAGE (28W) T8 LINEAR FLUORESCENT REPLACING (1) 48IN T8 LINEAR FLUORESCENT</v>
          </cell>
          <cell r="E1490" t="str">
            <v>Com</v>
          </cell>
          <cell r="F1490">
            <v>14.5</v>
          </cell>
          <cell r="G1490">
            <v>14.5</v>
          </cell>
          <cell r="H1490">
            <v>14.5</v>
          </cell>
          <cell r="I1490">
            <v>14.5</v>
          </cell>
          <cell r="J1490" t="b">
            <v>0</v>
          </cell>
        </row>
        <row r="1491">
          <cell r="A1491" t="str">
            <v>SCE:REA:FAUCET AERATOR REPLACING NO FAUCET AERATOR</v>
          </cell>
          <cell r="B1491" t="str">
            <v>SCE</v>
          </cell>
          <cell r="C1491" t="str">
            <v>REA</v>
          </cell>
          <cell r="D1491" t="str">
            <v>FAUCET AERATOR REPLACING NO FAUCET AERATOR</v>
          </cell>
          <cell r="E1491" t="str">
            <v>Res</v>
          </cell>
          <cell r="F1491">
            <v>10</v>
          </cell>
          <cell r="G1491">
            <v>10</v>
          </cell>
          <cell r="H1491">
            <v>10</v>
          </cell>
          <cell r="I1491">
            <v>10</v>
          </cell>
          <cell r="J1491" t="b">
            <v>0</v>
          </cell>
        </row>
        <row r="1492">
          <cell r="A1492" t="str">
            <v>SCE:ROBNC:= 15 WATT DOWN LIGHT (DWELLING AREA) LED REPLACING 40-100 WATTS INCANDESCENT LIGHTING</v>
          </cell>
          <cell r="B1492" t="str">
            <v>SCE</v>
          </cell>
          <cell r="C1492" t="str">
            <v>ROBNC</v>
          </cell>
          <cell r="D1492" t="str">
            <v>= 15 WATT DOWN LIGHT (DWELLING AREA) LED REPLACING 40-100 WATTS INCANDESCENT LIGHTING</v>
          </cell>
          <cell r="E1492" t="str">
            <v>Res</v>
          </cell>
          <cell r="F1492">
            <v>16</v>
          </cell>
          <cell r="G1492">
            <v>16</v>
          </cell>
          <cell r="H1492">
            <v>16</v>
          </cell>
          <cell r="I1492">
            <v>16</v>
          </cell>
          <cell r="J1492" t="b">
            <v>0</v>
          </cell>
        </row>
        <row r="1493">
          <cell r="A1493" t="str">
            <v>SCE:ROBNC:= 15 WATT DOWN LIGHT (NON RES) LED REPLACING 40-100 WATTS INCANDESCENT LIGHTING</v>
          </cell>
          <cell r="B1493" t="str">
            <v>SCE</v>
          </cell>
          <cell r="C1493" t="str">
            <v>ROBNC</v>
          </cell>
          <cell r="D1493" t="str">
            <v>= 15 WATT DOWN LIGHT (NON RES) LED REPLACING 40-100 WATTS INCANDESCENT LIGHTING</v>
          </cell>
          <cell r="E1493" t="str">
            <v>Res</v>
          </cell>
          <cell r="F1493">
            <v>10.300000190734901</v>
          </cell>
          <cell r="G1493">
            <v>10.300000190734901</v>
          </cell>
          <cell r="H1493">
            <v>10.300000190734901</v>
          </cell>
          <cell r="I1493">
            <v>10.300000190734901</v>
          </cell>
          <cell r="J1493" t="b">
            <v>0</v>
          </cell>
        </row>
        <row r="1494">
          <cell r="A1494" t="str">
            <v>SCE:ROBNC:&gt; 10 TO 30 WATT A-LAMP LED</v>
          </cell>
          <cell r="B1494" t="str">
            <v>SCE</v>
          </cell>
          <cell r="C1494" t="str">
            <v>ROBNC</v>
          </cell>
          <cell r="D1494" t="str">
            <v>&gt; 10 TO 30 WATT A-LAMP LED</v>
          </cell>
          <cell r="E1494" t="str">
            <v>Com</v>
          </cell>
          <cell r="F1494">
            <v>5</v>
          </cell>
          <cell r="G1494">
            <v>5</v>
          </cell>
          <cell r="H1494">
            <v>5</v>
          </cell>
          <cell r="I1494">
            <v>5</v>
          </cell>
          <cell r="J1494" t="b">
            <v>0</v>
          </cell>
        </row>
        <row r="1495">
          <cell r="A1495" t="str">
            <v>SCE:ROBNC:UP TO 10 WATT A-LAMP LED</v>
          </cell>
          <cell r="B1495" t="str">
            <v>SCE</v>
          </cell>
          <cell r="C1495" t="str">
            <v>ROBNC</v>
          </cell>
          <cell r="D1495" t="str">
            <v>UP TO 10 WATT A-LAMP LED</v>
          </cell>
          <cell r="E1495" t="str">
            <v>Com</v>
          </cell>
          <cell r="F1495">
            <v>4.0999999046325701</v>
          </cell>
          <cell r="G1495">
            <v>4.0999999046325701</v>
          </cell>
          <cell r="H1495">
            <v>4.0999999046325701</v>
          </cell>
          <cell r="I1495">
            <v>4.0999999046325701</v>
          </cell>
          <cell r="J1495" t="b">
            <v>0</v>
          </cell>
        </row>
        <row r="1496">
          <cell r="A1496" t="str">
            <v>SCE:ROBNC:UP TO 10 WATT A-LAMP LED</v>
          </cell>
          <cell r="B1496" t="str">
            <v>SCE</v>
          </cell>
          <cell r="C1496" t="str">
            <v>ROBNC</v>
          </cell>
          <cell r="D1496" t="str">
            <v>UP TO 10 WATT A-LAMP LED</v>
          </cell>
          <cell r="E1496" t="str">
            <v>Com</v>
          </cell>
          <cell r="F1496">
            <v>5</v>
          </cell>
          <cell r="G1496">
            <v>5</v>
          </cell>
          <cell r="H1496">
            <v>5</v>
          </cell>
          <cell r="I1496">
            <v>5</v>
          </cell>
          <cell r="J1496" t="b">
            <v>0</v>
          </cell>
        </row>
        <row r="1497">
          <cell r="A1497" t="str">
            <v>SCE:ROBNC:UP TO 10 WATT A-LAMP LED</v>
          </cell>
          <cell r="B1497" t="str">
            <v>SCE</v>
          </cell>
          <cell r="C1497" t="str">
            <v>ROBNC</v>
          </cell>
          <cell r="D1497" t="str">
            <v>UP TO 10 WATT A-LAMP LED</v>
          </cell>
          <cell r="E1497" t="str">
            <v>Com</v>
          </cell>
          <cell r="F1497">
            <v>7.1999998092651403</v>
          </cell>
          <cell r="G1497">
            <v>7.1999998092651403</v>
          </cell>
          <cell r="H1497">
            <v>7.1999998092651403</v>
          </cell>
          <cell r="I1497">
            <v>7.1999998092651403</v>
          </cell>
          <cell r="J1497" t="b">
            <v>0</v>
          </cell>
        </row>
        <row r="1498">
          <cell r="A1498" t="str">
            <v>SCE:ROBNC:UP TO 15 WATT PAR30 LED</v>
          </cell>
          <cell r="B1498" t="str">
            <v>SCE</v>
          </cell>
          <cell r="C1498" t="str">
            <v>ROBNC</v>
          </cell>
          <cell r="D1498" t="str">
            <v>UP TO 15 WATT PAR30 LED</v>
          </cell>
          <cell r="E1498" t="str">
            <v>Com</v>
          </cell>
          <cell r="F1498">
            <v>6.4000000953674299</v>
          </cell>
          <cell r="G1498">
            <v>6.4000000953674299</v>
          </cell>
          <cell r="H1498">
            <v>6.4000000953674299</v>
          </cell>
          <cell r="I1498">
            <v>6.4000000953674299</v>
          </cell>
          <cell r="J1498" t="b">
            <v>0</v>
          </cell>
        </row>
        <row r="1499">
          <cell r="A1499" t="str">
            <v>SCE:ROBNC:UP TO 15 WATT PAR30 LED</v>
          </cell>
          <cell r="B1499" t="str">
            <v>SCE</v>
          </cell>
          <cell r="C1499" t="str">
            <v>ROBNC</v>
          </cell>
          <cell r="D1499" t="str">
            <v>UP TO 15 WATT PAR30 LED</v>
          </cell>
          <cell r="E1499" t="str">
            <v>Com</v>
          </cell>
          <cell r="F1499">
            <v>6.8000001907348597</v>
          </cell>
          <cell r="G1499">
            <v>6.8000001907348597</v>
          </cell>
          <cell r="H1499">
            <v>6.8000001907348597</v>
          </cell>
          <cell r="I1499">
            <v>6.8000001907348597</v>
          </cell>
          <cell r="J1499" t="b">
            <v>0</v>
          </cell>
        </row>
        <row r="1500">
          <cell r="A1500" t="str">
            <v>SCE:ROBNC:UP TO 15 WATT PAR30 LED</v>
          </cell>
          <cell r="B1500" t="str">
            <v>SCE</v>
          </cell>
          <cell r="C1500" t="str">
            <v>ROBNC</v>
          </cell>
          <cell r="D1500" t="str">
            <v>UP TO 15 WATT PAR30 LED</v>
          </cell>
          <cell r="E1500" t="str">
            <v>Com</v>
          </cell>
          <cell r="F1500">
            <v>6.9000000953674299</v>
          </cell>
          <cell r="G1500">
            <v>6.9000000953674299</v>
          </cell>
          <cell r="H1500">
            <v>6.9000000953674299</v>
          </cell>
          <cell r="I1500">
            <v>6.9000000953674299</v>
          </cell>
          <cell r="J1500" t="b">
            <v>0</v>
          </cell>
        </row>
        <row r="1501">
          <cell r="A1501" t="str">
            <v>SCE:ROBNC:UP TO 17 WATT PAR38 LED</v>
          </cell>
          <cell r="B1501" t="str">
            <v>SCE</v>
          </cell>
          <cell r="C1501" t="str">
            <v>ROBNC</v>
          </cell>
          <cell r="D1501" t="str">
            <v>UP TO 17 WATT PAR38 LED</v>
          </cell>
          <cell r="E1501" t="str">
            <v>Com</v>
          </cell>
          <cell r="F1501">
            <v>6.5</v>
          </cell>
          <cell r="G1501">
            <v>6.5</v>
          </cell>
          <cell r="H1501">
            <v>6.5</v>
          </cell>
          <cell r="I1501">
            <v>6.5</v>
          </cell>
          <cell r="J1501" t="b">
            <v>0</v>
          </cell>
        </row>
        <row r="1502">
          <cell r="A1502" t="str">
            <v>SCE:ROBNC:UP TO 6 WATT MR16 LED</v>
          </cell>
          <cell r="B1502" t="str">
            <v>SCE</v>
          </cell>
          <cell r="C1502" t="str">
            <v>ROBNC</v>
          </cell>
          <cell r="D1502" t="str">
            <v>UP TO 6 WATT MR16 LED</v>
          </cell>
          <cell r="E1502" t="str">
            <v>Com</v>
          </cell>
          <cell r="F1502">
            <v>6.5999999046325701</v>
          </cell>
          <cell r="G1502">
            <v>6.5999999046325701</v>
          </cell>
          <cell r="H1502">
            <v>6.5999999046325701</v>
          </cell>
          <cell r="I1502">
            <v>6.5999999046325701</v>
          </cell>
          <cell r="J1502" t="b">
            <v>0</v>
          </cell>
        </row>
        <row r="1503">
          <cell r="A1503" t="str">
            <v>SCE:ROBNC:UP TO 6 WATT MR16 LED</v>
          </cell>
          <cell r="B1503" t="str">
            <v>SCE</v>
          </cell>
          <cell r="C1503" t="str">
            <v>ROBNC</v>
          </cell>
          <cell r="D1503" t="str">
            <v>UP TO 6 WATT MR16 LED</v>
          </cell>
          <cell r="E1503" t="str">
            <v>Com</v>
          </cell>
          <cell r="F1503">
            <v>7.0999999046325701</v>
          </cell>
          <cell r="G1503">
            <v>7.0999999046325701</v>
          </cell>
          <cell r="H1503">
            <v>7.0999999046325701</v>
          </cell>
          <cell r="I1503">
            <v>7.0999999046325701</v>
          </cell>
          <cell r="J1503" t="b">
            <v>0</v>
          </cell>
        </row>
        <row r="1504">
          <cell r="A1504" t="str">
            <v>SCE:ER:&lt;55KBTU/HR TO CODE SAVINGS PORTION HEAT PUMP</v>
          </cell>
          <cell r="B1504" t="str">
            <v>SCE</v>
          </cell>
          <cell r="C1504" t="str">
            <v>ER</v>
          </cell>
          <cell r="D1504" t="str">
            <v>&lt;55KBTU/HR TO CODE SAVINGS PORTION HEAT PUMP</v>
          </cell>
          <cell r="E1504" t="str">
            <v>Com</v>
          </cell>
          <cell r="F1504">
            <v>15</v>
          </cell>
          <cell r="G1504">
            <v>5</v>
          </cell>
          <cell r="H1504">
            <v>5</v>
          </cell>
          <cell r="I1504">
            <v>5</v>
          </cell>
          <cell r="J1504" t="b">
            <v>1</v>
          </cell>
        </row>
        <row r="1505">
          <cell r="A1505" t="str">
            <v>SCE:ER:&lt;65KBTU/HR 14 SEER (11.6 EER/12 EER) PACKAGE/SPLIT SYSTEM AIR CONDITIONER DX EQUIPMENT</v>
          </cell>
          <cell r="B1505" t="str">
            <v>SCE</v>
          </cell>
          <cell r="C1505" t="str">
            <v>ER</v>
          </cell>
          <cell r="D1505" t="str">
            <v>&lt;65KBTU/HR 14 SEER (11.6 EER/12 EER) PACKAGE/SPLIT SYSTEM AIR CONDITIONER DX EQUIPMENT</v>
          </cell>
          <cell r="E1505" t="str">
            <v>Com</v>
          </cell>
          <cell r="F1505">
            <v>15</v>
          </cell>
          <cell r="G1505">
            <v>5</v>
          </cell>
          <cell r="H1505">
            <v>15</v>
          </cell>
          <cell r="I1505">
            <v>5</v>
          </cell>
          <cell r="J1505" t="b">
            <v>0</v>
          </cell>
        </row>
        <row r="1506">
          <cell r="A1506" t="str">
            <v>SCE:ER:55-64KBTU/HR TO CODE SAVINGS PORTION PACKAGE/SPLIT SYSTEM AIR CONDITIONER DX EQUIPMENT</v>
          </cell>
          <cell r="B1506" t="str">
            <v>SCE</v>
          </cell>
          <cell r="C1506" t="str">
            <v>ER</v>
          </cell>
          <cell r="D1506" t="str">
            <v>55-64KBTU/HR TO CODE SAVINGS PORTION PACKAGE/SPLIT SYSTEM AIR CONDITIONER DX EQUIPMENT</v>
          </cell>
          <cell r="E1506" t="str">
            <v>Com</v>
          </cell>
          <cell r="F1506">
            <v>15</v>
          </cell>
          <cell r="G1506">
            <v>5</v>
          </cell>
          <cell r="H1506">
            <v>5</v>
          </cell>
          <cell r="I1506">
            <v>5</v>
          </cell>
          <cell r="J1506" t="b">
            <v>1</v>
          </cell>
        </row>
        <row r="1507">
          <cell r="A1507" t="str">
            <v>SCE:NA:CONTRACTOR PROGRAM INCENTIVE</v>
          </cell>
          <cell r="B1507" t="str">
            <v>SCE</v>
          </cell>
          <cell r="C1507" t="str">
            <v>NA</v>
          </cell>
          <cell r="D1507" t="str">
            <v>CONTRACTOR PROGRAM INCENTIVE</v>
          </cell>
          <cell r="E1507" t="str">
            <v>Com</v>
          </cell>
          <cell r="F1507">
            <v>0</v>
          </cell>
          <cell r="G1507">
            <v>0</v>
          </cell>
          <cell r="H1507">
            <v>0</v>
          </cell>
          <cell r="I1507">
            <v>0</v>
          </cell>
          <cell r="J1507" t="b">
            <v>0</v>
          </cell>
        </row>
        <row r="1508">
          <cell r="A1508" t="str">
            <v>SCE:REA:240-760 KBTU/HR TO CODE SAVINGS PORTION AIR SOURCE UNITARY AIR CONDITIONER DX EQUIPMENT</v>
          </cell>
          <cell r="B1508" t="str">
            <v>SCE</v>
          </cell>
          <cell r="C1508" t="str">
            <v>REA</v>
          </cell>
          <cell r="D1508" t="str">
            <v>240-760 KBTU/HR TO CODE SAVINGS PORTION AIR SOURCE UNITARY AIR CONDITIONER DX EQUIPMENT</v>
          </cell>
          <cell r="E1508" t="str">
            <v>Com</v>
          </cell>
          <cell r="F1508">
            <v>15</v>
          </cell>
          <cell r="G1508">
            <v>15</v>
          </cell>
          <cell r="H1508">
            <v>5</v>
          </cell>
          <cell r="I1508">
            <v>5</v>
          </cell>
          <cell r="J1508" t="b">
            <v>1</v>
          </cell>
        </row>
        <row r="1509">
          <cell r="A1509" t="str">
            <v>SCE:REA:65-135 KBTU/HR TO CODE SAVINGS PORTION AIR SOURCE UNITARY AIR CONDITIONER DX EQUIPMENT</v>
          </cell>
          <cell r="B1509" t="str">
            <v>SCE</v>
          </cell>
          <cell r="C1509" t="str">
            <v>REA</v>
          </cell>
          <cell r="D1509" t="str">
            <v>65-135 KBTU/HR TO CODE SAVINGS PORTION AIR SOURCE UNITARY AIR CONDITIONER DX EQUIPMENT</v>
          </cell>
          <cell r="E1509" t="str">
            <v>Com</v>
          </cell>
          <cell r="F1509">
            <v>15</v>
          </cell>
          <cell r="G1509">
            <v>15</v>
          </cell>
          <cell r="H1509">
            <v>5</v>
          </cell>
          <cell r="I1509">
            <v>5</v>
          </cell>
          <cell r="J1509" t="b">
            <v>1</v>
          </cell>
        </row>
        <row r="1510">
          <cell r="A1510" t="str">
            <v>SCE:ROBNC:10 WATT TO &lt; 11 WATT PAR30 (COMMON AREA) LED</v>
          </cell>
          <cell r="B1510" t="str">
            <v>SCE</v>
          </cell>
          <cell r="C1510" t="str">
            <v>ROBNC</v>
          </cell>
          <cell r="D1510" t="str">
            <v>10 WATT TO &lt; 11 WATT PAR30 (COMMON AREA) LED</v>
          </cell>
          <cell r="E1510" t="str">
            <v>Res</v>
          </cell>
          <cell r="F1510">
            <v>2.7000000476837198</v>
          </cell>
          <cell r="G1510">
            <v>2.7000000476837198</v>
          </cell>
          <cell r="H1510">
            <v>2.7000000476837198</v>
          </cell>
          <cell r="I1510">
            <v>2.7000000476837198</v>
          </cell>
          <cell r="J1510" t="b">
            <v>0</v>
          </cell>
        </row>
        <row r="1511">
          <cell r="A1511" t="str">
            <v>SCE:ROBNC:&lt;55KBTU/HR 14 SEER (11.6 EER/12 EER) HEAT PUMP</v>
          </cell>
          <cell r="B1511" t="str">
            <v>SCE</v>
          </cell>
          <cell r="C1511" t="str">
            <v>ROBNC</v>
          </cell>
          <cell r="D1511" t="str">
            <v>&lt;55KBTU/HR 14 SEER (11.6 EER/12 EER) HEAT PUMP</v>
          </cell>
          <cell r="E1511" t="str">
            <v>Com</v>
          </cell>
          <cell r="F1511">
            <v>15</v>
          </cell>
          <cell r="G1511">
            <v>15</v>
          </cell>
          <cell r="H1511">
            <v>15</v>
          </cell>
          <cell r="I1511">
            <v>15</v>
          </cell>
          <cell r="J1511" t="b">
            <v>0</v>
          </cell>
        </row>
        <row r="1512">
          <cell r="A1512" t="str">
            <v>SCE:ROBNC:&lt;55KBTU/HR 17 SEER (13 EER/13.5 EER) PACKAGE/SPLIT SYSTEM AIR CONDITIONER DX EQUIPMENT</v>
          </cell>
          <cell r="B1512" t="str">
            <v>SCE</v>
          </cell>
          <cell r="C1512" t="str">
            <v>ROBNC</v>
          </cell>
          <cell r="D1512" t="str">
            <v>&lt;55KBTU/HR 17 SEER (13 EER/13.5 EER) PACKAGE/SPLIT SYSTEM AIR CONDITIONER DX EQUIPMENT</v>
          </cell>
          <cell r="E1512" t="str">
            <v>Com</v>
          </cell>
          <cell r="F1512">
            <v>15</v>
          </cell>
          <cell r="G1512">
            <v>15</v>
          </cell>
          <cell r="H1512">
            <v>15</v>
          </cell>
          <cell r="I1512">
            <v>15</v>
          </cell>
          <cell r="J1512" t="b">
            <v>0</v>
          </cell>
        </row>
        <row r="1513">
          <cell r="A1513" t="str">
            <v>SCE:ROBNC:&lt;65 KBTU/HR 16 SEER MULTI-SPLIT HEAT PUMP DX EQUIPMENT REPLACING SPLIT SYSTEM AIR CONDITIONER</v>
          </cell>
          <cell r="B1513" t="str">
            <v>SCE</v>
          </cell>
          <cell r="C1513" t="str">
            <v>ROBNC</v>
          </cell>
          <cell r="D1513" t="str">
            <v>&lt;65 KBTU/HR 16 SEER MULTI-SPLIT HEAT PUMP DX EQUIPMENT REPLACING SPLIT SYSTEM AIR CONDITIONER</v>
          </cell>
          <cell r="E1513" t="str">
            <v>Com</v>
          </cell>
          <cell r="F1513">
            <v>15</v>
          </cell>
          <cell r="G1513">
            <v>15</v>
          </cell>
          <cell r="H1513">
            <v>15</v>
          </cell>
          <cell r="I1513">
            <v>15</v>
          </cell>
          <cell r="J1513" t="b">
            <v>0</v>
          </cell>
        </row>
        <row r="1514">
          <cell r="A1514" t="str">
            <v>SCE:ROBNC:&lt;65 KBTU/HR 22 SEER MINI-SPLIT HEAT PUMP DX EQUIPMENT REPLACING SPLIT SYSTEM AIR CONDITIONER</v>
          </cell>
          <cell r="B1514" t="str">
            <v>SCE</v>
          </cell>
          <cell r="C1514" t="str">
            <v>ROBNC</v>
          </cell>
          <cell r="D1514" t="str">
            <v>&lt;65 KBTU/HR 22 SEER MINI-SPLIT HEAT PUMP DX EQUIPMENT REPLACING SPLIT SYSTEM AIR CONDITIONER</v>
          </cell>
          <cell r="E1514" t="str">
            <v>Com</v>
          </cell>
          <cell r="F1514">
            <v>15</v>
          </cell>
          <cell r="G1514">
            <v>15</v>
          </cell>
          <cell r="H1514">
            <v>15</v>
          </cell>
          <cell r="I1514">
            <v>15</v>
          </cell>
          <cell r="J1514" t="b">
            <v>0</v>
          </cell>
        </row>
        <row r="1515">
          <cell r="A1515" t="str">
            <v>SCE:ROBNC:&lt;65KBTU/HR 14 SEER (11.6 EER/12 EER) HEAT PUMP</v>
          </cell>
          <cell r="B1515" t="str">
            <v>SCE</v>
          </cell>
          <cell r="C1515" t="str">
            <v>ROBNC</v>
          </cell>
          <cell r="D1515" t="str">
            <v>&lt;65KBTU/HR 14 SEER (11.6 EER/12 EER) HEAT PUMP</v>
          </cell>
          <cell r="E1515" t="str">
            <v>Com</v>
          </cell>
          <cell r="F1515">
            <v>15</v>
          </cell>
          <cell r="G1515">
            <v>15</v>
          </cell>
          <cell r="H1515">
            <v>15</v>
          </cell>
          <cell r="I1515">
            <v>15</v>
          </cell>
          <cell r="J1515" t="b">
            <v>0</v>
          </cell>
        </row>
        <row r="1516">
          <cell r="A1516" t="str">
            <v>SCE:ROBNC:&lt;65KBTU/HR 15 SEER (12 EER/12.5 EER) HEAT PUMP</v>
          </cell>
          <cell r="B1516" t="str">
            <v>SCE</v>
          </cell>
          <cell r="C1516" t="str">
            <v>ROBNC</v>
          </cell>
          <cell r="D1516" t="str">
            <v>&lt;65KBTU/HR 15 SEER (12 EER/12.5 EER) HEAT PUMP</v>
          </cell>
          <cell r="E1516" t="str">
            <v>Com</v>
          </cell>
          <cell r="F1516">
            <v>15</v>
          </cell>
          <cell r="G1516">
            <v>15</v>
          </cell>
          <cell r="H1516">
            <v>15</v>
          </cell>
          <cell r="I1516">
            <v>15</v>
          </cell>
          <cell r="J1516" t="b">
            <v>0</v>
          </cell>
        </row>
        <row r="1517">
          <cell r="A1517" t="str">
            <v>SCE:ROBNC:&lt;65KBTU/HR 15.0 EER WATER-SOURCE HEAT PUMP</v>
          </cell>
          <cell r="B1517" t="str">
            <v>SCE</v>
          </cell>
          <cell r="C1517" t="str">
            <v>ROBNC</v>
          </cell>
          <cell r="D1517" t="str">
            <v>&lt;65KBTU/HR 15.0 EER WATER-SOURCE HEAT PUMP</v>
          </cell>
          <cell r="E1517" t="str">
            <v>Com</v>
          </cell>
          <cell r="F1517">
            <v>15</v>
          </cell>
          <cell r="G1517">
            <v>15</v>
          </cell>
          <cell r="H1517">
            <v>15</v>
          </cell>
          <cell r="I1517">
            <v>15</v>
          </cell>
          <cell r="J1517" t="b">
            <v>0</v>
          </cell>
        </row>
        <row r="1518">
          <cell r="A1518" t="str">
            <v>SCE:ROBNC:&lt;65KBTU/HR 17 SEER (13 EER/13.5 EER) PACKAGE/SPLIT SYSTEM AIR CONDITIONER DX EQUIPMENT</v>
          </cell>
          <cell r="B1518" t="str">
            <v>SCE</v>
          </cell>
          <cell r="C1518" t="str">
            <v>ROBNC</v>
          </cell>
          <cell r="D1518" t="str">
            <v>&lt;65KBTU/HR 17 SEER (13 EER/13.5 EER) PACKAGE/SPLIT SYSTEM AIR CONDITIONER DX EQUIPMENT</v>
          </cell>
          <cell r="E1518" t="str">
            <v>Com</v>
          </cell>
          <cell r="F1518">
            <v>15</v>
          </cell>
          <cell r="G1518">
            <v>15</v>
          </cell>
          <cell r="H1518">
            <v>15</v>
          </cell>
          <cell r="I1518">
            <v>15</v>
          </cell>
          <cell r="J1518" t="b">
            <v>0</v>
          </cell>
        </row>
        <row r="1519">
          <cell r="A1519" t="str">
            <v>SCE:ROBNC:=760 KBTU/HR 10.2 EER OR 12.8 IEER AIR SOURCE UNITARY AIR CONDITIONER DX EQUIPMENT</v>
          </cell>
          <cell r="B1519" t="str">
            <v>SCE</v>
          </cell>
          <cell r="C1519" t="str">
            <v>ROBNC</v>
          </cell>
          <cell r="D1519" t="str">
            <v>=760 KBTU/HR 10.2 EER OR 12.8 IEER AIR SOURCE UNITARY AIR CONDITIONER DX EQUIPMENT</v>
          </cell>
          <cell r="E1519" t="str">
            <v>Com</v>
          </cell>
          <cell r="F1519">
            <v>15</v>
          </cell>
          <cell r="G1519">
            <v>15</v>
          </cell>
          <cell r="H1519">
            <v>15</v>
          </cell>
          <cell r="I1519">
            <v>15</v>
          </cell>
          <cell r="J1519" t="b">
            <v>0</v>
          </cell>
        </row>
        <row r="1520">
          <cell r="A1520" t="str">
            <v>SCE:ROBNC:&gt;= 300 TONS BETTER THAN T24 BY AT LEAST 38% (TIER 3) HIGH EFFICIENCY WATER-COOLED VARIABLE SPEED CEN</v>
          </cell>
          <cell r="B1520" t="str">
            <v>SCE</v>
          </cell>
          <cell r="C1520" t="str">
            <v>ROBNC</v>
          </cell>
          <cell r="D1520" t="str">
            <v>&gt;= 300 TONS BETTER THAN T24 BY AT LEAST 38% (TIER 3) HIGH EFFICIENCY WATER-COOLED VARIABLE SPEED CEN</v>
          </cell>
          <cell r="E1520" t="str">
            <v>Com</v>
          </cell>
          <cell r="F1520">
            <v>20</v>
          </cell>
          <cell r="G1520">
            <v>20</v>
          </cell>
          <cell r="H1520">
            <v>20</v>
          </cell>
          <cell r="I1520">
            <v>20</v>
          </cell>
          <cell r="J1520" t="b">
            <v>0</v>
          </cell>
        </row>
        <row r="1521">
          <cell r="A1521" t="str">
            <v>SCE:ROBNC:10.90 EER OR 15.00 IPLV AIR COOLED TIER 2 CHILLER</v>
          </cell>
          <cell r="B1521" t="str">
            <v>SCE</v>
          </cell>
          <cell r="C1521" t="str">
            <v>ROBNC</v>
          </cell>
          <cell r="D1521" t="str">
            <v>10.90 EER OR 15.00 IPLV AIR COOLED TIER 2 CHILLER</v>
          </cell>
          <cell r="E1521" t="str">
            <v>Com</v>
          </cell>
          <cell r="F1521">
            <v>20</v>
          </cell>
          <cell r="G1521">
            <v>20</v>
          </cell>
          <cell r="H1521">
            <v>20</v>
          </cell>
          <cell r="I1521">
            <v>20</v>
          </cell>
          <cell r="J1521" t="b">
            <v>0</v>
          </cell>
        </row>
        <row r="1522">
          <cell r="A1522" t="str">
            <v>SCE:ROBNC:135-240 KBTU/HR 11.5 EER OR 12.3 IEER AIR SOURCE UNITARY AIR CONDITIONER DX EQUIPMENT</v>
          </cell>
          <cell r="B1522" t="str">
            <v>SCE</v>
          </cell>
          <cell r="C1522" t="str">
            <v>ROBNC</v>
          </cell>
          <cell r="D1522" t="str">
            <v>135-240 KBTU/HR 11.5 EER OR 12.3 IEER AIR SOURCE UNITARY AIR CONDITIONER DX EQUIPMENT</v>
          </cell>
          <cell r="E1522" t="str">
            <v>Com</v>
          </cell>
          <cell r="F1522">
            <v>15</v>
          </cell>
          <cell r="G1522">
            <v>15</v>
          </cell>
          <cell r="H1522">
            <v>15</v>
          </cell>
          <cell r="I1522">
            <v>15</v>
          </cell>
          <cell r="J1522" t="b">
            <v>0</v>
          </cell>
        </row>
        <row r="1523">
          <cell r="A1523" t="str">
            <v>SCE:ROBNC:135-240 KBTU/HR 12.5 EER OR 13.6 IEER AIR SOURCE UNITARY AIR CONDITIONER DX EQUIPMENT</v>
          </cell>
          <cell r="B1523" t="str">
            <v>SCE</v>
          </cell>
          <cell r="C1523" t="str">
            <v>ROBNC</v>
          </cell>
          <cell r="D1523" t="str">
            <v>135-240 KBTU/HR 12.5 EER OR 13.6 IEER AIR SOURCE UNITARY AIR CONDITIONER DX EQUIPMENT</v>
          </cell>
          <cell r="E1523" t="str">
            <v>Com</v>
          </cell>
          <cell r="F1523">
            <v>15</v>
          </cell>
          <cell r="G1523">
            <v>15</v>
          </cell>
          <cell r="H1523">
            <v>15</v>
          </cell>
          <cell r="I1523">
            <v>15</v>
          </cell>
          <cell r="J1523" t="b">
            <v>0</v>
          </cell>
        </row>
        <row r="1524">
          <cell r="A1524" t="str">
            <v>SCE:ROBNC:135-240 KBTU/HR 13 EER OR 15.2 IEER AIR SOURCE UNITARY AIR CONDITIONER DX EQUIPMENT</v>
          </cell>
          <cell r="B1524" t="str">
            <v>SCE</v>
          </cell>
          <cell r="C1524" t="str">
            <v>ROBNC</v>
          </cell>
          <cell r="D1524" t="str">
            <v>135-240 KBTU/HR 13 EER OR 15.2 IEER AIR SOURCE UNITARY AIR CONDITIONER DX EQUIPMENT</v>
          </cell>
          <cell r="E1524" t="str">
            <v>Com</v>
          </cell>
          <cell r="F1524">
            <v>15</v>
          </cell>
          <cell r="G1524">
            <v>15</v>
          </cell>
          <cell r="H1524">
            <v>15</v>
          </cell>
          <cell r="I1524">
            <v>15</v>
          </cell>
          <cell r="J1524" t="b">
            <v>0</v>
          </cell>
        </row>
        <row r="1525">
          <cell r="A1525" t="str">
            <v>SCE:ROBNC:17 SEER (8.6 HSPF) HEAT PUMP</v>
          </cell>
          <cell r="B1525" t="str">
            <v>SCE</v>
          </cell>
          <cell r="C1525" t="str">
            <v>ROBNC</v>
          </cell>
          <cell r="D1525" t="str">
            <v>17 SEER (8.6 HSPF) HEAT PUMP</v>
          </cell>
          <cell r="E1525" t="str">
            <v>Res</v>
          </cell>
          <cell r="F1525">
            <v>15</v>
          </cell>
          <cell r="G1525">
            <v>15</v>
          </cell>
          <cell r="H1525">
            <v>15</v>
          </cell>
          <cell r="I1525">
            <v>15</v>
          </cell>
          <cell r="J1525" t="b">
            <v>0</v>
          </cell>
        </row>
        <row r="1526">
          <cell r="A1526" t="str">
            <v>SCE:ROBNC:240-760 KBTU/HR 10.5 EER OR 11.1 IEER AIR SOURCE UNITARY AIR CONDITIONER DX EQUIPMENT</v>
          </cell>
          <cell r="B1526" t="str">
            <v>SCE</v>
          </cell>
          <cell r="C1526" t="str">
            <v>ROBNC</v>
          </cell>
          <cell r="D1526" t="str">
            <v>240-760 KBTU/HR 10.5 EER OR 11.1 IEER AIR SOURCE UNITARY AIR CONDITIONER DX EQUIPMENT</v>
          </cell>
          <cell r="E1526" t="str">
            <v>Com</v>
          </cell>
          <cell r="F1526">
            <v>15</v>
          </cell>
          <cell r="G1526">
            <v>15</v>
          </cell>
          <cell r="H1526">
            <v>15</v>
          </cell>
          <cell r="I1526">
            <v>15</v>
          </cell>
          <cell r="J1526" t="b">
            <v>0</v>
          </cell>
        </row>
        <row r="1527">
          <cell r="A1527" t="str">
            <v>SCE:ROBNC:240-760 KBTU/HR 10.8 EER OR 12 IEER AIR SOURCE UNITARY AIR CONDITIONER DX EQUIPMENT</v>
          </cell>
          <cell r="B1527" t="str">
            <v>SCE</v>
          </cell>
          <cell r="C1527" t="str">
            <v>ROBNC</v>
          </cell>
          <cell r="D1527" t="str">
            <v>240-760 KBTU/HR 10.8 EER OR 12 IEER AIR SOURCE UNITARY AIR CONDITIONER DX EQUIPMENT</v>
          </cell>
          <cell r="E1527" t="str">
            <v>Com</v>
          </cell>
          <cell r="F1527">
            <v>15</v>
          </cell>
          <cell r="G1527">
            <v>15</v>
          </cell>
          <cell r="H1527">
            <v>15</v>
          </cell>
          <cell r="I1527">
            <v>15</v>
          </cell>
          <cell r="J1527" t="b">
            <v>0</v>
          </cell>
        </row>
        <row r="1528">
          <cell r="A1528" t="str">
            <v>SCE:ROBNC:240-760 KBTU/HR 11.1 EER OR 13.1 IEER AIR SOURCE UNITARY AIR CONDITIONER DX EQUIPMENT</v>
          </cell>
          <cell r="B1528" t="str">
            <v>SCE</v>
          </cell>
          <cell r="C1528" t="str">
            <v>ROBNC</v>
          </cell>
          <cell r="D1528" t="str">
            <v>240-760 KBTU/HR 11.1 EER OR 13.1 IEER AIR SOURCE UNITARY AIR CONDITIONER DX EQUIPMENT</v>
          </cell>
          <cell r="E1528" t="str">
            <v>Com</v>
          </cell>
          <cell r="F1528">
            <v>15</v>
          </cell>
          <cell r="G1528">
            <v>15</v>
          </cell>
          <cell r="H1528">
            <v>15</v>
          </cell>
          <cell r="I1528">
            <v>15</v>
          </cell>
          <cell r="J1528" t="b">
            <v>0</v>
          </cell>
        </row>
        <row r="1529">
          <cell r="A1529" t="str">
            <v>SCE:ROBNC:55-64KBTU/HR 14 SEER (11.6 EER/12 EER) PACKAGE/SPLIT SYSTEM AIR CONDITIONER DX EQUIPMENT</v>
          </cell>
          <cell r="B1529" t="str">
            <v>SCE</v>
          </cell>
          <cell r="C1529" t="str">
            <v>ROBNC</v>
          </cell>
          <cell r="D1529" t="str">
            <v>55-64KBTU/HR 14 SEER (11.6 EER/12 EER) PACKAGE/SPLIT SYSTEM AIR CONDITIONER DX EQUIPMENT</v>
          </cell>
          <cell r="E1529" t="str">
            <v>Com</v>
          </cell>
          <cell r="F1529">
            <v>15</v>
          </cell>
          <cell r="G1529">
            <v>15</v>
          </cell>
          <cell r="H1529">
            <v>15</v>
          </cell>
          <cell r="I1529">
            <v>15</v>
          </cell>
          <cell r="J1529" t="b">
            <v>0</v>
          </cell>
        </row>
        <row r="1530">
          <cell r="A1530" t="str">
            <v>SCE:ROBNC:55-64KBTU/HR 16 SEER (12.4 EER/13 EER) HEAT PUMP</v>
          </cell>
          <cell r="B1530" t="str">
            <v>SCE</v>
          </cell>
          <cell r="C1530" t="str">
            <v>ROBNC</v>
          </cell>
          <cell r="D1530" t="str">
            <v>55-64KBTU/HR 16 SEER (12.4 EER/13 EER) HEAT PUMP</v>
          </cell>
          <cell r="E1530" t="str">
            <v>Com</v>
          </cell>
          <cell r="F1530">
            <v>15</v>
          </cell>
          <cell r="G1530">
            <v>15</v>
          </cell>
          <cell r="H1530">
            <v>15</v>
          </cell>
          <cell r="I1530">
            <v>15</v>
          </cell>
          <cell r="J1530" t="b">
            <v>0</v>
          </cell>
        </row>
        <row r="1531">
          <cell r="A1531" t="str">
            <v>SCE:ROBNC:55-64KBTU/HR 16 SEER (12.4 EER/13 EER) PACKAGE/SPLIT SYSTEM AIR CONDITIONER DX EQUIPMENT</v>
          </cell>
          <cell r="B1531" t="str">
            <v>SCE</v>
          </cell>
          <cell r="C1531" t="str">
            <v>ROBNC</v>
          </cell>
          <cell r="D1531" t="str">
            <v>55-64KBTU/HR 16 SEER (12.4 EER/13 EER) PACKAGE/SPLIT SYSTEM AIR CONDITIONER DX EQUIPMENT</v>
          </cell>
          <cell r="E1531" t="str">
            <v>Com</v>
          </cell>
          <cell r="F1531">
            <v>15</v>
          </cell>
          <cell r="G1531">
            <v>15</v>
          </cell>
          <cell r="H1531">
            <v>15</v>
          </cell>
          <cell r="I1531">
            <v>15</v>
          </cell>
          <cell r="J1531" t="b">
            <v>0</v>
          </cell>
        </row>
        <row r="1532">
          <cell r="A1532" t="str">
            <v>SCE:ROBNC:55-64KBTU/HR 17 SEER (13 EER/13.5 EER) PACKAGE/SPLIT SYSTEM AIR CONDITIONER DX EQUIPMENT</v>
          </cell>
          <cell r="B1532" t="str">
            <v>SCE</v>
          </cell>
          <cell r="C1532" t="str">
            <v>ROBNC</v>
          </cell>
          <cell r="D1532" t="str">
            <v>55-64KBTU/HR 17 SEER (13 EER/13.5 EER) PACKAGE/SPLIT SYSTEM AIR CONDITIONER DX EQUIPMENT</v>
          </cell>
          <cell r="E1532" t="str">
            <v>Com</v>
          </cell>
          <cell r="F1532">
            <v>15</v>
          </cell>
          <cell r="G1532">
            <v>15</v>
          </cell>
          <cell r="H1532">
            <v>15</v>
          </cell>
          <cell r="I1532">
            <v>15</v>
          </cell>
          <cell r="J1532" t="b">
            <v>0</v>
          </cell>
        </row>
        <row r="1533">
          <cell r="A1533" t="str">
            <v>SCE:ROBNC:65-135 KBTU/HR 11.5 EER OR 12.8 IEER AIR SOURCE UNITARY AIR CONDITIONER DX EQUIPMENT</v>
          </cell>
          <cell r="B1533" t="str">
            <v>SCE</v>
          </cell>
          <cell r="C1533" t="str">
            <v>ROBNC</v>
          </cell>
          <cell r="D1533" t="str">
            <v>65-135 KBTU/HR 11.5 EER OR 12.8 IEER AIR SOURCE UNITARY AIR CONDITIONER DX EQUIPMENT</v>
          </cell>
          <cell r="E1533" t="str">
            <v>Com</v>
          </cell>
          <cell r="F1533">
            <v>15</v>
          </cell>
          <cell r="G1533">
            <v>15</v>
          </cell>
          <cell r="H1533">
            <v>15</v>
          </cell>
          <cell r="I1533">
            <v>15</v>
          </cell>
          <cell r="J1533" t="b">
            <v>0</v>
          </cell>
        </row>
        <row r="1534">
          <cell r="A1534" t="str">
            <v>SCE:ROBNC:65-135 KBTU/HR 12.5 EER OR 14.8 IEER AIR SOURCE UNITARY AIR CONDITIONER DX EQUIPMENT</v>
          </cell>
          <cell r="B1534" t="str">
            <v>SCE</v>
          </cell>
          <cell r="C1534" t="str">
            <v>ROBNC</v>
          </cell>
          <cell r="D1534" t="str">
            <v>65-135 KBTU/HR 12.5 EER OR 14.8 IEER AIR SOURCE UNITARY AIR CONDITIONER DX EQUIPMENT</v>
          </cell>
          <cell r="E1534" t="str">
            <v>Com</v>
          </cell>
          <cell r="F1534">
            <v>15</v>
          </cell>
          <cell r="G1534">
            <v>15</v>
          </cell>
          <cell r="H1534">
            <v>15</v>
          </cell>
          <cell r="I1534">
            <v>15</v>
          </cell>
          <cell r="J1534" t="b">
            <v>0</v>
          </cell>
        </row>
        <row r="1535">
          <cell r="A1535" t="str">
            <v>SCE:ROBNC:65-135 KBTU/HR 13 EER OR 17 IEER AIR SOURCE UNITARY AIR CONDITIONER DX EQUIPMENT</v>
          </cell>
          <cell r="B1535" t="str">
            <v>SCE</v>
          </cell>
          <cell r="C1535" t="str">
            <v>ROBNC</v>
          </cell>
          <cell r="D1535" t="str">
            <v>65-135 KBTU/HR 13 EER OR 17 IEER AIR SOURCE UNITARY AIR CONDITIONER DX EQUIPMENT</v>
          </cell>
          <cell r="E1535" t="str">
            <v>Com</v>
          </cell>
          <cell r="F1535">
            <v>15</v>
          </cell>
          <cell r="G1535">
            <v>15</v>
          </cell>
          <cell r="H1535">
            <v>15</v>
          </cell>
          <cell r="I1535">
            <v>15</v>
          </cell>
          <cell r="J1535" t="b">
            <v>0</v>
          </cell>
        </row>
        <row r="1536">
          <cell r="A1536" t="str">
            <v>SCE:REA:0.39 SHGC WINDOW FILM REPLACING 0.82 SHGC WINDOW</v>
          </cell>
          <cell r="B1536" t="str">
            <v>SCE</v>
          </cell>
          <cell r="C1536" t="str">
            <v>REA</v>
          </cell>
          <cell r="D1536" t="str">
            <v>0.39 SHGC WINDOW FILM REPLACING 0.82 SHGC WINDOW</v>
          </cell>
          <cell r="E1536" t="str">
            <v>Ind</v>
          </cell>
          <cell r="F1536">
            <v>10</v>
          </cell>
          <cell r="G1536">
            <v>10</v>
          </cell>
          <cell r="H1536">
            <v>6.666666666666667</v>
          </cell>
          <cell r="I1536">
            <v>0</v>
          </cell>
          <cell r="J1536" t="b">
            <v>1</v>
          </cell>
        </row>
        <row r="1537">
          <cell r="A1537" t="str">
            <v>SCE:REA:VARIABLE SPEED DRIVE ON CHILLED WATER PUMP CONTROL</v>
          </cell>
          <cell r="B1537" t="str">
            <v>SCE</v>
          </cell>
          <cell r="C1537" t="str">
            <v>REA</v>
          </cell>
          <cell r="D1537" t="str">
            <v>VARIABLE SPEED DRIVE ON CHILLED WATER PUMP CONTROL</v>
          </cell>
          <cell r="E1537" t="str">
            <v>Ind</v>
          </cell>
          <cell r="F1537">
            <v>15</v>
          </cell>
          <cell r="G1537">
            <v>15</v>
          </cell>
          <cell r="H1537">
            <v>5</v>
          </cell>
          <cell r="I1537">
            <v>0</v>
          </cell>
          <cell r="J1537" t="b">
            <v>1</v>
          </cell>
        </row>
        <row r="1538">
          <cell r="A1538" t="str">
            <v>SCE:ROBNC:&gt; 10 TO 30 WATT A-LAMP LED</v>
          </cell>
          <cell r="B1538" t="str">
            <v>SCE</v>
          </cell>
          <cell r="C1538" t="str">
            <v>ROBNC</v>
          </cell>
          <cell r="D1538" t="str">
            <v>&gt; 10 TO 30 WATT A-LAMP LED</v>
          </cell>
          <cell r="E1538" t="str">
            <v>Ind</v>
          </cell>
          <cell r="F1538">
            <v>6.5999999046325701</v>
          </cell>
          <cell r="G1538">
            <v>6.5999999046325701</v>
          </cell>
          <cell r="H1538">
            <v>6.5999999046325701</v>
          </cell>
          <cell r="I1538">
            <v>6.5999999046325701</v>
          </cell>
          <cell r="J1538" t="b">
            <v>0</v>
          </cell>
        </row>
        <row r="1539">
          <cell r="A1539" t="str">
            <v>SCE:ROBNC:&gt; 10 TO 30 WATT A-LAMP LED</v>
          </cell>
          <cell r="B1539" t="str">
            <v>SCE</v>
          </cell>
          <cell r="C1539" t="str">
            <v>ROBNC</v>
          </cell>
          <cell r="D1539" t="str">
            <v>&gt; 10 TO 30 WATT A-LAMP LED</v>
          </cell>
          <cell r="E1539" t="str">
            <v>Ind</v>
          </cell>
          <cell r="F1539">
            <v>12</v>
          </cell>
          <cell r="G1539">
            <v>12</v>
          </cell>
          <cell r="H1539">
            <v>12</v>
          </cell>
          <cell r="I1539">
            <v>12</v>
          </cell>
          <cell r="J1539" t="b">
            <v>0</v>
          </cell>
        </row>
        <row r="1540">
          <cell r="A1540" t="str">
            <v>SCE:ROBNC:&gt; 17 TO 25 WATT PAR38 LED</v>
          </cell>
          <cell r="B1540" t="str">
            <v>SCE</v>
          </cell>
          <cell r="C1540" t="str">
            <v>ROBNC</v>
          </cell>
          <cell r="D1540" t="str">
            <v>&gt; 17 TO 25 WATT PAR38 LED</v>
          </cell>
          <cell r="E1540" t="str">
            <v>Ind</v>
          </cell>
          <cell r="F1540">
            <v>6.5999999046325701</v>
          </cell>
          <cell r="G1540">
            <v>6.5999999046325701</v>
          </cell>
          <cell r="H1540">
            <v>6.5999999046325701</v>
          </cell>
          <cell r="I1540">
            <v>6.5999999046325701</v>
          </cell>
          <cell r="J1540" t="b">
            <v>0</v>
          </cell>
        </row>
        <row r="1541">
          <cell r="A1541" t="str">
            <v>SCE:REA:&lt; 25 HP SUBMERSIBLE BOOSTER PUMP SYSTEM OVERHAUL MAINTENANCE</v>
          </cell>
          <cell r="B1541" t="str">
            <v>SCE</v>
          </cell>
          <cell r="C1541" t="str">
            <v>REA</v>
          </cell>
          <cell r="D1541" t="str">
            <v>&lt; 25 HP SUBMERSIBLE BOOSTER PUMP SYSTEM OVERHAUL MAINTENANCE</v>
          </cell>
          <cell r="E1541" t="str">
            <v>Ag</v>
          </cell>
          <cell r="F1541">
            <v>8.3000001907348597</v>
          </cell>
          <cell r="G1541">
            <v>8.3000001907348597</v>
          </cell>
          <cell r="H1541">
            <v>8.3000001907348597</v>
          </cell>
          <cell r="I1541">
            <v>8.3000001907348597</v>
          </cell>
          <cell r="J1541" t="b">
            <v>0</v>
          </cell>
        </row>
        <row r="1542">
          <cell r="A1542" t="str">
            <v>SCE:REA:= 25 HP SUBMERSIBLE WELL PUMP SYSTEM OVERHAUL MAINTENANCE</v>
          </cell>
          <cell r="B1542" t="str">
            <v>SCE</v>
          </cell>
          <cell r="C1542" t="str">
            <v>REA</v>
          </cell>
          <cell r="D1542" t="str">
            <v>= 25 HP SUBMERSIBLE WELL PUMP SYSTEM OVERHAUL MAINTENANCE</v>
          </cell>
          <cell r="E1542" t="str">
            <v>Ag</v>
          </cell>
          <cell r="F1542">
            <v>6.5</v>
          </cell>
          <cell r="G1542">
            <v>6.5</v>
          </cell>
          <cell r="H1542">
            <v>6.5</v>
          </cell>
          <cell r="I1542">
            <v>6.5</v>
          </cell>
          <cell r="J1542" t="b">
            <v>0</v>
          </cell>
        </row>
        <row r="1543">
          <cell r="A1543" t="str">
            <v>SCE:REA:= 25 HP TURBINE WELL PUMP SYSTEM OVERHAUL MAINTENANCE</v>
          </cell>
          <cell r="B1543" t="str">
            <v>SCE</v>
          </cell>
          <cell r="C1543" t="str">
            <v>REA</v>
          </cell>
          <cell r="D1543" t="str">
            <v>= 25 HP TURBINE WELL PUMP SYSTEM OVERHAUL MAINTENANCE</v>
          </cell>
          <cell r="E1543" t="str">
            <v>Ag</v>
          </cell>
          <cell r="F1543">
            <v>6.8000001907348597</v>
          </cell>
          <cell r="G1543">
            <v>6.8000001907348597</v>
          </cell>
          <cell r="H1543">
            <v>6.8000001907348597</v>
          </cell>
          <cell r="I1543">
            <v>6.8000001907348597</v>
          </cell>
          <cell r="J1543" t="b">
            <v>0</v>
          </cell>
        </row>
        <row r="1544">
          <cell r="A1544" t="str">
            <v>SCE:ROBNC:&lt; 8 WATT A-LAMP LED</v>
          </cell>
          <cell r="B1544" t="str">
            <v>SCE</v>
          </cell>
          <cell r="C1544" t="str">
            <v>ROBNC</v>
          </cell>
          <cell r="D1544" t="str">
            <v>&lt; 8 WATT A-LAMP LED</v>
          </cell>
          <cell r="E1544" t="str">
            <v>Com</v>
          </cell>
          <cell r="F1544">
            <v>6.5</v>
          </cell>
          <cell r="G1544">
            <v>6.5</v>
          </cell>
          <cell r="H1544">
            <v>6.5</v>
          </cell>
          <cell r="I1544">
            <v>6.5</v>
          </cell>
          <cell r="J1544" t="b">
            <v>0</v>
          </cell>
        </row>
        <row r="1545">
          <cell r="A1545" t="str">
            <v>SCE:ROBNC:= 15 WATT DOWN LIGHT (NON RES) LED REPLACING 40-100 WATTS INCANDESCENT LIGHTING</v>
          </cell>
          <cell r="B1545" t="str">
            <v>SCE</v>
          </cell>
          <cell r="C1545" t="str">
            <v>ROBNC</v>
          </cell>
          <cell r="D1545" t="str">
            <v>= 15 WATT DOWN LIGHT (NON RES) LED REPLACING 40-100 WATTS INCANDESCENT LIGHTING</v>
          </cell>
          <cell r="E1545" t="str">
            <v>Ind</v>
          </cell>
          <cell r="F1545">
            <v>5.5999999046325701</v>
          </cell>
          <cell r="G1545">
            <v>5.5999999046325701</v>
          </cell>
          <cell r="H1545">
            <v>5.5999999046325701</v>
          </cell>
          <cell r="I1545">
            <v>5.5999999046325701</v>
          </cell>
          <cell r="J1545" t="b">
            <v>0</v>
          </cell>
        </row>
        <row r="1546">
          <cell r="A1546" t="str">
            <v>SCE:ROBNC:10 WATT TO &lt; 11 WATT A-LAMP LED</v>
          </cell>
          <cell r="B1546" t="str">
            <v>SCE</v>
          </cell>
          <cell r="C1546" t="str">
            <v>ROBNC</v>
          </cell>
          <cell r="D1546" t="str">
            <v>10 WATT TO &lt; 11 WATT A-LAMP LED</v>
          </cell>
          <cell r="E1546" t="str">
            <v>Ind</v>
          </cell>
          <cell r="F1546">
            <v>6.4000000953674299</v>
          </cell>
          <cell r="G1546">
            <v>6.4000000953674299</v>
          </cell>
          <cell r="H1546">
            <v>6.4000000953674299</v>
          </cell>
          <cell r="I1546">
            <v>6.4000000953674299</v>
          </cell>
          <cell r="J1546" t="b">
            <v>0</v>
          </cell>
        </row>
        <row r="1547">
          <cell r="A1547" t="str">
            <v>SCE:ROBNC:20 WATT TO &lt; 21 WATT PAR38 (COMMON AREA) LED</v>
          </cell>
          <cell r="B1547" t="str">
            <v>SCE</v>
          </cell>
          <cell r="C1547" t="str">
            <v>ROBNC</v>
          </cell>
          <cell r="D1547" t="str">
            <v>20 WATT TO &lt; 21 WATT PAR38 (COMMON AREA) LED</v>
          </cell>
          <cell r="E1547" t="str">
            <v>Res</v>
          </cell>
          <cell r="F1547">
            <v>2.7000000476837198</v>
          </cell>
          <cell r="G1547">
            <v>2.7000000476837198</v>
          </cell>
          <cell r="H1547">
            <v>2.7000000476837198</v>
          </cell>
          <cell r="I1547">
            <v>2.7000000476837198</v>
          </cell>
          <cell r="J1547" t="b">
            <v>0</v>
          </cell>
        </row>
        <row r="1548">
          <cell r="A1548" t="str">
            <v>SCE:ROBNC:MEF = 2.0 AND WF = 6.0 ENERGY STAR EWH/GAS DRYER CLOTHES WASHER</v>
          </cell>
          <cell r="B1548" t="str">
            <v>SCE</v>
          </cell>
          <cell r="C1548" t="str">
            <v>ROBNC</v>
          </cell>
          <cell r="D1548" t="str">
            <v>MEF = 2.0 AND WF = 6.0 ENERGY STAR EWH/GAS DRYER CLOTHES WASHER</v>
          </cell>
          <cell r="E1548" t="str">
            <v>Res</v>
          </cell>
          <cell r="F1548">
            <v>11</v>
          </cell>
          <cell r="G1548">
            <v>11</v>
          </cell>
          <cell r="H1548">
            <v>11</v>
          </cell>
          <cell r="I1548">
            <v>11</v>
          </cell>
          <cell r="J1548" t="b">
            <v>0</v>
          </cell>
        </row>
        <row r="1549">
          <cell r="A1549" t="str">
            <v>SCE:ROBNC:UP TO 6 WATT MR16 (COMMON AREA) LED</v>
          </cell>
          <cell r="B1549" t="str">
            <v>SCE</v>
          </cell>
          <cell r="C1549" t="str">
            <v>ROBNC</v>
          </cell>
          <cell r="D1549" t="str">
            <v>UP TO 6 WATT MR16 (COMMON AREA) LED</v>
          </cell>
          <cell r="E1549" t="str">
            <v>Res</v>
          </cell>
          <cell r="F1549">
            <v>3.2999999523162802</v>
          </cell>
          <cell r="G1549">
            <v>3.2999999523162802</v>
          </cell>
          <cell r="H1549">
            <v>3.2999999523162802</v>
          </cell>
          <cell r="I1549">
            <v>3.2999999523162802</v>
          </cell>
          <cell r="J1549" t="b">
            <v>0</v>
          </cell>
        </row>
        <row r="1550">
          <cell r="A1550" t="str">
            <v>SCE:ROBNC:10 WATT TO &lt; 11 WATT A-LAMP LED</v>
          </cell>
          <cell r="B1550" t="str">
            <v>SCE</v>
          </cell>
          <cell r="C1550" t="str">
            <v>ROBNC</v>
          </cell>
          <cell r="D1550" t="str">
            <v>10 WATT TO &lt; 11 WATT A-LAMP LED</v>
          </cell>
          <cell r="E1550" t="str">
            <v>Ind</v>
          </cell>
          <cell r="F1550">
            <v>6.5999999046325701</v>
          </cell>
          <cell r="G1550">
            <v>6.5999999046325701</v>
          </cell>
          <cell r="H1550">
            <v>6.5999999046325701</v>
          </cell>
          <cell r="I1550">
            <v>6.5999999046325701</v>
          </cell>
          <cell r="J1550" t="b">
            <v>0</v>
          </cell>
        </row>
        <row r="1551">
          <cell r="A1551" t="str">
            <v>SCE:ROBNC:10 WATT TO &lt; 11 WATT A-LAMP LED</v>
          </cell>
          <cell r="B1551" t="str">
            <v>SCE</v>
          </cell>
          <cell r="C1551" t="str">
            <v>ROBNC</v>
          </cell>
          <cell r="D1551" t="str">
            <v>10 WATT TO &lt; 11 WATT A-LAMP LED</v>
          </cell>
          <cell r="E1551" t="str">
            <v>Res</v>
          </cell>
          <cell r="F1551">
            <v>6.4000000953674299</v>
          </cell>
          <cell r="G1551">
            <v>6.4000000953674299</v>
          </cell>
          <cell r="H1551">
            <v>6.4000000953674299</v>
          </cell>
          <cell r="I1551">
            <v>6.4000000953674299</v>
          </cell>
          <cell r="J1551" t="b">
            <v>0</v>
          </cell>
        </row>
        <row r="1552">
          <cell r="A1552" t="str">
            <v>SCE:ROBNC:16 SEER SPLIT SYSTEM HEAT PUMP - QUALITY INSTALLATION DX EQUIPMENT REPLACING 13 SEER AC</v>
          </cell>
          <cell r="B1552" t="str">
            <v>SCE</v>
          </cell>
          <cell r="C1552" t="str">
            <v>ROBNC</v>
          </cell>
          <cell r="D1552" t="str">
            <v>16 SEER SPLIT SYSTEM HEAT PUMP - QUALITY INSTALLATION DX EQUIPMENT REPLACING 13 SEER AC</v>
          </cell>
          <cell r="E1552" t="str">
            <v>Res</v>
          </cell>
          <cell r="F1552">
            <v>15</v>
          </cell>
          <cell r="G1552">
            <v>15</v>
          </cell>
          <cell r="H1552">
            <v>15</v>
          </cell>
          <cell r="I1552">
            <v>15</v>
          </cell>
          <cell r="J1552" t="b">
            <v>0</v>
          </cell>
        </row>
        <row r="1553">
          <cell r="A1553" t="str">
            <v>SCE:ER:36 WATT EXTERIOR FIXTURE (COMMON AREA) CFL REPLACING INCANDESCENT AVERAGE WATTS = 146.52</v>
          </cell>
          <cell r="B1553" t="str">
            <v>SCE</v>
          </cell>
          <cell r="C1553" t="str">
            <v>ER</v>
          </cell>
          <cell r="D1553" t="str">
            <v>36 WATT EXTERIOR FIXTURE (COMMON AREA) CFL REPLACING INCANDESCENT AVERAGE WATTS = 146.52</v>
          </cell>
          <cell r="E1553" t="str">
            <v>Res</v>
          </cell>
          <cell r="F1553">
            <v>16</v>
          </cell>
          <cell r="G1553">
            <v>16</v>
          </cell>
          <cell r="H1553">
            <v>16</v>
          </cell>
          <cell r="I1553">
            <v>16</v>
          </cell>
          <cell r="J1553" t="b">
            <v>0</v>
          </cell>
        </row>
        <row r="1554">
          <cell r="A1554" t="str">
            <v>SCE:REA:= 25 HP SUBMERSIBLE WELL PUMP SYSTEM OVERHAUL MAINTENANCE</v>
          </cell>
          <cell r="B1554" t="str">
            <v>SCE</v>
          </cell>
          <cell r="C1554" t="str">
            <v>REA</v>
          </cell>
          <cell r="D1554" t="str">
            <v>= 25 HP SUBMERSIBLE WELL PUMP SYSTEM OVERHAUL MAINTENANCE</v>
          </cell>
          <cell r="E1554" t="str">
            <v>Com</v>
          </cell>
          <cell r="F1554">
            <v>6.5</v>
          </cell>
          <cell r="G1554">
            <v>6.5</v>
          </cell>
          <cell r="H1554">
            <v>6.5</v>
          </cell>
          <cell r="I1554">
            <v>6.5</v>
          </cell>
          <cell r="J1554" t="b">
            <v>0</v>
          </cell>
        </row>
        <row r="1555">
          <cell r="A1555" t="str">
            <v>SCE:REA:= 25 HP TURBINE WELL PUMP SYSTEM OVERHAUL MAINTENANCE</v>
          </cell>
          <cell r="B1555" t="str">
            <v>SCE</v>
          </cell>
          <cell r="C1555" t="str">
            <v>REA</v>
          </cell>
          <cell r="D1555" t="str">
            <v>= 25 HP TURBINE WELL PUMP SYSTEM OVERHAUL MAINTENANCE</v>
          </cell>
          <cell r="E1555" t="str">
            <v>Com</v>
          </cell>
          <cell r="F1555">
            <v>6.8000001907348597</v>
          </cell>
          <cell r="G1555">
            <v>6.8000001907348597</v>
          </cell>
          <cell r="H1555">
            <v>6.8000001907348597</v>
          </cell>
          <cell r="I1555">
            <v>6.8000001907348597</v>
          </cell>
          <cell r="J1555" t="b">
            <v>0</v>
          </cell>
        </row>
        <row r="1556">
          <cell r="A1556" t="str">
            <v>SCE:ROBNC:10 WATT TO &lt; 11 WATT A-LAMP LED</v>
          </cell>
          <cell r="B1556" t="str">
            <v>SCE</v>
          </cell>
          <cell r="C1556" t="str">
            <v>ROBNC</v>
          </cell>
          <cell r="D1556" t="str">
            <v>10 WATT TO &lt; 11 WATT A-LAMP LED</v>
          </cell>
          <cell r="E1556" t="str">
            <v>Res</v>
          </cell>
          <cell r="F1556">
            <v>6.5</v>
          </cell>
          <cell r="G1556">
            <v>6.5</v>
          </cell>
          <cell r="H1556">
            <v>6.5</v>
          </cell>
          <cell r="I1556">
            <v>6.5</v>
          </cell>
          <cell r="J1556" t="b">
            <v>0</v>
          </cell>
        </row>
        <row r="1557">
          <cell r="A1557" t="str">
            <v>SCE:ROBNC:10 WATT TO &lt; 11 WATT A-LAMP LED</v>
          </cell>
          <cell r="B1557" t="str">
            <v>SCE</v>
          </cell>
          <cell r="C1557" t="str">
            <v>ROBNC</v>
          </cell>
          <cell r="D1557" t="str">
            <v>10 WATT TO &lt; 11 WATT A-LAMP LED</v>
          </cell>
          <cell r="E1557" t="str">
            <v>Res</v>
          </cell>
          <cell r="F1557">
            <v>6.5999999046325701</v>
          </cell>
          <cell r="G1557">
            <v>6.5999999046325701</v>
          </cell>
          <cell r="H1557">
            <v>6.5999999046325701</v>
          </cell>
          <cell r="I1557">
            <v>6.5999999046325701</v>
          </cell>
          <cell r="J1557" t="b">
            <v>0</v>
          </cell>
        </row>
        <row r="1558">
          <cell r="A1558" t="str">
            <v>SCE:ROBNC:10 WATT TO &lt; 11 WATT A-LAMP LED</v>
          </cell>
          <cell r="B1558" t="str">
            <v>SCE</v>
          </cell>
          <cell r="C1558" t="str">
            <v>ROBNC</v>
          </cell>
          <cell r="D1558" t="str">
            <v>10 WATT TO &lt; 11 WATT A-LAMP LED</v>
          </cell>
          <cell r="E1558" t="str">
            <v>Res</v>
          </cell>
          <cell r="F1558">
            <v>6.9000000953674299</v>
          </cell>
          <cell r="G1558">
            <v>6.9000000953674299</v>
          </cell>
          <cell r="H1558">
            <v>6.9000000953674299</v>
          </cell>
          <cell r="I1558">
            <v>6.9000000953674299</v>
          </cell>
          <cell r="J1558" t="b">
            <v>0</v>
          </cell>
        </row>
        <row r="1559">
          <cell r="A1559" t="str">
            <v>SCE:ROBNC:10 WATT TO &lt; 11 WATT MR16 LED</v>
          </cell>
          <cell r="B1559" t="str">
            <v>SCE</v>
          </cell>
          <cell r="C1559" t="str">
            <v>ROBNC</v>
          </cell>
          <cell r="D1559" t="str">
            <v>10 WATT TO &lt; 11 WATT MR16 LED</v>
          </cell>
          <cell r="E1559" t="str">
            <v>Com</v>
          </cell>
          <cell r="F1559">
            <v>6.5999999046325701</v>
          </cell>
          <cell r="G1559">
            <v>6.5999999046325701</v>
          </cell>
          <cell r="H1559">
            <v>6.5999999046325701</v>
          </cell>
          <cell r="I1559">
            <v>6.5999999046325701</v>
          </cell>
          <cell r="J1559" t="b">
            <v>0</v>
          </cell>
        </row>
        <row r="1560">
          <cell r="A1560" t="str">
            <v>SCE:ROBNC:10 WATT TO &lt; 11 WATT MR16 LED</v>
          </cell>
          <cell r="B1560" t="str">
            <v>SCE</v>
          </cell>
          <cell r="C1560" t="str">
            <v>ROBNC</v>
          </cell>
          <cell r="D1560" t="str">
            <v>10 WATT TO &lt; 11 WATT MR16 LED</v>
          </cell>
          <cell r="E1560" t="str">
            <v>Res</v>
          </cell>
          <cell r="F1560">
            <v>6.5</v>
          </cell>
          <cell r="G1560">
            <v>6.5</v>
          </cell>
          <cell r="H1560">
            <v>6.5</v>
          </cell>
          <cell r="I1560">
            <v>6.5</v>
          </cell>
          <cell r="J1560" t="b">
            <v>0</v>
          </cell>
        </row>
        <row r="1561">
          <cell r="A1561" t="str">
            <v>SCE:ROBNC:10 WATT TO &lt; 11 WATT PAR30 LED</v>
          </cell>
          <cell r="B1561" t="str">
            <v>SCE</v>
          </cell>
          <cell r="C1561" t="str">
            <v>ROBNC</v>
          </cell>
          <cell r="D1561" t="str">
            <v>10 WATT TO &lt; 11 WATT PAR30 LED</v>
          </cell>
          <cell r="E1561" t="str">
            <v>Com</v>
          </cell>
          <cell r="F1561">
            <v>6.5</v>
          </cell>
          <cell r="G1561">
            <v>6.5</v>
          </cell>
          <cell r="H1561">
            <v>6.5</v>
          </cell>
          <cell r="I1561">
            <v>6.5</v>
          </cell>
          <cell r="J1561" t="b">
            <v>0</v>
          </cell>
        </row>
        <row r="1562">
          <cell r="A1562" t="str">
            <v>SCE:ROBNC:10 WATT TO &lt; 11 WATT PAR30 LED</v>
          </cell>
          <cell r="B1562" t="str">
            <v>SCE</v>
          </cell>
          <cell r="C1562" t="str">
            <v>ROBNC</v>
          </cell>
          <cell r="D1562" t="str">
            <v>10 WATT TO &lt; 11 WATT PAR30 LED</v>
          </cell>
          <cell r="E1562" t="str">
            <v>Com</v>
          </cell>
          <cell r="F1562">
            <v>6.5999999046325701</v>
          </cell>
          <cell r="G1562">
            <v>6.5999999046325701</v>
          </cell>
          <cell r="H1562">
            <v>6.5999999046325701</v>
          </cell>
          <cell r="I1562">
            <v>6.5999999046325701</v>
          </cell>
          <cell r="J1562" t="b">
            <v>0</v>
          </cell>
        </row>
        <row r="1563">
          <cell r="A1563" t="str">
            <v>SCE:ROBNC:10 WATT TO &lt; 11 WATT PAR30 LED</v>
          </cell>
          <cell r="B1563" t="str">
            <v>SCE</v>
          </cell>
          <cell r="C1563" t="str">
            <v>ROBNC</v>
          </cell>
          <cell r="D1563" t="str">
            <v>10 WATT TO &lt; 11 WATT PAR30 LED</v>
          </cell>
          <cell r="E1563" t="str">
            <v>Res</v>
          </cell>
          <cell r="F1563">
            <v>6.5999999046325701</v>
          </cell>
          <cell r="G1563">
            <v>6.5999999046325701</v>
          </cell>
          <cell r="H1563">
            <v>6.5999999046325701</v>
          </cell>
          <cell r="I1563">
            <v>6.5999999046325701</v>
          </cell>
          <cell r="J1563" t="b">
            <v>0</v>
          </cell>
        </row>
        <row r="1564">
          <cell r="A1564" t="str">
            <v>SCE:ROBNC:12 WATT TO &lt; 13 WATT A-LAMP LED</v>
          </cell>
          <cell r="B1564" t="str">
            <v>SCE</v>
          </cell>
          <cell r="C1564" t="str">
            <v>ROBNC</v>
          </cell>
          <cell r="D1564" t="str">
            <v>12 WATT TO &lt; 13 WATT A-LAMP LED</v>
          </cell>
          <cell r="E1564" t="str">
            <v>Res</v>
          </cell>
          <cell r="F1564">
            <v>0</v>
          </cell>
          <cell r="G1564">
            <v>0</v>
          </cell>
          <cell r="H1564">
            <v>0</v>
          </cell>
          <cell r="I1564">
            <v>0</v>
          </cell>
          <cell r="J1564" t="b">
            <v>0</v>
          </cell>
        </row>
        <row r="1565">
          <cell r="A1565" t="str">
            <v>SCE:ROBNC:12 WATT TO &lt; 13 WATT PAR30 LED</v>
          </cell>
          <cell r="B1565" t="str">
            <v>SCE</v>
          </cell>
          <cell r="C1565" t="str">
            <v>ROBNC</v>
          </cell>
          <cell r="D1565" t="str">
            <v>12 WATT TO &lt; 13 WATT PAR30 LED</v>
          </cell>
          <cell r="E1565" t="str">
            <v>Com</v>
          </cell>
          <cell r="F1565">
            <v>6.5999999046325701</v>
          </cell>
          <cell r="G1565">
            <v>6.5999999046325701</v>
          </cell>
          <cell r="H1565">
            <v>6.5999999046325701</v>
          </cell>
          <cell r="I1565">
            <v>6.5999999046325701</v>
          </cell>
          <cell r="J1565" t="b">
            <v>0</v>
          </cell>
        </row>
        <row r="1566">
          <cell r="A1566" t="str">
            <v>SCE:ROBNC:12 WATT TO &lt; 13 WATT PAR30 LED</v>
          </cell>
          <cell r="B1566" t="str">
            <v>SCE</v>
          </cell>
          <cell r="C1566" t="str">
            <v>ROBNC</v>
          </cell>
          <cell r="D1566" t="str">
            <v>12 WATT TO &lt; 13 WATT PAR30 LED</v>
          </cell>
          <cell r="E1566" t="str">
            <v>Res</v>
          </cell>
          <cell r="F1566">
            <v>6.9000000953674299</v>
          </cell>
          <cell r="G1566">
            <v>6.9000000953674299</v>
          </cell>
          <cell r="H1566">
            <v>6.9000000953674299</v>
          </cell>
          <cell r="I1566">
            <v>6.9000000953674299</v>
          </cell>
          <cell r="J1566" t="b">
            <v>0</v>
          </cell>
        </row>
        <row r="1567">
          <cell r="A1567" t="str">
            <v>SCE:ROBNC:12 WATT TO &lt; 13 WATT PAR38 LED</v>
          </cell>
          <cell r="B1567" t="str">
            <v>SCE</v>
          </cell>
          <cell r="C1567" t="str">
            <v>ROBNC</v>
          </cell>
          <cell r="D1567" t="str">
            <v>12 WATT TO &lt; 13 WATT PAR38 LED</v>
          </cell>
          <cell r="E1567" t="str">
            <v>Com</v>
          </cell>
          <cell r="F1567">
            <v>6.5</v>
          </cell>
          <cell r="G1567">
            <v>6.5</v>
          </cell>
          <cell r="H1567">
            <v>6.5</v>
          </cell>
          <cell r="I1567">
            <v>6.5</v>
          </cell>
          <cell r="J1567" t="b">
            <v>0</v>
          </cell>
        </row>
        <row r="1568">
          <cell r="A1568" t="str">
            <v>SCE:ROBNC:13 WATT TO &lt; 14 WATT PAR38 LED</v>
          </cell>
          <cell r="B1568" t="str">
            <v>SCE</v>
          </cell>
          <cell r="C1568" t="str">
            <v>ROBNC</v>
          </cell>
          <cell r="D1568" t="str">
            <v>13 WATT TO &lt; 14 WATT PAR38 LED</v>
          </cell>
          <cell r="E1568" t="str">
            <v>Res</v>
          </cell>
          <cell r="F1568">
            <v>6.4000000953674299</v>
          </cell>
          <cell r="G1568">
            <v>6.4000000953674299</v>
          </cell>
          <cell r="H1568">
            <v>6.4000000953674299</v>
          </cell>
          <cell r="I1568">
            <v>6.4000000953674299</v>
          </cell>
          <cell r="J1568" t="b">
            <v>0</v>
          </cell>
        </row>
        <row r="1569">
          <cell r="A1569" t="str">
            <v>SCE:ROBNC:13 WATT TO &lt; 14 WATT PAR38 LED</v>
          </cell>
          <cell r="B1569" t="str">
            <v>SCE</v>
          </cell>
          <cell r="C1569" t="str">
            <v>ROBNC</v>
          </cell>
          <cell r="D1569" t="str">
            <v>13 WATT TO &lt; 14 WATT PAR38 LED</v>
          </cell>
          <cell r="E1569" t="str">
            <v>Res</v>
          </cell>
          <cell r="F1569">
            <v>6.5</v>
          </cell>
          <cell r="G1569">
            <v>6.5</v>
          </cell>
          <cell r="H1569">
            <v>6.5</v>
          </cell>
          <cell r="I1569">
            <v>6.5</v>
          </cell>
          <cell r="J1569" t="b">
            <v>0</v>
          </cell>
        </row>
        <row r="1570">
          <cell r="A1570" t="str">
            <v>SCE:ROBNC:13 WATT TO &lt; 14 WATT PAR38 LED</v>
          </cell>
          <cell r="B1570" t="str">
            <v>SCE</v>
          </cell>
          <cell r="C1570" t="str">
            <v>ROBNC</v>
          </cell>
          <cell r="D1570" t="str">
            <v>13 WATT TO &lt; 14 WATT PAR38 LED</v>
          </cell>
          <cell r="E1570" t="str">
            <v>Res</v>
          </cell>
          <cell r="F1570">
            <v>6.5999999046325701</v>
          </cell>
          <cell r="G1570">
            <v>6.5999999046325701</v>
          </cell>
          <cell r="H1570">
            <v>6.5999999046325701</v>
          </cell>
          <cell r="I1570">
            <v>6.5999999046325701</v>
          </cell>
          <cell r="J1570" t="b">
            <v>0</v>
          </cell>
        </row>
        <row r="1571">
          <cell r="A1571" t="str">
            <v>SCE:REA:MEDIUM TEMPERATURE REACH-IN DISPLAY CASE</v>
          </cell>
          <cell r="B1571" t="str">
            <v>SCE</v>
          </cell>
          <cell r="C1571" t="str">
            <v>REA</v>
          </cell>
          <cell r="D1571" t="str">
            <v>MEDIUM TEMPERATURE REACH-IN DISPLAY CASE</v>
          </cell>
          <cell r="E1571" t="str">
            <v>Com</v>
          </cell>
          <cell r="F1571">
            <v>12</v>
          </cell>
          <cell r="G1571">
            <v>12</v>
          </cell>
          <cell r="H1571">
            <v>12</v>
          </cell>
          <cell r="I1571">
            <v>12</v>
          </cell>
          <cell r="J1571" t="b">
            <v>0</v>
          </cell>
        </row>
        <row r="1572">
          <cell r="A1572" t="str">
            <v>SCE:REA:VARIABLE SPEED DRIVE ON CHILLED WATER PUMP CONTROL</v>
          </cell>
          <cell r="B1572" t="str">
            <v>SCE</v>
          </cell>
          <cell r="C1572" t="str">
            <v>REA</v>
          </cell>
          <cell r="D1572" t="str">
            <v>VARIABLE SPEED DRIVE ON CHILLED WATER PUMP CONTROL</v>
          </cell>
          <cell r="E1572" t="str">
            <v>Com</v>
          </cell>
          <cell r="F1572">
            <v>15</v>
          </cell>
          <cell r="G1572">
            <v>15</v>
          </cell>
          <cell r="H1572">
            <v>6.666666666666667</v>
          </cell>
          <cell r="I1572">
            <v>0</v>
          </cell>
          <cell r="J1572" t="b">
            <v>1</v>
          </cell>
        </row>
        <row r="1573">
          <cell r="A1573" t="str">
            <v>SCE:ROBNC:13 WATT TO &lt; 14 WATT PAR38 LED</v>
          </cell>
          <cell r="B1573" t="str">
            <v>SCE</v>
          </cell>
          <cell r="C1573" t="str">
            <v>ROBNC</v>
          </cell>
          <cell r="D1573" t="str">
            <v>13 WATT TO &lt; 14 WATT PAR38 LED</v>
          </cell>
          <cell r="E1573" t="str">
            <v>Res</v>
          </cell>
          <cell r="F1573">
            <v>6.9000000953674299</v>
          </cell>
          <cell r="G1573">
            <v>6.9000000953674299</v>
          </cell>
          <cell r="H1573">
            <v>6.9000000953674299</v>
          </cell>
          <cell r="I1573">
            <v>6.9000000953674299</v>
          </cell>
          <cell r="J1573" t="b">
            <v>0</v>
          </cell>
        </row>
        <row r="1574">
          <cell r="A1574" t="str">
            <v>SCE:ROBNC:14 WATT TO &lt; 15 WATT A-LAMP LED</v>
          </cell>
          <cell r="B1574" t="str">
            <v>SCE</v>
          </cell>
          <cell r="C1574" t="str">
            <v>ROBNC</v>
          </cell>
          <cell r="D1574" t="str">
            <v>14 WATT TO &lt; 15 WATT A-LAMP LED</v>
          </cell>
          <cell r="E1574" t="str">
            <v>Com</v>
          </cell>
          <cell r="F1574">
            <v>6.4000000953674299</v>
          </cell>
          <cell r="G1574">
            <v>6.4000000953674299</v>
          </cell>
          <cell r="H1574">
            <v>6.4000000953674299</v>
          </cell>
          <cell r="I1574">
            <v>6.4000000953674299</v>
          </cell>
          <cell r="J1574" t="b">
            <v>0</v>
          </cell>
        </row>
        <row r="1575">
          <cell r="A1575" t="str">
            <v>SCE:ROBNC:14 WATT TO &lt; 15 WATT PAR30 LED</v>
          </cell>
          <cell r="B1575" t="str">
            <v>SCE</v>
          </cell>
          <cell r="C1575" t="str">
            <v>ROBNC</v>
          </cell>
          <cell r="D1575" t="str">
            <v>14 WATT TO &lt; 15 WATT PAR30 LED</v>
          </cell>
          <cell r="E1575" t="str">
            <v>Res</v>
          </cell>
          <cell r="F1575">
            <v>6.5999999046325701</v>
          </cell>
          <cell r="G1575">
            <v>6.5999999046325701</v>
          </cell>
          <cell r="H1575">
            <v>6.5999999046325701</v>
          </cell>
          <cell r="I1575">
            <v>6.5999999046325701</v>
          </cell>
          <cell r="J1575" t="b">
            <v>0</v>
          </cell>
        </row>
        <row r="1576">
          <cell r="A1576" t="str">
            <v>SCE:ROBNC:15 WATT TO &lt; 16 WATT A-LAMP LED</v>
          </cell>
          <cell r="B1576" t="str">
            <v>SCE</v>
          </cell>
          <cell r="C1576" t="str">
            <v>ROBNC</v>
          </cell>
          <cell r="D1576" t="str">
            <v>15 WATT TO &lt; 16 WATT A-LAMP LED</v>
          </cell>
          <cell r="E1576" t="str">
            <v>Com</v>
          </cell>
          <cell r="F1576">
            <v>6.5</v>
          </cell>
          <cell r="G1576">
            <v>6.5</v>
          </cell>
          <cell r="H1576">
            <v>6.5</v>
          </cell>
          <cell r="I1576">
            <v>6.5</v>
          </cell>
          <cell r="J1576" t="b">
            <v>0</v>
          </cell>
        </row>
        <row r="1577">
          <cell r="A1577" t="str">
            <v>SCE:REA:VARIABLE SPEED DRIVE ON HVAC FAN CONTROL</v>
          </cell>
          <cell r="B1577" t="str">
            <v>SCE</v>
          </cell>
          <cell r="C1577" t="str">
            <v>REA</v>
          </cell>
          <cell r="D1577" t="str">
            <v>VARIABLE SPEED DRIVE ON HVAC FAN CONTROL</v>
          </cell>
          <cell r="E1577" t="str">
            <v>Com</v>
          </cell>
          <cell r="F1577">
            <v>0</v>
          </cell>
          <cell r="G1577">
            <v>0</v>
          </cell>
          <cell r="H1577">
            <v>0</v>
          </cell>
          <cell r="I1577">
            <v>0</v>
          </cell>
          <cell r="J1577" t="b">
            <v>0</v>
          </cell>
        </row>
        <row r="1578">
          <cell r="A1578" t="str">
            <v>SCE:ROBNC:15 WATT TO &lt; 16 WATT A-LAMP LED</v>
          </cell>
          <cell r="B1578" t="str">
            <v>SCE</v>
          </cell>
          <cell r="C1578" t="str">
            <v>ROBNC</v>
          </cell>
          <cell r="D1578" t="str">
            <v>15 WATT TO &lt; 16 WATT A-LAMP LED</v>
          </cell>
          <cell r="E1578" t="str">
            <v>Res</v>
          </cell>
          <cell r="F1578">
            <v>6.5</v>
          </cell>
          <cell r="G1578">
            <v>6.5</v>
          </cell>
          <cell r="H1578">
            <v>6.5</v>
          </cell>
          <cell r="I1578">
            <v>6.5</v>
          </cell>
          <cell r="J1578" t="b">
            <v>0</v>
          </cell>
        </row>
        <row r="1579">
          <cell r="A1579" t="str">
            <v>SCE:ROBNC:16 WATT TO &lt; 17 WATT PAR38 LED</v>
          </cell>
          <cell r="B1579" t="str">
            <v>SCE</v>
          </cell>
          <cell r="C1579" t="str">
            <v>ROBNC</v>
          </cell>
          <cell r="D1579" t="str">
            <v>16 WATT TO &lt; 17 WATT PAR38 LED</v>
          </cell>
          <cell r="E1579" t="str">
            <v>Com</v>
          </cell>
          <cell r="F1579">
            <v>6.4000000953674299</v>
          </cell>
          <cell r="G1579">
            <v>6.4000000953674299</v>
          </cell>
          <cell r="H1579">
            <v>6.4000000953674299</v>
          </cell>
          <cell r="I1579">
            <v>6.4000000953674299</v>
          </cell>
          <cell r="J1579" t="b">
            <v>0</v>
          </cell>
        </row>
        <row r="1580">
          <cell r="A1580" t="str">
            <v>SCE:ROBNC:18 WATT TO &lt; 19 WATT PAR38 LED</v>
          </cell>
          <cell r="B1580" t="str">
            <v>SCE</v>
          </cell>
          <cell r="C1580" t="str">
            <v>ROBNC</v>
          </cell>
          <cell r="D1580" t="str">
            <v>18 WATT TO &lt; 19 WATT PAR38 LED</v>
          </cell>
          <cell r="E1580" t="str">
            <v>Com</v>
          </cell>
          <cell r="F1580">
            <v>6.5999999046325701</v>
          </cell>
          <cell r="G1580">
            <v>6.5999999046325701</v>
          </cell>
          <cell r="H1580">
            <v>6.5999999046325701</v>
          </cell>
          <cell r="I1580">
            <v>6.5999999046325701</v>
          </cell>
          <cell r="J1580" t="b">
            <v>0</v>
          </cell>
        </row>
        <row r="1581">
          <cell r="A1581" t="str">
            <v>SCE:ROBNC:20 WATT TO &lt; 21 WATT A-LAMP LED</v>
          </cell>
          <cell r="B1581" t="str">
            <v>SCE</v>
          </cell>
          <cell r="C1581" t="str">
            <v>ROBNC</v>
          </cell>
          <cell r="D1581" t="str">
            <v>20 WATT TO &lt; 21 WATT A-LAMP LED</v>
          </cell>
          <cell r="E1581" t="str">
            <v>Ind</v>
          </cell>
          <cell r="F1581">
            <v>6.9000000953674299</v>
          </cell>
          <cell r="G1581">
            <v>6.9000000953674299</v>
          </cell>
          <cell r="H1581">
            <v>6.9000000953674299</v>
          </cell>
          <cell r="I1581">
            <v>6.9000000953674299</v>
          </cell>
          <cell r="J1581" t="b">
            <v>0</v>
          </cell>
        </row>
        <row r="1582">
          <cell r="A1582" t="str">
            <v>SCE:ROBNC:3 WATT TO &lt; 4 WATT CANDELABRA LED</v>
          </cell>
          <cell r="B1582" t="str">
            <v>SCE</v>
          </cell>
          <cell r="C1582" t="str">
            <v>ROBNC</v>
          </cell>
          <cell r="D1582" t="str">
            <v>3 WATT TO &lt; 4 WATT CANDELABRA LED</v>
          </cell>
          <cell r="E1582" t="str">
            <v>Com</v>
          </cell>
          <cell r="F1582">
            <v>6.5</v>
          </cell>
          <cell r="G1582">
            <v>6.5</v>
          </cell>
          <cell r="H1582">
            <v>6.5</v>
          </cell>
          <cell r="I1582">
            <v>6.5</v>
          </cell>
          <cell r="J1582" t="b">
            <v>0</v>
          </cell>
        </row>
        <row r="1583">
          <cell r="A1583" t="str">
            <v>SCE:ROBNC:(1) 48IN REDUCED WATTAGE (28W) T8 LINEAR FLUORESCENT REPLACING (1) 48IN T8 LINEAR FLUORESCENT</v>
          </cell>
          <cell r="B1583" t="str">
            <v>SCE</v>
          </cell>
          <cell r="C1583" t="str">
            <v>ROBNC</v>
          </cell>
          <cell r="D1583" t="str">
            <v>(1) 48IN REDUCED WATTAGE (28W) T8 LINEAR FLUORESCENT REPLACING (1) 48IN T8 LINEAR FLUORESCENT</v>
          </cell>
          <cell r="E1583" t="str">
            <v>Com</v>
          </cell>
          <cell r="F1583">
            <v>14.199999809265099</v>
          </cell>
          <cell r="G1583">
            <v>14.199999809265099</v>
          </cell>
          <cell r="H1583">
            <v>14.199999809265099</v>
          </cell>
          <cell r="I1583">
            <v>14.199999809265099</v>
          </cell>
          <cell r="J1583" t="b">
            <v>0</v>
          </cell>
        </row>
        <row r="1584">
          <cell r="A1584" t="str">
            <v>SCE:ROBNC:= 15 WATT DOWN LIGHT (NON RES) LED REPLACING 40-100 WATTS INCANDESCENT LIGHTING</v>
          </cell>
          <cell r="B1584" t="str">
            <v>SCE</v>
          </cell>
          <cell r="C1584" t="str">
            <v>ROBNC</v>
          </cell>
          <cell r="D1584" t="str">
            <v>= 15 WATT DOWN LIGHT (NON RES) LED REPLACING 40-100 WATTS INCANDESCENT LIGHTING</v>
          </cell>
          <cell r="E1584" t="str">
            <v>Com</v>
          </cell>
          <cell r="F1584">
            <v>4.1999998092651403</v>
          </cell>
          <cell r="G1584">
            <v>4.1999998092651403</v>
          </cell>
          <cell r="H1584">
            <v>4.1999998092651403</v>
          </cell>
          <cell r="I1584">
            <v>4.1999998092651403</v>
          </cell>
          <cell r="J1584" t="b">
            <v>0</v>
          </cell>
        </row>
        <row r="1585">
          <cell r="A1585" t="str">
            <v>SCE:ROBNC:= 15 WATT DOWN LIGHT (NON RES) LED REPLACING 40-100 WATTS INCANDESCENT LIGHTING</v>
          </cell>
          <cell r="B1585" t="str">
            <v>SCE</v>
          </cell>
          <cell r="C1585" t="str">
            <v>ROBNC</v>
          </cell>
          <cell r="D1585" t="str">
            <v>= 15 WATT DOWN LIGHT (NON RES) LED REPLACING 40-100 WATTS INCANDESCENT LIGHTING</v>
          </cell>
          <cell r="E1585" t="str">
            <v>Com</v>
          </cell>
          <cell r="F1585">
            <v>4.6999998092651403</v>
          </cell>
          <cell r="G1585">
            <v>4.6999998092651403</v>
          </cell>
          <cell r="H1585">
            <v>4.6999998092651403</v>
          </cell>
          <cell r="I1585">
            <v>4.6999998092651403</v>
          </cell>
          <cell r="J1585" t="b">
            <v>0</v>
          </cell>
        </row>
        <row r="1586">
          <cell r="A1586" t="str">
            <v>SCE:ROBNC:3 WATT TO &lt; 4 WATT CANDELABRA LED</v>
          </cell>
          <cell r="B1586" t="str">
            <v>SCE</v>
          </cell>
          <cell r="C1586" t="str">
            <v>ROBNC</v>
          </cell>
          <cell r="D1586" t="str">
            <v>3 WATT TO &lt; 4 WATT CANDELABRA LED</v>
          </cell>
          <cell r="E1586" t="str">
            <v>Res</v>
          </cell>
          <cell r="F1586">
            <v>4.9000000953674299</v>
          </cell>
          <cell r="G1586">
            <v>4.9000000953674299</v>
          </cell>
          <cell r="H1586">
            <v>4.9000000953674299</v>
          </cell>
          <cell r="I1586">
            <v>4.9000000953674299</v>
          </cell>
          <cell r="J1586" t="b">
            <v>0</v>
          </cell>
        </row>
        <row r="1587">
          <cell r="A1587" t="str">
            <v>SCE:ROBNC:7 WATT TO &lt; 8 WATT PAR20 LED</v>
          </cell>
          <cell r="B1587" t="str">
            <v>SCE</v>
          </cell>
          <cell r="C1587" t="str">
            <v>ROBNC</v>
          </cell>
          <cell r="D1587" t="str">
            <v>7 WATT TO &lt; 8 WATT PAR20 LED</v>
          </cell>
          <cell r="E1587" t="str">
            <v>Com</v>
          </cell>
          <cell r="F1587">
            <v>6.5</v>
          </cell>
          <cell r="G1587">
            <v>6.5</v>
          </cell>
          <cell r="H1587">
            <v>6.5</v>
          </cell>
          <cell r="I1587">
            <v>6.5</v>
          </cell>
          <cell r="J1587" t="b">
            <v>0</v>
          </cell>
        </row>
        <row r="1588">
          <cell r="A1588" t="str">
            <v>SCE:ROBNC:8 WATT TO &lt; 9 WATT A-LAMP LED</v>
          </cell>
          <cell r="B1588" t="str">
            <v>SCE</v>
          </cell>
          <cell r="C1588" t="str">
            <v>ROBNC</v>
          </cell>
          <cell r="D1588" t="str">
            <v>8 WATT TO &lt; 9 WATT A-LAMP LED</v>
          </cell>
          <cell r="E1588" t="str">
            <v>Res</v>
          </cell>
          <cell r="F1588">
            <v>6.5999999046325701</v>
          </cell>
          <cell r="G1588">
            <v>6.5999999046325701</v>
          </cell>
          <cell r="H1588">
            <v>6.5999999046325701</v>
          </cell>
          <cell r="I1588">
            <v>6.5999999046325701</v>
          </cell>
          <cell r="J1588" t="b">
            <v>0</v>
          </cell>
        </row>
        <row r="1589">
          <cell r="A1589" t="str">
            <v>SCE:ROBNC:= 15 WATT DOWN LIGHT (NON RES) LED REPLACING 40-100 WATTS INCANDESCENT LIGHTING</v>
          </cell>
          <cell r="B1589" t="str">
            <v>SCE</v>
          </cell>
          <cell r="C1589" t="str">
            <v>ROBNC</v>
          </cell>
          <cell r="D1589" t="str">
            <v>= 15 WATT DOWN LIGHT (NON RES) LED REPLACING 40-100 WATTS INCANDESCENT LIGHTING</v>
          </cell>
          <cell r="E1589" t="str">
            <v>Com</v>
          </cell>
          <cell r="F1589">
            <v>5.9000000953674299</v>
          </cell>
          <cell r="G1589">
            <v>5.9000000953674299</v>
          </cell>
          <cell r="H1589">
            <v>5.9000000953674299</v>
          </cell>
          <cell r="I1589">
            <v>5.9000000953674299</v>
          </cell>
          <cell r="J1589" t="b">
            <v>0</v>
          </cell>
        </row>
        <row r="1590">
          <cell r="A1590" t="str">
            <v>SCE:ROBNC:= 15 WATT DOWN LIGHT (NON RES) LED REPLACING 40-100 WATTS INCANDESCENT LIGHTING</v>
          </cell>
          <cell r="B1590" t="str">
            <v>SCE</v>
          </cell>
          <cell r="C1590" t="str">
            <v>ROBNC</v>
          </cell>
          <cell r="D1590" t="str">
            <v>= 15 WATT DOWN LIGHT (NON RES) LED REPLACING 40-100 WATTS INCANDESCENT LIGHTING</v>
          </cell>
          <cell r="E1590" t="str">
            <v>Com</v>
          </cell>
          <cell r="F1590">
            <v>7.5999999046325701</v>
          </cell>
          <cell r="G1590">
            <v>7.5999999046325701</v>
          </cell>
          <cell r="H1590">
            <v>7.5999999046325701</v>
          </cell>
          <cell r="I1590">
            <v>7.5999999046325701</v>
          </cell>
          <cell r="J1590" t="b">
            <v>0</v>
          </cell>
        </row>
        <row r="1591">
          <cell r="A1591" t="str">
            <v>SCE:ROBNC:8 WATT TO &lt; 9 WATT PAR20 LED</v>
          </cell>
          <cell r="B1591" t="str">
            <v>SCE</v>
          </cell>
          <cell r="C1591" t="str">
            <v>ROBNC</v>
          </cell>
          <cell r="D1591" t="str">
            <v>8 WATT TO &lt; 9 WATT PAR20 LED</v>
          </cell>
          <cell r="E1591" t="str">
            <v>Com</v>
          </cell>
          <cell r="F1591">
            <v>6.5</v>
          </cell>
          <cell r="G1591">
            <v>6.5</v>
          </cell>
          <cell r="H1591">
            <v>6.5</v>
          </cell>
          <cell r="I1591">
            <v>6.5</v>
          </cell>
          <cell r="J1591" t="b">
            <v>0</v>
          </cell>
        </row>
        <row r="1592">
          <cell r="A1592" t="str">
            <v>SCE:ROBNC:8 WATT TO &lt; 9 WATT PAR20 LED</v>
          </cell>
          <cell r="B1592" t="str">
            <v>SCE</v>
          </cell>
          <cell r="C1592" t="str">
            <v>ROBNC</v>
          </cell>
          <cell r="D1592" t="str">
            <v>8 WATT TO &lt; 9 WATT PAR20 LED</v>
          </cell>
          <cell r="E1592" t="str">
            <v>Ind</v>
          </cell>
          <cell r="F1592">
            <v>6.5</v>
          </cell>
          <cell r="G1592">
            <v>6.5</v>
          </cell>
          <cell r="H1592">
            <v>6.5</v>
          </cell>
          <cell r="I1592">
            <v>6.5</v>
          </cell>
          <cell r="J1592" t="b">
            <v>0</v>
          </cell>
        </row>
        <row r="1593">
          <cell r="A1593" t="str">
            <v>SCE:ROBNC:9 WATT TO &lt; 10 WATT A-LAMP LED</v>
          </cell>
          <cell r="B1593" t="str">
            <v>SCE</v>
          </cell>
          <cell r="C1593" t="str">
            <v>ROBNC</v>
          </cell>
          <cell r="D1593" t="str">
            <v>9 WATT TO &lt; 10 WATT A-LAMP LED</v>
          </cell>
          <cell r="E1593" t="str">
            <v>Com</v>
          </cell>
          <cell r="F1593">
            <v>7.0999999046325701</v>
          </cell>
          <cell r="G1593">
            <v>7.0999999046325701</v>
          </cell>
          <cell r="H1593">
            <v>7.0999999046325701</v>
          </cell>
          <cell r="I1593">
            <v>7.0999999046325701</v>
          </cell>
          <cell r="J1593" t="b">
            <v>0</v>
          </cell>
        </row>
        <row r="1594">
          <cell r="A1594" t="str">
            <v>SCE:ROBNC:9 WATT TO &lt; 10 WATT A-LAMP LED</v>
          </cell>
          <cell r="B1594" t="str">
            <v>SCE</v>
          </cell>
          <cell r="C1594" t="str">
            <v>ROBNC</v>
          </cell>
          <cell r="D1594" t="str">
            <v>9 WATT TO &lt; 10 WATT A-LAMP LED</v>
          </cell>
          <cell r="E1594" t="str">
            <v>Ind</v>
          </cell>
          <cell r="F1594">
            <v>6.4000000953674299</v>
          </cell>
          <cell r="G1594">
            <v>6.4000000953674299</v>
          </cell>
          <cell r="H1594">
            <v>6.4000000953674299</v>
          </cell>
          <cell r="I1594">
            <v>6.4000000953674299</v>
          </cell>
          <cell r="J1594" t="b">
            <v>0</v>
          </cell>
        </row>
        <row r="1595">
          <cell r="A1595" t="str">
            <v>SCE:ROBNC:9 WATT TO &lt; 10 WATT A-LAMP LED</v>
          </cell>
          <cell r="B1595" t="str">
            <v>SCE</v>
          </cell>
          <cell r="C1595" t="str">
            <v>ROBNC</v>
          </cell>
          <cell r="D1595" t="str">
            <v>9 WATT TO &lt; 10 WATT A-LAMP LED</v>
          </cell>
          <cell r="E1595" t="str">
            <v>Ind</v>
          </cell>
          <cell r="F1595">
            <v>6.5999999046325701</v>
          </cell>
          <cell r="G1595">
            <v>6.5999999046325701</v>
          </cell>
          <cell r="H1595">
            <v>6.5999999046325701</v>
          </cell>
          <cell r="I1595">
            <v>6.5999999046325701</v>
          </cell>
          <cell r="J1595" t="b">
            <v>0</v>
          </cell>
        </row>
        <row r="1596">
          <cell r="A1596" t="str">
            <v>SCE:ROBNC:UP TO 10 WATT A-LAMP LED</v>
          </cell>
          <cell r="B1596" t="str">
            <v>SCE</v>
          </cell>
          <cell r="C1596" t="str">
            <v>ROBNC</v>
          </cell>
          <cell r="D1596" t="str">
            <v>UP TO 10 WATT A-LAMP LED</v>
          </cell>
          <cell r="E1596" t="str">
            <v>Res</v>
          </cell>
          <cell r="F1596">
            <v>6.5999999046325701</v>
          </cell>
          <cell r="G1596">
            <v>6.5999999046325701</v>
          </cell>
          <cell r="H1596">
            <v>6.5999999046325701</v>
          </cell>
          <cell r="I1596">
            <v>6.5999999046325701</v>
          </cell>
          <cell r="J1596" t="b">
            <v>0</v>
          </cell>
        </row>
        <row r="1597">
          <cell r="A1597" t="str">
            <v>SCE:ROBNC:&gt; 10 TO 30 WATT A-LAMP LED</v>
          </cell>
          <cell r="B1597" t="str">
            <v>SCE</v>
          </cell>
          <cell r="C1597" t="str">
            <v>ROBNC</v>
          </cell>
          <cell r="D1597" t="str">
            <v>&gt; 10 TO 30 WATT A-LAMP LED</v>
          </cell>
          <cell r="E1597" t="str">
            <v>Com</v>
          </cell>
          <cell r="F1597">
            <v>8.3000001907348597</v>
          </cell>
          <cell r="G1597">
            <v>8.3000001907348597</v>
          </cell>
          <cell r="H1597">
            <v>8.3000001907348597</v>
          </cell>
          <cell r="I1597">
            <v>8.3000001907348597</v>
          </cell>
          <cell r="J1597" t="b">
            <v>0</v>
          </cell>
        </row>
        <row r="1598">
          <cell r="A1598" t="str">
            <v>SCE:ROBNC:&gt; 10 TO 30 WATT A-LAMP LED</v>
          </cell>
          <cell r="B1598" t="str">
            <v>SCE</v>
          </cell>
          <cell r="C1598" t="str">
            <v>ROBNC</v>
          </cell>
          <cell r="D1598" t="str">
            <v>&gt; 10 TO 30 WATT A-LAMP LED</v>
          </cell>
          <cell r="E1598" t="str">
            <v>Com</v>
          </cell>
          <cell r="F1598">
            <v>8.6000003814697301</v>
          </cell>
          <cell r="G1598">
            <v>8.6000003814697301</v>
          </cell>
          <cell r="H1598">
            <v>8.6000003814697301</v>
          </cell>
          <cell r="I1598">
            <v>8.6000003814697301</v>
          </cell>
          <cell r="J1598" t="b">
            <v>0</v>
          </cell>
        </row>
        <row r="1599">
          <cell r="A1599" t="str">
            <v>SCE:ROBNC:&gt; 15 TO 21 WATT PAR30 LED</v>
          </cell>
          <cell r="B1599" t="str">
            <v>SCE</v>
          </cell>
          <cell r="C1599" t="str">
            <v>ROBNC</v>
          </cell>
          <cell r="D1599" t="str">
            <v>&gt; 15 TO 21 WATT PAR30 LED</v>
          </cell>
          <cell r="E1599" t="str">
            <v>Com</v>
          </cell>
          <cell r="F1599">
            <v>4.8000001907348597</v>
          </cell>
          <cell r="G1599">
            <v>4.8000001907348597</v>
          </cell>
          <cell r="H1599">
            <v>4.8000001907348597</v>
          </cell>
          <cell r="I1599">
            <v>4.8000001907348597</v>
          </cell>
          <cell r="J1599" t="b">
            <v>0</v>
          </cell>
        </row>
        <row r="1600">
          <cell r="A1600" t="str">
            <v>SCE:ROBNC:&gt; 15 TO 21 WATT PAR30 LED</v>
          </cell>
          <cell r="B1600" t="str">
            <v>SCE</v>
          </cell>
          <cell r="C1600" t="str">
            <v>ROBNC</v>
          </cell>
          <cell r="D1600" t="str">
            <v>&gt; 15 TO 21 WATT PAR30 LED</v>
          </cell>
          <cell r="E1600" t="str">
            <v>Com</v>
          </cell>
          <cell r="F1600">
            <v>9.3000001907348597</v>
          </cell>
          <cell r="G1600">
            <v>9.3000001907348597</v>
          </cell>
          <cell r="H1600">
            <v>9.3000001907348597</v>
          </cell>
          <cell r="I1600">
            <v>9.3000001907348597</v>
          </cell>
          <cell r="J1600" t="b">
            <v>0</v>
          </cell>
        </row>
        <row r="1601">
          <cell r="A1601" t="str">
            <v>SCE:ROBNC:&gt; 15 TO 21 WATT PAR30 LED</v>
          </cell>
          <cell r="B1601" t="str">
            <v>SCE</v>
          </cell>
          <cell r="C1601" t="str">
            <v>ROBNC</v>
          </cell>
          <cell r="D1601" t="str">
            <v>&gt; 15 TO 21 WATT PAR30 LED</v>
          </cell>
          <cell r="E1601" t="str">
            <v>Com</v>
          </cell>
          <cell r="F1601">
            <v>10.300000190734901</v>
          </cell>
          <cell r="G1601">
            <v>10.300000190734901</v>
          </cell>
          <cell r="H1601">
            <v>10.300000190734901</v>
          </cell>
          <cell r="I1601">
            <v>10.300000190734901</v>
          </cell>
          <cell r="J1601" t="b">
            <v>0</v>
          </cell>
        </row>
        <row r="1602">
          <cell r="A1602" t="str">
            <v>SCE:ROBNC:&gt; 17 TO 25 WATT PAR38 LED</v>
          </cell>
          <cell r="B1602" t="str">
            <v>SCE</v>
          </cell>
          <cell r="C1602" t="str">
            <v>ROBNC</v>
          </cell>
          <cell r="D1602" t="str">
            <v>&gt; 17 TO 25 WATT PAR38 LED</v>
          </cell>
          <cell r="E1602" t="str">
            <v>Com</v>
          </cell>
          <cell r="F1602">
            <v>12</v>
          </cell>
          <cell r="G1602">
            <v>12</v>
          </cell>
          <cell r="H1602">
            <v>12</v>
          </cell>
          <cell r="I1602">
            <v>12</v>
          </cell>
          <cell r="J1602" t="b">
            <v>0</v>
          </cell>
        </row>
        <row r="1603">
          <cell r="A1603" t="str">
            <v>SCE:ROBNC:&gt; 6 TO 10 WATT MR16 LED</v>
          </cell>
          <cell r="B1603" t="str">
            <v>SCE</v>
          </cell>
          <cell r="C1603" t="str">
            <v>ROBNC</v>
          </cell>
          <cell r="D1603" t="str">
            <v>&gt; 6 TO 10 WATT MR16 LED</v>
          </cell>
          <cell r="E1603" t="str">
            <v>Com</v>
          </cell>
          <cell r="F1603">
            <v>4.5999999046325701</v>
          </cell>
          <cell r="G1603">
            <v>4.5999999046325701</v>
          </cell>
          <cell r="H1603">
            <v>4.5999999046325701</v>
          </cell>
          <cell r="I1603">
            <v>4.5999999046325701</v>
          </cell>
          <cell r="J1603" t="b">
            <v>0</v>
          </cell>
        </row>
        <row r="1604">
          <cell r="A1604" t="str">
            <v>SCE:ROBNC:&gt; 6 TO 10 WATT MR16 LED</v>
          </cell>
          <cell r="B1604" t="str">
            <v>SCE</v>
          </cell>
          <cell r="C1604" t="str">
            <v>ROBNC</v>
          </cell>
          <cell r="D1604" t="str">
            <v>&gt; 6 TO 10 WATT MR16 LED</v>
          </cell>
          <cell r="E1604" t="str">
            <v>Com</v>
          </cell>
          <cell r="F1604">
            <v>5.9000000953674299</v>
          </cell>
          <cell r="G1604">
            <v>5.9000000953674299</v>
          </cell>
          <cell r="H1604">
            <v>5.9000000953674299</v>
          </cell>
          <cell r="I1604">
            <v>5.9000000953674299</v>
          </cell>
          <cell r="J1604" t="b">
            <v>0</v>
          </cell>
        </row>
        <row r="1605">
          <cell r="A1605" t="str">
            <v>SCE:ROBNC:&gt; 6 TO 10 WATT MR16 LED</v>
          </cell>
          <cell r="B1605" t="str">
            <v>SCE</v>
          </cell>
          <cell r="C1605" t="str">
            <v>ROBNC</v>
          </cell>
          <cell r="D1605" t="str">
            <v>&gt; 6 TO 10 WATT MR16 LED</v>
          </cell>
          <cell r="E1605" t="str">
            <v>Com</v>
          </cell>
          <cell r="F1605">
            <v>6.5999999046325701</v>
          </cell>
          <cell r="G1605">
            <v>6.5999999046325701</v>
          </cell>
          <cell r="H1605">
            <v>6.5999999046325701</v>
          </cell>
          <cell r="I1605">
            <v>6.5999999046325701</v>
          </cell>
          <cell r="J1605" t="b">
            <v>0</v>
          </cell>
        </row>
        <row r="1606">
          <cell r="A1606" t="str">
            <v>SCE:ROBNC:&gt; 6 TO 10 WATT MR16 LED</v>
          </cell>
          <cell r="B1606" t="str">
            <v>SCE</v>
          </cell>
          <cell r="C1606" t="str">
            <v>ROBNC</v>
          </cell>
          <cell r="D1606" t="str">
            <v>&gt; 6 TO 10 WATT MR16 LED</v>
          </cell>
          <cell r="E1606" t="str">
            <v>Com</v>
          </cell>
          <cell r="F1606">
            <v>6.6999998092651403</v>
          </cell>
          <cell r="G1606">
            <v>6.6999998092651403</v>
          </cell>
          <cell r="H1606">
            <v>6.6999998092651403</v>
          </cell>
          <cell r="I1606">
            <v>6.6999998092651403</v>
          </cell>
          <cell r="J1606" t="b">
            <v>0</v>
          </cell>
        </row>
        <row r="1607">
          <cell r="A1607" t="str">
            <v>SCE:ROBNC:&gt; 6 TO 10 WATT MR16 LED</v>
          </cell>
          <cell r="B1607" t="str">
            <v>SCE</v>
          </cell>
          <cell r="C1607" t="str">
            <v>ROBNC</v>
          </cell>
          <cell r="D1607" t="str">
            <v>&gt; 6 TO 10 WATT MR16 LED</v>
          </cell>
          <cell r="E1607" t="str">
            <v>Com</v>
          </cell>
          <cell r="F1607">
            <v>8.3000001907348597</v>
          </cell>
          <cell r="G1607">
            <v>8.3000001907348597</v>
          </cell>
          <cell r="H1607">
            <v>8.3000001907348597</v>
          </cell>
          <cell r="I1607">
            <v>8.3000001907348597</v>
          </cell>
          <cell r="J1607" t="b">
            <v>0</v>
          </cell>
        </row>
        <row r="1608">
          <cell r="A1608" t="str">
            <v>SCE:ROBNC:&gt; 6 TO 10 WATT MR16 LED</v>
          </cell>
          <cell r="B1608" t="str">
            <v>SCE</v>
          </cell>
          <cell r="C1608" t="str">
            <v>ROBNC</v>
          </cell>
          <cell r="D1608" t="str">
            <v>&gt; 6 TO 10 WATT MR16 LED</v>
          </cell>
          <cell r="E1608" t="str">
            <v>Com</v>
          </cell>
          <cell r="F1608">
            <v>8.8000001907348597</v>
          </cell>
          <cell r="G1608">
            <v>8.8000001907348597</v>
          </cell>
          <cell r="H1608">
            <v>8.8000001907348597</v>
          </cell>
          <cell r="I1608">
            <v>8.8000001907348597</v>
          </cell>
          <cell r="J1608" t="b">
            <v>0</v>
          </cell>
        </row>
        <row r="1609">
          <cell r="A1609" t="str">
            <v>SCE:ROBNC:15 - 29 CUBIC FEET GLASS-DOOR REACH-IN REFRIGERATOR</v>
          </cell>
          <cell r="B1609" t="str">
            <v>SCE</v>
          </cell>
          <cell r="C1609" t="str">
            <v>ROBNC</v>
          </cell>
          <cell r="D1609" t="str">
            <v>15 - 29 CUBIC FEET GLASS-DOOR REACH-IN REFRIGERATOR</v>
          </cell>
          <cell r="E1609" t="str">
            <v>Com</v>
          </cell>
          <cell r="F1609">
            <v>12</v>
          </cell>
          <cell r="G1609">
            <v>12</v>
          </cell>
          <cell r="H1609">
            <v>12</v>
          </cell>
          <cell r="I1609">
            <v>12</v>
          </cell>
          <cell r="J1609" t="b">
            <v>0</v>
          </cell>
        </row>
        <row r="1610">
          <cell r="A1610" t="str">
            <v>SCE:ROBNC:15 - 29 CUBIC FEET SOLID-DOOR REACH-IN FREEZER</v>
          </cell>
          <cell r="B1610" t="str">
            <v>SCE</v>
          </cell>
          <cell r="C1610" t="str">
            <v>ROBNC</v>
          </cell>
          <cell r="D1610" t="str">
            <v>15 - 29 CUBIC FEET SOLID-DOOR REACH-IN FREEZER</v>
          </cell>
          <cell r="E1610" t="str">
            <v>Com</v>
          </cell>
          <cell r="F1610">
            <v>12</v>
          </cell>
          <cell r="G1610">
            <v>12</v>
          </cell>
          <cell r="H1610">
            <v>12</v>
          </cell>
          <cell r="I1610">
            <v>12</v>
          </cell>
          <cell r="J1610" t="b">
            <v>0</v>
          </cell>
        </row>
        <row r="1611">
          <cell r="A1611" t="str">
            <v>SCE:ROBNC:501 - 1000 LBS PER DAY ICE MACHINE</v>
          </cell>
          <cell r="B1611" t="str">
            <v>SCE</v>
          </cell>
          <cell r="C1611" t="str">
            <v>ROBNC</v>
          </cell>
          <cell r="D1611" t="str">
            <v>501 - 1000 LBS PER DAY ICE MACHINE</v>
          </cell>
          <cell r="E1611" t="str">
            <v>Com</v>
          </cell>
          <cell r="F1611">
            <v>10</v>
          </cell>
          <cell r="G1611">
            <v>10</v>
          </cell>
          <cell r="H1611">
            <v>10</v>
          </cell>
          <cell r="I1611">
            <v>10</v>
          </cell>
          <cell r="J1611" t="b">
            <v>0</v>
          </cell>
        </row>
        <row r="1612">
          <cell r="A1612" t="str">
            <v>SCE:ROBNC:COOKING EFFICIENCY =60% COMMERCIAL ELECTRIC COMBINATION &lt;15 PANS OVEN</v>
          </cell>
          <cell r="B1612" t="str">
            <v>SCE</v>
          </cell>
          <cell r="C1612" t="str">
            <v>ROBNC</v>
          </cell>
          <cell r="D1612" t="str">
            <v>COOKING EFFICIENCY =60% COMMERCIAL ELECTRIC COMBINATION &lt;15 PANS OVEN</v>
          </cell>
          <cell r="E1612" t="str">
            <v>Com</v>
          </cell>
          <cell r="F1612">
            <v>12</v>
          </cell>
          <cell r="G1612">
            <v>12</v>
          </cell>
          <cell r="H1612">
            <v>12</v>
          </cell>
          <cell r="I1612">
            <v>12</v>
          </cell>
          <cell r="J1612" t="b">
            <v>0</v>
          </cell>
        </row>
        <row r="1613">
          <cell r="A1613" t="str">
            <v>SCE:ROBNC:COOKING EFFICIENCY &gt; 80% ELECTRIC FRYER</v>
          </cell>
          <cell r="B1613" t="str">
            <v>SCE</v>
          </cell>
          <cell r="C1613" t="str">
            <v>ROBNC</v>
          </cell>
          <cell r="D1613" t="str">
            <v>COOKING EFFICIENCY &gt; 80% ELECTRIC FRYER</v>
          </cell>
          <cell r="E1613" t="str">
            <v>Com</v>
          </cell>
          <cell r="F1613">
            <v>12</v>
          </cell>
          <cell r="G1613">
            <v>12</v>
          </cell>
          <cell r="H1613">
            <v>12</v>
          </cell>
          <cell r="I1613">
            <v>12</v>
          </cell>
          <cell r="J1613" t="b">
            <v>0</v>
          </cell>
        </row>
        <row r="1614">
          <cell r="A1614" t="str">
            <v>SCE:ROBNC:LOW TEMPERATURE REACH-IN DISPLAY CASE</v>
          </cell>
          <cell r="B1614" t="str">
            <v>SCE</v>
          </cell>
          <cell r="C1614" t="str">
            <v>ROBNC</v>
          </cell>
          <cell r="D1614" t="str">
            <v>LOW TEMPERATURE REACH-IN DISPLAY CASE</v>
          </cell>
          <cell r="E1614" t="str">
            <v>Com</v>
          </cell>
          <cell r="F1614">
            <v>12</v>
          </cell>
          <cell r="G1614">
            <v>12</v>
          </cell>
          <cell r="H1614">
            <v>12</v>
          </cell>
          <cell r="I1614">
            <v>12</v>
          </cell>
          <cell r="J1614" t="b">
            <v>0</v>
          </cell>
        </row>
        <row r="1615">
          <cell r="A1615" t="str">
            <v>SCE:ROBNC:UP TO 10 WATT A-LAMP LED</v>
          </cell>
          <cell r="B1615" t="str">
            <v>SCE</v>
          </cell>
          <cell r="C1615" t="str">
            <v>ROBNC</v>
          </cell>
          <cell r="D1615" t="str">
            <v>UP TO 10 WATT A-LAMP LED</v>
          </cell>
          <cell r="E1615" t="str">
            <v>Com</v>
          </cell>
          <cell r="F1615">
            <v>4.1999998092651403</v>
          </cell>
          <cell r="G1615">
            <v>4.1999998092651403</v>
          </cell>
          <cell r="H1615">
            <v>4.1999998092651403</v>
          </cell>
          <cell r="I1615">
            <v>4.1999998092651403</v>
          </cell>
          <cell r="J1615" t="b">
            <v>0</v>
          </cell>
        </row>
        <row r="1616">
          <cell r="A1616" t="str">
            <v>SCE:ROBNC:UP TO 17 WATT PAR38 LED</v>
          </cell>
          <cell r="B1616" t="str">
            <v>SCE</v>
          </cell>
          <cell r="C1616" t="str">
            <v>ROBNC</v>
          </cell>
          <cell r="D1616" t="str">
            <v>UP TO 17 WATT PAR38 LED</v>
          </cell>
          <cell r="E1616" t="str">
            <v>Com</v>
          </cell>
          <cell r="F1616">
            <v>4.5999999046325701</v>
          </cell>
          <cell r="G1616">
            <v>4.5999999046325701</v>
          </cell>
          <cell r="H1616">
            <v>4.5999999046325701</v>
          </cell>
          <cell r="I1616">
            <v>4.5999999046325701</v>
          </cell>
          <cell r="J1616" t="b">
            <v>0</v>
          </cell>
        </row>
        <row r="1617">
          <cell r="A1617" t="str">
            <v>SCE:ROBNC:UP TO 17 WATT PAR38 LED</v>
          </cell>
          <cell r="B1617" t="str">
            <v>SCE</v>
          </cell>
          <cell r="C1617" t="str">
            <v>ROBNC</v>
          </cell>
          <cell r="D1617" t="str">
            <v>UP TO 17 WATT PAR38 LED</v>
          </cell>
          <cell r="E1617" t="str">
            <v>Com</v>
          </cell>
          <cell r="F1617">
            <v>4.6999998092651403</v>
          </cell>
          <cell r="G1617">
            <v>4.6999998092651403</v>
          </cell>
          <cell r="H1617">
            <v>4.6999998092651403</v>
          </cell>
          <cell r="I1617">
            <v>4.6999998092651403</v>
          </cell>
          <cell r="J1617" t="b">
            <v>0</v>
          </cell>
        </row>
        <row r="1618">
          <cell r="A1618" t="str">
            <v>SCE:ROBNC:UP TO 6 WATT MR16 LED</v>
          </cell>
          <cell r="B1618" t="str">
            <v>SCE</v>
          </cell>
          <cell r="C1618" t="str">
            <v>ROBNC</v>
          </cell>
          <cell r="D1618" t="str">
            <v>UP TO 6 WATT MR16 LED</v>
          </cell>
          <cell r="E1618" t="str">
            <v>Com</v>
          </cell>
          <cell r="F1618">
            <v>12</v>
          </cell>
          <cell r="G1618">
            <v>12</v>
          </cell>
          <cell r="H1618">
            <v>12</v>
          </cell>
          <cell r="I1618">
            <v>12</v>
          </cell>
          <cell r="J1618" t="b">
            <v>0</v>
          </cell>
        </row>
        <row r="1619">
          <cell r="A1619" t="str">
            <v>SCE:ROBNC:UP TO 70 WATT PULSE START HID REPLACING LESS THAN 100 WATT LAMP BASE CASE</v>
          </cell>
          <cell r="B1619" t="str">
            <v>SCE</v>
          </cell>
          <cell r="C1619" t="str">
            <v>ROBNC</v>
          </cell>
          <cell r="D1619" t="str">
            <v>UP TO 70 WATT PULSE START HID REPLACING LESS THAN 100 WATT LAMP BASE CASE</v>
          </cell>
          <cell r="E1619" t="str">
            <v>Com</v>
          </cell>
          <cell r="F1619">
            <v>15</v>
          </cell>
          <cell r="G1619">
            <v>15</v>
          </cell>
          <cell r="H1619">
            <v>15</v>
          </cell>
          <cell r="I1619">
            <v>15</v>
          </cell>
          <cell r="J1619" t="b">
            <v>0</v>
          </cell>
        </row>
        <row r="1620">
          <cell r="A1620" t="str">
            <v>SCE:ER:(1) 48IN MEDIUM TEMP REACH-IN DISPLAY CASES SHELF LED REPLACING (1) 48IN T12 LINEAR FLUORESCENT</v>
          </cell>
          <cell r="B1620" t="str">
            <v>SCE</v>
          </cell>
          <cell r="C1620" t="str">
            <v>ER</v>
          </cell>
          <cell r="D1620" t="str">
            <v>(1) 48IN MEDIUM TEMP REACH-IN DISPLAY CASES SHELF LED REPLACING (1) 48IN T12 LINEAR FLUORESCENT</v>
          </cell>
          <cell r="E1620" t="str">
            <v>Com</v>
          </cell>
          <cell r="F1620">
            <v>16</v>
          </cell>
          <cell r="G1620">
            <v>5.3000001907348597</v>
          </cell>
          <cell r="H1620">
            <v>16</v>
          </cell>
          <cell r="I1620">
            <v>5.3000001907348597</v>
          </cell>
          <cell r="J1620" t="b">
            <v>0</v>
          </cell>
        </row>
        <row r="1621">
          <cell r="A1621" t="str">
            <v>SCE:ER:(1) 48IN REDUCED 28 WATT T8 LINEAR FLUORESCENT REPLACING (1) 48IN T12 LINEAR FLUORESCENT</v>
          </cell>
          <cell r="B1621" t="str">
            <v>SCE</v>
          </cell>
          <cell r="C1621" t="str">
            <v>ER</v>
          </cell>
          <cell r="D1621" t="str">
            <v>(1) 48IN REDUCED 28 WATT T8 LINEAR FLUORESCENT REPLACING (1) 48IN T12 LINEAR FLUORESCENT</v>
          </cell>
          <cell r="E1621" t="str">
            <v>Com</v>
          </cell>
          <cell r="F1621">
            <v>14.5</v>
          </cell>
          <cell r="G1621">
            <v>4.8000001907348597</v>
          </cell>
          <cell r="H1621">
            <v>14.5</v>
          </cell>
          <cell r="I1621">
            <v>4.8000001907348597</v>
          </cell>
          <cell r="J1621" t="b">
            <v>0</v>
          </cell>
        </row>
        <row r="1622">
          <cell r="A1622" t="str">
            <v>SCE:ROBNC:&gt; 17 TO 25 WATT PAR38 LED</v>
          </cell>
          <cell r="B1622" t="str">
            <v>SCE</v>
          </cell>
          <cell r="C1622" t="str">
            <v>ROBNC</v>
          </cell>
          <cell r="D1622" t="str">
            <v>&gt; 17 TO 25 WATT PAR38 LED</v>
          </cell>
          <cell r="E1622" t="str">
            <v>Res</v>
          </cell>
          <cell r="F1622">
            <v>16</v>
          </cell>
          <cell r="G1622">
            <v>16</v>
          </cell>
          <cell r="H1622">
            <v>16</v>
          </cell>
          <cell r="I1622">
            <v>16</v>
          </cell>
          <cell r="J1622" t="b">
            <v>0</v>
          </cell>
        </row>
        <row r="1623">
          <cell r="A1623" t="str">
            <v>SCE:ER:(2) 48IN (1) INSTANT START BALLAST - REDUCED LIGHT OUTPUT T8 LINEAR FLUORESCENT REPLACING (1) 96IN T</v>
          </cell>
          <cell r="B1623" t="str">
            <v>SCE</v>
          </cell>
          <cell r="C1623" t="str">
            <v>ER</v>
          </cell>
          <cell r="D1623" t="str">
            <v>(2) 48IN (1) INSTANT START BALLAST - REDUCED LIGHT OUTPUT T8 LINEAR FLUORESCENT REPLACING (1) 96IN T</v>
          </cell>
          <cell r="E1623" t="str">
            <v>Com</v>
          </cell>
          <cell r="F1623">
            <v>14.300000190734901</v>
          </cell>
          <cell r="G1623">
            <v>1.3999999761581401</v>
          </cell>
          <cell r="H1623">
            <v>14.300000190734901</v>
          </cell>
          <cell r="I1623">
            <v>1.3999999761581401</v>
          </cell>
          <cell r="J1623" t="b">
            <v>0</v>
          </cell>
        </row>
        <row r="1624">
          <cell r="A1624" t="str">
            <v>SCE:ER:(2) 48IN (1) INSTANT START BALLAST - REDUCED LIGHT OUTPUT T8 LINEAR FLUORESCENT REPLACING (1) 96IN T</v>
          </cell>
          <cell r="B1624" t="str">
            <v>SCE</v>
          </cell>
          <cell r="C1624" t="str">
            <v>ER</v>
          </cell>
          <cell r="D1624" t="str">
            <v>(2) 48IN (1) INSTANT START BALLAST - REDUCED LIGHT OUTPUT T8 LINEAR FLUORESCENT REPLACING (1) 96IN T</v>
          </cell>
          <cell r="E1624" t="str">
            <v>Com</v>
          </cell>
          <cell r="F1624">
            <v>14.5</v>
          </cell>
          <cell r="G1624">
            <v>1.3999999761581401</v>
          </cell>
          <cell r="H1624">
            <v>14.5</v>
          </cell>
          <cell r="I1624">
            <v>1.3999999761581401</v>
          </cell>
          <cell r="J1624" t="b">
            <v>0</v>
          </cell>
        </row>
        <row r="1625">
          <cell r="A1625" t="str">
            <v>SCE:ER:(2) 48IN (1) PREMIUM INSTANT START BALLAST - REDUCED LIGHT OUTPUT T8 LINEAR FLOURESCENT  REPLACING (</v>
          </cell>
          <cell r="B1625" t="str">
            <v>SCE</v>
          </cell>
          <cell r="C1625" t="str">
            <v>ER</v>
          </cell>
          <cell r="D1625" t="str">
            <v>(2) 48IN (1) PREMIUM INSTANT START BALLAST - REDUCED LIGHT OUTPUT T8 LINEAR FLOURESCENT  REPLACING (</v>
          </cell>
          <cell r="E1625" t="str">
            <v>Com</v>
          </cell>
          <cell r="F1625">
            <v>14.5</v>
          </cell>
          <cell r="G1625">
            <v>1.3999999761581401</v>
          </cell>
          <cell r="H1625">
            <v>14.5</v>
          </cell>
          <cell r="I1625">
            <v>1.3999999761581401</v>
          </cell>
          <cell r="J1625" t="b">
            <v>0</v>
          </cell>
        </row>
        <row r="1626">
          <cell r="A1626" t="str">
            <v>SCE:ER:(2) 48IN REDUCED 28 WATT (1) INSTANT START BALLAST T8 LINEAR FLUORESCENT REPLACING (2) 48IN T12 LINE</v>
          </cell>
          <cell r="B1626" t="str">
            <v>SCE</v>
          </cell>
          <cell r="C1626" t="str">
            <v>ER</v>
          </cell>
          <cell r="D1626" t="str">
            <v>(2) 48IN REDUCED 28 WATT (1) INSTANT START BALLAST T8 LINEAR FLUORESCENT REPLACING (2) 48IN T12 LINE</v>
          </cell>
          <cell r="E1626" t="str">
            <v>Com</v>
          </cell>
          <cell r="F1626">
            <v>14.5</v>
          </cell>
          <cell r="G1626">
            <v>1.3999999761581401</v>
          </cell>
          <cell r="H1626">
            <v>14.5</v>
          </cell>
          <cell r="I1626">
            <v>1.3999999761581401</v>
          </cell>
          <cell r="J1626" t="b">
            <v>0</v>
          </cell>
        </row>
        <row r="1627">
          <cell r="A1627" t="str">
            <v>SCE:ER:(2) 48IN REDUCED 28 WATT (1) INSTANT START BALLAST T8 LINEAR FLUORESCENT REPLACING (4) 48IN T12 LINE</v>
          </cell>
          <cell r="B1627" t="str">
            <v>SCE</v>
          </cell>
          <cell r="C1627" t="str">
            <v>ER</v>
          </cell>
          <cell r="D1627" t="str">
            <v>(2) 48IN REDUCED 28 WATT (1) INSTANT START BALLAST T8 LINEAR FLUORESCENT REPLACING (4) 48IN T12 LINE</v>
          </cell>
          <cell r="E1627" t="str">
            <v>Com</v>
          </cell>
          <cell r="F1627">
            <v>14.5</v>
          </cell>
          <cell r="G1627">
            <v>1.3999999761581401</v>
          </cell>
          <cell r="H1627">
            <v>14.5</v>
          </cell>
          <cell r="I1627">
            <v>1.3999999761581401</v>
          </cell>
          <cell r="J1627" t="b">
            <v>0</v>
          </cell>
        </row>
        <row r="1628">
          <cell r="A1628" t="str">
            <v>SCE:ER:(2) 48IN REDUCED 28 WATT (1) INSTANT START BALLAST T8 LINEAR FLUORESCENT REPLACING (4) 48IN T12 LINE</v>
          </cell>
          <cell r="B1628" t="str">
            <v>SCE</v>
          </cell>
          <cell r="C1628" t="str">
            <v>ER</v>
          </cell>
          <cell r="D1628" t="str">
            <v>(2) 48IN REDUCED 28 WATT (1) INSTANT START BALLAST T8 LINEAR FLUORESCENT REPLACING (4) 48IN T12 LINE</v>
          </cell>
          <cell r="E1628" t="str">
            <v>Com</v>
          </cell>
          <cell r="F1628">
            <v>15</v>
          </cell>
          <cell r="G1628">
            <v>2</v>
          </cell>
          <cell r="H1628">
            <v>15</v>
          </cell>
          <cell r="I1628">
            <v>2</v>
          </cell>
          <cell r="J1628" t="b">
            <v>0</v>
          </cell>
        </row>
        <row r="1629">
          <cell r="A1629" t="str">
            <v>SCE:ER:(2) 48IN REDUCED 28 WATT (1) INSTANT START BALLAST W/ REFLECTORS T8 LINEAR FLUORESCENT REPLACING (2)</v>
          </cell>
          <cell r="B1629" t="str">
            <v>SCE</v>
          </cell>
          <cell r="C1629" t="str">
            <v>ER</v>
          </cell>
          <cell r="D1629" t="str">
            <v>(2) 48IN REDUCED 28 WATT (1) INSTANT START BALLAST W/ REFLECTORS T8 LINEAR FLUORESCENT REPLACING (2)</v>
          </cell>
          <cell r="E1629" t="str">
            <v>Com</v>
          </cell>
          <cell r="F1629">
            <v>15</v>
          </cell>
          <cell r="G1629">
            <v>2</v>
          </cell>
          <cell r="H1629">
            <v>15</v>
          </cell>
          <cell r="I1629">
            <v>2</v>
          </cell>
          <cell r="J1629" t="b">
            <v>0</v>
          </cell>
        </row>
        <row r="1630">
          <cell r="A1630" t="str">
            <v>SCE:ER:(2) 48IN REDUCED 28 WATT (1) INSTANT START BALLAST W/ REFLECTORS T8 LINEAR FLUORESCENT REPLACING (4)</v>
          </cell>
          <cell r="B1630" t="str">
            <v>SCE</v>
          </cell>
          <cell r="C1630" t="str">
            <v>ER</v>
          </cell>
          <cell r="D1630" t="str">
            <v>(2) 48IN REDUCED 28 WATT (1) INSTANT START BALLAST W/ REFLECTORS T8 LINEAR FLUORESCENT REPLACING (4)</v>
          </cell>
          <cell r="E1630" t="str">
            <v>Com</v>
          </cell>
          <cell r="F1630">
            <v>14.300000190734901</v>
          </cell>
          <cell r="G1630">
            <v>1.3999999761581401</v>
          </cell>
          <cell r="H1630">
            <v>14.300000190734901</v>
          </cell>
          <cell r="I1630">
            <v>1.3999999761581401</v>
          </cell>
          <cell r="J1630" t="b">
            <v>0</v>
          </cell>
        </row>
        <row r="1631">
          <cell r="A1631" t="str">
            <v>SCE:ER:(2) 48IN REDUCED 28 WATT (1) INSTANT START BALLAST W/ REFLECTORS T8 LINEAR FLUORESCENT REPLACING (4)</v>
          </cell>
          <cell r="B1631" t="str">
            <v>SCE</v>
          </cell>
          <cell r="C1631" t="str">
            <v>ER</v>
          </cell>
          <cell r="D1631" t="str">
            <v>(2) 48IN REDUCED 28 WATT (1) INSTANT START BALLAST W/ REFLECTORS T8 LINEAR FLUORESCENT REPLACING (4)</v>
          </cell>
          <cell r="E1631" t="str">
            <v>Com</v>
          </cell>
          <cell r="F1631">
            <v>14.5</v>
          </cell>
          <cell r="G1631">
            <v>1.3999999761581401</v>
          </cell>
          <cell r="H1631">
            <v>14.5</v>
          </cell>
          <cell r="I1631">
            <v>1.3999999761581401</v>
          </cell>
          <cell r="J1631" t="b">
            <v>0</v>
          </cell>
        </row>
        <row r="1632">
          <cell r="A1632" t="str">
            <v>SCE:ER:(2) 96IN (1) INSTANT START BALLAST - REDUCED LIGHT OUTPUT T8 LINEAR FLUORESCENT REPLACING (2) 96IN T</v>
          </cell>
          <cell r="B1632" t="str">
            <v>SCE</v>
          </cell>
          <cell r="C1632" t="str">
            <v>ER</v>
          </cell>
          <cell r="D1632" t="str">
            <v>(2) 96IN (1) INSTANT START BALLAST - REDUCED LIGHT OUTPUT T8 LINEAR FLUORESCENT REPLACING (2) 96IN T</v>
          </cell>
          <cell r="E1632" t="str">
            <v>Com</v>
          </cell>
          <cell r="F1632">
            <v>14.300000190734901</v>
          </cell>
          <cell r="G1632">
            <v>1.3999999761581401</v>
          </cell>
          <cell r="H1632">
            <v>14.300000190734901</v>
          </cell>
          <cell r="I1632">
            <v>1.3999999761581401</v>
          </cell>
          <cell r="J1632" t="b">
            <v>0</v>
          </cell>
        </row>
        <row r="1633">
          <cell r="A1633" t="str">
            <v>SCE:ER:(2) 96IN (1) INSTANT START BALLAST - REDUCED LIGHT OUTPUT T8 LINEAR FLUORESCENT REPLACING (2) 96IN T</v>
          </cell>
          <cell r="B1633" t="str">
            <v>SCE</v>
          </cell>
          <cell r="C1633" t="str">
            <v>ER</v>
          </cell>
          <cell r="D1633" t="str">
            <v>(2) 96IN (1) INSTANT START BALLAST - REDUCED LIGHT OUTPUT T8 LINEAR FLUORESCENT REPLACING (2) 96IN T</v>
          </cell>
          <cell r="E1633" t="str">
            <v>Com</v>
          </cell>
          <cell r="F1633">
            <v>14.5</v>
          </cell>
          <cell r="G1633">
            <v>1.3999999761581401</v>
          </cell>
          <cell r="H1633">
            <v>14.5</v>
          </cell>
          <cell r="I1633">
            <v>1.3999999761581401</v>
          </cell>
          <cell r="J1633" t="b">
            <v>0</v>
          </cell>
        </row>
        <row r="1634">
          <cell r="A1634" t="str">
            <v>SCE:ER:(2) 96IN (1) INSTANT START BALLAST - REDUCED LIGHT OUTPUT T8 LINEAR FLUORESCENT REPLACING (2) 96IN T</v>
          </cell>
          <cell r="B1634" t="str">
            <v>SCE</v>
          </cell>
          <cell r="C1634" t="str">
            <v>ER</v>
          </cell>
          <cell r="D1634" t="str">
            <v>(2) 96IN (1) INSTANT START BALLAST - REDUCED LIGHT OUTPUT T8 LINEAR FLUORESCENT REPLACING (2) 96IN T</v>
          </cell>
          <cell r="E1634" t="str">
            <v>Com</v>
          </cell>
          <cell r="F1634">
            <v>14.5</v>
          </cell>
          <cell r="G1634">
            <v>4.8000001907348597</v>
          </cell>
          <cell r="H1634">
            <v>14.5</v>
          </cell>
          <cell r="I1634">
            <v>4.8000001907348597</v>
          </cell>
          <cell r="J1634" t="b">
            <v>0</v>
          </cell>
        </row>
        <row r="1635">
          <cell r="A1635" t="str">
            <v>SCE:ER:(3) 48IN (1) INSTANT START BALLAST - NORMAL LIGHT OUTPUT T8 LINEAR FLUORESCENT REPLACING (3) 48IN T1</v>
          </cell>
          <cell r="B1635" t="str">
            <v>SCE</v>
          </cell>
          <cell r="C1635" t="str">
            <v>ER</v>
          </cell>
          <cell r="D1635" t="str">
            <v>(3) 48IN (1) INSTANT START BALLAST - NORMAL LIGHT OUTPUT T8 LINEAR FLUORESCENT REPLACING (3) 48IN T1</v>
          </cell>
          <cell r="E1635" t="str">
            <v>Com</v>
          </cell>
          <cell r="F1635">
            <v>14.5</v>
          </cell>
          <cell r="G1635">
            <v>1.3999999761581401</v>
          </cell>
          <cell r="H1635">
            <v>14.5</v>
          </cell>
          <cell r="I1635">
            <v>1.3999999761581401</v>
          </cell>
          <cell r="J1635" t="b">
            <v>0</v>
          </cell>
        </row>
        <row r="1636">
          <cell r="A1636" t="str">
            <v>SCE:ER:(3) 48IN (1) INSTANT START BALLAST - NORMAL LIGHT OUTPUT T8 LINEAR FLUORESCENT REPLACING (4) 48IN T1</v>
          </cell>
          <cell r="B1636" t="str">
            <v>SCE</v>
          </cell>
          <cell r="C1636" t="str">
            <v>ER</v>
          </cell>
          <cell r="D1636" t="str">
            <v>(3) 48IN (1) INSTANT START BALLAST - NORMAL LIGHT OUTPUT T8 LINEAR FLUORESCENT REPLACING (4) 48IN T1</v>
          </cell>
          <cell r="E1636" t="str">
            <v>Com</v>
          </cell>
          <cell r="F1636">
            <v>15</v>
          </cell>
          <cell r="G1636">
            <v>1.8999999761581401</v>
          </cell>
          <cell r="H1636">
            <v>15</v>
          </cell>
          <cell r="I1636">
            <v>1.8999999761581401</v>
          </cell>
          <cell r="J1636" t="b">
            <v>0</v>
          </cell>
        </row>
        <row r="1637">
          <cell r="A1637" t="str">
            <v>SCE:ER:(3) 48IN (2) INSTANT START BALLAST - REDUCED LIGHT OUTPUT T8 LINEAR FLUORESCENT REPLACING (3) 48IN T</v>
          </cell>
          <cell r="B1637" t="str">
            <v>SCE</v>
          </cell>
          <cell r="C1637" t="str">
            <v>ER</v>
          </cell>
          <cell r="D1637" t="str">
            <v>(3) 48IN (2) INSTANT START BALLAST - REDUCED LIGHT OUTPUT T8 LINEAR FLUORESCENT REPLACING (3) 48IN T</v>
          </cell>
          <cell r="E1637" t="str">
            <v>Com</v>
          </cell>
          <cell r="F1637">
            <v>15</v>
          </cell>
          <cell r="G1637">
            <v>2</v>
          </cell>
          <cell r="H1637">
            <v>15</v>
          </cell>
          <cell r="I1637">
            <v>2</v>
          </cell>
          <cell r="J1637" t="b">
            <v>0</v>
          </cell>
        </row>
        <row r="1638">
          <cell r="A1638" t="str">
            <v>SCE:ER:(3) 48IN (2) INSTANT START BALLAST - REDUCED LIGHT OUTPUT T8 LINEAR FLUORESCENT REPLACING (3) 48IN T</v>
          </cell>
          <cell r="B1638" t="str">
            <v>SCE</v>
          </cell>
          <cell r="C1638" t="str">
            <v>ER</v>
          </cell>
          <cell r="D1638" t="str">
            <v>(3) 48IN (2) INSTANT START BALLAST - REDUCED LIGHT OUTPUT T8 LINEAR FLUORESCENT REPLACING (3) 48IN T</v>
          </cell>
          <cell r="E1638" t="str">
            <v>Com</v>
          </cell>
          <cell r="F1638">
            <v>15</v>
          </cell>
          <cell r="G1638">
            <v>2.5999999046325701</v>
          </cell>
          <cell r="H1638">
            <v>15</v>
          </cell>
          <cell r="I1638">
            <v>2.5999999046325701</v>
          </cell>
          <cell r="J1638" t="b">
            <v>0</v>
          </cell>
        </row>
        <row r="1639">
          <cell r="A1639" t="str">
            <v>SCE:ER:(4) 48IN (1) INSTANT START BALLAST - REDUCED LIGHT OUTPUT T8 LINEAR FLUORESCENT REPLACING (2) 96IN T</v>
          </cell>
          <cell r="B1639" t="str">
            <v>SCE</v>
          </cell>
          <cell r="C1639" t="str">
            <v>ER</v>
          </cell>
          <cell r="D1639" t="str">
            <v>(4) 48IN (1) INSTANT START BALLAST - REDUCED LIGHT OUTPUT T8 LINEAR FLUORESCENT REPLACING (2) 96IN T</v>
          </cell>
          <cell r="E1639" t="str">
            <v>Com</v>
          </cell>
          <cell r="F1639">
            <v>15</v>
          </cell>
          <cell r="G1639">
            <v>1.6000000238418599</v>
          </cell>
          <cell r="H1639">
            <v>15</v>
          </cell>
          <cell r="I1639">
            <v>1.6000000238418599</v>
          </cell>
          <cell r="J1639" t="b">
            <v>0</v>
          </cell>
        </row>
        <row r="1640">
          <cell r="A1640" t="str">
            <v>SCE:ER:(4) 48IN (1) INSTANT START BALLAST - REDUCED LIGHT OUTPUT T8 LINEAR FLUORESCENT REPLACING (2) 96IN T</v>
          </cell>
          <cell r="B1640" t="str">
            <v>SCE</v>
          </cell>
          <cell r="C1640" t="str">
            <v>ER</v>
          </cell>
          <cell r="D1640" t="str">
            <v>(4) 48IN (1) INSTANT START BALLAST - REDUCED LIGHT OUTPUT T8 LINEAR FLUORESCENT REPLACING (2) 96IN T</v>
          </cell>
          <cell r="E1640" t="str">
            <v>Com</v>
          </cell>
          <cell r="F1640">
            <v>15</v>
          </cell>
          <cell r="G1640">
            <v>2</v>
          </cell>
          <cell r="H1640">
            <v>15</v>
          </cell>
          <cell r="I1640">
            <v>2</v>
          </cell>
          <cell r="J1640" t="b">
            <v>0</v>
          </cell>
        </row>
        <row r="1641">
          <cell r="A1641" t="str">
            <v>SCE:ROBNC:&lt; 10 WATT PAR30 (COMMON AREA) LED</v>
          </cell>
          <cell r="B1641" t="str">
            <v>SCE</v>
          </cell>
          <cell r="C1641" t="str">
            <v>ROBNC</v>
          </cell>
          <cell r="D1641" t="str">
            <v>&lt; 10 WATT PAR30 (COMMON AREA) LED</v>
          </cell>
          <cell r="E1641" t="str">
            <v>Res</v>
          </cell>
          <cell r="F1641">
            <v>2.7000000476837198</v>
          </cell>
          <cell r="G1641">
            <v>2.7000000476837198</v>
          </cell>
          <cell r="H1641">
            <v>2.7000000476837198</v>
          </cell>
          <cell r="I1641">
            <v>2.7000000476837198</v>
          </cell>
          <cell r="J1641" t="b">
            <v>0</v>
          </cell>
        </row>
        <row r="1642">
          <cell r="A1642" t="str">
            <v>SCE:ROBNC:&lt; 10 WATT PAR30 (DWELLING AREA) LED</v>
          </cell>
          <cell r="B1642" t="str">
            <v>SCE</v>
          </cell>
          <cell r="C1642" t="str">
            <v>ROBNC</v>
          </cell>
          <cell r="D1642" t="str">
            <v>&lt; 10 WATT PAR30 (DWELLING AREA) LED</v>
          </cell>
          <cell r="E1642" t="str">
            <v>Res</v>
          </cell>
          <cell r="F1642">
            <v>16</v>
          </cell>
          <cell r="G1642">
            <v>16</v>
          </cell>
          <cell r="H1642">
            <v>16</v>
          </cell>
          <cell r="I1642">
            <v>16</v>
          </cell>
          <cell r="J1642" t="b">
            <v>0</v>
          </cell>
        </row>
        <row r="1643">
          <cell r="A1643" t="str">
            <v>SCE:ER:(4) 48IN (1) INSTANT START BALLAST - REDUCED LIGHT OUTPUT T8 LINEAR FLUORESCENT REPLACING (4) 48IN T</v>
          </cell>
          <cell r="B1643" t="str">
            <v>SCE</v>
          </cell>
          <cell r="C1643" t="str">
            <v>ER</v>
          </cell>
          <cell r="D1643" t="str">
            <v>(4) 48IN (1) INSTANT START BALLAST - REDUCED LIGHT OUTPUT T8 LINEAR FLUORESCENT REPLACING (4) 48IN T</v>
          </cell>
          <cell r="E1643" t="str">
            <v>Com</v>
          </cell>
          <cell r="F1643">
            <v>14.300000190734901</v>
          </cell>
          <cell r="G1643">
            <v>1.3999999761581401</v>
          </cell>
          <cell r="H1643">
            <v>14.300000190734901</v>
          </cell>
          <cell r="I1643">
            <v>1.3999999761581401</v>
          </cell>
          <cell r="J1643" t="b">
            <v>0</v>
          </cell>
        </row>
        <row r="1644">
          <cell r="A1644" t="str">
            <v>SCE:ER:(4) 48IN (1) INSTANT START BALLAST - REDUCED LIGHT OUTPUT T8 LINEAR FLUORESCENT REPLACING (4) 48IN T</v>
          </cell>
          <cell r="B1644" t="str">
            <v>SCE</v>
          </cell>
          <cell r="C1644" t="str">
            <v>ER</v>
          </cell>
          <cell r="D1644" t="str">
            <v>(4) 48IN (1) INSTANT START BALLAST - REDUCED LIGHT OUTPUT T8 LINEAR FLUORESCENT REPLACING (4) 48IN T</v>
          </cell>
          <cell r="E1644" t="str">
            <v>Com</v>
          </cell>
          <cell r="F1644">
            <v>14.5</v>
          </cell>
          <cell r="G1644">
            <v>4.8000001907348597</v>
          </cell>
          <cell r="H1644">
            <v>14.5</v>
          </cell>
          <cell r="I1644">
            <v>4.8000001907348597</v>
          </cell>
          <cell r="J1644" t="b">
            <v>0</v>
          </cell>
        </row>
        <row r="1645">
          <cell r="A1645" t="str">
            <v>SCE:ER:(4) 48IN (1) INSTANT START BALLAST - REDUCED LIGHT OUTPUT T8 LINEAR FLUORESCENT REPLACING (4) 48IN T</v>
          </cell>
          <cell r="B1645" t="str">
            <v>SCE</v>
          </cell>
          <cell r="C1645" t="str">
            <v>ER</v>
          </cell>
          <cell r="D1645" t="str">
            <v>(4) 48IN (1) INSTANT START BALLAST - REDUCED LIGHT OUTPUT T8 LINEAR FLUORESCENT REPLACING (4) 48IN T</v>
          </cell>
          <cell r="E1645" t="str">
            <v>Com</v>
          </cell>
          <cell r="F1645">
            <v>15</v>
          </cell>
          <cell r="G1645">
            <v>2.5</v>
          </cell>
          <cell r="H1645">
            <v>15</v>
          </cell>
          <cell r="I1645">
            <v>2.5</v>
          </cell>
          <cell r="J1645" t="b">
            <v>0</v>
          </cell>
        </row>
        <row r="1646">
          <cell r="A1646" t="str">
            <v>SCE:ER:(4) 48IN (1) INSTANT START BALLAST - REDUCED LIGHT OUTPUT T8 LINEAR FLUORESCENT REPLACING (4) 48IN T</v>
          </cell>
          <cell r="B1646" t="str">
            <v>SCE</v>
          </cell>
          <cell r="C1646" t="str">
            <v>ER</v>
          </cell>
          <cell r="D1646" t="str">
            <v>(4) 48IN (1) INSTANT START BALLAST - REDUCED LIGHT OUTPUT T8 LINEAR FLUORESCENT REPLACING (4) 48IN T</v>
          </cell>
          <cell r="E1646" t="str">
            <v>Com</v>
          </cell>
          <cell r="F1646">
            <v>15</v>
          </cell>
          <cell r="G1646">
            <v>4.3000001907348597</v>
          </cell>
          <cell r="H1646">
            <v>15</v>
          </cell>
          <cell r="I1646">
            <v>4.3000001907348597</v>
          </cell>
          <cell r="J1646" t="b">
            <v>0</v>
          </cell>
        </row>
        <row r="1647">
          <cell r="A1647" t="str">
            <v>SCE:ER:(4) 48IN (1) PREMIUM INSTANT START BALLAST - REDUCED LIGHT OUTPUT T8 LINEAR FLOURESCENT  REPLACING (</v>
          </cell>
          <cell r="B1647" t="str">
            <v>SCE</v>
          </cell>
          <cell r="C1647" t="str">
            <v>ER</v>
          </cell>
          <cell r="D1647" t="str">
            <v>(4) 48IN (1) PREMIUM INSTANT START BALLAST - REDUCED LIGHT OUTPUT T8 LINEAR FLOURESCENT  REPLACING (</v>
          </cell>
          <cell r="E1647" t="str">
            <v>Com</v>
          </cell>
          <cell r="F1647">
            <v>14.300000190734901</v>
          </cell>
          <cell r="G1647">
            <v>1.3999999761581401</v>
          </cell>
          <cell r="H1647">
            <v>14.300000190734901</v>
          </cell>
          <cell r="I1647">
            <v>1.3999999761581401</v>
          </cell>
          <cell r="J1647" t="b">
            <v>0</v>
          </cell>
        </row>
        <row r="1648">
          <cell r="A1648" t="str">
            <v>SCE:ER:(4) 48IN (1) PREMIUM INSTANT START BALLAST - REDUCED LIGHT OUTPUT T8 LINEAR FLOURESCENT  REPLACING (</v>
          </cell>
          <cell r="B1648" t="str">
            <v>SCE</v>
          </cell>
          <cell r="C1648" t="str">
            <v>ER</v>
          </cell>
          <cell r="D1648" t="str">
            <v>(4) 48IN (1) PREMIUM INSTANT START BALLAST - REDUCED LIGHT OUTPUT T8 LINEAR FLOURESCENT  REPLACING (</v>
          </cell>
          <cell r="E1648" t="str">
            <v>Com</v>
          </cell>
          <cell r="F1648">
            <v>15</v>
          </cell>
          <cell r="G1648">
            <v>2</v>
          </cell>
          <cell r="H1648">
            <v>15</v>
          </cell>
          <cell r="I1648">
            <v>2</v>
          </cell>
          <cell r="J1648" t="b">
            <v>0</v>
          </cell>
        </row>
        <row r="1649">
          <cell r="A1649" t="str">
            <v>SCE:ROBNC:UP TO 10 WATT A-LAMP LED</v>
          </cell>
          <cell r="B1649" t="str">
            <v>SCE</v>
          </cell>
          <cell r="C1649" t="str">
            <v>ROBNC</v>
          </cell>
          <cell r="D1649" t="str">
            <v>UP TO 10 WATT A-LAMP LED</v>
          </cell>
          <cell r="E1649" t="str">
            <v>Com</v>
          </cell>
          <cell r="F1649">
            <v>6.3000001907348597</v>
          </cell>
          <cell r="G1649">
            <v>6.3000001907348597</v>
          </cell>
          <cell r="H1649">
            <v>6.3000001907348597</v>
          </cell>
          <cell r="I1649">
            <v>6.3000001907348597</v>
          </cell>
          <cell r="J1649" t="b">
            <v>0</v>
          </cell>
        </row>
        <row r="1650">
          <cell r="A1650" t="str">
            <v>SCE:ROBNC:UP TO 10 WATT A-LAMP LED</v>
          </cell>
          <cell r="B1650" t="str">
            <v>SCE</v>
          </cell>
          <cell r="C1650" t="str">
            <v>ROBNC</v>
          </cell>
          <cell r="D1650" t="str">
            <v>UP TO 10 WATT A-LAMP LED</v>
          </cell>
          <cell r="E1650" t="str">
            <v>Com</v>
          </cell>
          <cell r="F1650">
            <v>6.5</v>
          </cell>
          <cell r="G1650">
            <v>6.5</v>
          </cell>
          <cell r="H1650">
            <v>6.5</v>
          </cell>
          <cell r="I1650">
            <v>6.5</v>
          </cell>
          <cell r="J1650" t="b">
            <v>0</v>
          </cell>
        </row>
        <row r="1651">
          <cell r="A1651" t="str">
            <v>SCE:ER:(4) 48IN (2) INSTANT START BALLAST - REDUCED LIGHT OUTPUT T8 LINEAR FLUORESCENT REPLACING (4) 48IN T</v>
          </cell>
          <cell r="B1651" t="str">
            <v>SCE</v>
          </cell>
          <cell r="C1651" t="str">
            <v>ER</v>
          </cell>
          <cell r="D1651" t="str">
            <v>(4) 48IN (2) INSTANT START BALLAST - REDUCED LIGHT OUTPUT T8 LINEAR FLUORESCENT REPLACING (4) 48IN T</v>
          </cell>
          <cell r="E1651" t="str">
            <v>Com</v>
          </cell>
          <cell r="F1651">
            <v>14.5</v>
          </cell>
          <cell r="G1651">
            <v>1.3999999761581401</v>
          </cell>
          <cell r="H1651">
            <v>14.5</v>
          </cell>
          <cell r="I1651">
            <v>1.3999999761581401</v>
          </cell>
          <cell r="J1651" t="b">
            <v>0</v>
          </cell>
        </row>
        <row r="1652">
          <cell r="A1652" t="str">
            <v>SCE:REA:(1) 24IN (1) PREMIUM INSTANT START BALLAST - REDUCED LIGHT OUTPUT T8 LINEAR FLOURESCENT  REPLACING (</v>
          </cell>
          <cell r="B1652" t="str">
            <v>SCE</v>
          </cell>
          <cell r="C1652" t="str">
            <v>REA</v>
          </cell>
          <cell r="D1652" t="str">
            <v>(1) 24IN (1) PREMIUM INSTANT START BALLAST - REDUCED LIGHT OUTPUT T8 LINEAR FLOURESCENT  REPLACING (</v>
          </cell>
          <cell r="E1652" t="str">
            <v>Com</v>
          </cell>
          <cell r="F1652">
            <v>14.486455164421301</v>
          </cell>
          <cell r="G1652">
            <v>4.8288183881404203</v>
          </cell>
          <cell r="H1652">
            <v>4.8288183881404203</v>
          </cell>
          <cell r="I1652">
            <v>4.8288183881404203</v>
          </cell>
          <cell r="J1652" t="b">
            <v>1</v>
          </cell>
        </row>
        <row r="1653">
          <cell r="A1653" t="str">
            <v>SCE:REA:(1) 36IN MEDIUM TEMP REACH-IN DISPLAY CASES SHELF LED REPLACING (1) 36IN T8 LINEAR FLUORESCENT</v>
          </cell>
          <cell r="B1653" t="str">
            <v>SCE</v>
          </cell>
          <cell r="C1653" t="str">
            <v>REA</v>
          </cell>
          <cell r="D1653" t="str">
            <v>(1) 36IN MEDIUM TEMP REACH-IN DISPLAY CASES SHELF LED REPLACING (1) 36IN T8 LINEAR FLUORESCENT</v>
          </cell>
          <cell r="E1653" t="str">
            <v>Com</v>
          </cell>
          <cell r="F1653">
            <v>16</v>
          </cell>
          <cell r="G1653">
            <v>16</v>
          </cell>
          <cell r="H1653">
            <v>4</v>
          </cell>
          <cell r="I1653">
            <v>4</v>
          </cell>
          <cell r="J1653" t="b">
            <v>1</v>
          </cell>
        </row>
        <row r="1654">
          <cell r="A1654" t="str">
            <v>SCE:REA:(1) 48IN MEDIUM TEMP REACH-IN DISPLAY CASES CANOPY LED REPLACING (2) 48IN T8 LINEAR FLUORESCENT</v>
          </cell>
          <cell r="B1654" t="str">
            <v>SCE</v>
          </cell>
          <cell r="C1654" t="str">
            <v>REA</v>
          </cell>
          <cell r="D1654" t="str">
            <v>(1) 48IN MEDIUM TEMP REACH-IN DISPLAY CASES CANOPY LED REPLACING (2) 48IN T8 LINEAR FLUORESCENT</v>
          </cell>
          <cell r="E1654" t="str">
            <v>Com</v>
          </cell>
          <cell r="F1654">
            <v>16</v>
          </cell>
          <cell r="G1654">
            <v>16</v>
          </cell>
          <cell r="H1654">
            <v>4</v>
          </cell>
          <cell r="I1654">
            <v>4</v>
          </cell>
          <cell r="J1654" t="b">
            <v>1</v>
          </cell>
        </row>
        <row r="1655">
          <cell r="A1655" t="str">
            <v>SCE:REA:(2) 48IN REDUCED 28 WATT (1) INSTANT START BALLAST - HIGH LIGHT OUTPUT T8 LINEAR FLUORESCENT REPLACI</v>
          </cell>
          <cell r="B1655" t="str">
            <v>SCE</v>
          </cell>
          <cell r="C1655" t="str">
            <v>REA</v>
          </cell>
          <cell r="D1655" t="str">
            <v>(2) 48IN REDUCED 28 WATT (1) INSTANT START BALLAST - HIGH LIGHT OUTPUT T8 LINEAR FLUORESCENT REPLACI</v>
          </cell>
          <cell r="E1655" t="str">
            <v>Com</v>
          </cell>
          <cell r="F1655">
            <v>14.5</v>
          </cell>
          <cell r="G1655">
            <v>4.8000001907348597</v>
          </cell>
          <cell r="H1655">
            <v>4.8000001907348597</v>
          </cell>
          <cell r="I1655">
            <v>4.8000001907348597</v>
          </cell>
          <cell r="J1655" t="b">
            <v>1</v>
          </cell>
        </row>
        <row r="1656">
          <cell r="A1656" t="str">
            <v>SCE:REA:(2) 48IN REDUCED 28 WATT (1) INSTANT START BALLAST - HIGH LIGHT OUTPUT W/ REFLECTORS T8 LINEAR FLUOR</v>
          </cell>
          <cell r="B1656" t="str">
            <v>SCE</v>
          </cell>
          <cell r="C1656" t="str">
            <v>REA</v>
          </cell>
          <cell r="D1656" t="str">
            <v>(2) 48IN REDUCED 28 WATT (1) INSTANT START BALLAST - HIGH LIGHT OUTPUT W/ REFLECTORS T8 LINEAR FLUOR</v>
          </cell>
          <cell r="E1656" t="str">
            <v>Com</v>
          </cell>
          <cell r="F1656">
            <v>14.5</v>
          </cell>
          <cell r="G1656">
            <v>14.5</v>
          </cell>
          <cell r="H1656">
            <v>4.833333333333333</v>
          </cell>
          <cell r="I1656">
            <v>5</v>
          </cell>
          <cell r="J1656" t="b">
            <v>1</v>
          </cell>
        </row>
        <row r="1657">
          <cell r="A1657" t="str">
            <v>SCE:ROBNC:10 WATT TO &lt; 11 WATT PAR30 (DWELLING AREA) LED</v>
          </cell>
          <cell r="B1657" t="str">
            <v>SCE</v>
          </cell>
          <cell r="C1657" t="str">
            <v>ROBNC</v>
          </cell>
          <cell r="D1657" t="str">
            <v>10 WATT TO &lt; 11 WATT PAR30 (DWELLING AREA) LED</v>
          </cell>
          <cell r="E1657" t="str">
            <v>Res</v>
          </cell>
          <cell r="F1657">
            <v>2.7000000476837198</v>
          </cell>
          <cell r="G1657">
            <v>2.7000000476837198</v>
          </cell>
          <cell r="H1657">
            <v>2.7000000476837198</v>
          </cell>
          <cell r="I1657">
            <v>2.7000000476837198</v>
          </cell>
          <cell r="J1657" t="b">
            <v>0</v>
          </cell>
        </row>
        <row r="1658">
          <cell r="A1658" t="str">
            <v>PGE:ROB:CFL EXT FIXT - &lt;= 100 WATTS</v>
          </cell>
          <cell r="B1658" t="str">
            <v>PGE</v>
          </cell>
          <cell r="C1658" t="str">
            <v>ROB</v>
          </cell>
          <cell r="D1658" t="str">
            <v>CFL EXT FIXT - &lt;= 100 WATTS</v>
          </cell>
          <cell r="E1658" t="str">
            <v>Com</v>
          </cell>
          <cell r="F1658">
            <v>12</v>
          </cell>
          <cell r="G1658">
            <v>0</v>
          </cell>
          <cell r="H1658">
            <v>12</v>
          </cell>
          <cell r="I1658">
            <v>0</v>
          </cell>
          <cell r="J1658" t="b">
            <v>0</v>
          </cell>
        </row>
        <row r="1659">
          <cell r="A1659" t="str">
            <v>SCE:REA:(2) 48IN REDUCED 28 WATT (1) INSTANT START BALLAST - NORMAL LIGHT OUTPUT W/ REFLECTORS T8 LINEAR FLU</v>
          </cell>
          <cell r="B1659" t="str">
            <v>SCE</v>
          </cell>
          <cell r="C1659" t="str">
            <v>REA</v>
          </cell>
          <cell r="D1659" t="str">
            <v>(2) 48IN REDUCED 28 WATT (1) INSTANT START BALLAST - NORMAL LIGHT OUTPUT W/ REFLECTORS T8 LINEAR FLU</v>
          </cell>
          <cell r="E1659" t="str">
            <v>Com</v>
          </cell>
          <cell r="F1659">
            <v>14.5</v>
          </cell>
          <cell r="G1659">
            <v>4.8000001907348597</v>
          </cell>
          <cell r="H1659">
            <v>4.8000001907348597</v>
          </cell>
          <cell r="I1659">
            <v>4.8000001907348597</v>
          </cell>
          <cell r="J1659" t="b">
            <v>1</v>
          </cell>
        </row>
        <row r="1660">
          <cell r="A1660" t="str">
            <v>SCE:REA:(2) 48IN REDUCED 28 WATT (1) INSTANT START BALLAST - NORMAL LIGHT OUTPUT W/ REFLECTORS T8 LINEAR FLU</v>
          </cell>
          <cell r="B1660" t="str">
            <v>SCE</v>
          </cell>
          <cell r="C1660" t="str">
            <v>REA</v>
          </cell>
          <cell r="D1660" t="str">
            <v>(2) 48IN REDUCED 28 WATT (1) INSTANT START BALLAST - NORMAL LIGHT OUTPUT W/ REFLECTORS T8 LINEAR FLU</v>
          </cell>
          <cell r="E1660" t="str">
            <v>Com</v>
          </cell>
          <cell r="F1660">
            <v>14.5</v>
          </cell>
          <cell r="G1660">
            <v>14.5</v>
          </cell>
          <cell r="H1660">
            <v>4.833333333333333</v>
          </cell>
          <cell r="I1660">
            <v>5</v>
          </cell>
          <cell r="J1660" t="b">
            <v>1</v>
          </cell>
        </row>
        <row r="1661">
          <cell r="A1661" t="str">
            <v>SCE:REA:(2) 48IN REDUCED 28 WATT (1) INSTANT START BALLAST - REDUCED LIGHT OUTPUT T8 LINEAR FLUORESCENT REPL</v>
          </cell>
          <cell r="B1661" t="str">
            <v>SCE</v>
          </cell>
          <cell r="C1661" t="str">
            <v>REA</v>
          </cell>
          <cell r="D1661" t="str">
            <v>(2) 48IN REDUCED 28 WATT (1) INSTANT START BALLAST - REDUCED LIGHT OUTPUT T8 LINEAR FLUORESCENT REPL</v>
          </cell>
          <cell r="E1661" t="str">
            <v>Com</v>
          </cell>
          <cell r="F1661">
            <v>14.5</v>
          </cell>
          <cell r="G1661">
            <v>4.8000001907348597</v>
          </cell>
          <cell r="H1661">
            <v>4.8000001907348597</v>
          </cell>
          <cell r="I1661">
            <v>4.8000001907348597</v>
          </cell>
          <cell r="J1661" t="b">
            <v>1</v>
          </cell>
        </row>
        <row r="1662">
          <cell r="A1662" t="str">
            <v>PGE:R:LED CANDELABRA:  &lt;3 WATTS</v>
          </cell>
          <cell r="B1662" t="str">
            <v>PGE</v>
          </cell>
          <cell r="C1662" t="str">
            <v>R</v>
          </cell>
          <cell r="D1662" t="str">
            <v>LED CANDELABRA:  &lt;3 WATTS</v>
          </cell>
          <cell r="E1662" t="str">
            <v>Com</v>
          </cell>
          <cell r="F1662">
            <v>3.86</v>
          </cell>
          <cell r="G1662">
            <v>0</v>
          </cell>
          <cell r="H1662">
            <v>3.86</v>
          </cell>
          <cell r="I1662">
            <v>0</v>
          </cell>
          <cell r="J1662" t="b">
            <v>0</v>
          </cell>
        </row>
        <row r="1663">
          <cell r="A1663" t="str">
            <v>PGE:R:LED PAR38 = 17 TO &lt;18 WATTS</v>
          </cell>
          <cell r="B1663" t="str">
            <v>PGE</v>
          </cell>
          <cell r="C1663" t="str">
            <v>R</v>
          </cell>
          <cell r="D1663" t="str">
            <v>LED PAR38 = 17 TO &lt;18 WATTS</v>
          </cell>
          <cell r="E1663" t="str">
            <v>Com</v>
          </cell>
          <cell r="F1663">
            <v>5.14</v>
          </cell>
          <cell r="G1663">
            <v>0</v>
          </cell>
          <cell r="H1663">
            <v>5.14</v>
          </cell>
          <cell r="I1663">
            <v>0</v>
          </cell>
          <cell r="J1663" t="b">
            <v>0</v>
          </cell>
        </row>
        <row r="1664">
          <cell r="A1664" t="str">
            <v>PGE:ROB:2X4 HIGH PERFORMANCE 2L T5 FIXTURE WITH HLO BALLAST</v>
          </cell>
          <cell r="B1664" t="str">
            <v>PGE</v>
          </cell>
          <cell r="C1664" t="str">
            <v>ROB</v>
          </cell>
          <cell r="D1664" t="str">
            <v>2X4 HIGH PERFORMANCE 2L T5 FIXTURE WITH HLO BALLAST</v>
          </cell>
          <cell r="E1664" t="str">
            <v>Com</v>
          </cell>
          <cell r="F1664">
            <v>15</v>
          </cell>
          <cell r="G1664">
            <v>0</v>
          </cell>
          <cell r="H1664">
            <v>15</v>
          </cell>
          <cell r="I1664">
            <v>0</v>
          </cell>
          <cell r="J1664" t="b">
            <v>0</v>
          </cell>
        </row>
        <row r="1665">
          <cell r="A1665" t="str">
            <v>PGE:ROB:2X4 HIGH PERFORMANCE 2L T8 KIT WITH RLO NEMA PREMIUM BALLAST</v>
          </cell>
          <cell r="B1665" t="str">
            <v>PGE</v>
          </cell>
          <cell r="C1665" t="str">
            <v>ROB</v>
          </cell>
          <cell r="D1665" t="str">
            <v>2X4 HIGH PERFORMANCE 2L T8 KIT WITH RLO NEMA PREMIUM BALLAST</v>
          </cell>
          <cell r="E1665" t="str">
            <v>Com</v>
          </cell>
          <cell r="F1665">
            <v>14.3</v>
          </cell>
          <cell r="G1665">
            <v>0</v>
          </cell>
          <cell r="H1665">
            <v>14.3</v>
          </cell>
          <cell r="I1665">
            <v>0</v>
          </cell>
          <cell r="J1665" t="b">
            <v>0</v>
          </cell>
        </row>
        <row r="1666">
          <cell r="A1666" t="str">
            <v>PGE:ROB:2X4 HIGH PERFORMANCE 2L T8 KIT WITH RLO NEMA PREMIUM BALLAST</v>
          </cell>
          <cell r="B1666" t="str">
            <v>PGE</v>
          </cell>
          <cell r="C1666" t="str">
            <v>ROB</v>
          </cell>
          <cell r="D1666" t="str">
            <v>2X4 HIGH PERFORMANCE 2L T8 KIT WITH RLO NEMA PREMIUM BALLAST</v>
          </cell>
          <cell r="E1666" t="str">
            <v>Com</v>
          </cell>
          <cell r="F1666">
            <v>14.7</v>
          </cell>
          <cell r="G1666">
            <v>0</v>
          </cell>
          <cell r="H1666">
            <v>14.7</v>
          </cell>
          <cell r="I1666">
            <v>0</v>
          </cell>
          <cell r="J1666" t="b">
            <v>0</v>
          </cell>
        </row>
        <row r="1667">
          <cell r="A1667" t="str">
            <v>PGE:R:LED PAR30 = 11 TO &lt;12 WATTS</v>
          </cell>
          <cell r="B1667" t="str">
            <v>PGE</v>
          </cell>
          <cell r="C1667" t="str">
            <v>R</v>
          </cell>
          <cell r="D1667" t="str">
            <v>LED PAR30 = 11 TO &lt;12 WATTS</v>
          </cell>
          <cell r="E1667" t="str">
            <v>Res</v>
          </cell>
          <cell r="F1667">
            <v>7.75</v>
          </cell>
          <cell r="G1667">
            <v>0</v>
          </cell>
          <cell r="H1667">
            <v>7.75</v>
          </cell>
          <cell r="I1667">
            <v>0</v>
          </cell>
          <cell r="J1667" t="b">
            <v>0</v>
          </cell>
        </row>
        <row r="1668">
          <cell r="A1668" t="str">
            <v>SCE:ROBNC:1.4 WATT NIGHT LIGHT ELECTRO-LUMINESCENT REPLACING INCANDESCENT NIGHT LIGHT</v>
          </cell>
          <cell r="B1668" t="str">
            <v>SCE</v>
          </cell>
          <cell r="C1668" t="str">
            <v>ROBNC</v>
          </cell>
          <cell r="D1668" t="str">
            <v>1.4 WATT NIGHT LIGHT ELECTRO-LUMINESCENT REPLACING INCANDESCENT NIGHT LIGHT</v>
          </cell>
          <cell r="E1668" t="str">
            <v>Res</v>
          </cell>
          <cell r="F1668">
            <v>16</v>
          </cell>
          <cell r="G1668">
            <v>16</v>
          </cell>
          <cell r="H1668">
            <v>16</v>
          </cell>
          <cell r="I1668">
            <v>16</v>
          </cell>
          <cell r="J1668" t="b">
            <v>0</v>
          </cell>
        </row>
        <row r="1669">
          <cell r="A1669" t="str">
            <v>SCE:ROBNC:45.8 WATT POOL LIGHT (DUSK TO DAWN) LED REPLACING 300 WATT INCANDESCENT</v>
          </cell>
          <cell r="B1669" t="str">
            <v>SCE</v>
          </cell>
          <cell r="C1669" t="str">
            <v>ROBNC</v>
          </cell>
          <cell r="D1669" t="str">
            <v>45.8 WATT POOL LIGHT (DUSK TO DAWN) LED REPLACING 300 WATT INCANDESCENT</v>
          </cell>
          <cell r="E1669" t="str">
            <v>Res</v>
          </cell>
          <cell r="F1669">
            <v>4.9000000953674299</v>
          </cell>
          <cell r="G1669">
            <v>4.9000000953674299</v>
          </cell>
          <cell r="H1669">
            <v>4.9000000953674299</v>
          </cell>
          <cell r="I1669">
            <v>4.9000000953674299</v>
          </cell>
          <cell r="J1669" t="b">
            <v>0</v>
          </cell>
        </row>
        <row r="1670">
          <cell r="A1670" t="str">
            <v>PGE:ROB:CONVEYOR OVEN GAS</v>
          </cell>
          <cell r="B1670" t="str">
            <v>PGE</v>
          </cell>
          <cell r="C1670" t="str">
            <v>ROB</v>
          </cell>
          <cell r="D1670" t="str">
            <v>CONVEYOR OVEN GAS</v>
          </cell>
          <cell r="E1670" t="str">
            <v>Com</v>
          </cell>
          <cell r="F1670">
            <v>12</v>
          </cell>
          <cell r="G1670">
            <v>0</v>
          </cell>
          <cell r="H1670">
            <v>12</v>
          </cell>
          <cell r="I1670">
            <v>0</v>
          </cell>
          <cell r="J1670" t="b">
            <v>0</v>
          </cell>
        </row>
        <row r="1671">
          <cell r="A1671" t="str">
            <v>SCE:ROBNC:UP TO 15 WATT EXTERIOR PAR30 (DWELLING AREA) LED REPLACING &lt;= 50 WATTS PAR30</v>
          </cell>
          <cell r="B1671" t="str">
            <v>SCE</v>
          </cell>
          <cell r="C1671" t="str">
            <v>ROBNC</v>
          </cell>
          <cell r="D1671" t="str">
            <v>UP TO 15 WATT EXTERIOR PAR30 (DWELLING AREA) LED REPLACING &lt;= 50 WATTS PAR30</v>
          </cell>
          <cell r="E1671" t="str">
            <v>Res</v>
          </cell>
          <cell r="F1671">
            <v>16</v>
          </cell>
          <cell r="G1671">
            <v>16</v>
          </cell>
          <cell r="H1671">
            <v>16</v>
          </cell>
          <cell r="I1671">
            <v>16</v>
          </cell>
          <cell r="J1671" t="b">
            <v>0</v>
          </cell>
        </row>
        <row r="1672">
          <cell r="A1672" t="str">
            <v>SCE:REA:WINDOW EVAP COOLER</v>
          </cell>
          <cell r="B1672" t="str">
            <v>SCE</v>
          </cell>
          <cell r="C1672" t="str">
            <v>REA</v>
          </cell>
          <cell r="D1672" t="str">
            <v>WINDOW EVAP COOLER</v>
          </cell>
          <cell r="E1672" t="str">
            <v>Res</v>
          </cell>
          <cell r="F1672">
            <v>15</v>
          </cell>
          <cell r="G1672">
            <v>15</v>
          </cell>
          <cell r="H1672">
            <v>15</v>
          </cell>
          <cell r="I1672">
            <v>15</v>
          </cell>
          <cell r="J1672" t="b">
            <v>0</v>
          </cell>
        </row>
        <row r="1673">
          <cell r="A1673" t="str">
            <v>SCE:REA:DEMAND CONTROL VENTILATION (FITNESS CENTER) CONTROL</v>
          </cell>
          <cell r="B1673" t="str">
            <v>SCE</v>
          </cell>
          <cell r="C1673" t="str">
            <v>REA</v>
          </cell>
          <cell r="D1673" t="str">
            <v>DEMAND CONTROL VENTILATION (FITNESS CENTER) CONTROL</v>
          </cell>
          <cell r="E1673" t="str">
            <v>Com</v>
          </cell>
          <cell r="F1673">
            <v>10</v>
          </cell>
          <cell r="G1673">
            <v>10</v>
          </cell>
          <cell r="H1673">
            <v>5</v>
          </cell>
          <cell r="I1673">
            <v>0</v>
          </cell>
          <cell r="J1673" t="b">
            <v>1</v>
          </cell>
        </row>
        <row r="1674">
          <cell r="A1674" t="str">
            <v>SCE:ER:(1) 48IN REDUCED 28 WATT (1) INSTANT START BALLAST - NORMAL LIGHT OUTPUT T8 LINEAR FLOURESCENT  REPL</v>
          </cell>
          <cell r="B1674" t="str">
            <v>SCE</v>
          </cell>
          <cell r="C1674" t="str">
            <v>ER</v>
          </cell>
          <cell r="D1674" t="str">
            <v>(1) 48IN REDUCED 28 WATT (1) INSTANT START BALLAST - NORMAL LIGHT OUTPUT T8 LINEAR FLOURESCENT  REPL</v>
          </cell>
          <cell r="E1674" t="str">
            <v>Com</v>
          </cell>
          <cell r="F1674">
            <v>15</v>
          </cell>
          <cell r="G1674">
            <v>5</v>
          </cell>
          <cell r="H1674">
            <v>15</v>
          </cell>
          <cell r="I1674">
            <v>5</v>
          </cell>
          <cell r="J1674" t="b">
            <v>0</v>
          </cell>
        </row>
        <row r="1675">
          <cell r="A1675" t="str">
            <v>SCE:ER:(2) 48IN REDUCED 28 WATT (1) INSTANT START BALLAST W/ REFLECTORS T8 LINEAR FLUORESCENT REPLACING (3)</v>
          </cell>
          <cell r="B1675" t="str">
            <v>SCE</v>
          </cell>
          <cell r="C1675" t="str">
            <v>ER</v>
          </cell>
          <cell r="D1675" t="str">
            <v>(2) 48IN REDUCED 28 WATT (1) INSTANT START BALLAST W/ REFLECTORS T8 LINEAR FLUORESCENT REPLACING (3)</v>
          </cell>
          <cell r="E1675" t="str">
            <v>Com</v>
          </cell>
          <cell r="F1675">
            <v>15</v>
          </cell>
          <cell r="G1675">
            <v>5</v>
          </cell>
          <cell r="H1675">
            <v>15</v>
          </cell>
          <cell r="I1675">
            <v>5</v>
          </cell>
          <cell r="J1675" t="b">
            <v>0</v>
          </cell>
        </row>
        <row r="1676">
          <cell r="A1676" t="str">
            <v>SCE:ER:(2) 48IN REDUCED 28 WATT (1) INSTANT START BALLAST W/ REFLECTORS T8 LINEAR FLUORESCENT REPLACING (4)</v>
          </cell>
          <cell r="B1676" t="str">
            <v>SCE</v>
          </cell>
          <cell r="C1676" t="str">
            <v>ER</v>
          </cell>
          <cell r="D1676" t="str">
            <v>(2) 48IN REDUCED 28 WATT (1) INSTANT START BALLAST W/ REFLECTORS T8 LINEAR FLUORESCENT REPLACING (4)</v>
          </cell>
          <cell r="E1676" t="str">
            <v>Com</v>
          </cell>
          <cell r="F1676">
            <v>15</v>
          </cell>
          <cell r="G1676">
            <v>2.9000000953674299</v>
          </cell>
          <cell r="H1676">
            <v>15</v>
          </cell>
          <cell r="I1676">
            <v>2.9000000953674299</v>
          </cell>
          <cell r="J1676" t="b">
            <v>0</v>
          </cell>
        </row>
        <row r="1677">
          <cell r="A1677" t="str">
            <v>SCE:REA:(2) 48IN REDUCED 28 WATT (1) INSTANT START BALLAST - NORMAL LIGHT OUTPUT T8 LINEAR FLOURESCENT  REPL</v>
          </cell>
          <cell r="B1677" t="str">
            <v>SCE</v>
          </cell>
          <cell r="C1677" t="str">
            <v>REA</v>
          </cell>
          <cell r="D1677" t="str">
            <v>(2) 48IN REDUCED 28 WATT (1) INSTANT START BALLAST - NORMAL LIGHT OUTPUT T8 LINEAR FLOURESCENT  REPL</v>
          </cell>
          <cell r="E1677" t="str">
            <v>Com</v>
          </cell>
          <cell r="F1677">
            <v>15</v>
          </cell>
          <cell r="G1677">
            <v>5</v>
          </cell>
          <cell r="H1677">
            <v>5</v>
          </cell>
          <cell r="I1677">
            <v>5</v>
          </cell>
          <cell r="J1677" t="b">
            <v>1</v>
          </cell>
        </row>
        <row r="1678">
          <cell r="A1678" t="str">
            <v>SCE:ROBNC:14 SEER SPLIT SYSTEM AIR CONDITIONER - QUALITY INSTALLATION DX EQUIPMENT REPLACING 13 SEER AC</v>
          </cell>
          <cell r="B1678" t="str">
            <v>SCE</v>
          </cell>
          <cell r="C1678" t="str">
            <v>ROBNC</v>
          </cell>
          <cell r="D1678" t="str">
            <v>14 SEER SPLIT SYSTEM AIR CONDITIONER - QUALITY INSTALLATION DX EQUIPMENT REPLACING 13 SEER AC</v>
          </cell>
          <cell r="E1678" t="str">
            <v>Res</v>
          </cell>
          <cell r="F1678">
            <v>15</v>
          </cell>
          <cell r="G1678">
            <v>15</v>
          </cell>
          <cell r="H1678">
            <v>15</v>
          </cell>
          <cell r="I1678">
            <v>15</v>
          </cell>
          <cell r="J1678" t="b">
            <v>0</v>
          </cell>
        </row>
        <row r="1679">
          <cell r="A1679" t="str">
            <v>SCG:REA:WALL BLOW-IN R-0 TO R-13 INSULATION</v>
          </cell>
          <cell r="B1679" t="str">
            <v>SCG</v>
          </cell>
          <cell r="C1679" t="str">
            <v>REA</v>
          </cell>
          <cell r="D1679" t="str">
            <v>WALL BLOW-IN R-0 TO R-13 INSULATION</v>
          </cell>
          <cell r="E1679" t="str">
            <v>Res</v>
          </cell>
          <cell r="F1679">
            <v>20</v>
          </cell>
          <cell r="G1679">
            <v>0</v>
          </cell>
          <cell r="H1679">
            <v>20</v>
          </cell>
          <cell r="I1679">
            <v>0</v>
          </cell>
          <cell r="J1679" t="b">
            <v>0</v>
          </cell>
        </row>
        <row r="1680">
          <cell r="A1680" t="str">
            <v>SCG:ROB:2013 ENERGY STAR DISHWASHER</v>
          </cell>
          <cell r="B1680" t="str">
            <v>SCG</v>
          </cell>
          <cell r="C1680" t="str">
            <v>ROB</v>
          </cell>
          <cell r="D1680" t="str">
            <v>2013 ENERGY STAR DISHWASHER</v>
          </cell>
          <cell r="E1680" t="str">
            <v>Res</v>
          </cell>
          <cell r="F1680">
            <v>11</v>
          </cell>
          <cell r="G1680">
            <v>0</v>
          </cell>
          <cell r="H1680">
            <v>11</v>
          </cell>
          <cell r="I1680">
            <v>0</v>
          </cell>
          <cell r="J1680" t="b">
            <v>0</v>
          </cell>
        </row>
        <row r="1681">
          <cell r="A1681" t="str">
            <v>SCE:ROBNC:16 SEER SPLIT SYSTEM AIR CONDITIONER - QUALITY INSTALLATION DX EQUIPMENT REPLACING 13 SEER AC</v>
          </cell>
          <cell r="B1681" t="str">
            <v>SCE</v>
          </cell>
          <cell r="C1681" t="str">
            <v>ROBNC</v>
          </cell>
          <cell r="D1681" t="str">
            <v>16 SEER SPLIT SYSTEM AIR CONDITIONER - QUALITY INSTALLATION DX EQUIPMENT REPLACING 13 SEER AC</v>
          </cell>
          <cell r="E1681" t="str">
            <v>Res</v>
          </cell>
          <cell r="F1681">
            <v>15</v>
          </cell>
          <cell r="G1681">
            <v>15</v>
          </cell>
          <cell r="H1681">
            <v>15</v>
          </cell>
          <cell r="I1681">
            <v>15</v>
          </cell>
          <cell r="J1681" t="b">
            <v>0</v>
          </cell>
        </row>
        <row r="1682">
          <cell r="A1682" t="str">
            <v>SCG:ROB:HIGHER-EFFICIENCY ENERGY STAR CLOTHES WASHER, MEF&gt;=2.4, WF&lt;=4.0</v>
          </cell>
          <cell r="B1682" t="str">
            <v>SCG</v>
          </cell>
          <cell r="C1682" t="str">
            <v>ROB</v>
          </cell>
          <cell r="D1682" t="str">
            <v>HIGHER-EFFICIENCY ENERGY STAR CLOTHES WASHER, MEF&gt;=2.4, WF&lt;=4.0</v>
          </cell>
          <cell r="E1682" t="str">
            <v>Res</v>
          </cell>
          <cell r="F1682">
            <v>11</v>
          </cell>
          <cell r="G1682">
            <v>0</v>
          </cell>
          <cell r="H1682">
            <v>11</v>
          </cell>
          <cell r="I1682">
            <v>0</v>
          </cell>
          <cell r="J1682" t="b">
            <v>0</v>
          </cell>
        </row>
        <row r="1683">
          <cell r="A1683" t="str">
            <v>SCG:ROB:NATURAL GAS STORAGE WATER HEATER TIER I (EF&gt;= 0.62)</v>
          </cell>
          <cell r="B1683" t="str">
            <v>SCG</v>
          </cell>
          <cell r="C1683" t="str">
            <v>ROB</v>
          </cell>
          <cell r="D1683" t="str">
            <v>NATURAL GAS STORAGE WATER HEATER TIER I (EF&gt;= 0.62)</v>
          </cell>
          <cell r="E1683" t="str">
            <v>Res</v>
          </cell>
          <cell r="F1683">
            <v>11</v>
          </cell>
          <cell r="G1683">
            <v>0</v>
          </cell>
          <cell r="H1683">
            <v>11</v>
          </cell>
          <cell r="I1683">
            <v>0</v>
          </cell>
          <cell r="J1683" t="b">
            <v>0</v>
          </cell>
        </row>
        <row r="1684">
          <cell r="A1684" t="str">
            <v>SCG:ROB:NATURAL GAS STORAGE WATER HEATER TIER II (EF&gt;=0.67)</v>
          </cell>
          <cell r="B1684" t="str">
            <v>SCG</v>
          </cell>
          <cell r="C1684" t="str">
            <v>ROB</v>
          </cell>
          <cell r="D1684" t="str">
            <v>NATURAL GAS STORAGE WATER HEATER TIER II (EF&gt;=0.67)</v>
          </cell>
          <cell r="E1684" t="str">
            <v>Res</v>
          </cell>
          <cell r="F1684">
            <v>11</v>
          </cell>
          <cell r="G1684">
            <v>0</v>
          </cell>
          <cell r="H1684">
            <v>11</v>
          </cell>
          <cell r="I1684">
            <v>0</v>
          </cell>
          <cell r="J1684" t="b">
            <v>0</v>
          </cell>
        </row>
        <row r="1685">
          <cell r="A1685" t="str">
            <v>SCG:ROB:TANKLESS WATER HEATER TIER I (EF=0.82-0.89)</v>
          </cell>
          <cell r="B1685" t="str">
            <v>SCG</v>
          </cell>
          <cell r="C1685" t="str">
            <v>ROB</v>
          </cell>
          <cell r="D1685" t="str">
            <v>TANKLESS WATER HEATER TIER I (EF=0.82-0.89)</v>
          </cell>
          <cell r="E1685" t="str">
            <v>Res</v>
          </cell>
          <cell r="F1685">
            <v>11</v>
          </cell>
          <cell r="G1685">
            <v>0</v>
          </cell>
          <cell r="H1685">
            <v>11</v>
          </cell>
          <cell r="I1685">
            <v>0</v>
          </cell>
          <cell r="J1685" t="b">
            <v>0</v>
          </cell>
        </row>
        <row r="1686">
          <cell r="A1686" t="str">
            <v>SCG:REA:ATTIC INSULATION &gt;=R-19</v>
          </cell>
          <cell r="B1686" t="str">
            <v>SCG</v>
          </cell>
          <cell r="C1686" t="str">
            <v>REA</v>
          </cell>
          <cell r="D1686" t="str">
            <v>ATTIC INSULATION &gt;=R-19</v>
          </cell>
          <cell r="E1686" t="str">
            <v>Res</v>
          </cell>
          <cell r="F1686">
            <v>20</v>
          </cell>
          <cell r="G1686">
            <v>0</v>
          </cell>
          <cell r="H1686">
            <v>20</v>
          </cell>
          <cell r="I1686">
            <v>0</v>
          </cell>
          <cell r="J1686" t="b">
            <v>0</v>
          </cell>
        </row>
        <row r="1687">
          <cell r="A1687" t="str">
            <v>SCG:REA:U-0.35 &amp; 0.32 SHGC TINT WINDOW</v>
          </cell>
          <cell r="B1687" t="str">
            <v>SCG</v>
          </cell>
          <cell r="C1687" t="str">
            <v>REA</v>
          </cell>
          <cell r="D1687" t="str">
            <v>U-0.35 &amp; 0.32 SHGC TINT WINDOW</v>
          </cell>
          <cell r="E1687" t="str">
            <v>Res</v>
          </cell>
          <cell r="F1687">
            <v>20</v>
          </cell>
          <cell r="G1687">
            <v>0</v>
          </cell>
          <cell r="H1687">
            <v>20</v>
          </cell>
          <cell r="I1687">
            <v>0</v>
          </cell>
          <cell r="J1687" t="b">
            <v>0</v>
          </cell>
        </row>
        <row r="1688">
          <cell r="A1688" t="str">
            <v>SCE:REA:(2) 48IN REDUCED 28 WATT (1) INSTANT START BALLAST - REDUCED LIGHT OUTPUT T8 LINEAR FLUORESCENT REPL</v>
          </cell>
          <cell r="B1688" t="str">
            <v>SCE</v>
          </cell>
          <cell r="C1688" t="str">
            <v>REA</v>
          </cell>
          <cell r="D1688" t="str">
            <v>(2) 48IN REDUCED 28 WATT (1) INSTANT START BALLAST - REDUCED LIGHT OUTPUT T8 LINEAR FLUORESCENT REPL</v>
          </cell>
          <cell r="E1688" t="str">
            <v>Com</v>
          </cell>
          <cell r="F1688">
            <v>14.5</v>
          </cell>
          <cell r="G1688">
            <v>14.5</v>
          </cell>
          <cell r="H1688">
            <v>4.833333333333333</v>
          </cell>
          <cell r="I1688">
            <v>5</v>
          </cell>
          <cell r="J1688" t="b">
            <v>1</v>
          </cell>
        </row>
        <row r="1689">
          <cell r="A1689" t="str">
            <v>SCE:REA:(4) 48IN REDUCED 28 WATT (1) INSTANT START BALLAST - REDUCED LIGHT OUTPUT T8 LINEAR FLUORESCENT REPL</v>
          </cell>
          <cell r="B1689" t="str">
            <v>SCE</v>
          </cell>
          <cell r="C1689" t="str">
            <v>REA</v>
          </cell>
          <cell r="D1689" t="str">
            <v>(4) 48IN REDUCED 28 WATT (1) INSTANT START BALLAST - REDUCED LIGHT OUTPUT T8 LINEAR FLUORESCENT REPL</v>
          </cell>
          <cell r="E1689" t="str">
            <v>Com</v>
          </cell>
          <cell r="F1689">
            <v>14.5</v>
          </cell>
          <cell r="G1689">
            <v>4.8000001907348597</v>
          </cell>
          <cell r="H1689">
            <v>4.8000001907348597</v>
          </cell>
          <cell r="I1689">
            <v>4.8000001907348597</v>
          </cell>
          <cell r="J1689" t="b">
            <v>1</v>
          </cell>
        </row>
        <row r="1690">
          <cell r="A1690" t="str">
            <v>SCG:ROB:CENTRAL SYSTEM GAS BOILER: WATER HEATING ONLY</v>
          </cell>
          <cell r="B1690" t="str">
            <v>SCG</v>
          </cell>
          <cell r="C1690" t="str">
            <v>ROB</v>
          </cell>
          <cell r="D1690" t="str">
            <v>CENTRAL SYSTEM GAS BOILER: WATER HEATING ONLY</v>
          </cell>
          <cell r="E1690" t="str">
            <v>Res</v>
          </cell>
          <cell r="F1690">
            <v>20</v>
          </cell>
          <cell r="G1690">
            <v>0</v>
          </cell>
          <cell r="H1690">
            <v>20</v>
          </cell>
          <cell r="I1690">
            <v>0</v>
          </cell>
          <cell r="J1690" t="b">
            <v>0</v>
          </cell>
        </row>
        <row r="1691">
          <cell r="A1691" t="str">
            <v>PGE:ROB:FIXTURE EXT INDUCTION - &lt;= 100 WATTS BASE CASE</v>
          </cell>
          <cell r="B1691" t="str">
            <v>PGE</v>
          </cell>
          <cell r="C1691" t="str">
            <v>ROB</v>
          </cell>
          <cell r="D1691" t="str">
            <v>FIXTURE EXT INDUCTION - &lt;= 100 WATTS BASE CASE</v>
          </cell>
          <cell r="E1691" t="str">
            <v>Com</v>
          </cell>
          <cell r="F1691">
            <v>14.63</v>
          </cell>
          <cell r="G1691">
            <v>0</v>
          </cell>
          <cell r="H1691">
            <v>14.63</v>
          </cell>
          <cell r="I1691">
            <v>0</v>
          </cell>
          <cell r="J1691" t="b">
            <v>0</v>
          </cell>
        </row>
        <row r="1692">
          <cell r="A1692" t="str">
            <v>PGE:ROB:LED HIGH/LOW BAY: &gt;131 TO 160 WATTS, REPLACING A 200W PS-MH</v>
          </cell>
          <cell r="B1692" t="str">
            <v>PGE</v>
          </cell>
          <cell r="C1692" t="str">
            <v>ROB</v>
          </cell>
          <cell r="D1692" t="str">
            <v>LED HIGH/LOW BAY: &gt;131 TO 160 WATTS, REPLACING A 200W PS-MH</v>
          </cell>
          <cell r="E1692" t="str">
            <v>Com</v>
          </cell>
          <cell r="F1692">
            <v>10.4</v>
          </cell>
          <cell r="G1692">
            <v>0</v>
          </cell>
          <cell r="H1692">
            <v>10.4</v>
          </cell>
          <cell r="I1692">
            <v>0</v>
          </cell>
          <cell r="J1692" t="b">
            <v>0</v>
          </cell>
        </row>
        <row r="1693">
          <cell r="A1693" t="str">
            <v>PGE:ROB:LED HIGH/LOW BAY: &gt;160 TO 187 WATTS, REPLACING A 250 W PS-MH</v>
          </cell>
          <cell r="B1693" t="str">
            <v>PGE</v>
          </cell>
          <cell r="C1693" t="str">
            <v>ROB</v>
          </cell>
          <cell r="D1693" t="str">
            <v>LED HIGH/LOW BAY: &gt;160 TO 187 WATTS, REPLACING A 250 W PS-MH</v>
          </cell>
          <cell r="E1693" t="str">
            <v>Com</v>
          </cell>
          <cell r="F1693">
            <v>17.899999999999999</v>
          </cell>
          <cell r="G1693">
            <v>0</v>
          </cell>
          <cell r="H1693">
            <v>17.899999999999999</v>
          </cell>
          <cell r="I1693">
            <v>0</v>
          </cell>
          <cell r="J1693" t="b">
            <v>0</v>
          </cell>
        </row>
        <row r="1694">
          <cell r="A1694" t="str">
            <v>PGE:ROB:LED HIGH/LOW BAY: &gt;187 TO 220 WATTS, REPLACING A 320W PS-MH</v>
          </cell>
          <cell r="B1694" t="str">
            <v>PGE</v>
          </cell>
          <cell r="C1694" t="str">
            <v>ROB</v>
          </cell>
          <cell r="D1694" t="str">
            <v>LED HIGH/LOW BAY: &gt;187 TO 220 WATTS, REPLACING A 320W PS-MH</v>
          </cell>
          <cell r="E1694" t="str">
            <v>Com</v>
          </cell>
          <cell r="F1694">
            <v>8.6</v>
          </cell>
          <cell r="G1694">
            <v>0</v>
          </cell>
          <cell r="H1694">
            <v>8.6</v>
          </cell>
          <cell r="I1694">
            <v>0</v>
          </cell>
          <cell r="J1694" t="b">
            <v>0</v>
          </cell>
        </row>
        <row r="1695">
          <cell r="A1695" t="str">
            <v>PGE:ROB:LED HIGH/LOW BAY: &gt;187 TO 220 WATTS, REPLACING A 320W PS-MH</v>
          </cell>
          <cell r="B1695" t="str">
            <v>PGE</v>
          </cell>
          <cell r="C1695" t="str">
            <v>ROB</v>
          </cell>
          <cell r="D1695" t="str">
            <v>LED HIGH/LOW BAY: &gt;187 TO 220 WATTS, REPLACING A 320W PS-MH</v>
          </cell>
          <cell r="E1695" t="str">
            <v>Com</v>
          </cell>
          <cell r="F1695">
            <v>13.8</v>
          </cell>
          <cell r="G1695">
            <v>0</v>
          </cell>
          <cell r="H1695">
            <v>13.8</v>
          </cell>
          <cell r="I1695">
            <v>0</v>
          </cell>
          <cell r="J1695" t="b">
            <v>0</v>
          </cell>
        </row>
        <row r="1696">
          <cell r="A1696" t="str">
            <v>PGE:ROB:LED HIGH/LOW BAY: &gt;187 TO 220 WATTS, REPLACING A 320W PS-MH</v>
          </cell>
          <cell r="B1696" t="str">
            <v>PGE</v>
          </cell>
          <cell r="C1696" t="str">
            <v>ROB</v>
          </cell>
          <cell r="D1696" t="str">
            <v>LED HIGH/LOW BAY: &gt;187 TO 220 WATTS, REPLACING A 320W PS-MH</v>
          </cell>
          <cell r="E1696" t="str">
            <v>Com</v>
          </cell>
          <cell r="F1696">
            <v>10.23</v>
          </cell>
          <cell r="G1696">
            <v>0</v>
          </cell>
          <cell r="H1696">
            <v>10.23</v>
          </cell>
          <cell r="I1696">
            <v>0</v>
          </cell>
          <cell r="J1696" t="b">
            <v>0</v>
          </cell>
        </row>
        <row r="1697">
          <cell r="A1697" t="str">
            <v>PGE:ROB:LED HIGH/LOW BAY: &gt;220 TO 262 WATTS, REPLACING 350W PS-MH</v>
          </cell>
          <cell r="B1697" t="str">
            <v>PGE</v>
          </cell>
          <cell r="C1697" t="str">
            <v>ROB</v>
          </cell>
          <cell r="D1697" t="str">
            <v>LED HIGH/LOW BAY: &gt;220 TO 262 WATTS, REPLACING 350W PS-MH</v>
          </cell>
          <cell r="E1697" t="str">
            <v>Com</v>
          </cell>
          <cell r="F1697">
            <v>13.8</v>
          </cell>
          <cell r="G1697">
            <v>0</v>
          </cell>
          <cell r="H1697">
            <v>13.8</v>
          </cell>
          <cell r="I1697">
            <v>0</v>
          </cell>
          <cell r="J1697" t="b">
            <v>0</v>
          </cell>
        </row>
        <row r="1698">
          <cell r="A1698" t="str">
            <v>PGE:ROB:LED HIGH/LOW BAY: 40 TO 131 WATTS, REPLACING T8 FLUOR 2ND GEN 4L VHLO</v>
          </cell>
          <cell r="B1698" t="str">
            <v>PGE</v>
          </cell>
          <cell r="C1698" t="str">
            <v>ROB</v>
          </cell>
          <cell r="D1698" t="str">
            <v>LED HIGH/LOW BAY: 40 TO 131 WATTS, REPLACING T8 FLUOR 2ND GEN 4L VHLO</v>
          </cell>
          <cell r="E1698" t="str">
            <v>Com</v>
          </cell>
          <cell r="F1698">
            <v>10.4</v>
          </cell>
          <cell r="G1698">
            <v>0</v>
          </cell>
          <cell r="H1698">
            <v>10.4</v>
          </cell>
          <cell r="I1698">
            <v>0</v>
          </cell>
          <cell r="J1698" t="b">
            <v>0</v>
          </cell>
        </row>
        <row r="1699">
          <cell r="A1699" t="str">
            <v>PGE:ROB:REFRIG: AUTO CLOSER: FREEZER</v>
          </cell>
          <cell r="B1699" t="str">
            <v>PGE</v>
          </cell>
          <cell r="C1699" t="str">
            <v>ROB</v>
          </cell>
          <cell r="D1699" t="str">
            <v>REFRIG: AUTO CLOSER: FREEZER</v>
          </cell>
          <cell r="E1699" t="str">
            <v>Com</v>
          </cell>
          <cell r="F1699">
            <v>1</v>
          </cell>
          <cell r="G1699">
            <v>0</v>
          </cell>
          <cell r="H1699">
            <v>1</v>
          </cell>
          <cell r="I1699">
            <v>0</v>
          </cell>
          <cell r="J1699" t="b">
            <v>0</v>
          </cell>
        </row>
        <row r="1700">
          <cell r="A1700" t="str">
            <v>PGE:ROB:REFRIGERATOR: TOP FREEZER WITHOUT ICE 15 - 20 CU. FT.</v>
          </cell>
          <cell r="B1700" t="str">
            <v>PGE</v>
          </cell>
          <cell r="C1700" t="str">
            <v>ROB</v>
          </cell>
          <cell r="D1700" t="str">
            <v>REFRIGERATOR: TOP FREEZER WITHOUT ICE 15 - 20 CU. FT.</v>
          </cell>
          <cell r="E1700" t="str">
            <v>Com</v>
          </cell>
          <cell r="F1700">
            <v>14</v>
          </cell>
          <cell r="G1700">
            <v>0</v>
          </cell>
          <cell r="H1700">
            <v>14</v>
          </cell>
          <cell r="I1700">
            <v>0</v>
          </cell>
          <cell r="J1700" t="b">
            <v>0</v>
          </cell>
        </row>
        <row r="1701">
          <cell r="A1701" t="str">
            <v>PGE:ROB:SUPER EFFICIENT ICE MACHINE, &gt;1,500 LBS/DAY</v>
          </cell>
          <cell r="B1701" t="str">
            <v>PGE</v>
          </cell>
          <cell r="C1701" t="str">
            <v>ROB</v>
          </cell>
          <cell r="D1701" t="str">
            <v>SUPER EFFICIENT ICE MACHINE, &gt;1,500 LBS/DAY</v>
          </cell>
          <cell r="E1701" t="str">
            <v>Com</v>
          </cell>
          <cell r="F1701">
            <v>10</v>
          </cell>
          <cell r="G1701">
            <v>0</v>
          </cell>
          <cell r="H1701">
            <v>10</v>
          </cell>
          <cell r="I1701">
            <v>0</v>
          </cell>
          <cell r="J1701" t="b">
            <v>0</v>
          </cell>
        </row>
        <row r="1702">
          <cell r="A1702" t="str">
            <v>SCE:REA:COMMERCIAL AIR-COOLED MULTIPLEX FLOATING HEAD PRESSURE CONTROL</v>
          </cell>
          <cell r="B1702" t="str">
            <v>SCE</v>
          </cell>
          <cell r="C1702" t="str">
            <v>REA</v>
          </cell>
          <cell r="D1702" t="str">
            <v>COMMERCIAL AIR-COOLED MULTIPLEX FLOATING HEAD PRESSURE CONTROL</v>
          </cell>
          <cell r="E1702" t="str">
            <v>Com</v>
          </cell>
          <cell r="F1702">
            <v>15</v>
          </cell>
          <cell r="G1702">
            <v>15</v>
          </cell>
          <cell r="H1702">
            <v>6.666666666666667</v>
          </cell>
          <cell r="I1702">
            <v>0</v>
          </cell>
          <cell r="J1702" t="b">
            <v>1</v>
          </cell>
        </row>
        <row r="1703">
          <cell r="A1703" t="str">
            <v>PGE:R:LED CANDELABRA:  &lt;3 WATTS</v>
          </cell>
          <cell r="B1703" t="str">
            <v>PGE</v>
          </cell>
          <cell r="C1703" t="str">
            <v>R</v>
          </cell>
          <cell r="D1703" t="str">
            <v>LED CANDELABRA:  &lt;3 WATTS</v>
          </cell>
          <cell r="E1703" t="str">
            <v>Com</v>
          </cell>
          <cell r="F1703">
            <v>6.44</v>
          </cell>
          <cell r="G1703">
            <v>0</v>
          </cell>
          <cell r="H1703">
            <v>6.44</v>
          </cell>
          <cell r="I1703">
            <v>0</v>
          </cell>
          <cell r="J1703" t="b">
            <v>0</v>
          </cell>
        </row>
        <row r="1704">
          <cell r="A1704" t="str">
            <v>PGE:R:LED MR-16 =7 TO &lt;8 WATTS</v>
          </cell>
          <cell r="B1704" t="str">
            <v>PGE</v>
          </cell>
          <cell r="C1704" t="str">
            <v>R</v>
          </cell>
          <cell r="D1704" t="str">
            <v>LED MR-16 =7 TO &lt;8 WATTS</v>
          </cell>
          <cell r="E1704" t="str">
            <v>Com</v>
          </cell>
          <cell r="F1704">
            <v>8.8000000000000007</v>
          </cell>
          <cell r="G1704">
            <v>0</v>
          </cell>
          <cell r="H1704">
            <v>8.8000000000000007</v>
          </cell>
          <cell r="I1704">
            <v>0</v>
          </cell>
          <cell r="J1704" t="b">
            <v>0</v>
          </cell>
        </row>
        <row r="1705">
          <cell r="A1705" t="str">
            <v>PGE:ROB:LED A-LAMP 10 TO &lt; 11 WATTS</v>
          </cell>
          <cell r="B1705" t="str">
            <v>PGE</v>
          </cell>
          <cell r="C1705" t="str">
            <v>ROB</v>
          </cell>
          <cell r="D1705" t="str">
            <v>LED A-LAMP 10 TO &lt; 11 WATTS</v>
          </cell>
          <cell r="E1705" t="str">
            <v>Com</v>
          </cell>
          <cell r="F1705">
            <v>8.8000000000000007</v>
          </cell>
          <cell r="G1705">
            <v>0</v>
          </cell>
          <cell r="H1705">
            <v>8.8000000000000007</v>
          </cell>
          <cell r="I1705">
            <v>0</v>
          </cell>
          <cell r="J1705" t="b">
            <v>0</v>
          </cell>
        </row>
        <row r="1706">
          <cell r="A1706" t="str">
            <v>PGE:ROB:LED A-LAMP 9 TO &lt; 10 WATTS</v>
          </cell>
          <cell r="B1706" t="str">
            <v>PGE</v>
          </cell>
          <cell r="C1706" t="str">
            <v>ROB</v>
          </cell>
          <cell r="D1706" t="str">
            <v>LED A-LAMP 9 TO &lt; 10 WATTS</v>
          </cell>
          <cell r="E1706" t="str">
            <v>Com</v>
          </cell>
          <cell r="F1706">
            <v>9</v>
          </cell>
          <cell r="G1706">
            <v>0</v>
          </cell>
          <cell r="H1706">
            <v>9</v>
          </cell>
          <cell r="I1706">
            <v>0</v>
          </cell>
          <cell r="J1706" t="b">
            <v>0</v>
          </cell>
        </row>
        <row r="1707">
          <cell r="A1707" t="str">
            <v>SCE:REA:VARIABLE SPEED DRIVE ON CHILLED WATER PUMP CONTROL</v>
          </cell>
          <cell r="B1707" t="str">
            <v>SCE</v>
          </cell>
          <cell r="C1707" t="str">
            <v>REA</v>
          </cell>
          <cell r="D1707" t="str">
            <v>VARIABLE SPEED DRIVE ON CHILLED WATER PUMP CONTROL</v>
          </cell>
          <cell r="E1707" t="str">
            <v>Com</v>
          </cell>
          <cell r="F1707">
            <v>15</v>
          </cell>
          <cell r="G1707">
            <v>15</v>
          </cell>
          <cell r="H1707">
            <v>5</v>
          </cell>
          <cell r="I1707">
            <v>0</v>
          </cell>
          <cell r="J1707" t="b">
            <v>1</v>
          </cell>
        </row>
        <row r="1708">
          <cell r="A1708" t="str">
            <v>SCE:ROBNC:(1) 48IN REDUCED WATTAGE (25W) T8 LINEAR FLUORESCENT REPLACING (1) 48IN T8 LINEAR FLUORESCENT</v>
          </cell>
          <cell r="B1708" t="str">
            <v>SCE</v>
          </cell>
          <cell r="C1708" t="str">
            <v>ROBNC</v>
          </cell>
          <cell r="D1708" t="str">
            <v>(1) 48IN REDUCED WATTAGE (25W) T8 LINEAR FLUORESCENT REPLACING (1) 48IN T8 LINEAR FLUORESCENT</v>
          </cell>
          <cell r="E1708" t="str">
            <v>Com</v>
          </cell>
          <cell r="F1708">
            <v>14.5</v>
          </cell>
          <cell r="G1708">
            <v>14.5</v>
          </cell>
          <cell r="H1708">
            <v>14.5</v>
          </cell>
          <cell r="I1708">
            <v>14.5</v>
          </cell>
          <cell r="J1708" t="b">
            <v>0</v>
          </cell>
        </row>
        <row r="1709">
          <cell r="A1709" t="str">
            <v>SCE:ROBNC:&lt; 15 CUBIC FEET SOLID-DOOR REACH-IN REFRIGERATOR</v>
          </cell>
          <cell r="B1709" t="str">
            <v>SCE</v>
          </cell>
          <cell r="C1709" t="str">
            <v>ROBNC</v>
          </cell>
          <cell r="D1709" t="str">
            <v>&lt; 15 CUBIC FEET SOLID-DOOR REACH-IN REFRIGERATOR</v>
          </cell>
          <cell r="E1709" t="str">
            <v>Com</v>
          </cell>
          <cell r="F1709">
            <v>12</v>
          </cell>
          <cell r="G1709">
            <v>12</v>
          </cell>
          <cell r="H1709">
            <v>12</v>
          </cell>
          <cell r="I1709">
            <v>12</v>
          </cell>
          <cell r="J1709" t="b">
            <v>0</v>
          </cell>
        </row>
        <row r="1710">
          <cell r="A1710" t="str">
            <v>SCE:ROBNC:= 15 WATT DOWN LIGHT (NON RES) LED REPLACING 40-100 WATTS INCANDESCENT LIGHTING</v>
          </cell>
          <cell r="B1710" t="str">
            <v>SCE</v>
          </cell>
          <cell r="C1710" t="str">
            <v>ROBNC</v>
          </cell>
          <cell r="D1710" t="str">
            <v>= 15 WATT DOWN LIGHT (NON RES) LED REPLACING 40-100 WATTS INCANDESCENT LIGHTING</v>
          </cell>
          <cell r="E1710" t="str">
            <v>Com</v>
          </cell>
          <cell r="F1710">
            <v>5.5999999046325701</v>
          </cell>
          <cell r="G1710">
            <v>5.5999999046325701</v>
          </cell>
          <cell r="H1710">
            <v>5.5999999046325701</v>
          </cell>
          <cell r="I1710">
            <v>5.5999999046325701</v>
          </cell>
          <cell r="J1710" t="b">
            <v>0</v>
          </cell>
        </row>
        <row r="1711">
          <cell r="A1711" t="str">
            <v>SCE:ROBNC:= 15 WATT DOWN LIGHT (NON RES) LED REPLACING 40-100 WATTS INCANDESCENT LIGHTING</v>
          </cell>
          <cell r="B1711" t="str">
            <v>SCE</v>
          </cell>
          <cell r="C1711" t="str">
            <v>ROBNC</v>
          </cell>
          <cell r="D1711" t="str">
            <v>= 15 WATT DOWN LIGHT (NON RES) LED REPLACING 40-100 WATTS INCANDESCENT LIGHTING</v>
          </cell>
          <cell r="E1711" t="str">
            <v>Com</v>
          </cell>
          <cell r="F1711">
            <v>6.5999999046325701</v>
          </cell>
          <cell r="G1711">
            <v>6.5999999046325701</v>
          </cell>
          <cell r="H1711">
            <v>6.5999999046325701</v>
          </cell>
          <cell r="I1711">
            <v>6.5999999046325701</v>
          </cell>
          <cell r="J1711" t="b">
            <v>0</v>
          </cell>
        </row>
        <row r="1712">
          <cell r="A1712" t="str">
            <v>SCE:ROBNC:= 15 WATT DOWN LIGHT (NON RES) LED REPLACING 40-100 WATTS INCANDESCENT LIGHTING</v>
          </cell>
          <cell r="B1712" t="str">
            <v>SCE</v>
          </cell>
          <cell r="C1712" t="str">
            <v>ROBNC</v>
          </cell>
          <cell r="D1712" t="str">
            <v>= 15 WATT DOWN LIGHT (NON RES) LED REPLACING 40-100 WATTS INCANDESCENT LIGHTING</v>
          </cell>
          <cell r="E1712" t="str">
            <v>Com</v>
          </cell>
          <cell r="F1712">
            <v>8.6999998092651403</v>
          </cell>
          <cell r="G1712">
            <v>8.6999998092651403</v>
          </cell>
          <cell r="H1712">
            <v>8.6999998092651403</v>
          </cell>
          <cell r="I1712">
            <v>8.6999998092651403</v>
          </cell>
          <cell r="J1712" t="b">
            <v>0</v>
          </cell>
        </row>
        <row r="1713">
          <cell r="A1713" t="str">
            <v>SCE:ROBNC:&gt; 10 TO 30 WATT A-LAMP (HOTEL/MOTEL) LED</v>
          </cell>
          <cell r="B1713" t="str">
            <v>SCE</v>
          </cell>
          <cell r="C1713" t="str">
            <v>ROBNC</v>
          </cell>
          <cell r="D1713" t="str">
            <v>&gt; 10 TO 30 WATT A-LAMP (HOTEL/MOTEL) LED</v>
          </cell>
          <cell r="E1713" t="str">
            <v>Com</v>
          </cell>
          <cell r="F1713">
            <v>12</v>
          </cell>
          <cell r="G1713">
            <v>12</v>
          </cell>
          <cell r="H1713">
            <v>12</v>
          </cell>
          <cell r="I1713">
            <v>12</v>
          </cell>
          <cell r="J1713" t="b">
            <v>0</v>
          </cell>
        </row>
        <row r="1714">
          <cell r="A1714" t="str">
            <v>SCE:ROBNC:&gt; 10 TO 30 WATT A-LAMP LED</v>
          </cell>
          <cell r="B1714" t="str">
            <v>SCE</v>
          </cell>
          <cell r="C1714" t="str">
            <v>ROBNC</v>
          </cell>
          <cell r="D1714" t="str">
            <v>&gt; 10 TO 30 WATT A-LAMP LED</v>
          </cell>
          <cell r="E1714" t="str">
            <v>Com</v>
          </cell>
          <cell r="F1714">
            <v>6.4000000953674299</v>
          </cell>
          <cell r="G1714">
            <v>6.4000000953674299</v>
          </cell>
          <cell r="H1714">
            <v>6.4000000953674299</v>
          </cell>
          <cell r="I1714">
            <v>6.4000000953674299</v>
          </cell>
          <cell r="J1714" t="b">
            <v>0</v>
          </cell>
        </row>
        <row r="1715">
          <cell r="A1715" t="str">
            <v>SCE:ROBNC:&gt; 10 TO 30 WATT A-LAMP LED</v>
          </cell>
          <cell r="B1715" t="str">
            <v>SCE</v>
          </cell>
          <cell r="C1715" t="str">
            <v>ROBNC</v>
          </cell>
          <cell r="D1715" t="str">
            <v>&gt; 10 TO 30 WATT A-LAMP LED</v>
          </cell>
          <cell r="E1715" t="str">
            <v>Com</v>
          </cell>
          <cell r="F1715">
            <v>6.8000001907348597</v>
          </cell>
          <cell r="G1715">
            <v>6.8000001907348597</v>
          </cell>
          <cell r="H1715">
            <v>6.8000001907348597</v>
          </cell>
          <cell r="I1715">
            <v>6.8000001907348597</v>
          </cell>
          <cell r="J1715" t="b">
            <v>0</v>
          </cell>
        </row>
        <row r="1716">
          <cell r="A1716" t="str">
            <v>SCE:ER:64 WATT INTERIOR FIXTURE (COMMON AREA) CFL REPLACING INCANDESCENT AVERAGE WATTS = 222.08</v>
          </cell>
          <cell r="B1716" t="str">
            <v>SCE</v>
          </cell>
          <cell r="C1716" t="str">
            <v>ER</v>
          </cell>
          <cell r="D1716" t="str">
            <v>64 WATT INTERIOR FIXTURE (COMMON AREA) CFL REPLACING INCANDESCENT AVERAGE WATTS = 222.08</v>
          </cell>
          <cell r="E1716" t="str">
            <v>Res</v>
          </cell>
          <cell r="F1716">
            <v>16</v>
          </cell>
          <cell r="G1716">
            <v>5.3000001907348597</v>
          </cell>
          <cell r="H1716">
            <v>16</v>
          </cell>
          <cell r="I1716">
            <v>5.3000001907348597</v>
          </cell>
          <cell r="J1716" t="b">
            <v>0</v>
          </cell>
        </row>
        <row r="1717">
          <cell r="A1717" t="str">
            <v>SCG:ROB:16 SEER SPLIT SYSTEM AIR CONDITIONER - QUALITY INSTALLATION DX EQUIPMENT</v>
          </cell>
          <cell r="B1717" t="str">
            <v>SCG</v>
          </cell>
          <cell r="C1717" t="str">
            <v>ROB</v>
          </cell>
          <cell r="D1717" t="str">
            <v>16 SEER SPLIT SYSTEM AIR CONDITIONER - QUALITY INSTALLATION DX EQUIPMENT</v>
          </cell>
          <cell r="E1717" t="str">
            <v>Res</v>
          </cell>
          <cell r="F1717">
            <v>15</v>
          </cell>
          <cell r="G1717">
            <v>0</v>
          </cell>
          <cell r="H1717">
            <v>15</v>
          </cell>
          <cell r="I1717">
            <v>0</v>
          </cell>
          <cell r="J1717" t="b">
            <v>0</v>
          </cell>
        </row>
        <row r="1718">
          <cell r="A1718" t="str">
            <v>SCG:REA:COMMERCIAL AIR-COOLED MULTIPLEX FLOATING HEAD PRESSURE CONTROL</v>
          </cell>
          <cell r="B1718" t="str">
            <v>SCG</v>
          </cell>
          <cell r="C1718" t="str">
            <v>REA</v>
          </cell>
          <cell r="D1718" t="str">
            <v>COMMERCIAL AIR-COOLED MULTIPLEX FLOATING HEAD PRESSURE CONTROL</v>
          </cell>
          <cell r="E1718" t="str">
            <v>Com</v>
          </cell>
          <cell r="F1718">
            <v>15</v>
          </cell>
          <cell r="G1718">
            <v>0</v>
          </cell>
          <cell r="H1718">
            <v>6.666666666666667</v>
          </cell>
          <cell r="I1718">
            <v>0</v>
          </cell>
          <cell r="J1718" t="b">
            <v>1</v>
          </cell>
        </row>
        <row r="1719">
          <cell r="A1719" t="str">
            <v>SCG:ROB:EER COMMERCIAL FRYER-GAS</v>
          </cell>
          <cell r="B1719" t="str">
            <v>SCG</v>
          </cell>
          <cell r="C1719" t="str">
            <v>ROB</v>
          </cell>
          <cell r="D1719" t="str">
            <v>EER COMMERCIAL FRYER-GAS</v>
          </cell>
          <cell r="E1719" t="str">
            <v>Com</v>
          </cell>
          <cell r="F1719">
            <v>12</v>
          </cell>
          <cell r="G1719">
            <v>0</v>
          </cell>
          <cell r="H1719">
            <v>12</v>
          </cell>
          <cell r="I1719">
            <v>0</v>
          </cell>
          <cell r="J1719" t="b">
            <v>0</v>
          </cell>
        </row>
        <row r="1720">
          <cell r="A1720" t="str">
            <v>SCG:ROB:EER COMMERCIAL GAS CONVEYOR OVEN LARGE</v>
          </cell>
          <cell r="B1720" t="str">
            <v>SCG</v>
          </cell>
          <cell r="C1720" t="str">
            <v>ROB</v>
          </cell>
          <cell r="D1720" t="str">
            <v>EER COMMERCIAL GAS CONVEYOR OVEN LARGE</v>
          </cell>
          <cell r="E1720" t="str">
            <v>Com</v>
          </cell>
          <cell r="F1720">
            <v>12</v>
          </cell>
          <cell r="G1720">
            <v>0</v>
          </cell>
          <cell r="H1720">
            <v>12</v>
          </cell>
          <cell r="I1720">
            <v>0</v>
          </cell>
          <cell r="J1720" t="b">
            <v>0</v>
          </cell>
        </row>
        <row r="1721">
          <cell r="A1721" t="str">
            <v>SCG:ROB:EER COMMERCIAL GRIDDLE-GAS</v>
          </cell>
          <cell r="B1721" t="str">
            <v>SCG</v>
          </cell>
          <cell r="C1721" t="str">
            <v>ROB</v>
          </cell>
          <cell r="D1721" t="str">
            <v>EER COMMERCIAL GRIDDLE-GAS</v>
          </cell>
          <cell r="E1721" t="str">
            <v>Com</v>
          </cell>
          <cell r="F1721">
            <v>12</v>
          </cell>
          <cell r="G1721">
            <v>0</v>
          </cell>
          <cell r="H1721">
            <v>12</v>
          </cell>
          <cell r="I1721">
            <v>0</v>
          </cell>
          <cell r="J1721" t="b">
            <v>0</v>
          </cell>
        </row>
        <row r="1722">
          <cell r="A1722" t="str">
            <v>SCG:ROB:PROCESSBOILER-STEAM-(&gt;=83%CE)</v>
          </cell>
          <cell r="B1722" t="str">
            <v>SCG</v>
          </cell>
          <cell r="C1722" t="str">
            <v>ROB</v>
          </cell>
          <cell r="D1722" t="str">
            <v>PROCESSBOILER-STEAM-(&gt;=83%CE)</v>
          </cell>
          <cell r="E1722" t="str">
            <v>Com</v>
          </cell>
          <cell r="F1722">
            <v>20</v>
          </cell>
          <cell r="G1722">
            <v>0</v>
          </cell>
          <cell r="H1722">
            <v>20</v>
          </cell>
          <cell r="I1722">
            <v>0</v>
          </cell>
          <cell r="J1722" t="b">
            <v>0</v>
          </cell>
        </row>
        <row r="1723">
          <cell r="A1723" t="str">
            <v>SCG:ROB:TANKLESSWATERHEATERS-LARGE(&gt;200MBTUH)-TIER2(&gt;=90%TE)</v>
          </cell>
          <cell r="B1723" t="str">
            <v>SCG</v>
          </cell>
          <cell r="C1723" t="str">
            <v>ROB</v>
          </cell>
          <cell r="D1723" t="str">
            <v>TANKLESSWATERHEATERS-LARGE(&gt;200MBTUH)-TIER2(&gt;=90%TE)</v>
          </cell>
          <cell r="E1723" t="str">
            <v>Com</v>
          </cell>
          <cell r="F1723">
            <v>20</v>
          </cell>
          <cell r="G1723">
            <v>0</v>
          </cell>
          <cell r="H1723">
            <v>20</v>
          </cell>
          <cell r="I1723">
            <v>0</v>
          </cell>
          <cell r="J1723" t="b">
            <v>0</v>
          </cell>
        </row>
        <row r="1724">
          <cell r="A1724" t="str">
            <v>SCG:ROB:TANKLESSWATERHEATERS-SMALL(&lt;=200MBTUH)-TIER1(&gt;=0.80EF)</v>
          </cell>
          <cell r="B1724" t="str">
            <v>SCG</v>
          </cell>
          <cell r="C1724" t="str">
            <v>ROB</v>
          </cell>
          <cell r="D1724" t="str">
            <v>TANKLESSWATERHEATERS-SMALL(&lt;=200MBTUH)-TIER1(&gt;=0.80EF)</v>
          </cell>
          <cell r="E1724" t="str">
            <v>Com</v>
          </cell>
          <cell r="F1724">
            <v>20</v>
          </cell>
          <cell r="G1724">
            <v>0</v>
          </cell>
          <cell r="H1724">
            <v>20</v>
          </cell>
          <cell r="I1724">
            <v>0</v>
          </cell>
          <cell r="J1724" t="b">
            <v>0</v>
          </cell>
        </row>
        <row r="1725">
          <cell r="A1725" t="str">
            <v>SCG:ROB:EER COMMERCIAL RACK OVEN-GAS</v>
          </cell>
          <cell r="B1725" t="str">
            <v>SCG</v>
          </cell>
          <cell r="C1725" t="str">
            <v>ROB</v>
          </cell>
          <cell r="D1725" t="str">
            <v>EER COMMERCIAL RACK OVEN-GAS</v>
          </cell>
          <cell r="E1725" t="str">
            <v>Ind</v>
          </cell>
          <cell r="F1725">
            <v>12</v>
          </cell>
          <cell r="G1725">
            <v>0</v>
          </cell>
          <cell r="H1725">
            <v>12</v>
          </cell>
          <cell r="I1725">
            <v>0</v>
          </cell>
          <cell r="J1725" t="b">
            <v>0</v>
          </cell>
        </row>
        <row r="1726">
          <cell r="A1726" t="str">
            <v>SCG:ROB:PROCESSBOILER-WATER-TIER1(&gt;=85%CE)</v>
          </cell>
          <cell r="B1726" t="str">
            <v>SCG</v>
          </cell>
          <cell r="C1726" t="str">
            <v>ROB</v>
          </cell>
          <cell r="D1726" t="str">
            <v>PROCESSBOILER-WATER-TIER1(&gt;=85%CE)</v>
          </cell>
          <cell r="E1726" t="str">
            <v>Ind</v>
          </cell>
          <cell r="F1726">
            <v>20</v>
          </cell>
          <cell r="G1726">
            <v>0</v>
          </cell>
          <cell r="H1726">
            <v>20</v>
          </cell>
          <cell r="I1726">
            <v>0</v>
          </cell>
          <cell r="J1726" t="b">
            <v>0</v>
          </cell>
        </row>
        <row r="1727">
          <cell r="A1727" t="str">
            <v>SCG:ROB:STORAGEWATERHEATERS-LARGE(&gt;75MBTUH)-TIER2(&gt;=90%TE)</v>
          </cell>
          <cell r="B1727" t="str">
            <v>SCG</v>
          </cell>
          <cell r="C1727" t="str">
            <v>ROB</v>
          </cell>
          <cell r="D1727" t="str">
            <v>STORAGEWATERHEATERS-LARGE(&gt;75MBTUH)-TIER2(&gt;=90%TE)</v>
          </cell>
          <cell r="E1727" t="str">
            <v>Ind</v>
          </cell>
          <cell r="F1727">
            <v>15</v>
          </cell>
          <cell r="G1727">
            <v>0</v>
          </cell>
          <cell r="H1727">
            <v>15</v>
          </cell>
          <cell r="I1727">
            <v>0</v>
          </cell>
          <cell r="J1727" t="b">
            <v>0</v>
          </cell>
        </row>
        <row r="1728">
          <cell r="A1728" t="str">
            <v>SCG:ROB:TANKLESSWATERHEATERS-SMALL(&lt;=200MBTUH)-TIER2(&gt;=0.90EF)</v>
          </cell>
          <cell r="B1728" t="str">
            <v>SCG</v>
          </cell>
          <cell r="C1728" t="str">
            <v>ROB</v>
          </cell>
          <cell r="D1728" t="str">
            <v>TANKLESSWATERHEATERS-SMALL(&lt;=200MBTUH)-TIER2(&gt;=0.90EF)</v>
          </cell>
          <cell r="E1728" t="str">
            <v>Ind</v>
          </cell>
          <cell r="F1728">
            <v>20</v>
          </cell>
          <cell r="G1728">
            <v>0</v>
          </cell>
          <cell r="H1728">
            <v>20</v>
          </cell>
          <cell r="I1728">
            <v>0</v>
          </cell>
          <cell r="J1728" t="b">
            <v>0</v>
          </cell>
        </row>
        <row r="1729">
          <cell r="A1729" t="str">
            <v>SCG:REA:GREENHOUSE HEAT CURTAIN</v>
          </cell>
          <cell r="B1729" t="str">
            <v>SCG</v>
          </cell>
          <cell r="C1729" t="str">
            <v>REA</v>
          </cell>
          <cell r="D1729" t="str">
            <v>GREENHOUSE HEAT CURTAIN</v>
          </cell>
          <cell r="E1729" t="str">
            <v>Ag</v>
          </cell>
          <cell r="F1729">
            <v>5</v>
          </cell>
          <cell r="G1729">
            <v>0</v>
          </cell>
          <cell r="H1729">
            <v>5</v>
          </cell>
          <cell r="I1729">
            <v>0</v>
          </cell>
          <cell r="J1729" t="b">
            <v>0</v>
          </cell>
        </row>
        <row r="1730">
          <cell r="A1730" t="str">
            <v>SCG:ROB:BONUS INCENTIVE EARLY COMMITMENT 10%</v>
          </cell>
          <cell r="B1730" t="str">
            <v>SCG</v>
          </cell>
          <cell r="C1730" t="str">
            <v>ROB</v>
          </cell>
          <cell r="D1730" t="str">
            <v>BONUS INCENTIVE EARLY COMMITMENT 10%</v>
          </cell>
          <cell r="E1730" t="str">
            <v>Com</v>
          </cell>
          <cell r="F1730">
            <v>0</v>
          </cell>
          <cell r="G1730">
            <v>0</v>
          </cell>
          <cell r="H1730">
            <v>0</v>
          </cell>
          <cell r="I1730">
            <v>0</v>
          </cell>
          <cell r="J1730" t="b">
            <v>0</v>
          </cell>
        </row>
        <row r="1731">
          <cell r="A1731" t="str">
            <v>SCG:RET:CDHW RECIRCULATION PUMP DEMAND CONTROL (1093 THERMS)</v>
          </cell>
          <cell r="B1731" t="str">
            <v>SCG</v>
          </cell>
          <cell r="C1731" t="str">
            <v>RET</v>
          </cell>
          <cell r="D1731" t="str">
            <v>CDHW RECIRCULATION PUMP DEMAND CONTROL (1093 THERMS)</v>
          </cell>
          <cell r="E1731" t="str">
            <v>Res</v>
          </cell>
          <cell r="F1731">
            <v>15</v>
          </cell>
          <cell r="G1731">
            <v>0</v>
          </cell>
          <cell r="H1731">
            <v>15</v>
          </cell>
          <cell r="I1731">
            <v>0</v>
          </cell>
          <cell r="J1731" t="b">
            <v>0</v>
          </cell>
        </row>
        <row r="1732">
          <cell r="A1732" t="str">
            <v>SCG:RET:DEMAND CONTROL RECIRCULATION PUMP GAS WATER HEATER HIGH RISE BUILDING - CZ08</v>
          </cell>
          <cell r="B1732" t="str">
            <v>SCG</v>
          </cell>
          <cell r="C1732" t="str">
            <v>RET</v>
          </cell>
          <cell r="D1732" t="str">
            <v>DEMAND CONTROL RECIRCULATION PUMP GAS WATER HEATER HIGH RISE BUILDING - CZ08</v>
          </cell>
          <cell r="E1732" t="str">
            <v>Res</v>
          </cell>
          <cell r="F1732">
            <v>15</v>
          </cell>
          <cell r="G1732">
            <v>0</v>
          </cell>
          <cell r="H1732">
            <v>15</v>
          </cell>
          <cell r="I1732">
            <v>0</v>
          </cell>
          <cell r="J1732" t="b">
            <v>0</v>
          </cell>
        </row>
        <row r="1733">
          <cell r="A1733" t="str">
            <v>SCG:RET:DEMAND CONTROL RECIRCULATION PUMP GAS WATER HEATER LOW RISE BUILDING - CZ08</v>
          </cell>
          <cell r="B1733" t="str">
            <v>SCG</v>
          </cell>
          <cell r="C1733" t="str">
            <v>RET</v>
          </cell>
          <cell r="D1733" t="str">
            <v>DEMAND CONTROL RECIRCULATION PUMP GAS WATER HEATER LOW RISE BUILDING - CZ08</v>
          </cell>
          <cell r="E1733" t="str">
            <v>Res</v>
          </cell>
          <cell r="F1733">
            <v>15</v>
          </cell>
          <cell r="G1733">
            <v>0</v>
          </cell>
          <cell r="H1733">
            <v>15</v>
          </cell>
          <cell r="I1733">
            <v>0</v>
          </cell>
          <cell r="J1733" t="b">
            <v>0</v>
          </cell>
        </row>
        <row r="1734">
          <cell r="A1734" t="str">
            <v>SCG:RET:DEMAND CONTROL RECIRCULATION PUMP GAS WATER HEATER LOW RISE BUILDING - CZ09</v>
          </cell>
          <cell r="B1734" t="str">
            <v>SCG</v>
          </cell>
          <cell r="C1734" t="str">
            <v>RET</v>
          </cell>
          <cell r="D1734" t="str">
            <v>DEMAND CONTROL RECIRCULATION PUMP GAS WATER HEATER LOW RISE BUILDING - CZ09</v>
          </cell>
          <cell r="E1734" t="str">
            <v>Res</v>
          </cell>
          <cell r="F1734">
            <v>15</v>
          </cell>
          <cell r="G1734">
            <v>0</v>
          </cell>
          <cell r="H1734">
            <v>15</v>
          </cell>
          <cell r="I1734">
            <v>0</v>
          </cell>
          <cell r="J1734" t="b">
            <v>0</v>
          </cell>
        </row>
        <row r="1735">
          <cell r="A1735" t="str">
            <v>SCG:RET:DEMAND CONTROL RECIRCULATION PUMP GAS WATER HEATER LOW RISE BUILDING - CZ10</v>
          </cell>
          <cell r="B1735" t="str">
            <v>SCG</v>
          </cell>
          <cell r="C1735" t="str">
            <v>RET</v>
          </cell>
          <cell r="D1735" t="str">
            <v>DEMAND CONTROL RECIRCULATION PUMP GAS WATER HEATER LOW RISE BUILDING - CZ10</v>
          </cell>
          <cell r="E1735" t="str">
            <v>Res</v>
          </cell>
          <cell r="F1735">
            <v>15</v>
          </cell>
          <cell r="G1735">
            <v>0</v>
          </cell>
          <cell r="H1735">
            <v>15</v>
          </cell>
          <cell r="I1735">
            <v>0</v>
          </cell>
          <cell r="J1735" t="b">
            <v>0</v>
          </cell>
        </row>
        <row r="1736">
          <cell r="A1736" t="str">
            <v>SCE:ROBNC:&gt; 15 TO 21 WATT PAR30 LED</v>
          </cell>
          <cell r="B1736" t="str">
            <v>SCE</v>
          </cell>
          <cell r="C1736" t="str">
            <v>ROBNC</v>
          </cell>
          <cell r="D1736" t="str">
            <v>&gt; 15 TO 21 WATT PAR30 LED</v>
          </cell>
          <cell r="E1736" t="str">
            <v>Com</v>
          </cell>
          <cell r="F1736">
            <v>5.8000001907348597</v>
          </cell>
          <cell r="G1736">
            <v>5.8000001907348597</v>
          </cell>
          <cell r="H1736">
            <v>5.8000001907348597</v>
          </cell>
          <cell r="I1736">
            <v>5.8000001907348597</v>
          </cell>
          <cell r="J1736" t="b">
            <v>0</v>
          </cell>
        </row>
        <row r="1737">
          <cell r="A1737" t="str">
            <v>SCE:ROBNC:&gt; 17 TO 25 WATT PAR38 LED</v>
          </cell>
          <cell r="B1737" t="str">
            <v>SCE</v>
          </cell>
          <cell r="C1737" t="str">
            <v>ROBNC</v>
          </cell>
          <cell r="D1737" t="str">
            <v>&gt; 17 TO 25 WATT PAR38 LED</v>
          </cell>
          <cell r="E1737" t="str">
            <v>Com</v>
          </cell>
          <cell r="F1737">
            <v>4.0999999046325701</v>
          </cell>
          <cell r="G1737">
            <v>4.0999999046325701</v>
          </cell>
          <cell r="H1737">
            <v>4.0999999046325701</v>
          </cell>
          <cell r="I1737">
            <v>4.0999999046325701</v>
          </cell>
          <cell r="J1737" t="b">
            <v>0</v>
          </cell>
        </row>
        <row r="1738">
          <cell r="A1738" t="str">
            <v>SCE:ROBNC:&gt; 17 TO 25 WATT PAR38 LED</v>
          </cell>
          <cell r="B1738" t="str">
            <v>SCE</v>
          </cell>
          <cell r="C1738" t="str">
            <v>ROBNC</v>
          </cell>
          <cell r="D1738" t="str">
            <v>&gt; 17 TO 25 WATT PAR38 LED</v>
          </cell>
          <cell r="E1738" t="str">
            <v>Com</v>
          </cell>
          <cell r="F1738">
            <v>4.6999998092651403</v>
          </cell>
          <cell r="G1738">
            <v>4.6999998092651403</v>
          </cell>
          <cell r="H1738">
            <v>4.6999998092651403</v>
          </cell>
          <cell r="I1738">
            <v>4.6999998092651403</v>
          </cell>
          <cell r="J1738" t="b">
            <v>0</v>
          </cell>
        </row>
        <row r="1739">
          <cell r="A1739" t="str">
            <v>SCE:ROBNC:&gt; 17 TO 25 WATT PAR38 LED</v>
          </cell>
          <cell r="B1739" t="str">
            <v>SCE</v>
          </cell>
          <cell r="C1739" t="str">
            <v>ROBNC</v>
          </cell>
          <cell r="D1739" t="str">
            <v>&gt; 17 TO 25 WATT PAR38 LED</v>
          </cell>
          <cell r="E1739" t="str">
            <v>Com</v>
          </cell>
          <cell r="F1739">
            <v>5.4000000953674299</v>
          </cell>
          <cell r="G1739">
            <v>5.4000000953674299</v>
          </cell>
          <cell r="H1739">
            <v>5.4000000953674299</v>
          </cell>
          <cell r="I1739">
            <v>5.4000000953674299</v>
          </cell>
          <cell r="J1739" t="b">
            <v>0</v>
          </cell>
        </row>
        <row r="1740">
          <cell r="A1740" t="str">
            <v>SCE:ROBNC:&gt; 6 TO 10 WATT MR16 LED</v>
          </cell>
          <cell r="B1740" t="str">
            <v>SCE</v>
          </cell>
          <cell r="C1740" t="str">
            <v>ROBNC</v>
          </cell>
          <cell r="D1740" t="str">
            <v>&gt; 6 TO 10 WATT MR16 LED</v>
          </cell>
          <cell r="E1740" t="str">
            <v>Com</v>
          </cell>
          <cell r="F1740">
            <v>4.1999998092651403</v>
          </cell>
          <cell r="G1740">
            <v>4.1999998092651403</v>
          </cell>
          <cell r="H1740">
            <v>4.1999998092651403</v>
          </cell>
          <cell r="I1740">
            <v>4.1999998092651403</v>
          </cell>
          <cell r="J1740" t="b">
            <v>0</v>
          </cell>
        </row>
        <row r="1741">
          <cell r="A1741" t="str">
            <v>SCE:ROBNC:&gt; 6 TO 10 WATT MR16 LED</v>
          </cell>
          <cell r="B1741" t="str">
            <v>SCE</v>
          </cell>
          <cell r="C1741" t="str">
            <v>ROBNC</v>
          </cell>
          <cell r="D1741" t="str">
            <v>&gt; 6 TO 10 WATT MR16 LED</v>
          </cell>
          <cell r="E1741" t="str">
            <v>Com</v>
          </cell>
          <cell r="F1741">
            <v>4.6999998092651403</v>
          </cell>
          <cell r="G1741">
            <v>4.6999998092651403</v>
          </cell>
          <cell r="H1741">
            <v>4.6999998092651403</v>
          </cell>
          <cell r="I1741">
            <v>4.6999998092651403</v>
          </cell>
          <cell r="J1741" t="b">
            <v>0</v>
          </cell>
        </row>
        <row r="1742">
          <cell r="A1742" t="str">
            <v>SCE:ROBNC:15 - 29 CUBIC FEET GLASS-DOOR REACH-IN FREEZER</v>
          </cell>
          <cell r="B1742" t="str">
            <v>SCE</v>
          </cell>
          <cell r="C1742" t="str">
            <v>ROBNC</v>
          </cell>
          <cell r="D1742" t="str">
            <v>15 - 29 CUBIC FEET GLASS-DOOR REACH-IN FREEZER</v>
          </cell>
          <cell r="E1742" t="str">
            <v>Com</v>
          </cell>
          <cell r="F1742">
            <v>12</v>
          </cell>
          <cell r="G1742">
            <v>12</v>
          </cell>
          <cell r="H1742">
            <v>12</v>
          </cell>
          <cell r="I1742">
            <v>12</v>
          </cell>
          <cell r="J1742" t="b">
            <v>0</v>
          </cell>
        </row>
        <row r="1743">
          <cell r="A1743" t="str">
            <v>SCE:ROBNC:30 - 49 CUBIC FEET SOLID-DOOR REACH-IN REFRIGERATOR</v>
          </cell>
          <cell r="B1743" t="str">
            <v>SCE</v>
          </cell>
          <cell r="C1743" t="str">
            <v>ROBNC</v>
          </cell>
          <cell r="D1743" t="str">
            <v>30 - 49 CUBIC FEET SOLID-DOOR REACH-IN REFRIGERATOR</v>
          </cell>
          <cell r="E1743" t="str">
            <v>Com</v>
          </cell>
          <cell r="F1743">
            <v>12</v>
          </cell>
          <cell r="G1743">
            <v>12</v>
          </cell>
          <cell r="H1743">
            <v>12</v>
          </cell>
          <cell r="I1743">
            <v>12</v>
          </cell>
          <cell r="J1743" t="b">
            <v>0</v>
          </cell>
        </row>
        <row r="1744">
          <cell r="A1744" t="str">
            <v>SCE:ROBNC:UP TO 10 WATT A-LAMP LED</v>
          </cell>
          <cell r="B1744" t="str">
            <v>SCE</v>
          </cell>
          <cell r="C1744" t="str">
            <v>ROBNC</v>
          </cell>
          <cell r="D1744" t="str">
            <v>UP TO 10 WATT A-LAMP LED</v>
          </cell>
          <cell r="E1744" t="str">
            <v>Com</v>
          </cell>
          <cell r="F1744">
            <v>4.5999999046325701</v>
          </cell>
          <cell r="G1744">
            <v>4.5999999046325701</v>
          </cell>
          <cell r="H1744">
            <v>4.5999999046325701</v>
          </cell>
          <cell r="I1744">
            <v>4.5999999046325701</v>
          </cell>
          <cell r="J1744" t="b">
            <v>0</v>
          </cell>
        </row>
        <row r="1745">
          <cell r="A1745" t="str">
            <v>SCE:ROBNC:UP TO 15 WATT PAR30 LED</v>
          </cell>
          <cell r="B1745" t="str">
            <v>SCE</v>
          </cell>
          <cell r="C1745" t="str">
            <v>ROBNC</v>
          </cell>
          <cell r="D1745" t="str">
            <v>UP TO 15 WATT PAR30 LED</v>
          </cell>
          <cell r="E1745" t="str">
            <v>Com</v>
          </cell>
          <cell r="F1745">
            <v>4.6999998092651403</v>
          </cell>
          <cell r="G1745">
            <v>4.6999998092651403</v>
          </cell>
          <cell r="H1745">
            <v>4.6999998092651403</v>
          </cell>
          <cell r="I1745">
            <v>4.6999998092651403</v>
          </cell>
          <cell r="J1745" t="b">
            <v>0</v>
          </cell>
        </row>
        <row r="1746">
          <cell r="A1746" t="str">
            <v>SCE:ROBNC:UP TO 15 WATT PAR30 LED</v>
          </cell>
          <cell r="B1746" t="str">
            <v>SCE</v>
          </cell>
          <cell r="C1746" t="str">
            <v>ROBNC</v>
          </cell>
          <cell r="D1746" t="str">
            <v>UP TO 15 WATT PAR30 LED</v>
          </cell>
          <cell r="E1746" t="str">
            <v>Com</v>
          </cell>
          <cell r="F1746">
            <v>5</v>
          </cell>
          <cell r="G1746">
            <v>5</v>
          </cell>
          <cell r="H1746">
            <v>5</v>
          </cell>
          <cell r="I1746">
            <v>5</v>
          </cell>
          <cell r="J1746" t="b">
            <v>0</v>
          </cell>
        </row>
        <row r="1747">
          <cell r="A1747" t="str">
            <v>SCE:ROBNC:UP TO 15 WATT PAR30 LED</v>
          </cell>
          <cell r="B1747" t="str">
            <v>SCE</v>
          </cell>
          <cell r="C1747" t="str">
            <v>ROBNC</v>
          </cell>
          <cell r="D1747" t="str">
            <v>UP TO 15 WATT PAR30 LED</v>
          </cell>
          <cell r="E1747" t="str">
            <v>Com</v>
          </cell>
          <cell r="F1747">
            <v>12</v>
          </cell>
          <cell r="G1747">
            <v>12</v>
          </cell>
          <cell r="H1747">
            <v>12</v>
          </cell>
          <cell r="I1747">
            <v>12</v>
          </cell>
          <cell r="J1747" t="b">
            <v>0</v>
          </cell>
        </row>
        <row r="1748">
          <cell r="A1748" t="str">
            <v>SCE:ROBNC:UP TO 175 WATT EXTERIOR FIXTURE PULSE START HID REPLACING 201 - 399 WATT LAMP BASE CASE</v>
          </cell>
          <cell r="B1748" t="str">
            <v>SCE</v>
          </cell>
          <cell r="C1748" t="str">
            <v>ROBNC</v>
          </cell>
          <cell r="D1748" t="str">
            <v>UP TO 175 WATT EXTERIOR FIXTURE PULSE START HID REPLACING 201 - 399 WATT LAMP BASE CASE</v>
          </cell>
          <cell r="E1748" t="str">
            <v>Com</v>
          </cell>
          <cell r="F1748">
            <v>15</v>
          </cell>
          <cell r="G1748">
            <v>15</v>
          </cell>
          <cell r="H1748">
            <v>15</v>
          </cell>
          <cell r="I1748">
            <v>15</v>
          </cell>
          <cell r="J1748" t="b">
            <v>0</v>
          </cell>
        </row>
        <row r="1749">
          <cell r="A1749" t="str">
            <v>PGE:ROB:POOLS RETROFIT/NEW-PUMPS-VARIABLE FLOW</v>
          </cell>
          <cell r="B1749" t="str">
            <v>PGE</v>
          </cell>
          <cell r="C1749" t="str">
            <v>ROB</v>
          </cell>
          <cell r="D1749" t="str">
            <v>POOLS RETROFIT/NEW-PUMPS-VARIABLE FLOW</v>
          </cell>
          <cell r="E1749" t="str">
            <v>Res</v>
          </cell>
          <cell r="F1749">
            <v>10</v>
          </cell>
          <cell r="G1749">
            <v>0</v>
          </cell>
          <cell r="H1749">
            <v>10</v>
          </cell>
          <cell r="I1749">
            <v>0</v>
          </cell>
          <cell r="J1749" t="b">
            <v>0</v>
          </cell>
        </row>
        <row r="1750">
          <cell r="A1750" t="str">
            <v>PGE:R:LED MR-16 = 6 TO &lt;7 WATTS</v>
          </cell>
          <cell r="B1750" t="str">
            <v>PGE</v>
          </cell>
          <cell r="C1750" t="str">
            <v>R</v>
          </cell>
          <cell r="D1750" t="str">
            <v>LED MR-16 = 6 TO &lt;7 WATTS</v>
          </cell>
          <cell r="E1750" t="str">
            <v>Res</v>
          </cell>
          <cell r="F1750">
            <v>7.25</v>
          </cell>
          <cell r="G1750">
            <v>0</v>
          </cell>
          <cell r="H1750">
            <v>7.25</v>
          </cell>
          <cell r="I1750">
            <v>0</v>
          </cell>
          <cell r="J1750" t="b">
            <v>0</v>
          </cell>
        </row>
        <row r="1751">
          <cell r="A1751" t="str">
            <v>PGE:R:T-8 W/ ELECTRONIC BALLAST: 2 FT 2 LAMP - INTERIOR COMMON</v>
          </cell>
          <cell r="B1751" t="str">
            <v>PGE</v>
          </cell>
          <cell r="C1751" t="str">
            <v>R</v>
          </cell>
          <cell r="D1751" t="str">
            <v>T-8 W/ ELECTRONIC BALLAST: 2 FT 2 LAMP - INTERIOR COMMON</v>
          </cell>
          <cell r="E1751" t="str">
            <v>Res</v>
          </cell>
          <cell r="F1751">
            <v>15</v>
          </cell>
          <cell r="G1751">
            <v>0</v>
          </cell>
          <cell r="H1751">
            <v>15</v>
          </cell>
          <cell r="I1751">
            <v>0</v>
          </cell>
          <cell r="J1751" t="b">
            <v>0</v>
          </cell>
        </row>
        <row r="1752">
          <cell r="A1752" t="str">
            <v>PGE:ROB:LED HIGH/LOW BAY: &gt;131 TO 160 WATTS, REPLACING A 200W PS-MH</v>
          </cell>
          <cell r="B1752" t="str">
            <v>PGE</v>
          </cell>
          <cell r="C1752" t="str">
            <v>ROB</v>
          </cell>
          <cell r="D1752" t="str">
            <v>LED HIGH/LOW BAY: &gt;131 TO 160 WATTS, REPLACING A 200W PS-MH</v>
          </cell>
          <cell r="E1752" t="str">
            <v>Com</v>
          </cell>
          <cell r="F1752">
            <v>16.600000000000001</v>
          </cell>
          <cell r="G1752">
            <v>0</v>
          </cell>
          <cell r="H1752">
            <v>16.600000000000001</v>
          </cell>
          <cell r="I1752">
            <v>0</v>
          </cell>
          <cell r="J1752" t="b">
            <v>0</v>
          </cell>
        </row>
        <row r="1753">
          <cell r="A1753" t="str">
            <v>PGE:R:LED CANDELABRA &gt;=3 TO &lt;=5</v>
          </cell>
          <cell r="B1753" t="str">
            <v>PGE</v>
          </cell>
          <cell r="C1753" t="str">
            <v>R</v>
          </cell>
          <cell r="D1753" t="str">
            <v>LED CANDELABRA &gt;=3 TO &lt;=5</v>
          </cell>
          <cell r="E1753" t="str">
            <v>Com</v>
          </cell>
          <cell r="F1753">
            <v>3.74</v>
          </cell>
          <cell r="G1753">
            <v>0</v>
          </cell>
          <cell r="H1753">
            <v>3.74</v>
          </cell>
          <cell r="I1753">
            <v>0</v>
          </cell>
          <cell r="J1753" t="b">
            <v>0</v>
          </cell>
        </row>
        <row r="1754">
          <cell r="A1754" t="str">
            <v>SCE:ROBNC:UP TO 750 WATT EXTERIOR FIXTURE PULSE START HID REPLACING GREATER THAN 400 WATT LAMP BASE CASE</v>
          </cell>
          <cell r="B1754" t="str">
            <v>SCE</v>
          </cell>
          <cell r="C1754" t="str">
            <v>ROBNC</v>
          </cell>
          <cell r="D1754" t="str">
            <v>UP TO 750 WATT EXTERIOR FIXTURE PULSE START HID REPLACING GREATER THAN 400 WATT LAMP BASE CASE</v>
          </cell>
          <cell r="E1754" t="str">
            <v>Com</v>
          </cell>
          <cell r="F1754">
            <v>15</v>
          </cell>
          <cell r="G1754">
            <v>15</v>
          </cell>
          <cell r="H1754">
            <v>15</v>
          </cell>
          <cell r="I1754">
            <v>15</v>
          </cell>
          <cell r="J1754" t="b">
            <v>0</v>
          </cell>
        </row>
        <row r="1755">
          <cell r="A1755" t="str">
            <v>SCE:ER:(1) 48IN MEDIUM TEMP REACH-IN DISPLAY CASES CANOPY LED REPLACING (2) 48IN T12 LINEAR FLUORESCENT</v>
          </cell>
          <cell r="B1755" t="str">
            <v>SCE</v>
          </cell>
          <cell r="C1755" t="str">
            <v>ER</v>
          </cell>
          <cell r="D1755" t="str">
            <v>(1) 48IN MEDIUM TEMP REACH-IN DISPLAY CASES CANOPY LED REPLACING (2) 48IN T12 LINEAR FLUORESCENT</v>
          </cell>
          <cell r="E1755" t="str">
            <v>Com</v>
          </cell>
          <cell r="F1755">
            <v>16</v>
          </cell>
          <cell r="G1755">
            <v>5.3000001907348597</v>
          </cell>
          <cell r="H1755">
            <v>16</v>
          </cell>
          <cell r="I1755">
            <v>5.3000001907348597</v>
          </cell>
          <cell r="J1755" t="b">
            <v>0</v>
          </cell>
        </row>
        <row r="1756">
          <cell r="A1756" t="str">
            <v>SCE:ER:(1) 96IN (1) INSTANT START BALLAST - REDUCED LIGHT OUTPUT T8 LINEAR FLUORESCENT REPLACING (1) 96IN T</v>
          </cell>
          <cell r="B1756" t="str">
            <v>SCE</v>
          </cell>
          <cell r="C1756" t="str">
            <v>ER</v>
          </cell>
          <cell r="D1756" t="str">
            <v>(1) 96IN (1) INSTANT START BALLAST - REDUCED LIGHT OUTPUT T8 LINEAR FLUORESCENT REPLACING (1) 96IN T</v>
          </cell>
          <cell r="E1756" t="str">
            <v>Com</v>
          </cell>
          <cell r="F1756">
            <v>14.486455164421301</v>
          </cell>
          <cell r="G1756">
            <v>4.8288183881404203</v>
          </cell>
          <cell r="H1756">
            <v>14.486455164421301</v>
          </cell>
          <cell r="I1756">
            <v>4.8288183881404203</v>
          </cell>
          <cell r="J1756" t="b">
            <v>0</v>
          </cell>
        </row>
        <row r="1757">
          <cell r="A1757" t="str">
            <v>SCE:ER:(2) 24IN F17 (1) PREMIUM INSTANT START BALLAST - HIGH LIGHT OUTPUT T8 LINEAR FLUORESCENT REPLACING (</v>
          </cell>
          <cell r="B1757" t="str">
            <v>SCE</v>
          </cell>
          <cell r="C1757" t="str">
            <v>ER</v>
          </cell>
          <cell r="D1757" t="str">
            <v>(2) 24IN F17 (1) PREMIUM INSTANT START BALLAST - HIGH LIGHT OUTPUT T8 LINEAR FLUORESCENT REPLACING (</v>
          </cell>
          <cell r="E1757" t="str">
            <v>Com</v>
          </cell>
          <cell r="F1757">
            <v>14.5</v>
          </cell>
          <cell r="G1757">
            <v>4.8000001907348597</v>
          </cell>
          <cell r="H1757">
            <v>14.5</v>
          </cell>
          <cell r="I1757">
            <v>4.8000001907348597</v>
          </cell>
          <cell r="J1757" t="b">
            <v>0</v>
          </cell>
        </row>
        <row r="1758">
          <cell r="A1758" t="str">
            <v>SCE:ER:(2) 48IN (1) INSTANT START BALLAST - NORMAL LIGHT OUTPUT W/ REFLECTORS T8 LINEAR FLOURESCENT  REPLAC</v>
          </cell>
          <cell r="B1758" t="str">
            <v>SCE</v>
          </cell>
          <cell r="C1758" t="str">
            <v>ER</v>
          </cell>
          <cell r="D1758" t="str">
            <v>(2) 48IN (1) INSTANT START BALLAST - NORMAL LIGHT OUTPUT W/ REFLECTORS T8 LINEAR FLOURESCENT  REPLAC</v>
          </cell>
          <cell r="E1758" t="str">
            <v>Com</v>
          </cell>
          <cell r="F1758">
            <v>14.4329896907216</v>
          </cell>
          <cell r="G1758">
            <v>4.8109965635738803</v>
          </cell>
          <cell r="H1758">
            <v>14.4329896907216</v>
          </cell>
          <cell r="I1758">
            <v>4.8109965635738803</v>
          </cell>
          <cell r="J1758" t="b">
            <v>0</v>
          </cell>
        </row>
        <row r="1759">
          <cell r="A1759" t="str">
            <v>SCE:ER:(2) 48IN (1) INSTANT START BALLAST - NORMAL LIGHT OUTPUT W/ REFLECTORS T8 LINEAR FLOURESCENT  REPLAC</v>
          </cell>
          <cell r="B1759" t="str">
            <v>SCE</v>
          </cell>
          <cell r="C1759" t="str">
            <v>ER</v>
          </cell>
          <cell r="D1759" t="str">
            <v>(2) 48IN (1) INSTANT START BALLAST - NORMAL LIGHT OUTPUT W/ REFLECTORS T8 LINEAR FLOURESCENT  REPLAC</v>
          </cell>
          <cell r="E1759" t="str">
            <v>Com</v>
          </cell>
          <cell r="F1759">
            <v>14.487954300852699</v>
          </cell>
          <cell r="G1759">
            <v>4.8293181002842402</v>
          </cell>
          <cell r="H1759">
            <v>14.487954300852699</v>
          </cell>
          <cell r="I1759">
            <v>4.8293181002842402</v>
          </cell>
          <cell r="J1759" t="b">
            <v>0</v>
          </cell>
        </row>
        <row r="1760">
          <cell r="A1760" t="str">
            <v>SCE:ER:(2) 48IN REDUCED 28 WATT (1) INSTANT START BALLAST T8 LINEAR FLUORESCENT REPLACING (2) 48IN T12 LINE</v>
          </cell>
          <cell r="B1760" t="str">
            <v>SCE</v>
          </cell>
          <cell r="C1760" t="str">
            <v>ER</v>
          </cell>
          <cell r="D1760" t="str">
            <v>(2) 48IN REDUCED 28 WATT (1) INSTANT START BALLAST T8 LINEAR FLUORESCENT REPLACING (2) 48IN T12 LINE</v>
          </cell>
          <cell r="E1760" t="str">
            <v>Com</v>
          </cell>
          <cell r="F1760">
            <v>15</v>
          </cell>
          <cell r="G1760">
            <v>4.3000001907348597</v>
          </cell>
          <cell r="H1760">
            <v>15</v>
          </cell>
          <cell r="I1760">
            <v>4.3000001907348597</v>
          </cell>
          <cell r="J1760" t="b">
            <v>0</v>
          </cell>
        </row>
        <row r="1761">
          <cell r="A1761" t="str">
            <v>SCE:ER:(2) 96IN (1) INSTANT START BALLAST - REDUCED LIGHT OUTPUT T8 LINEAR FLUORESCENT REPLACING (2) 96IN T</v>
          </cell>
          <cell r="B1761" t="str">
            <v>SCE</v>
          </cell>
          <cell r="C1761" t="str">
            <v>ER</v>
          </cell>
          <cell r="D1761" t="str">
            <v>(2) 96IN (1) INSTANT START BALLAST - REDUCED LIGHT OUTPUT T8 LINEAR FLUORESCENT REPLACING (2) 96IN T</v>
          </cell>
          <cell r="E1761" t="str">
            <v>Com</v>
          </cell>
          <cell r="F1761">
            <v>14.3999996185303</v>
          </cell>
          <cell r="G1761">
            <v>4.8000001907348597</v>
          </cell>
          <cell r="H1761">
            <v>14.3999996185303</v>
          </cell>
          <cell r="I1761">
            <v>4.8000001907348597</v>
          </cell>
          <cell r="J1761" t="b">
            <v>0</v>
          </cell>
        </row>
        <row r="1762">
          <cell r="A1762" t="str">
            <v>PGE:R:LED CANDELABRA &gt;=3 TO &lt;=5</v>
          </cell>
          <cell r="B1762" t="str">
            <v>PGE</v>
          </cell>
          <cell r="C1762" t="str">
            <v>R</v>
          </cell>
          <cell r="D1762" t="str">
            <v>LED CANDELABRA &gt;=3 TO &lt;=5</v>
          </cell>
          <cell r="E1762" t="str">
            <v>Res</v>
          </cell>
          <cell r="F1762">
            <v>4.3</v>
          </cell>
          <cell r="G1762">
            <v>0</v>
          </cell>
          <cell r="H1762">
            <v>4.3</v>
          </cell>
          <cell r="I1762">
            <v>0</v>
          </cell>
          <cell r="J1762" t="b">
            <v>0</v>
          </cell>
        </row>
        <row r="1763">
          <cell r="A1763" t="str">
            <v>SCE:ROBNC:&lt; 10 WATT PAR30 (COMMON AREA) LED</v>
          </cell>
          <cell r="B1763" t="str">
            <v>SCE</v>
          </cell>
          <cell r="C1763" t="str">
            <v>ROBNC</v>
          </cell>
          <cell r="D1763" t="str">
            <v>&lt; 10 WATT PAR30 (COMMON AREA) LED</v>
          </cell>
          <cell r="E1763" t="str">
            <v>Res</v>
          </cell>
          <cell r="F1763">
            <v>3.2999999523162802</v>
          </cell>
          <cell r="G1763">
            <v>3.2999999523162802</v>
          </cell>
          <cell r="H1763">
            <v>3.2999999523162802</v>
          </cell>
          <cell r="I1763">
            <v>3.2999999523162802</v>
          </cell>
          <cell r="J1763" t="b">
            <v>0</v>
          </cell>
        </row>
        <row r="1764">
          <cell r="A1764" t="str">
            <v>SCE:ROBNC:&gt; 5 WATT TO = 15 WATT LANDSCAPE LIGHTING LED REPLACING HALOGEN FIXTURE</v>
          </cell>
          <cell r="B1764" t="str">
            <v>SCE</v>
          </cell>
          <cell r="C1764" t="str">
            <v>ROBNC</v>
          </cell>
          <cell r="D1764" t="str">
            <v>&gt; 5 WATT TO = 15 WATT LANDSCAPE LIGHTING LED REPLACING HALOGEN FIXTURE</v>
          </cell>
          <cell r="E1764" t="str">
            <v>Res</v>
          </cell>
          <cell r="F1764">
            <v>12</v>
          </cell>
          <cell r="G1764">
            <v>12</v>
          </cell>
          <cell r="H1764">
            <v>12</v>
          </cell>
          <cell r="I1764">
            <v>12</v>
          </cell>
          <cell r="J1764" t="b">
            <v>0</v>
          </cell>
        </row>
        <row r="1765">
          <cell r="A1765" t="str">
            <v>SCE:ROBNC:&gt; 15 TO 21 WATT PAR30 LED</v>
          </cell>
          <cell r="B1765" t="str">
            <v>SCE</v>
          </cell>
          <cell r="C1765" t="str">
            <v>ROBNC</v>
          </cell>
          <cell r="D1765" t="str">
            <v>&gt; 15 TO 21 WATT PAR30 LED</v>
          </cell>
          <cell r="E1765" t="str">
            <v>Com</v>
          </cell>
          <cell r="F1765">
            <v>4.6999998092651403</v>
          </cell>
          <cell r="G1765">
            <v>4.6999998092651403</v>
          </cell>
          <cell r="H1765">
            <v>4.6999998092651403</v>
          </cell>
          <cell r="I1765">
            <v>4.6999998092651403</v>
          </cell>
          <cell r="J1765" t="b">
            <v>0</v>
          </cell>
        </row>
        <row r="1766">
          <cell r="A1766" t="str">
            <v>SCE:ROBNC:&gt; 15 TO 21 WATT PAR30 LED</v>
          </cell>
          <cell r="B1766" t="str">
            <v>SCE</v>
          </cell>
          <cell r="C1766" t="str">
            <v>ROBNC</v>
          </cell>
          <cell r="D1766" t="str">
            <v>&gt; 15 TO 21 WATT PAR30 LED</v>
          </cell>
          <cell r="E1766" t="str">
            <v>Com</v>
          </cell>
          <cell r="F1766">
            <v>5</v>
          </cell>
          <cell r="G1766">
            <v>5</v>
          </cell>
          <cell r="H1766">
            <v>5</v>
          </cell>
          <cell r="I1766">
            <v>5</v>
          </cell>
          <cell r="J1766" t="b">
            <v>0</v>
          </cell>
        </row>
        <row r="1767">
          <cell r="A1767" t="str">
            <v>SCE:ROBNC:&gt; 17 TO 25 WATT PAR38 LED</v>
          </cell>
          <cell r="B1767" t="str">
            <v>SCE</v>
          </cell>
          <cell r="C1767" t="str">
            <v>ROBNC</v>
          </cell>
          <cell r="D1767" t="str">
            <v>&gt; 17 TO 25 WATT PAR38 LED</v>
          </cell>
          <cell r="E1767" t="str">
            <v>Com</v>
          </cell>
          <cell r="F1767">
            <v>5</v>
          </cell>
          <cell r="G1767">
            <v>5</v>
          </cell>
          <cell r="H1767">
            <v>5</v>
          </cell>
          <cell r="I1767">
            <v>5</v>
          </cell>
          <cell r="J1767" t="b">
            <v>0</v>
          </cell>
        </row>
        <row r="1768">
          <cell r="A1768" t="str">
            <v>PGE:ROB:VENDING MACHINE CONTROLLER</v>
          </cell>
          <cell r="B1768" t="str">
            <v>PGE</v>
          </cell>
          <cell r="C1768" t="str">
            <v>ROB</v>
          </cell>
          <cell r="D1768" t="str">
            <v>VENDING MACHINE CONTROLLER</v>
          </cell>
          <cell r="E1768" t="str">
            <v>Ag</v>
          </cell>
          <cell r="F1768">
            <v>5</v>
          </cell>
          <cell r="G1768">
            <v>0</v>
          </cell>
          <cell r="H1768">
            <v>5</v>
          </cell>
          <cell r="I1768">
            <v>0</v>
          </cell>
          <cell r="J1768" t="b">
            <v>0</v>
          </cell>
        </row>
        <row r="1769">
          <cell r="A1769" t="str">
            <v>PGE:R:LED GLOBE:  &gt;=3 TO &lt;=10 WATTS</v>
          </cell>
          <cell r="B1769" t="str">
            <v>PGE</v>
          </cell>
          <cell r="C1769" t="str">
            <v>R</v>
          </cell>
          <cell r="D1769" t="str">
            <v>LED GLOBE:  &gt;=3 TO &lt;=10 WATTS</v>
          </cell>
          <cell r="E1769" t="str">
            <v>Res</v>
          </cell>
          <cell r="F1769">
            <v>6.9</v>
          </cell>
          <cell r="G1769">
            <v>0</v>
          </cell>
          <cell r="H1769">
            <v>6.9</v>
          </cell>
          <cell r="I1769">
            <v>0</v>
          </cell>
          <cell r="J1769" t="b">
            <v>0</v>
          </cell>
        </row>
        <row r="1770">
          <cell r="A1770" t="str">
            <v>PGE:R:LED PAR20: &lt;= 11 WATTS</v>
          </cell>
          <cell r="B1770" t="str">
            <v>PGE</v>
          </cell>
          <cell r="C1770" t="str">
            <v>R</v>
          </cell>
          <cell r="D1770" t="str">
            <v>LED PAR20: &lt;= 11 WATTS</v>
          </cell>
          <cell r="E1770" t="str">
            <v>Res</v>
          </cell>
          <cell r="F1770">
            <v>4.76</v>
          </cell>
          <cell r="G1770">
            <v>0</v>
          </cell>
          <cell r="H1770">
            <v>4.76</v>
          </cell>
          <cell r="I1770">
            <v>0</v>
          </cell>
          <cell r="J1770" t="b">
            <v>0</v>
          </cell>
        </row>
        <row r="1771">
          <cell r="A1771" t="str">
            <v>SCE:ER:(2) U-TUBE (1) INSTANT START BALLAST - REDUCED LIGHT OUTPUT T8 LINEAR FLOURESCENT  REPLACING (2) T12</v>
          </cell>
          <cell r="B1771" t="str">
            <v>SCE</v>
          </cell>
          <cell r="C1771" t="str">
            <v>ER</v>
          </cell>
          <cell r="D1771" t="str">
            <v>(2) U-TUBE (1) INSTANT START BALLAST - REDUCED LIGHT OUTPUT T8 LINEAR FLOURESCENT  REPLACING (2) T12</v>
          </cell>
          <cell r="E1771" t="str">
            <v>Com</v>
          </cell>
          <cell r="F1771">
            <v>14.5</v>
          </cell>
          <cell r="G1771">
            <v>4.8000001907348597</v>
          </cell>
          <cell r="H1771">
            <v>14.5</v>
          </cell>
          <cell r="I1771">
            <v>4.8000001907348597</v>
          </cell>
          <cell r="J1771" t="b">
            <v>0</v>
          </cell>
        </row>
        <row r="1772">
          <cell r="A1772" t="str">
            <v>SCE:ER:(3) 48IN (1) INSTANT START BALLAST - NORMAL LIGHT OUTPUT T8 LINEAR FLUORESCENT REPLACING (3) 48IN T1</v>
          </cell>
          <cell r="B1772" t="str">
            <v>SCE</v>
          </cell>
          <cell r="C1772" t="str">
            <v>ER</v>
          </cell>
          <cell r="D1772" t="str">
            <v>(3) 48IN (1) INSTANT START BALLAST - NORMAL LIGHT OUTPUT T8 LINEAR FLUORESCENT REPLACING (3) 48IN T1</v>
          </cell>
          <cell r="E1772" t="str">
            <v>Com</v>
          </cell>
          <cell r="F1772">
            <v>15</v>
          </cell>
          <cell r="G1772">
            <v>2</v>
          </cell>
          <cell r="H1772">
            <v>15</v>
          </cell>
          <cell r="I1772">
            <v>2</v>
          </cell>
          <cell r="J1772" t="b">
            <v>0</v>
          </cell>
        </row>
        <row r="1773">
          <cell r="A1773" t="str">
            <v>SCE:ER:(3) 48IN (1) INSTANT START BALLAST - NORMAL LIGHT OUTPUT T8 LINEAR FLUORESCENT REPLACING (3) 48IN T1</v>
          </cell>
          <cell r="B1773" t="str">
            <v>SCE</v>
          </cell>
          <cell r="C1773" t="str">
            <v>ER</v>
          </cell>
          <cell r="D1773" t="str">
            <v>(3) 48IN (1) INSTANT START BALLAST - NORMAL LIGHT OUTPUT T8 LINEAR FLUORESCENT REPLACING (3) 48IN T1</v>
          </cell>
          <cell r="E1773" t="str">
            <v>Com</v>
          </cell>
          <cell r="F1773">
            <v>15</v>
          </cell>
          <cell r="G1773">
            <v>2.7999999523162802</v>
          </cell>
          <cell r="H1773">
            <v>15</v>
          </cell>
          <cell r="I1773">
            <v>2.7999999523162802</v>
          </cell>
          <cell r="J1773" t="b">
            <v>0</v>
          </cell>
        </row>
        <row r="1774">
          <cell r="A1774" t="str">
            <v>SCE:ER:(4) 48IN (1) INSTANT START BALLAST - REDUCED LIGHT OUTPUT T8 LINEAR FLUORESCENT REPLACING (4) 48IN T</v>
          </cell>
          <cell r="B1774" t="str">
            <v>SCE</v>
          </cell>
          <cell r="C1774" t="str">
            <v>ER</v>
          </cell>
          <cell r="D1774" t="str">
            <v>(4) 48IN (1) INSTANT START BALLAST - REDUCED LIGHT OUTPUT T8 LINEAR FLUORESCENT REPLACING (4) 48IN T</v>
          </cell>
          <cell r="E1774" t="str">
            <v>Com</v>
          </cell>
          <cell r="F1774">
            <v>14.5</v>
          </cell>
          <cell r="G1774">
            <v>1.3999999761581401</v>
          </cell>
          <cell r="H1774">
            <v>14.5</v>
          </cell>
          <cell r="I1774">
            <v>1.3999999761581401</v>
          </cell>
          <cell r="J1774" t="b">
            <v>0</v>
          </cell>
        </row>
        <row r="1775">
          <cell r="A1775" t="str">
            <v>SCE:ROBNC:67.4 WATT POOL LIGHT (DUSK TO DAWN) LED REPLACING 500 WATT INCANDESCENT</v>
          </cell>
          <cell r="B1775" t="str">
            <v>SCE</v>
          </cell>
          <cell r="C1775" t="str">
            <v>ROBNC</v>
          </cell>
          <cell r="D1775" t="str">
            <v>67.4 WATT POOL LIGHT (DUSK TO DAWN) LED REPLACING 500 WATT INCANDESCENT</v>
          </cell>
          <cell r="E1775" t="str">
            <v>Res</v>
          </cell>
          <cell r="F1775">
            <v>4.9000000953674299</v>
          </cell>
          <cell r="G1775">
            <v>4.9000000953674299</v>
          </cell>
          <cell r="H1775">
            <v>4.9000000953674299</v>
          </cell>
          <cell r="I1775">
            <v>4.9000000953674299</v>
          </cell>
          <cell r="J1775" t="b">
            <v>0</v>
          </cell>
        </row>
        <row r="1776">
          <cell r="A1776" t="str">
            <v>SCE:ROBNC:7 WATT TO &lt; 8 WATT MR16 (COMMON AREA) LED</v>
          </cell>
          <cell r="B1776" t="str">
            <v>SCE</v>
          </cell>
          <cell r="C1776" t="str">
            <v>ROBNC</v>
          </cell>
          <cell r="D1776" t="str">
            <v>7 WATT TO &lt; 8 WATT MR16 (COMMON AREA) LED</v>
          </cell>
          <cell r="E1776" t="str">
            <v>Res</v>
          </cell>
          <cell r="F1776">
            <v>3.2999999523162802</v>
          </cell>
          <cell r="G1776">
            <v>3.2999999523162802</v>
          </cell>
          <cell r="H1776">
            <v>3.2999999523162802</v>
          </cell>
          <cell r="I1776">
            <v>3.2999999523162802</v>
          </cell>
          <cell r="J1776" t="b">
            <v>0</v>
          </cell>
        </row>
        <row r="1777">
          <cell r="A1777" t="str">
            <v>SCE:ER:(4) 48IN (1) INSTANT START BALLAST - REDUCED LIGHT OUTPUT T8 LINEAR FLUORESCENT REPLACING (4) 48IN T</v>
          </cell>
          <cell r="B1777" t="str">
            <v>SCE</v>
          </cell>
          <cell r="C1777" t="str">
            <v>ER</v>
          </cell>
          <cell r="D1777" t="str">
            <v>(4) 48IN (1) INSTANT START BALLAST - REDUCED LIGHT OUTPUT T8 LINEAR FLUORESCENT REPLACING (4) 48IN T</v>
          </cell>
          <cell r="E1777" t="str">
            <v>Com</v>
          </cell>
          <cell r="F1777">
            <v>15</v>
          </cell>
          <cell r="G1777">
            <v>1.6000000238418599</v>
          </cell>
          <cell r="H1777">
            <v>15</v>
          </cell>
          <cell r="I1777">
            <v>1.6000000238418599</v>
          </cell>
          <cell r="J1777" t="b">
            <v>0</v>
          </cell>
        </row>
        <row r="1778">
          <cell r="A1778" t="str">
            <v>PGE:R:LED MR-16 = 6 TO &lt;7 WATTS</v>
          </cell>
          <cell r="B1778" t="str">
            <v>PGE</v>
          </cell>
          <cell r="C1778" t="str">
            <v>R</v>
          </cell>
          <cell r="D1778" t="str">
            <v>LED MR-16 = 6 TO &lt;7 WATTS</v>
          </cell>
          <cell r="E1778" t="str">
            <v>Res</v>
          </cell>
          <cell r="F1778">
            <v>7.4</v>
          </cell>
          <cell r="G1778">
            <v>0</v>
          </cell>
          <cell r="H1778">
            <v>7.4</v>
          </cell>
          <cell r="I1778">
            <v>0</v>
          </cell>
          <cell r="J1778" t="b">
            <v>0</v>
          </cell>
        </row>
        <row r="1779">
          <cell r="A1779" t="str">
            <v>PGE:R:LED PAR30 = 14 TO &lt;15 WATTS</v>
          </cell>
          <cell r="B1779" t="str">
            <v>PGE</v>
          </cell>
          <cell r="C1779" t="str">
            <v>R</v>
          </cell>
          <cell r="D1779" t="str">
            <v>LED PAR30 = 14 TO &lt;15 WATTS</v>
          </cell>
          <cell r="E1779" t="str">
            <v>Res</v>
          </cell>
          <cell r="F1779">
            <v>4.5999999999999996</v>
          </cell>
          <cell r="G1779">
            <v>0</v>
          </cell>
          <cell r="H1779">
            <v>4.5999999999999996</v>
          </cell>
          <cell r="I1779">
            <v>0</v>
          </cell>
          <cell r="J1779" t="b">
            <v>0</v>
          </cell>
        </row>
        <row r="1780">
          <cell r="A1780" t="str">
            <v>PGE:R:LED PAR38 = 16 TO &lt;17 WATTS</v>
          </cell>
          <cell r="B1780" t="str">
            <v>PGE</v>
          </cell>
          <cell r="C1780" t="str">
            <v>R</v>
          </cell>
          <cell r="D1780" t="str">
            <v>LED PAR38 = 16 TO &lt;17 WATTS</v>
          </cell>
          <cell r="E1780" t="str">
            <v>Res</v>
          </cell>
          <cell r="F1780">
            <v>4.0999999999999996</v>
          </cell>
          <cell r="G1780">
            <v>0</v>
          </cell>
          <cell r="H1780">
            <v>4.0999999999999996</v>
          </cell>
          <cell r="I1780">
            <v>0</v>
          </cell>
          <cell r="J1780" t="b">
            <v>0</v>
          </cell>
        </row>
        <row r="1781">
          <cell r="A1781" t="str">
            <v>SCE:ROBNC:ENERGY STAR TOP MOUNT FREEZER, NO ICE - LARGE (20 FT3 OR GREATER) REFRIGERATOR</v>
          </cell>
          <cell r="B1781" t="str">
            <v>SCE</v>
          </cell>
          <cell r="C1781" t="str">
            <v>ROBNC</v>
          </cell>
          <cell r="D1781" t="str">
            <v>ENERGY STAR TOP MOUNT FREEZER, NO ICE - LARGE (20 FT3 OR GREATER) REFRIGERATOR</v>
          </cell>
          <cell r="E1781" t="str">
            <v>Res</v>
          </cell>
          <cell r="F1781">
            <v>14</v>
          </cell>
          <cell r="G1781">
            <v>14</v>
          </cell>
          <cell r="H1781">
            <v>14</v>
          </cell>
          <cell r="I1781">
            <v>14</v>
          </cell>
          <cell r="J1781" t="b">
            <v>0</v>
          </cell>
        </row>
        <row r="1782">
          <cell r="A1782" t="str">
            <v>PGE:ROB:ECM FOR WALK-IN EVAPORATOR FAN WITH CONTROLLER - 1/15HP PLUS 1/20HP</v>
          </cell>
          <cell r="B1782" t="str">
            <v>PGE</v>
          </cell>
          <cell r="C1782" t="str">
            <v>ROB</v>
          </cell>
          <cell r="D1782" t="str">
            <v>ECM FOR WALK-IN EVAPORATOR FAN WITH CONTROLLER - 1/15HP PLUS 1/20HP</v>
          </cell>
          <cell r="E1782" t="str">
            <v>Ag</v>
          </cell>
          <cell r="F1782">
            <v>15</v>
          </cell>
          <cell r="G1782">
            <v>0</v>
          </cell>
          <cell r="H1782">
            <v>6.666666666666667</v>
          </cell>
          <cell r="I1782">
            <v>6.666666666666667</v>
          </cell>
          <cell r="J1782" t="b">
            <v>1</v>
          </cell>
        </row>
        <row r="1783">
          <cell r="A1783" t="str">
            <v>SCE:ROBNC:16 SEER AIR CONDITIONER QUALITY INSTALLATION DX EQUIPMENT</v>
          </cell>
          <cell r="B1783" t="str">
            <v>SCE</v>
          </cell>
          <cell r="C1783" t="str">
            <v>ROBNC</v>
          </cell>
          <cell r="D1783" t="str">
            <v>16 SEER AIR CONDITIONER QUALITY INSTALLATION DX EQUIPMENT</v>
          </cell>
          <cell r="E1783" t="str">
            <v>Res</v>
          </cell>
          <cell r="F1783">
            <v>0</v>
          </cell>
          <cell r="G1783">
            <v>0</v>
          </cell>
          <cell r="H1783">
            <v>0</v>
          </cell>
          <cell r="I1783">
            <v>0</v>
          </cell>
          <cell r="J1783" t="b">
            <v>0</v>
          </cell>
        </row>
        <row r="1784">
          <cell r="A1784" t="str">
            <v>PGE:R:LED A-LAMP 9 TO &lt; 10 WATTS</v>
          </cell>
          <cell r="B1784" t="str">
            <v>PGE</v>
          </cell>
          <cell r="C1784" t="str">
            <v>R</v>
          </cell>
          <cell r="D1784" t="str">
            <v>LED A-LAMP 9 TO &lt; 10 WATTS</v>
          </cell>
          <cell r="E1784" t="str">
            <v>Com</v>
          </cell>
          <cell r="F1784">
            <v>4.5999999999999996</v>
          </cell>
          <cell r="G1784">
            <v>0</v>
          </cell>
          <cell r="H1784">
            <v>4.5999999999999996</v>
          </cell>
          <cell r="I1784">
            <v>0</v>
          </cell>
          <cell r="J1784" t="b">
            <v>0</v>
          </cell>
        </row>
        <row r="1785">
          <cell r="A1785" t="str">
            <v>PGE:R:LED CANDELABRA &gt;=3 TO &lt;=5</v>
          </cell>
          <cell r="B1785" t="str">
            <v>PGE</v>
          </cell>
          <cell r="C1785" t="str">
            <v>R</v>
          </cell>
          <cell r="D1785" t="str">
            <v>LED CANDELABRA &gt;=3 TO &lt;=5</v>
          </cell>
          <cell r="E1785" t="str">
            <v>Com</v>
          </cell>
          <cell r="F1785">
            <v>3.45</v>
          </cell>
          <cell r="G1785">
            <v>0</v>
          </cell>
          <cell r="H1785">
            <v>3.45</v>
          </cell>
          <cell r="I1785">
            <v>0</v>
          </cell>
          <cell r="J1785" t="b">
            <v>0</v>
          </cell>
        </row>
        <row r="1786">
          <cell r="A1786" t="str">
            <v>SCE:ROBNC:UP TO 15 WATT PAR30 LED</v>
          </cell>
          <cell r="B1786" t="str">
            <v>SCE</v>
          </cell>
          <cell r="C1786" t="str">
            <v>ROBNC</v>
          </cell>
          <cell r="D1786" t="str">
            <v>UP TO 15 WATT PAR30 LED</v>
          </cell>
          <cell r="E1786" t="str">
            <v>Com</v>
          </cell>
          <cell r="F1786">
            <v>4.1999998092651403</v>
          </cell>
          <cell r="G1786">
            <v>4.1999998092651403</v>
          </cell>
          <cell r="H1786">
            <v>4.1999998092651403</v>
          </cell>
          <cell r="I1786">
            <v>4.1999998092651403</v>
          </cell>
          <cell r="J1786" t="b">
            <v>0</v>
          </cell>
        </row>
        <row r="1787">
          <cell r="A1787" t="str">
            <v>SCE:ROBNC:&lt;=24 KBTU/HR HIGH EFFICIENCY PACKAGE TERMINAL AIR CONDITIONER (COMMON AREA) DX EQUIPMENT</v>
          </cell>
          <cell r="B1787" t="str">
            <v>SCE</v>
          </cell>
          <cell r="C1787" t="str">
            <v>ROBNC</v>
          </cell>
          <cell r="D1787" t="str">
            <v>&lt;=24 KBTU/HR HIGH EFFICIENCY PACKAGE TERMINAL AIR CONDITIONER (COMMON AREA) DX EQUIPMENT</v>
          </cell>
          <cell r="E1787" t="str">
            <v>Res</v>
          </cell>
          <cell r="F1787">
            <v>15</v>
          </cell>
          <cell r="G1787">
            <v>15</v>
          </cell>
          <cell r="H1787">
            <v>15</v>
          </cell>
          <cell r="I1787">
            <v>15</v>
          </cell>
          <cell r="J1787" t="b">
            <v>0</v>
          </cell>
        </row>
        <row r="1788">
          <cell r="A1788" t="str">
            <v>SCE:ROBNC:= 15 WATT DOWN LIGHT (COMMON AREA) LED REPLACING 40-100 WATTS INCANDESCENT LIGHTING</v>
          </cell>
          <cell r="B1788" t="str">
            <v>SCE</v>
          </cell>
          <cell r="C1788" t="str">
            <v>ROBNC</v>
          </cell>
          <cell r="D1788" t="str">
            <v>= 15 WATT DOWN LIGHT (COMMON AREA) LED REPLACING 40-100 WATTS INCANDESCENT LIGHTING</v>
          </cell>
          <cell r="E1788" t="str">
            <v>Res</v>
          </cell>
          <cell r="F1788">
            <v>3.2999999523162802</v>
          </cell>
          <cell r="G1788">
            <v>3.2999999523162802</v>
          </cell>
          <cell r="H1788">
            <v>3.2999999523162802</v>
          </cell>
          <cell r="I1788">
            <v>3.2999999523162802</v>
          </cell>
          <cell r="J1788" t="b">
            <v>0</v>
          </cell>
        </row>
        <row r="1789">
          <cell r="A1789" t="str">
            <v>PGE:ROB:COM - HIGH EFFICIENCY DHW BOILER (&gt;75 MBTU/HR) - 0.90</v>
          </cell>
          <cell r="B1789" t="str">
            <v>PGE</v>
          </cell>
          <cell r="C1789" t="str">
            <v>ROB</v>
          </cell>
          <cell r="D1789" t="str">
            <v>COM - HIGH EFFICIENCY DHW BOILER (&gt;75 MBTU/HR) - 0.90</v>
          </cell>
          <cell r="E1789" t="str">
            <v>Com</v>
          </cell>
          <cell r="F1789">
            <v>20</v>
          </cell>
          <cell r="G1789">
            <v>0</v>
          </cell>
          <cell r="H1789">
            <v>20</v>
          </cell>
          <cell r="I1789">
            <v>0</v>
          </cell>
          <cell r="J1789" t="b">
            <v>0</v>
          </cell>
        </row>
        <row r="1790">
          <cell r="A1790" t="str">
            <v>SCE:ROBNC:UP TO 6 WATT MR16 LED</v>
          </cell>
          <cell r="B1790" t="str">
            <v>SCE</v>
          </cell>
          <cell r="C1790" t="str">
            <v>ROBNC</v>
          </cell>
          <cell r="D1790" t="str">
            <v>UP TO 6 WATT MR16 LED</v>
          </cell>
          <cell r="E1790" t="str">
            <v>Com</v>
          </cell>
          <cell r="F1790">
            <v>4.0999999046325701</v>
          </cell>
          <cell r="G1790">
            <v>4.0999999046325701</v>
          </cell>
          <cell r="H1790">
            <v>4.0999999046325701</v>
          </cell>
          <cell r="I1790">
            <v>4.0999999046325701</v>
          </cell>
          <cell r="J1790" t="b">
            <v>0</v>
          </cell>
        </row>
        <row r="1791">
          <cell r="A1791" t="str">
            <v>SCE:ROBNC:UP TO 6 WATT MR16 LED</v>
          </cell>
          <cell r="B1791" t="str">
            <v>SCE</v>
          </cell>
          <cell r="C1791" t="str">
            <v>ROBNC</v>
          </cell>
          <cell r="D1791" t="str">
            <v>UP TO 6 WATT MR16 LED</v>
          </cell>
          <cell r="E1791" t="str">
            <v>Com</v>
          </cell>
          <cell r="F1791">
            <v>4.1999998092651403</v>
          </cell>
          <cell r="G1791">
            <v>4.1999998092651403</v>
          </cell>
          <cell r="H1791">
            <v>4.1999998092651403</v>
          </cell>
          <cell r="I1791">
            <v>4.1999998092651403</v>
          </cell>
          <cell r="J1791" t="b">
            <v>0</v>
          </cell>
        </row>
        <row r="1792">
          <cell r="A1792" t="str">
            <v>SCE:ER:&lt;65KBTU/HR 16 SEER (12.4 EER/13 EER) PACKAGE/SPLIT SYSTEM AIR CONDITIONER DX EQUIPMENT</v>
          </cell>
          <cell r="B1792" t="str">
            <v>SCE</v>
          </cell>
          <cell r="C1792" t="str">
            <v>ER</v>
          </cell>
          <cell r="D1792" t="str">
            <v>&lt;65KBTU/HR 16 SEER (12.4 EER/13 EER) PACKAGE/SPLIT SYSTEM AIR CONDITIONER DX EQUIPMENT</v>
          </cell>
          <cell r="E1792" t="str">
            <v>Com</v>
          </cell>
          <cell r="F1792">
            <v>15</v>
          </cell>
          <cell r="G1792">
            <v>5</v>
          </cell>
          <cell r="H1792">
            <v>15</v>
          </cell>
          <cell r="I1792">
            <v>5</v>
          </cell>
          <cell r="J1792" t="b">
            <v>0</v>
          </cell>
        </row>
        <row r="1793">
          <cell r="A1793" t="str">
            <v>SCE:ER:(4) 48IN (2) INSTANT START BALLAST - REDUCED LIGHT OUTPUT T8 LINEAR FLUORESCENT REPLACING (4) 48IN T</v>
          </cell>
          <cell r="B1793" t="str">
            <v>SCE</v>
          </cell>
          <cell r="C1793" t="str">
            <v>ER</v>
          </cell>
          <cell r="D1793" t="str">
            <v>(4) 48IN (2) INSTANT START BALLAST - REDUCED LIGHT OUTPUT T8 LINEAR FLUORESCENT REPLACING (4) 48IN T</v>
          </cell>
          <cell r="E1793" t="str">
            <v>Com</v>
          </cell>
          <cell r="F1793">
            <v>14.300000190734901</v>
          </cell>
          <cell r="G1793">
            <v>1.3999999761581401</v>
          </cell>
          <cell r="H1793">
            <v>14.300000190734901</v>
          </cell>
          <cell r="I1793">
            <v>1.3999999761581401</v>
          </cell>
          <cell r="J1793" t="b">
            <v>0</v>
          </cell>
        </row>
        <row r="1794">
          <cell r="A1794" t="str">
            <v>SCE:ROBNC:= 15 WATT DOWN LIGHT (RES) LED REPLACING 40-100 WATTS INCANDESCENT LIGHTING</v>
          </cell>
          <cell r="B1794" t="str">
            <v>SCE</v>
          </cell>
          <cell r="C1794" t="str">
            <v>ROBNC</v>
          </cell>
          <cell r="D1794" t="str">
            <v>= 15 WATT DOWN LIGHT (RES) LED REPLACING 40-100 WATTS INCANDESCENT LIGHTING</v>
          </cell>
          <cell r="E1794" t="str">
            <v>Res</v>
          </cell>
          <cell r="F1794">
            <v>16</v>
          </cell>
          <cell r="G1794">
            <v>16</v>
          </cell>
          <cell r="H1794">
            <v>16</v>
          </cell>
          <cell r="I1794">
            <v>16</v>
          </cell>
          <cell r="J1794" t="b">
            <v>0</v>
          </cell>
        </row>
        <row r="1795">
          <cell r="A1795" t="str">
            <v>SCE:ROBNC:15 WATT TO &lt; 16 WATT PAR30 (COMMON AREA) LED</v>
          </cell>
          <cell r="B1795" t="str">
            <v>SCE</v>
          </cell>
          <cell r="C1795" t="str">
            <v>ROBNC</v>
          </cell>
          <cell r="D1795" t="str">
            <v>15 WATT TO &lt; 16 WATT PAR30 (COMMON AREA) LED</v>
          </cell>
          <cell r="E1795" t="str">
            <v>Res</v>
          </cell>
          <cell r="F1795">
            <v>2.7000000476837198</v>
          </cell>
          <cell r="G1795">
            <v>2.7000000476837198</v>
          </cell>
          <cell r="H1795">
            <v>2.7000000476837198</v>
          </cell>
          <cell r="I1795">
            <v>2.7000000476837198</v>
          </cell>
          <cell r="J1795" t="b">
            <v>0</v>
          </cell>
        </row>
        <row r="1796">
          <cell r="A1796" t="str">
            <v>SCE:ROBNC:15.5 WATT POOL LIGHT (DUSK TO DAWN) LED REPLACING 100 WATT INCANDESCENT</v>
          </cell>
          <cell r="B1796" t="str">
            <v>SCE</v>
          </cell>
          <cell r="C1796" t="str">
            <v>ROBNC</v>
          </cell>
          <cell r="D1796" t="str">
            <v>15.5 WATT POOL LIGHT (DUSK TO DAWN) LED REPLACING 100 WATT INCANDESCENT</v>
          </cell>
          <cell r="E1796" t="str">
            <v>Res</v>
          </cell>
          <cell r="F1796">
            <v>4.9000000953674299</v>
          </cell>
          <cell r="G1796">
            <v>4.9000000953674299</v>
          </cell>
          <cell r="H1796">
            <v>4.9000000953674299</v>
          </cell>
          <cell r="I1796">
            <v>4.9000000953674299</v>
          </cell>
          <cell r="J1796" t="b">
            <v>0</v>
          </cell>
        </row>
        <row r="1797">
          <cell r="A1797" t="str">
            <v>SCE:ROBNC:45.8 WATT POOL LIGHT (DUSK TO CLOSE) LED REPLACING 300 WATT INCANDESCENT</v>
          </cell>
          <cell r="B1797" t="str">
            <v>SCE</v>
          </cell>
          <cell r="C1797" t="str">
            <v>ROBNC</v>
          </cell>
          <cell r="D1797" t="str">
            <v>45.8 WATT POOL LIGHT (DUSK TO CLOSE) LED REPLACING 300 WATT INCANDESCENT</v>
          </cell>
          <cell r="E1797" t="str">
            <v>Res</v>
          </cell>
          <cell r="F1797">
            <v>12</v>
          </cell>
          <cell r="G1797">
            <v>12</v>
          </cell>
          <cell r="H1797">
            <v>12</v>
          </cell>
          <cell r="I1797">
            <v>12</v>
          </cell>
          <cell r="J1797" t="b">
            <v>0</v>
          </cell>
        </row>
        <row r="1798">
          <cell r="A1798" t="str">
            <v>PGE:R:LED PAR30 &lt; 10 WATTS</v>
          </cell>
          <cell r="B1798" t="str">
            <v>PGE</v>
          </cell>
          <cell r="C1798" t="str">
            <v>R</v>
          </cell>
          <cell r="D1798" t="str">
            <v>LED PAR30 &lt; 10 WATTS</v>
          </cell>
          <cell r="E1798" t="str">
            <v>Res</v>
          </cell>
          <cell r="F1798">
            <v>4.99</v>
          </cell>
          <cell r="G1798">
            <v>0</v>
          </cell>
          <cell r="H1798">
            <v>4.99</v>
          </cell>
          <cell r="I1798">
            <v>0</v>
          </cell>
          <cell r="J1798" t="b">
            <v>0</v>
          </cell>
        </row>
        <row r="1799">
          <cell r="A1799" t="str">
            <v>SCE:REA:&lt; 25 HP SUBMERSIBLE WELL PUMP SYSTEM OVERHAUL MAINTENANCE</v>
          </cell>
          <cell r="B1799" t="str">
            <v>SCE</v>
          </cell>
          <cell r="C1799" t="str">
            <v>REA</v>
          </cell>
          <cell r="D1799" t="str">
            <v>&lt; 25 HP SUBMERSIBLE WELL PUMP SYSTEM OVERHAUL MAINTENANCE</v>
          </cell>
          <cell r="E1799" t="str">
            <v>Com</v>
          </cell>
          <cell r="F1799">
            <v>6.5</v>
          </cell>
          <cell r="G1799">
            <v>6.5</v>
          </cell>
          <cell r="H1799">
            <v>6.5</v>
          </cell>
          <cell r="I1799">
            <v>6.5</v>
          </cell>
          <cell r="J1799" t="b">
            <v>0</v>
          </cell>
        </row>
        <row r="1800">
          <cell r="A1800" t="str">
            <v>SCE:REA:50 TO 500 HP VARIABLE SPEED DRIVE ON AIR COMPRESSOR CONTROL</v>
          </cell>
          <cell r="B1800" t="str">
            <v>SCE</v>
          </cell>
          <cell r="C1800" t="str">
            <v>REA</v>
          </cell>
          <cell r="D1800" t="str">
            <v>50 TO 500 HP VARIABLE SPEED DRIVE ON AIR COMPRESSOR CONTROL</v>
          </cell>
          <cell r="E1800" t="str">
            <v>Com</v>
          </cell>
          <cell r="F1800">
            <v>15</v>
          </cell>
          <cell r="G1800">
            <v>15</v>
          </cell>
          <cell r="H1800">
            <v>6.666666666666667</v>
          </cell>
          <cell r="I1800">
            <v>0</v>
          </cell>
          <cell r="J1800" t="b">
            <v>1</v>
          </cell>
        </row>
        <row r="1801">
          <cell r="A1801" t="str">
            <v>SCE:REA:DEMAND CONTROL VENTILATION HOOD CONTROL</v>
          </cell>
          <cell r="B1801" t="str">
            <v>SCE</v>
          </cell>
          <cell r="C1801" t="str">
            <v>REA</v>
          </cell>
          <cell r="D1801" t="str">
            <v>DEMAND CONTROL VENTILATION HOOD CONTROL</v>
          </cell>
          <cell r="E1801" t="str">
            <v>Com</v>
          </cell>
          <cell r="F1801">
            <v>15</v>
          </cell>
          <cell r="G1801">
            <v>15</v>
          </cell>
          <cell r="H1801">
            <v>6.666666666666667</v>
          </cell>
          <cell r="I1801">
            <v>0</v>
          </cell>
          <cell r="J1801" t="b">
            <v>1</v>
          </cell>
        </row>
        <row r="1802">
          <cell r="A1802" t="str">
            <v>SCE:REA:(1) 36IN (1) INSTANT START BALLAST - REDUCED LIGHT OUTPUT T8 LINEAR FLOURESCENT  REPLACING (1) 36IN</v>
          </cell>
          <cell r="B1802" t="str">
            <v>SCE</v>
          </cell>
          <cell r="C1802" t="str">
            <v>REA</v>
          </cell>
          <cell r="D1802" t="str">
            <v>(1) 36IN (1) INSTANT START BALLAST - REDUCED LIGHT OUTPUT T8 LINEAR FLOURESCENT  REPLACING (1) 36IN</v>
          </cell>
          <cell r="E1802" t="str">
            <v>Com</v>
          </cell>
          <cell r="F1802">
            <v>14.4329896907216</v>
          </cell>
          <cell r="G1802">
            <v>4.8109965635738803</v>
          </cell>
          <cell r="H1802">
            <v>4.810996563573867</v>
          </cell>
          <cell r="I1802">
            <v>4.8109965635738803</v>
          </cell>
          <cell r="J1802" t="b">
            <v>1</v>
          </cell>
        </row>
        <row r="1803">
          <cell r="A1803" t="str">
            <v>SCE:REA:(1) 36IN MEDIUM TEMP REACH-IN DISPLAY CASES CANOPY LED REPLACING (2) 36IN T8 LINEAR FLUORESCENT</v>
          </cell>
          <cell r="B1803" t="str">
            <v>SCE</v>
          </cell>
          <cell r="C1803" t="str">
            <v>REA</v>
          </cell>
          <cell r="D1803" t="str">
            <v>(1) 36IN MEDIUM TEMP REACH-IN DISPLAY CASES CANOPY LED REPLACING (2) 36IN T8 LINEAR FLUORESCENT</v>
          </cell>
          <cell r="E1803" t="str">
            <v>Com</v>
          </cell>
          <cell r="F1803">
            <v>16</v>
          </cell>
          <cell r="G1803">
            <v>16</v>
          </cell>
          <cell r="H1803">
            <v>4</v>
          </cell>
          <cell r="I1803">
            <v>4</v>
          </cell>
          <cell r="J1803" t="b">
            <v>1</v>
          </cell>
        </row>
        <row r="1804">
          <cell r="A1804" t="str">
            <v>SCE:REA:DISPLAY CASE COOLER EVAPORATOR FAN ECM MOTOR REPLACING SHADED POLE MOTOR</v>
          </cell>
          <cell r="B1804" t="str">
            <v>SCE</v>
          </cell>
          <cell r="C1804" t="str">
            <v>REA</v>
          </cell>
          <cell r="D1804" t="str">
            <v>DISPLAY CASE COOLER EVAPORATOR FAN ECM MOTOR REPLACING SHADED POLE MOTOR</v>
          </cell>
          <cell r="E1804" t="str">
            <v>Com</v>
          </cell>
          <cell r="F1804">
            <v>15</v>
          </cell>
          <cell r="G1804">
            <v>15</v>
          </cell>
          <cell r="H1804">
            <v>4</v>
          </cell>
          <cell r="I1804">
            <v>4</v>
          </cell>
          <cell r="J1804" t="b">
            <v>1</v>
          </cell>
        </row>
        <row r="1805">
          <cell r="A1805" t="str">
            <v>SCE:REA:(1) 48IN REDUCED 28 WATT (1) INSTANT START BALLAST - REDUCED LIGHT OUTPUT T8 LINEAR FLUORESCENT REPL</v>
          </cell>
          <cell r="B1805" t="str">
            <v>SCE</v>
          </cell>
          <cell r="C1805" t="str">
            <v>REA</v>
          </cell>
          <cell r="D1805" t="str">
            <v>(1) 48IN REDUCED 28 WATT (1) INSTANT START BALLAST - REDUCED LIGHT OUTPUT T8 LINEAR FLUORESCENT REPL</v>
          </cell>
          <cell r="E1805" t="str">
            <v>Com</v>
          </cell>
          <cell r="F1805">
            <v>14.4329896907216</v>
          </cell>
          <cell r="G1805">
            <v>4.8109965635738803</v>
          </cell>
          <cell r="H1805">
            <v>4.810996563573867</v>
          </cell>
          <cell r="I1805">
            <v>4.8109965635738803</v>
          </cell>
          <cell r="J1805" t="b">
            <v>1</v>
          </cell>
        </row>
        <row r="1806">
          <cell r="A1806" t="str">
            <v>SCE:REA:(1) 48IN REDUCED 28 WATT (1) INSTANT START BALLAST - REDUCED LIGHT OUTPUT T8 LINEAR FLUORESCENT REPL</v>
          </cell>
          <cell r="B1806" t="str">
            <v>SCE</v>
          </cell>
          <cell r="C1806" t="str">
            <v>REA</v>
          </cell>
          <cell r="D1806" t="str">
            <v>(1) 48IN REDUCED 28 WATT (1) INSTANT START BALLAST - REDUCED LIGHT OUTPUT T8 LINEAR FLUORESCENT REPL</v>
          </cell>
          <cell r="E1806" t="str">
            <v>Com</v>
          </cell>
          <cell r="F1806">
            <v>14.4921535340152</v>
          </cell>
          <cell r="G1806">
            <v>4.8307178446717201</v>
          </cell>
          <cell r="H1806">
            <v>4.8307178446717201</v>
          </cell>
          <cell r="I1806">
            <v>4.8307178446717201</v>
          </cell>
          <cell r="J1806" t="b">
            <v>1</v>
          </cell>
        </row>
        <row r="1807">
          <cell r="A1807" t="str">
            <v>SCE:REA:(2) 48IN (2) PREMIUM INSTANT START BALLAST - REDUCED LIGHT OUTPUT W/ REFLECTOR T8 LINEAR FLOURESCENT</v>
          </cell>
          <cell r="B1807" t="str">
            <v>SCE</v>
          </cell>
          <cell r="C1807" t="str">
            <v>REA</v>
          </cell>
          <cell r="D1807" t="str">
            <v>(2) 48IN (2) PREMIUM INSTANT START BALLAST - REDUCED LIGHT OUTPUT W/ REFLECTOR T8 LINEAR FLOURESCENT</v>
          </cell>
          <cell r="E1807" t="str">
            <v>Com</v>
          </cell>
          <cell r="F1807">
            <v>14.300000190734901</v>
          </cell>
          <cell r="G1807">
            <v>14.300000190734901</v>
          </cell>
          <cell r="H1807">
            <v>14.300000190734901</v>
          </cell>
          <cell r="I1807">
            <v>14.300000190734901</v>
          </cell>
          <cell r="J1807" t="b">
            <v>0</v>
          </cell>
        </row>
        <row r="1808">
          <cell r="A1808" t="str">
            <v>SCE:ROBNC:(1) 48IN REDUCED WATTAGE (25W) T8 LINEAR FLUORESCENT REPLACING (1) 48IN T8 LINEAR FLUORESCENT</v>
          </cell>
          <cell r="B1808" t="str">
            <v>SCE</v>
          </cell>
          <cell r="C1808" t="str">
            <v>ROBNC</v>
          </cell>
          <cell r="D1808" t="str">
            <v>(1) 48IN REDUCED WATTAGE (25W) T8 LINEAR FLUORESCENT REPLACING (1) 48IN T8 LINEAR FLUORESCENT</v>
          </cell>
          <cell r="E1808" t="str">
            <v>Com</v>
          </cell>
          <cell r="F1808">
            <v>14.199999809265099</v>
          </cell>
          <cell r="G1808">
            <v>14.199999809265099</v>
          </cell>
          <cell r="H1808">
            <v>14.199999809265099</v>
          </cell>
          <cell r="I1808">
            <v>14.199999809265099</v>
          </cell>
          <cell r="J1808" t="b">
            <v>0</v>
          </cell>
        </row>
        <row r="1809">
          <cell r="A1809" t="str">
            <v>SCE:REA:(2) 48IN (2) PREMIUM INSTANT START BALLAST - REDUCED LIGHT OUTPUT W/ REFLECTOR T8 LINEAR FLOURESCENT</v>
          </cell>
          <cell r="B1809" t="str">
            <v>SCE</v>
          </cell>
          <cell r="C1809" t="str">
            <v>REA</v>
          </cell>
          <cell r="D1809" t="str">
            <v>(2) 48IN (2) PREMIUM INSTANT START BALLAST - REDUCED LIGHT OUTPUT W/ REFLECTOR T8 LINEAR FLOURESCENT</v>
          </cell>
          <cell r="E1809" t="str">
            <v>Com</v>
          </cell>
          <cell r="F1809">
            <v>14.5</v>
          </cell>
          <cell r="G1809">
            <v>14.5</v>
          </cell>
          <cell r="H1809">
            <v>14.5</v>
          </cell>
          <cell r="I1809">
            <v>14.5</v>
          </cell>
          <cell r="J1809" t="b">
            <v>0</v>
          </cell>
        </row>
        <row r="1810">
          <cell r="A1810" t="str">
            <v>SCE:ROBNC:&lt;24 KBTU/HR 16 SEER DUCTLESS AC DX EQUIPMENT REPLACING 13 SEER AC</v>
          </cell>
          <cell r="B1810" t="str">
            <v>SCE</v>
          </cell>
          <cell r="C1810" t="str">
            <v>ROBNC</v>
          </cell>
          <cell r="D1810" t="str">
            <v>&lt;24 KBTU/HR 16 SEER DUCTLESS AC DX EQUIPMENT REPLACING 13 SEER AC</v>
          </cell>
          <cell r="E1810" t="str">
            <v>Com</v>
          </cell>
          <cell r="F1810">
            <v>15</v>
          </cell>
          <cell r="G1810">
            <v>15</v>
          </cell>
          <cell r="H1810">
            <v>15</v>
          </cell>
          <cell r="I1810">
            <v>15</v>
          </cell>
          <cell r="J1810" t="b">
            <v>0</v>
          </cell>
        </row>
        <row r="1811">
          <cell r="A1811" t="str">
            <v>SCE:ROBNC:&lt;24 KBTU/HR 19 SEER DUCTLESS AC DX EQUIPMENT REPLACING 13 SEER AC</v>
          </cell>
          <cell r="B1811" t="str">
            <v>SCE</v>
          </cell>
          <cell r="C1811" t="str">
            <v>ROBNC</v>
          </cell>
          <cell r="D1811" t="str">
            <v>&lt;24 KBTU/HR 19 SEER DUCTLESS AC DX EQUIPMENT REPLACING 13 SEER AC</v>
          </cell>
          <cell r="E1811" t="str">
            <v>Com</v>
          </cell>
          <cell r="F1811">
            <v>15</v>
          </cell>
          <cell r="G1811">
            <v>15</v>
          </cell>
          <cell r="H1811">
            <v>15</v>
          </cell>
          <cell r="I1811">
            <v>15</v>
          </cell>
          <cell r="J1811" t="b">
            <v>0</v>
          </cell>
        </row>
        <row r="1812">
          <cell r="A1812" t="str">
            <v>SCE:ROBNC:&lt;55KBTU/HR 16 SEER (12.4 EER/13 EER) HEAT PUMP</v>
          </cell>
          <cell r="B1812" t="str">
            <v>SCE</v>
          </cell>
          <cell r="C1812" t="str">
            <v>ROBNC</v>
          </cell>
          <cell r="D1812" t="str">
            <v>&lt;55KBTU/HR 16 SEER (12.4 EER/13 EER) HEAT PUMP</v>
          </cell>
          <cell r="E1812" t="str">
            <v>Com</v>
          </cell>
          <cell r="F1812">
            <v>15</v>
          </cell>
          <cell r="G1812">
            <v>15</v>
          </cell>
          <cell r="H1812">
            <v>15</v>
          </cell>
          <cell r="I1812">
            <v>15</v>
          </cell>
          <cell r="J1812" t="b">
            <v>0</v>
          </cell>
        </row>
        <row r="1813">
          <cell r="A1813" t="str">
            <v>SCE:ROBNC:&lt;55KBTU/HR 16 SEER (12.4 EER/13 EER) PACKAGE/SPLIT SYSTEM AIR CONDITIONER DX EQUIPMENT</v>
          </cell>
          <cell r="B1813" t="str">
            <v>SCE</v>
          </cell>
          <cell r="C1813" t="str">
            <v>ROBNC</v>
          </cell>
          <cell r="D1813" t="str">
            <v>&lt;55KBTU/HR 16 SEER (12.4 EER/13 EER) PACKAGE/SPLIT SYSTEM AIR CONDITIONER DX EQUIPMENT</v>
          </cell>
          <cell r="E1813" t="str">
            <v>Com</v>
          </cell>
          <cell r="F1813">
            <v>15</v>
          </cell>
          <cell r="G1813">
            <v>15</v>
          </cell>
          <cell r="H1813">
            <v>15</v>
          </cell>
          <cell r="I1813">
            <v>15</v>
          </cell>
          <cell r="J1813" t="b">
            <v>0</v>
          </cell>
        </row>
        <row r="1814">
          <cell r="A1814" t="str">
            <v>SCE:ROBNC:&lt;65KBTU/HR 14.0 EER WATER-SOURCE HEAT PUMP</v>
          </cell>
          <cell r="B1814" t="str">
            <v>SCE</v>
          </cell>
          <cell r="C1814" t="str">
            <v>ROBNC</v>
          </cell>
          <cell r="D1814" t="str">
            <v>&lt;65KBTU/HR 14.0 EER WATER-SOURCE HEAT PUMP</v>
          </cell>
          <cell r="E1814" t="str">
            <v>Com</v>
          </cell>
          <cell r="F1814">
            <v>15</v>
          </cell>
          <cell r="G1814">
            <v>15</v>
          </cell>
          <cell r="H1814">
            <v>15</v>
          </cell>
          <cell r="I1814">
            <v>15</v>
          </cell>
          <cell r="J1814" t="b">
            <v>0</v>
          </cell>
        </row>
        <row r="1815">
          <cell r="A1815" t="str">
            <v>SCE:ROBNC:= 15 WATT DOWN LIGHT (NON RES) LED REPLACING 40-100 WATTS INCANDESCENT LIGHTING</v>
          </cell>
          <cell r="B1815" t="str">
            <v>SCE</v>
          </cell>
          <cell r="C1815" t="str">
            <v>ROBNC</v>
          </cell>
          <cell r="D1815" t="str">
            <v>= 15 WATT DOWN LIGHT (NON RES) LED REPLACING 40-100 WATTS INCANDESCENT LIGHTING</v>
          </cell>
          <cell r="E1815" t="str">
            <v>Com</v>
          </cell>
          <cell r="F1815">
            <v>4.5999999046325701</v>
          </cell>
          <cell r="G1815">
            <v>4.5999999046325701</v>
          </cell>
          <cell r="H1815">
            <v>4.5999999046325701</v>
          </cell>
          <cell r="I1815">
            <v>4.5999999046325701</v>
          </cell>
          <cell r="J1815" t="b">
            <v>0</v>
          </cell>
        </row>
        <row r="1816">
          <cell r="A1816" t="str">
            <v>SCE:ROBNC:= 15 WATT DOWN LIGHT (NON RES) LED REPLACING 40-100 WATTS INCANDESCENT LIGHTING</v>
          </cell>
          <cell r="B1816" t="str">
            <v>SCE</v>
          </cell>
          <cell r="C1816" t="str">
            <v>ROBNC</v>
          </cell>
          <cell r="D1816" t="str">
            <v>= 15 WATT DOWN LIGHT (NON RES) LED REPLACING 40-100 WATTS INCANDESCENT LIGHTING</v>
          </cell>
          <cell r="E1816" t="str">
            <v>Com</v>
          </cell>
          <cell r="F1816">
            <v>6.9000000953674299</v>
          </cell>
          <cell r="G1816">
            <v>6.9000000953674299</v>
          </cell>
          <cell r="H1816">
            <v>6.9000000953674299</v>
          </cell>
          <cell r="I1816">
            <v>6.9000000953674299</v>
          </cell>
          <cell r="J1816" t="b">
            <v>0</v>
          </cell>
        </row>
        <row r="1817">
          <cell r="A1817" t="str">
            <v>SCE:REA:(2) 48IN REDUCED 28 WATT (1) INSTANT START BALLAST - HIGH LIGHT OUTPUT T8 LINEAR FLUORESCENT REPLACI</v>
          </cell>
          <cell r="B1817" t="str">
            <v>SCE</v>
          </cell>
          <cell r="C1817" t="str">
            <v>REA</v>
          </cell>
          <cell r="D1817" t="str">
            <v>(2) 48IN REDUCED 28 WATT (1) INSTANT START BALLAST - HIGH LIGHT OUTPUT T8 LINEAR FLUORESCENT REPLACI</v>
          </cell>
          <cell r="E1817" t="str">
            <v>Com</v>
          </cell>
          <cell r="F1817">
            <v>14.5</v>
          </cell>
          <cell r="G1817">
            <v>14.5</v>
          </cell>
          <cell r="H1817">
            <v>4.833333333333333</v>
          </cell>
          <cell r="I1817">
            <v>5</v>
          </cell>
          <cell r="J1817" t="b">
            <v>1</v>
          </cell>
        </row>
        <row r="1818">
          <cell r="A1818" t="str">
            <v>SCE:ROBNC:= 15 WATT DOWN LIGHT (NON RES) LED REPLACING 40-100 WATTS INCANDESCENT LIGHTING</v>
          </cell>
          <cell r="B1818" t="str">
            <v>SCE</v>
          </cell>
          <cell r="C1818" t="str">
            <v>ROBNC</v>
          </cell>
          <cell r="D1818" t="str">
            <v>= 15 WATT DOWN LIGHT (NON RES) LED REPLACING 40-100 WATTS INCANDESCENT LIGHTING</v>
          </cell>
          <cell r="E1818" t="str">
            <v>Com</v>
          </cell>
          <cell r="F1818">
            <v>8.8999996185302699</v>
          </cell>
          <cell r="G1818">
            <v>8.8999996185302699</v>
          </cell>
          <cell r="H1818">
            <v>8.8999996185302699</v>
          </cell>
          <cell r="I1818">
            <v>8.8999996185302699</v>
          </cell>
          <cell r="J1818" t="b">
            <v>0</v>
          </cell>
        </row>
        <row r="1819">
          <cell r="A1819" t="str">
            <v>PGE:ROB:LED HIGH/LOW BAY: &gt;160 TO 220 WATTS, REPLACING T8 FLUOR 2ND GEN 8L VHLO</v>
          </cell>
          <cell r="B1819" t="str">
            <v>PGE</v>
          </cell>
          <cell r="C1819" t="str">
            <v>ROB</v>
          </cell>
          <cell r="D1819" t="str">
            <v>LED HIGH/LOW BAY: &gt;160 TO 220 WATTS, REPLACING T8 FLUOR 2ND GEN 8L VHLO</v>
          </cell>
          <cell r="E1819" t="str">
            <v>Com</v>
          </cell>
          <cell r="F1819">
            <v>7.25</v>
          </cell>
          <cell r="G1819">
            <v>0</v>
          </cell>
          <cell r="H1819">
            <v>7.25</v>
          </cell>
          <cell r="I1819">
            <v>0</v>
          </cell>
          <cell r="J1819" t="b">
            <v>0</v>
          </cell>
        </row>
        <row r="1820">
          <cell r="A1820" t="str">
            <v>PGE:ROB:LED HIGH/LOW BAY: &gt;262 TO 280 WATTS, REPLACING 400W PS-MH</v>
          </cell>
          <cell r="B1820" t="str">
            <v>PGE</v>
          </cell>
          <cell r="C1820" t="str">
            <v>ROB</v>
          </cell>
          <cell r="D1820" t="str">
            <v>LED HIGH/LOW BAY: &gt;262 TO 280 WATTS, REPLACING 400W PS-MH</v>
          </cell>
          <cell r="E1820" t="str">
            <v>Com</v>
          </cell>
          <cell r="F1820">
            <v>10.36</v>
          </cell>
          <cell r="G1820">
            <v>0</v>
          </cell>
          <cell r="H1820">
            <v>10.36</v>
          </cell>
          <cell r="I1820">
            <v>0</v>
          </cell>
          <cell r="J1820" t="b">
            <v>0</v>
          </cell>
        </row>
        <row r="1821">
          <cell r="A1821" t="str">
            <v>PGE:ROB:LED HIGH/LOW BAY: &gt;320 TO 500 WATTS, REPLACING 750W PS-MH</v>
          </cell>
          <cell r="B1821" t="str">
            <v>PGE</v>
          </cell>
          <cell r="C1821" t="str">
            <v>ROB</v>
          </cell>
          <cell r="D1821" t="str">
            <v>LED HIGH/LOW BAY: &gt;320 TO 500 WATTS, REPLACING 750W PS-MH</v>
          </cell>
          <cell r="E1821" t="str">
            <v>Com</v>
          </cell>
          <cell r="F1821">
            <v>14.1</v>
          </cell>
          <cell r="G1821">
            <v>0</v>
          </cell>
          <cell r="H1821">
            <v>14.1</v>
          </cell>
          <cell r="I1821">
            <v>0</v>
          </cell>
          <cell r="J1821" t="b">
            <v>0</v>
          </cell>
        </row>
        <row r="1822">
          <cell r="A1822" t="str">
            <v>PGE:ROB:LED HIGH/LOW BAY: 40 TO 131 WATTS, REPLACING A 175W PS-MH</v>
          </cell>
          <cell r="B1822" t="str">
            <v>PGE</v>
          </cell>
          <cell r="C1822" t="str">
            <v>ROB</v>
          </cell>
          <cell r="D1822" t="str">
            <v>LED HIGH/LOW BAY: 40 TO 131 WATTS, REPLACING A 175W PS-MH</v>
          </cell>
          <cell r="E1822" t="str">
            <v>Com</v>
          </cell>
          <cell r="F1822">
            <v>10.87</v>
          </cell>
          <cell r="G1822">
            <v>0</v>
          </cell>
          <cell r="H1822">
            <v>10.87</v>
          </cell>
          <cell r="I1822">
            <v>0</v>
          </cell>
          <cell r="J1822" t="b">
            <v>0</v>
          </cell>
        </row>
        <row r="1823">
          <cell r="A1823" t="str">
            <v>PGE:ROB:LED HIGH/LOW BAY: 40 TO 131 WATTS, REPLACING T8 FLUOR 2ND GEN 4L VHLO</v>
          </cell>
          <cell r="B1823" t="str">
            <v>PGE</v>
          </cell>
          <cell r="C1823" t="str">
            <v>ROB</v>
          </cell>
          <cell r="D1823" t="str">
            <v>LED HIGH/LOW BAY: 40 TO 131 WATTS, REPLACING T8 FLUOR 2ND GEN 4L VHLO</v>
          </cell>
          <cell r="E1823" t="str">
            <v>Com</v>
          </cell>
          <cell r="F1823">
            <v>20</v>
          </cell>
          <cell r="G1823">
            <v>0</v>
          </cell>
          <cell r="H1823">
            <v>20</v>
          </cell>
          <cell r="I1823">
            <v>0</v>
          </cell>
          <cell r="J1823" t="b">
            <v>0</v>
          </cell>
        </row>
        <row r="1824">
          <cell r="A1824" t="str">
            <v>SCE:ROBNC:&gt; 15 TO 21 WATT PAR30 LED</v>
          </cell>
          <cell r="B1824" t="str">
            <v>SCE</v>
          </cell>
          <cell r="C1824" t="str">
            <v>ROBNC</v>
          </cell>
          <cell r="D1824" t="str">
            <v>&gt; 15 TO 21 WATT PAR30 LED</v>
          </cell>
          <cell r="E1824" t="str">
            <v>Com</v>
          </cell>
          <cell r="F1824">
            <v>4.5999999046325701</v>
          </cell>
          <cell r="G1824">
            <v>4.5999999046325701</v>
          </cell>
          <cell r="H1824">
            <v>4.5999999046325701</v>
          </cell>
          <cell r="I1824">
            <v>4.5999999046325701</v>
          </cell>
          <cell r="J1824" t="b">
            <v>0</v>
          </cell>
        </row>
        <row r="1825">
          <cell r="A1825" t="str">
            <v>SCE:ROBNC:&gt; 15 TO 21 WATT PAR30 LED</v>
          </cell>
          <cell r="B1825" t="str">
            <v>SCE</v>
          </cell>
          <cell r="C1825" t="str">
            <v>ROBNC</v>
          </cell>
          <cell r="D1825" t="str">
            <v>&gt; 15 TO 21 WATT PAR30 LED</v>
          </cell>
          <cell r="E1825" t="str">
            <v>Com</v>
          </cell>
          <cell r="F1825">
            <v>8.5</v>
          </cell>
          <cell r="G1825">
            <v>8.5</v>
          </cell>
          <cell r="H1825">
            <v>8.5</v>
          </cell>
          <cell r="I1825">
            <v>8.5</v>
          </cell>
          <cell r="J1825" t="b">
            <v>0</v>
          </cell>
        </row>
        <row r="1826">
          <cell r="A1826" t="str">
            <v>SCE:ROBNC:&gt; 17 TO 25 WATT PAR38 LED</v>
          </cell>
          <cell r="B1826" t="str">
            <v>SCE</v>
          </cell>
          <cell r="C1826" t="str">
            <v>ROBNC</v>
          </cell>
          <cell r="D1826" t="str">
            <v>&gt; 17 TO 25 WATT PAR38 LED</v>
          </cell>
          <cell r="E1826" t="str">
            <v>Com</v>
          </cell>
          <cell r="F1826">
            <v>4.5999999046325701</v>
          </cell>
          <cell r="G1826">
            <v>4.5999999046325701</v>
          </cell>
          <cell r="H1826">
            <v>4.5999999046325701</v>
          </cell>
          <cell r="I1826">
            <v>4.5999999046325701</v>
          </cell>
          <cell r="J1826" t="b">
            <v>0</v>
          </cell>
        </row>
        <row r="1827">
          <cell r="A1827" t="str">
            <v>SCE:ROBNC:&gt; 17 TO 25 WATT PAR38 LED</v>
          </cell>
          <cell r="B1827" t="str">
            <v>SCE</v>
          </cell>
          <cell r="C1827" t="str">
            <v>ROBNC</v>
          </cell>
          <cell r="D1827" t="str">
            <v>&gt; 17 TO 25 WATT PAR38 LED</v>
          </cell>
          <cell r="E1827" t="str">
            <v>Com</v>
          </cell>
          <cell r="F1827">
            <v>5.0999999046325701</v>
          </cell>
          <cell r="G1827">
            <v>5.0999999046325701</v>
          </cell>
          <cell r="H1827">
            <v>5.0999999046325701</v>
          </cell>
          <cell r="I1827">
            <v>5.0999999046325701</v>
          </cell>
          <cell r="J1827" t="b">
            <v>0</v>
          </cell>
        </row>
        <row r="1828">
          <cell r="A1828" t="str">
            <v>SCE:ROBNC:&gt; 17 TO 25 WATT PAR38 LED</v>
          </cell>
          <cell r="B1828" t="str">
            <v>SCE</v>
          </cell>
          <cell r="C1828" t="str">
            <v>ROBNC</v>
          </cell>
          <cell r="D1828" t="str">
            <v>&gt; 17 TO 25 WATT PAR38 LED</v>
          </cell>
          <cell r="E1828" t="str">
            <v>Com</v>
          </cell>
          <cell r="F1828">
            <v>8.6000003814697301</v>
          </cell>
          <cell r="G1828">
            <v>8.6000003814697301</v>
          </cell>
          <cell r="H1828">
            <v>8.6000003814697301</v>
          </cell>
          <cell r="I1828">
            <v>8.6000003814697301</v>
          </cell>
          <cell r="J1828" t="b">
            <v>0</v>
          </cell>
        </row>
        <row r="1829">
          <cell r="A1829" t="str">
            <v>SCE:ROBNC:&gt; 6 TO 10 WATT MR16 LED</v>
          </cell>
          <cell r="B1829" t="str">
            <v>SCE</v>
          </cell>
          <cell r="C1829" t="str">
            <v>ROBNC</v>
          </cell>
          <cell r="D1829" t="str">
            <v>&gt; 6 TO 10 WATT MR16 LED</v>
          </cell>
          <cell r="E1829" t="str">
            <v>Com</v>
          </cell>
          <cell r="F1829">
            <v>5.8000001907348597</v>
          </cell>
          <cell r="G1829">
            <v>5.8000001907348597</v>
          </cell>
          <cell r="H1829">
            <v>5.8000001907348597</v>
          </cell>
          <cell r="I1829">
            <v>5.8000001907348597</v>
          </cell>
          <cell r="J1829" t="b">
            <v>0</v>
          </cell>
        </row>
        <row r="1830">
          <cell r="A1830" t="str">
            <v>SCE:ROBNC:FULL SIZE &lt;= 0.4 KW INSULATED HOLDING CABINET REPLACING ENERGY STAR HOLDING CABINET</v>
          </cell>
          <cell r="B1830" t="str">
            <v>SCE</v>
          </cell>
          <cell r="C1830" t="str">
            <v>ROBNC</v>
          </cell>
          <cell r="D1830" t="str">
            <v>FULL SIZE &lt;= 0.4 KW INSULATED HOLDING CABINET REPLACING ENERGY STAR HOLDING CABINET</v>
          </cell>
          <cell r="E1830" t="str">
            <v>Com</v>
          </cell>
          <cell r="F1830">
            <v>12</v>
          </cell>
          <cell r="G1830">
            <v>12</v>
          </cell>
          <cell r="H1830">
            <v>12</v>
          </cell>
          <cell r="I1830">
            <v>12</v>
          </cell>
          <cell r="J1830" t="b">
            <v>0</v>
          </cell>
        </row>
        <row r="1831">
          <cell r="A1831" t="str">
            <v>SCE:ROBNC:UP TO 10 WATT A-LAMP LED</v>
          </cell>
          <cell r="B1831" t="str">
            <v>SCE</v>
          </cell>
          <cell r="C1831" t="str">
            <v>ROBNC</v>
          </cell>
          <cell r="D1831" t="str">
            <v>UP TO 10 WATT A-LAMP LED</v>
          </cell>
          <cell r="E1831" t="str">
            <v>Com</v>
          </cell>
          <cell r="F1831">
            <v>5.4000000953674299</v>
          </cell>
          <cell r="G1831">
            <v>5.4000000953674299</v>
          </cell>
          <cell r="H1831">
            <v>5.4000000953674299</v>
          </cell>
          <cell r="I1831">
            <v>5.4000000953674299</v>
          </cell>
          <cell r="J1831" t="b">
            <v>0</v>
          </cell>
        </row>
        <row r="1832">
          <cell r="A1832" t="str">
            <v>SCE:ROBNC:UP TO 120 WATT EXTERIOR FIXTURE INDUCTION REPLACING 176 - 200 WATT LAMP BASE CASE</v>
          </cell>
          <cell r="B1832" t="str">
            <v>SCE</v>
          </cell>
          <cell r="C1832" t="str">
            <v>ROBNC</v>
          </cell>
          <cell r="D1832" t="str">
            <v>UP TO 120 WATT EXTERIOR FIXTURE INDUCTION REPLACING 176 - 200 WATT LAMP BASE CASE</v>
          </cell>
          <cell r="E1832" t="str">
            <v>Com</v>
          </cell>
          <cell r="F1832">
            <v>15</v>
          </cell>
          <cell r="G1832">
            <v>15</v>
          </cell>
          <cell r="H1832">
            <v>15</v>
          </cell>
          <cell r="I1832">
            <v>15</v>
          </cell>
          <cell r="J1832" t="b">
            <v>0</v>
          </cell>
        </row>
        <row r="1833">
          <cell r="A1833" t="str">
            <v>SCE:ROBNC:UP TO 180 WATT INTERIOR FIXTURE INDUCTION REPLACING 176 - 399 WATT LAMP BASE CASE</v>
          </cell>
          <cell r="B1833" t="str">
            <v>SCE</v>
          </cell>
          <cell r="C1833" t="str">
            <v>ROBNC</v>
          </cell>
          <cell r="D1833" t="str">
            <v>UP TO 180 WATT INTERIOR FIXTURE INDUCTION REPLACING 176 - 399 WATT LAMP BASE CASE</v>
          </cell>
          <cell r="E1833" t="str">
            <v>Com</v>
          </cell>
          <cell r="F1833">
            <v>15</v>
          </cell>
          <cell r="G1833">
            <v>15</v>
          </cell>
          <cell r="H1833">
            <v>15</v>
          </cell>
          <cell r="I1833">
            <v>15</v>
          </cell>
          <cell r="J1833" t="b">
            <v>0</v>
          </cell>
        </row>
        <row r="1834">
          <cell r="A1834" t="str">
            <v>SCE:ROBNC:UP TO 70 WATT EXTERIOR FIXTURE CFL REPLACING LESS THAN 100 WATT LAMP BASE CASE</v>
          </cell>
          <cell r="B1834" t="str">
            <v>SCE</v>
          </cell>
          <cell r="C1834" t="str">
            <v>ROBNC</v>
          </cell>
          <cell r="D1834" t="str">
            <v>UP TO 70 WATT EXTERIOR FIXTURE CFL REPLACING LESS THAN 100 WATT LAMP BASE CASE</v>
          </cell>
          <cell r="E1834" t="str">
            <v>Com</v>
          </cell>
          <cell r="F1834">
            <v>16</v>
          </cell>
          <cell r="G1834">
            <v>16</v>
          </cell>
          <cell r="H1834">
            <v>16</v>
          </cell>
          <cell r="I1834">
            <v>16</v>
          </cell>
          <cell r="J1834" t="b">
            <v>0</v>
          </cell>
        </row>
        <row r="1835">
          <cell r="A1835" t="str">
            <v>SCE:ER:(1) 48IN MEDIUM TEMP REACH-IN DISPLAY CASES CANOPY LED REPLACING (1) 48IN T12 LINEAR FLUORESCENT</v>
          </cell>
          <cell r="B1835" t="str">
            <v>SCE</v>
          </cell>
          <cell r="C1835" t="str">
            <v>ER</v>
          </cell>
          <cell r="D1835" t="str">
            <v>(1) 48IN MEDIUM TEMP REACH-IN DISPLAY CASES CANOPY LED REPLACING (1) 48IN T12 LINEAR FLUORESCENT</v>
          </cell>
          <cell r="E1835" t="str">
            <v>Com</v>
          </cell>
          <cell r="F1835">
            <v>5.5999999046325701</v>
          </cell>
          <cell r="G1835">
            <v>1.8999999761581401</v>
          </cell>
          <cell r="H1835">
            <v>5.5999999046325701</v>
          </cell>
          <cell r="I1835">
            <v>1.8999999761581401</v>
          </cell>
          <cell r="J1835" t="b">
            <v>0</v>
          </cell>
        </row>
        <row r="1836">
          <cell r="A1836" t="str">
            <v>SCE:ER:(1) 48IN MEDIUM TEMP REACH-IN DISPLAY CASES CANOPY LED REPLACING (2) 48IN T12 LINEAR FLUORESCENT</v>
          </cell>
          <cell r="B1836" t="str">
            <v>SCE</v>
          </cell>
          <cell r="C1836" t="str">
            <v>ER</v>
          </cell>
          <cell r="D1836" t="str">
            <v>(1) 48IN MEDIUM TEMP REACH-IN DISPLAY CASES CANOPY LED REPLACING (2) 48IN T12 LINEAR FLUORESCENT</v>
          </cell>
          <cell r="E1836" t="str">
            <v>Com</v>
          </cell>
          <cell r="F1836">
            <v>5.9000000953674299</v>
          </cell>
          <cell r="G1836">
            <v>2</v>
          </cell>
          <cell r="H1836">
            <v>5.9000000953674299</v>
          </cell>
          <cell r="I1836">
            <v>2</v>
          </cell>
          <cell r="J1836" t="b">
            <v>0</v>
          </cell>
        </row>
        <row r="1837">
          <cell r="A1837" t="str">
            <v>SCE:ER:(1) 48IN MEDIUM TEMP REACH-IN DISPLAY CASES SHELF LED REPLACING (1) 48IN T12 LINEAR FLUORESCENT</v>
          </cell>
          <cell r="B1837" t="str">
            <v>SCE</v>
          </cell>
          <cell r="C1837" t="str">
            <v>ER</v>
          </cell>
          <cell r="D1837" t="str">
            <v>(1) 48IN MEDIUM TEMP REACH-IN DISPLAY CASES SHELF LED REPLACING (1) 48IN T12 LINEAR FLUORESCENT</v>
          </cell>
          <cell r="E1837" t="str">
            <v>Com</v>
          </cell>
          <cell r="F1837">
            <v>5.5999999046325701</v>
          </cell>
          <cell r="G1837">
            <v>1.8999999761581401</v>
          </cell>
          <cell r="H1837">
            <v>5.5999999046325701</v>
          </cell>
          <cell r="I1837">
            <v>1.8999999761581401</v>
          </cell>
          <cell r="J1837" t="b">
            <v>0</v>
          </cell>
        </row>
        <row r="1838">
          <cell r="A1838" t="str">
            <v>SCE:ER:(1) 60IN RETROFITS IN MEDIUM TEMP REACH-IN DISPLAY CASES LED REPLACING (1) 60IN T12 LINEAR FLUORESCE</v>
          </cell>
          <cell r="B1838" t="str">
            <v>SCE</v>
          </cell>
          <cell r="C1838" t="str">
            <v>ER</v>
          </cell>
          <cell r="D1838" t="str">
            <v>(1) 60IN RETROFITS IN MEDIUM TEMP REACH-IN DISPLAY CASES LED REPLACING (1) 60IN T12 LINEAR FLUORESCE</v>
          </cell>
          <cell r="E1838" t="str">
            <v>Com</v>
          </cell>
          <cell r="F1838">
            <v>16</v>
          </cell>
          <cell r="G1838">
            <v>16</v>
          </cell>
          <cell r="H1838">
            <v>16</v>
          </cell>
          <cell r="I1838">
            <v>16</v>
          </cell>
          <cell r="J1838" t="b">
            <v>0</v>
          </cell>
        </row>
        <row r="1839">
          <cell r="A1839" t="str">
            <v>PGE:ROB:STEAM TRAP - COMMERCIAL - ANY PRESSURE</v>
          </cell>
          <cell r="B1839" t="str">
            <v>PGE</v>
          </cell>
          <cell r="C1839" t="str">
            <v>ROB</v>
          </cell>
          <cell r="D1839" t="str">
            <v>STEAM TRAP - COMMERCIAL - ANY PRESSURE</v>
          </cell>
          <cell r="E1839" t="str">
            <v>Com</v>
          </cell>
          <cell r="F1839">
            <v>6</v>
          </cell>
          <cell r="G1839">
            <v>0</v>
          </cell>
          <cell r="H1839">
            <v>6</v>
          </cell>
          <cell r="I1839">
            <v>0</v>
          </cell>
          <cell r="J1839" t="b">
            <v>0</v>
          </cell>
        </row>
        <row r="1840">
          <cell r="A1840" t="str">
            <v>PGE:R:LED A-LAMP &lt; 8 WATTS</v>
          </cell>
          <cell r="B1840" t="str">
            <v>PGE</v>
          </cell>
          <cell r="C1840" t="str">
            <v>R</v>
          </cell>
          <cell r="D1840" t="str">
            <v>LED A-LAMP &lt; 8 WATTS</v>
          </cell>
          <cell r="E1840" t="str">
            <v>Res</v>
          </cell>
          <cell r="F1840">
            <v>16</v>
          </cell>
          <cell r="G1840">
            <v>0</v>
          </cell>
          <cell r="H1840">
            <v>16</v>
          </cell>
          <cell r="I1840">
            <v>0</v>
          </cell>
          <cell r="J1840" t="b">
            <v>0</v>
          </cell>
        </row>
        <row r="1841">
          <cell r="A1841" t="str">
            <v>PGE:R:LED MR-16 = 10 TO &lt;11 WATTS</v>
          </cell>
          <cell r="B1841" t="str">
            <v>PGE</v>
          </cell>
          <cell r="C1841" t="str">
            <v>R</v>
          </cell>
          <cell r="D1841" t="str">
            <v>LED MR-16 = 10 TO &lt;11 WATTS</v>
          </cell>
          <cell r="E1841" t="str">
            <v>Res</v>
          </cell>
          <cell r="F1841">
            <v>5</v>
          </cell>
          <cell r="G1841">
            <v>0</v>
          </cell>
          <cell r="H1841">
            <v>5</v>
          </cell>
          <cell r="I1841">
            <v>0</v>
          </cell>
          <cell r="J1841" t="b">
            <v>0</v>
          </cell>
        </row>
        <row r="1842">
          <cell r="A1842" t="str">
            <v>PGE:R:LED PAR20: &lt;= 11 WATTS</v>
          </cell>
          <cell r="B1842" t="str">
            <v>PGE</v>
          </cell>
          <cell r="C1842" t="str">
            <v>R</v>
          </cell>
          <cell r="D1842" t="str">
            <v>LED PAR20: &lt;= 11 WATTS</v>
          </cell>
          <cell r="E1842" t="str">
            <v>Res</v>
          </cell>
          <cell r="F1842">
            <v>7.8</v>
          </cell>
          <cell r="G1842">
            <v>0</v>
          </cell>
          <cell r="H1842">
            <v>7.8</v>
          </cell>
          <cell r="I1842">
            <v>0</v>
          </cell>
          <cell r="J1842" t="b">
            <v>0</v>
          </cell>
        </row>
        <row r="1843">
          <cell r="A1843" t="str">
            <v>SCE:ER:(1) 96IN (1) INSTANT START BALLAST - REDUCED LIGHT OUTPUT T8 LINEAR FLOURESCENT  REPLACING (2) 96IN</v>
          </cell>
          <cell r="B1843" t="str">
            <v>SCE</v>
          </cell>
          <cell r="C1843" t="str">
            <v>ER</v>
          </cell>
          <cell r="D1843" t="str">
            <v>(1) 96IN (1) INSTANT START BALLAST - REDUCED LIGHT OUTPUT T8 LINEAR FLOURESCENT  REPLACING (2) 96IN</v>
          </cell>
          <cell r="E1843" t="str">
            <v>Com</v>
          </cell>
          <cell r="F1843">
            <v>15</v>
          </cell>
          <cell r="G1843">
            <v>5</v>
          </cell>
          <cell r="H1843">
            <v>15</v>
          </cell>
          <cell r="I1843">
            <v>5</v>
          </cell>
          <cell r="J1843" t="b">
            <v>0</v>
          </cell>
        </row>
        <row r="1844">
          <cell r="A1844" t="str">
            <v>PGE:R:LED PAR30 = 13 TO &lt;14 WATTS</v>
          </cell>
          <cell r="B1844" t="str">
            <v>PGE</v>
          </cell>
          <cell r="C1844" t="str">
            <v>R</v>
          </cell>
          <cell r="D1844" t="str">
            <v>LED PAR30 = 13 TO &lt;14 WATTS</v>
          </cell>
          <cell r="E1844" t="str">
            <v>Res</v>
          </cell>
          <cell r="F1844">
            <v>5.2</v>
          </cell>
          <cell r="G1844">
            <v>0</v>
          </cell>
          <cell r="H1844">
            <v>5.2</v>
          </cell>
          <cell r="I1844">
            <v>0</v>
          </cell>
          <cell r="J1844" t="b">
            <v>0</v>
          </cell>
        </row>
        <row r="1845">
          <cell r="A1845" t="str">
            <v>PGE:R:LED PAR30 = 15 TO &lt;16 WATTS</v>
          </cell>
          <cell r="B1845" t="str">
            <v>PGE</v>
          </cell>
          <cell r="C1845" t="str">
            <v>R</v>
          </cell>
          <cell r="D1845" t="str">
            <v>LED PAR30 = 15 TO &lt;16 WATTS</v>
          </cell>
          <cell r="E1845" t="str">
            <v>Res</v>
          </cell>
          <cell r="F1845">
            <v>5</v>
          </cell>
          <cell r="G1845">
            <v>0</v>
          </cell>
          <cell r="H1845">
            <v>5</v>
          </cell>
          <cell r="I1845">
            <v>0</v>
          </cell>
          <cell r="J1845" t="b">
            <v>0</v>
          </cell>
        </row>
        <row r="1846">
          <cell r="A1846" t="str">
            <v>SCE:REA:MAIN FREEZER DOOR AUTO CLOSER</v>
          </cell>
          <cell r="B1846" t="str">
            <v>SCE</v>
          </cell>
          <cell r="C1846" t="str">
            <v>REA</v>
          </cell>
          <cell r="D1846" t="str">
            <v>MAIN FREEZER DOOR AUTO CLOSER</v>
          </cell>
          <cell r="E1846" t="str">
            <v>Com</v>
          </cell>
          <cell r="F1846">
            <v>8</v>
          </cell>
          <cell r="G1846">
            <v>8</v>
          </cell>
          <cell r="H1846">
            <v>6.666666666666667</v>
          </cell>
          <cell r="I1846">
            <v>0</v>
          </cell>
          <cell r="J1846" t="b">
            <v>1</v>
          </cell>
        </row>
        <row r="1847">
          <cell r="A1847" t="str">
            <v>PGE:R:LED PAR38 = 18 TO &lt;19 WATTS</v>
          </cell>
          <cell r="B1847" t="str">
            <v>PGE</v>
          </cell>
          <cell r="C1847" t="str">
            <v>R</v>
          </cell>
          <cell r="D1847" t="str">
            <v>LED PAR38 = 18 TO &lt;19 WATTS</v>
          </cell>
          <cell r="E1847" t="str">
            <v>Res</v>
          </cell>
          <cell r="F1847">
            <v>8.6999999999999993</v>
          </cell>
          <cell r="G1847">
            <v>0</v>
          </cell>
          <cell r="H1847">
            <v>8.6999999999999993</v>
          </cell>
          <cell r="I1847">
            <v>0</v>
          </cell>
          <cell r="J1847" t="b">
            <v>0</v>
          </cell>
        </row>
        <row r="1848">
          <cell r="A1848" t="str">
            <v>PGE:ROB:LED A-LAMP 10 TO &lt; 11 WATTS</v>
          </cell>
          <cell r="B1848" t="str">
            <v>PGE</v>
          </cell>
          <cell r="C1848" t="str">
            <v>ROB</v>
          </cell>
          <cell r="D1848" t="str">
            <v>LED A-LAMP 10 TO &lt; 11 WATTS</v>
          </cell>
          <cell r="E1848" t="str">
            <v>Res</v>
          </cell>
          <cell r="F1848">
            <v>9.5</v>
          </cell>
          <cell r="G1848">
            <v>0</v>
          </cell>
          <cell r="H1848">
            <v>9.5</v>
          </cell>
          <cell r="I1848">
            <v>0</v>
          </cell>
          <cell r="J1848" t="b">
            <v>0</v>
          </cell>
        </row>
        <row r="1849">
          <cell r="A1849" t="str">
            <v>PGE:ROB:LED A-LAMP 15 TO &lt; 16 WATTS</v>
          </cell>
          <cell r="B1849" t="str">
            <v>PGE</v>
          </cell>
          <cell r="C1849" t="str">
            <v>ROB</v>
          </cell>
          <cell r="D1849" t="str">
            <v>LED A-LAMP 15 TO &lt; 16 WATTS</v>
          </cell>
          <cell r="E1849" t="str">
            <v>Res</v>
          </cell>
          <cell r="F1849">
            <v>5.7</v>
          </cell>
          <cell r="G1849">
            <v>0</v>
          </cell>
          <cell r="H1849">
            <v>5.7</v>
          </cell>
          <cell r="I1849">
            <v>0</v>
          </cell>
          <cell r="J1849" t="b">
            <v>0</v>
          </cell>
        </row>
        <row r="1850">
          <cell r="A1850" t="str">
            <v>PGE:ROB:LED A-LAMP 19 TO &lt; 20 WATTS</v>
          </cell>
          <cell r="B1850" t="str">
            <v>PGE</v>
          </cell>
          <cell r="C1850" t="str">
            <v>ROB</v>
          </cell>
          <cell r="D1850" t="str">
            <v>LED A-LAMP 19 TO &lt; 20 WATTS</v>
          </cell>
          <cell r="E1850" t="str">
            <v>Res</v>
          </cell>
          <cell r="F1850">
            <v>4.0999999999999996</v>
          </cell>
          <cell r="G1850">
            <v>0</v>
          </cell>
          <cell r="H1850">
            <v>4.0999999999999996</v>
          </cell>
          <cell r="I1850">
            <v>0</v>
          </cell>
          <cell r="J1850" t="b">
            <v>0</v>
          </cell>
        </row>
        <row r="1851">
          <cell r="A1851" t="str">
            <v>SCE:ROBNC:&lt;65KBTU/HR 15 SEER (12 EER/12.5 EER) PACKAGE/SPLIT SYSTEM AIR CONDITIONER DX EQUIPMENT</v>
          </cell>
          <cell r="B1851" t="str">
            <v>SCE</v>
          </cell>
          <cell r="C1851" t="str">
            <v>ROBNC</v>
          </cell>
          <cell r="D1851" t="str">
            <v>&lt;65KBTU/HR 15 SEER (12 EER/12.5 EER) PACKAGE/SPLIT SYSTEM AIR CONDITIONER DX EQUIPMENT</v>
          </cell>
          <cell r="E1851" t="str">
            <v>Com</v>
          </cell>
          <cell r="F1851">
            <v>15</v>
          </cell>
          <cell r="G1851">
            <v>15</v>
          </cell>
          <cell r="H1851">
            <v>15</v>
          </cell>
          <cell r="I1851">
            <v>15</v>
          </cell>
          <cell r="J1851" t="b">
            <v>0</v>
          </cell>
        </row>
        <row r="1852">
          <cell r="A1852" t="str">
            <v>SCE:ROBNC:&lt;65KBTU/HR 16 SEER (12.4 EER/13 EER) HEAT PUMP</v>
          </cell>
          <cell r="B1852" t="str">
            <v>SCE</v>
          </cell>
          <cell r="C1852" t="str">
            <v>ROBNC</v>
          </cell>
          <cell r="D1852" t="str">
            <v>&lt;65KBTU/HR 16 SEER (12.4 EER/13 EER) HEAT PUMP</v>
          </cell>
          <cell r="E1852" t="str">
            <v>Com</v>
          </cell>
          <cell r="F1852">
            <v>15</v>
          </cell>
          <cell r="G1852">
            <v>15</v>
          </cell>
          <cell r="H1852">
            <v>15</v>
          </cell>
          <cell r="I1852">
            <v>15</v>
          </cell>
          <cell r="J1852" t="b">
            <v>0</v>
          </cell>
        </row>
        <row r="1853">
          <cell r="A1853" t="str">
            <v>SCE:ROBNC:&gt; 10 TO 30 WATT A-LAMP LED</v>
          </cell>
          <cell r="B1853" t="str">
            <v>SCE</v>
          </cell>
          <cell r="C1853" t="str">
            <v>ROBNC</v>
          </cell>
          <cell r="D1853" t="str">
            <v>&gt; 10 TO 30 WATT A-LAMP LED</v>
          </cell>
          <cell r="E1853" t="str">
            <v>Com</v>
          </cell>
          <cell r="F1853">
            <v>4.5999999046325701</v>
          </cell>
          <cell r="G1853">
            <v>4.5999999046325701</v>
          </cell>
          <cell r="H1853">
            <v>4.5999999046325701</v>
          </cell>
          <cell r="I1853">
            <v>4.5999999046325701</v>
          </cell>
          <cell r="J1853" t="b">
            <v>0</v>
          </cell>
        </row>
        <row r="1854">
          <cell r="A1854" t="str">
            <v>PGE:R:LED OUTDOOR AREA LIGHTING - REPLACE 151 TO 200 W LAMP WITH LED</v>
          </cell>
          <cell r="B1854" t="str">
            <v>PGE</v>
          </cell>
          <cell r="C1854" t="str">
            <v>R</v>
          </cell>
          <cell r="D1854" t="str">
            <v>LED OUTDOOR AREA LIGHTING - REPLACE 151 TO 200 W LAMP WITH LED</v>
          </cell>
          <cell r="E1854" t="str">
            <v>Com</v>
          </cell>
          <cell r="F1854">
            <v>12</v>
          </cell>
          <cell r="G1854">
            <v>0</v>
          </cell>
          <cell r="H1854">
            <v>12</v>
          </cell>
          <cell r="I1854">
            <v>0</v>
          </cell>
          <cell r="J1854" t="b">
            <v>0</v>
          </cell>
        </row>
        <row r="1855">
          <cell r="A1855" t="str">
            <v>PGE:R:LED PAR38 = 16 TO &lt;17 WATTS</v>
          </cell>
          <cell r="B1855" t="str">
            <v>PGE</v>
          </cell>
          <cell r="C1855" t="str">
            <v>R</v>
          </cell>
          <cell r="D1855" t="str">
            <v>LED PAR38 = 16 TO &lt;17 WATTS</v>
          </cell>
          <cell r="E1855" t="str">
            <v>Com</v>
          </cell>
          <cell r="F1855">
            <v>9</v>
          </cell>
          <cell r="G1855">
            <v>0</v>
          </cell>
          <cell r="H1855">
            <v>9</v>
          </cell>
          <cell r="I1855">
            <v>0</v>
          </cell>
          <cell r="J1855" t="b">
            <v>0</v>
          </cell>
        </row>
        <row r="1856">
          <cell r="A1856" t="str">
            <v>SCE:ROBNC:&lt;65KBTU/HR 17 SEER (13 EER/13.5 EER) HEAT PUMP</v>
          </cell>
          <cell r="B1856" t="str">
            <v>SCE</v>
          </cell>
          <cell r="C1856" t="str">
            <v>ROBNC</v>
          </cell>
          <cell r="D1856" t="str">
            <v>&lt;65KBTU/HR 17 SEER (13 EER/13.5 EER) HEAT PUMP</v>
          </cell>
          <cell r="E1856" t="str">
            <v>Com</v>
          </cell>
          <cell r="F1856">
            <v>15</v>
          </cell>
          <cell r="G1856">
            <v>15</v>
          </cell>
          <cell r="H1856">
            <v>15</v>
          </cell>
          <cell r="I1856">
            <v>15</v>
          </cell>
          <cell r="J1856" t="b">
            <v>0</v>
          </cell>
        </row>
        <row r="1857">
          <cell r="A1857" t="str">
            <v>SCE:ROBNC:= 20 TON 13 EER PACKAGE/SPLIT SYSTEM AIR CONDITIONER CONDENSER</v>
          </cell>
          <cell r="B1857" t="str">
            <v>SCE</v>
          </cell>
          <cell r="C1857" t="str">
            <v>ROBNC</v>
          </cell>
          <cell r="D1857" t="str">
            <v>= 20 TON 13 EER PACKAGE/SPLIT SYSTEM AIR CONDITIONER CONDENSER</v>
          </cell>
          <cell r="E1857" t="str">
            <v>Com</v>
          </cell>
          <cell r="F1857">
            <v>15</v>
          </cell>
          <cell r="G1857">
            <v>15</v>
          </cell>
          <cell r="H1857">
            <v>15</v>
          </cell>
          <cell r="I1857">
            <v>15</v>
          </cell>
          <cell r="J1857" t="b">
            <v>0</v>
          </cell>
        </row>
        <row r="1858">
          <cell r="A1858" t="str">
            <v>SCE:ROBNC:=760 KBTU/HR 10 EER OR 10.9 IEER AIR SOURCE UNITARY AIR CONDITIONER DX EQUIPMENT</v>
          </cell>
          <cell r="B1858" t="str">
            <v>SCE</v>
          </cell>
          <cell r="C1858" t="str">
            <v>ROBNC</v>
          </cell>
          <cell r="D1858" t="str">
            <v>=760 KBTU/HR 10 EER OR 10.9 IEER AIR SOURCE UNITARY AIR CONDITIONER DX EQUIPMENT</v>
          </cell>
          <cell r="E1858" t="str">
            <v>Com</v>
          </cell>
          <cell r="F1858">
            <v>15</v>
          </cell>
          <cell r="G1858">
            <v>15</v>
          </cell>
          <cell r="H1858">
            <v>15</v>
          </cell>
          <cell r="I1858">
            <v>15</v>
          </cell>
          <cell r="J1858" t="b">
            <v>0</v>
          </cell>
        </row>
        <row r="1859">
          <cell r="A1859" t="str">
            <v>SCE:ROBNC:&gt;= 65 KBTU/HR VARIABLE REFRIGERANT FLOW HEAT PUMP DX EQUIPMENT REPLACING PACKAGE VARIABLE AIR VOLUME</v>
          </cell>
          <cell r="B1859" t="str">
            <v>SCE</v>
          </cell>
          <cell r="C1859" t="str">
            <v>ROBNC</v>
          </cell>
          <cell r="D1859" t="str">
            <v>&gt;= 65 KBTU/HR VARIABLE REFRIGERANT FLOW HEAT PUMP DX EQUIPMENT REPLACING PACKAGE VARIABLE AIR VOLUME</v>
          </cell>
          <cell r="E1859" t="str">
            <v>Com</v>
          </cell>
          <cell r="F1859">
            <v>15</v>
          </cell>
          <cell r="G1859">
            <v>15</v>
          </cell>
          <cell r="H1859">
            <v>15</v>
          </cell>
          <cell r="I1859">
            <v>15</v>
          </cell>
          <cell r="J1859" t="b">
            <v>0</v>
          </cell>
        </row>
        <row r="1860">
          <cell r="A1860" t="str">
            <v>SCE:ROBNC:&gt;= 65 KBTU/HR VARIABLE REFRIGERANT FLOW HEAT PUMP DX EQUIPMENT REPLACING SINGLE ZONE PACKAGE AC</v>
          </cell>
          <cell r="B1860" t="str">
            <v>SCE</v>
          </cell>
          <cell r="C1860" t="str">
            <v>ROBNC</v>
          </cell>
          <cell r="D1860" t="str">
            <v>&gt;= 65 KBTU/HR VARIABLE REFRIGERANT FLOW HEAT PUMP DX EQUIPMENT REPLACING SINGLE ZONE PACKAGE AC</v>
          </cell>
          <cell r="E1860" t="str">
            <v>Com</v>
          </cell>
          <cell r="F1860">
            <v>15</v>
          </cell>
          <cell r="G1860">
            <v>15</v>
          </cell>
          <cell r="H1860">
            <v>15</v>
          </cell>
          <cell r="I1860">
            <v>15</v>
          </cell>
          <cell r="J1860" t="b">
            <v>0</v>
          </cell>
        </row>
        <row r="1861">
          <cell r="A1861" t="str">
            <v>SCE:ROBNC:&gt;= 65 KBTU/HR VARIABLE REFRIGERANT FLOW HEAT RECOVERY DX EQUIPMENT REPLACING SINGLE ZONE PACKAGE AC</v>
          </cell>
          <cell r="B1861" t="str">
            <v>SCE</v>
          </cell>
          <cell r="C1861" t="str">
            <v>ROBNC</v>
          </cell>
          <cell r="D1861" t="str">
            <v>&gt;= 65 KBTU/HR VARIABLE REFRIGERANT FLOW HEAT RECOVERY DX EQUIPMENT REPLACING SINGLE ZONE PACKAGE AC</v>
          </cell>
          <cell r="E1861" t="str">
            <v>Com</v>
          </cell>
          <cell r="F1861">
            <v>15</v>
          </cell>
          <cell r="G1861">
            <v>15</v>
          </cell>
          <cell r="H1861">
            <v>15</v>
          </cell>
          <cell r="I1861">
            <v>15</v>
          </cell>
          <cell r="J1861" t="b">
            <v>0</v>
          </cell>
        </row>
        <row r="1862">
          <cell r="A1862" t="str">
            <v>SCE:ROBNC:11.50 EER OR 16.00 IPLV &lt; 150 TON AIR COOLED TIER 3 CHILLER</v>
          </cell>
          <cell r="B1862" t="str">
            <v>SCE</v>
          </cell>
          <cell r="C1862" t="str">
            <v>ROBNC</v>
          </cell>
          <cell r="D1862" t="str">
            <v>11.50 EER OR 16.00 IPLV &lt; 150 TON AIR COOLED TIER 3 CHILLER</v>
          </cell>
          <cell r="E1862" t="str">
            <v>Com</v>
          </cell>
          <cell r="F1862">
            <v>20</v>
          </cell>
          <cell r="G1862">
            <v>20</v>
          </cell>
          <cell r="H1862">
            <v>20</v>
          </cell>
          <cell r="I1862">
            <v>20</v>
          </cell>
          <cell r="J1862" t="b">
            <v>0</v>
          </cell>
        </row>
        <row r="1863">
          <cell r="A1863" t="str">
            <v>SCE:ROBNC:11.50 EER OR 16.00 IPLV AIR COOLED TIER 3 CHILLER</v>
          </cell>
          <cell r="B1863" t="str">
            <v>SCE</v>
          </cell>
          <cell r="C1863" t="str">
            <v>ROBNC</v>
          </cell>
          <cell r="D1863" t="str">
            <v>11.50 EER OR 16.00 IPLV AIR COOLED TIER 3 CHILLER</v>
          </cell>
          <cell r="E1863" t="str">
            <v>Com</v>
          </cell>
          <cell r="F1863">
            <v>20</v>
          </cell>
          <cell r="G1863">
            <v>20</v>
          </cell>
          <cell r="H1863">
            <v>20</v>
          </cell>
          <cell r="I1863">
            <v>20</v>
          </cell>
          <cell r="J1863" t="b">
            <v>0</v>
          </cell>
        </row>
        <row r="1864">
          <cell r="A1864" t="str">
            <v>SCE:ROBNC:135-240 KBTU/HR 12 EER OR 13 IEER AIR SOURCE UNITARY AIR CONDITIONER DX EQUIPMENT</v>
          </cell>
          <cell r="B1864" t="str">
            <v>SCE</v>
          </cell>
          <cell r="C1864" t="str">
            <v>ROBNC</v>
          </cell>
          <cell r="D1864" t="str">
            <v>135-240 KBTU/HR 12 EER OR 13 IEER AIR SOURCE UNITARY AIR CONDITIONER DX EQUIPMENT</v>
          </cell>
          <cell r="E1864" t="str">
            <v>Com</v>
          </cell>
          <cell r="F1864">
            <v>15</v>
          </cell>
          <cell r="G1864">
            <v>15</v>
          </cell>
          <cell r="H1864">
            <v>15</v>
          </cell>
          <cell r="I1864">
            <v>15</v>
          </cell>
          <cell r="J1864" t="b">
            <v>0</v>
          </cell>
        </row>
        <row r="1865">
          <cell r="A1865" t="str">
            <v>SCE:ROBNC:&gt; 15 TO 21 WATT PAR30 LED</v>
          </cell>
          <cell r="B1865" t="str">
            <v>SCE</v>
          </cell>
          <cell r="C1865" t="str">
            <v>ROBNC</v>
          </cell>
          <cell r="D1865" t="str">
            <v>&gt; 15 TO 21 WATT PAR30 LED</v>
          </cell>
          <cell r="E1865" t="str">
            <v>Com</v>
          </cell>
          <cell r="F1865">
            <v>6.9000000953674299</v>
          </cell>
          <cell r="G1865">
            <v>6.9000000953674299</v>
          </cell>
          <cell r="H1865">
            <v>6.9000000953674299</v>
          </cell>
          <cell r="I1865">
            <v>6.9000000953674299</v>
          </cell>
          <cell r="J1865" t="b">
            <v>0</v>
          </cell>
        </row>
        <row r="1866">
          <cell r="A1866" t="str">
            <v>SCE:ROBNC:&gt; 15 TO 21 WATT PAR30 LED</v>
          </cell>
          <cell r="B1866" t="str">
            <v>SCE</v>
          </cell>
          <cell r="C1866" t="str">
            <v>ROBNC</v>
          </cell>
          <cell r="D1866" t="str">
            <v>&gt; 15 TO 21 WATT PAR30 LED</v>
          </cell>
          <cell r="E1866" t="str">
            <v>Com</v>
          </cell>
          <cell r="F1866">
            <v>8.6999998092651403</v>
          </cell>
          <cell r="G1866">
            <v>8.6999998092651403</v>
          </cell>
          <cell r="H1866">
            <v>8.6999998092651403</v>
          </cell>
          <cell r="I1866">
            <v>8.6999998092651403</v>
          </cell>
          <cell r="J1866" t="b">
            <v>0</v>
          </cell>
        </row>
        <row r="1867">
          <cell r="A1867" t="str">
            <v>SCE:ROBNC:&gt; 17 TO 25 WATT PAR38 LED</v>
          </cell>
          <cell r="B1867" t="str">
            <v>SCE</v>
          </cell>
          <cell r="C1867" t="str">
            <v>ROBNC</v>
          </cell>
          <cell r="D1867" t="str">
            <v>&gt; 17 TO 25 WATT PAR38 LED</v>
          </cell>
          <cell r="E1867" t="str">
            <v>Com</v>
          </cell>
          <cell r="F1867">
            <v>6.5999999046325701</v>
          </cell>
          <cell r="G1867">
            <v>6.5999999046325701</v>
          </cell>
          <cell r="H1867">
            <v>6.5999999046325701</v>
          </cell>
          <cell r="I1867">
            <v>6.5999999046325701</v>
          </cell>
          <cell r="J1867" t="b">
            <v>0</v>
          </cell>
        </row>
        <row r="1868">
          <cell r="A1868" t="str">
            <v>PGE:R:CFL HARD WIRED FIXTURES: 28 WATT - INTERIOR</v>
          </cell>
          <cell r="B1868" t="str">
            <v>PGE</v>
          </cell>
          <cell r="C1868" t="str">
            <v>R</v>
          </cell>
          <cell r="D1868" t="str">
            <v>CFL HARD WIRED FIXTURES: 28 WATT - INTERIOR</v>
          </cell>
          <cell r="E1868" t="str">
            <v>Res</v>
          </cell>
          <cell r="F1868">
            <v>16</v>
          </cell>
          <cell r="G1868">
            <v>0</v>
          </cell>
          <cell r="H1868">
            <v>16</v>
          </cell>
          <cell r="I1868">
            <v>0</v>
          </cell>
          <cell r="J1868" t="b">
            <v>0</v>
          </cell>
        </row>
        <row r="1869">
          <cell r="A1869" t="str">
            <v>SCE:ROBNC:300-599 TONS ABOVE T24 BY AT LEAST 20%IPLV AND 0.0%FL HIGH EFFICIENCY WATER-COOLED CONSTANT SPEED CE</v>
          </cell>
          <cell r="B1869" t="str">
            <v>SCE</v>
          </cell>
          <cell r="C1869" t="str">
            <v>ROBNC</v>
          </cell>
          <cell r="D1869" t="str">
            <v>300-599 TONS ABOVE T24 BY AT LEAST 20%IPLV AND 0.0%FL HIGH EFFICIENCY WATER-COOLED CONSTANT SPEED CE</v>
          </cell>
          <cell r="E1869" t="str">
            <v>Com</v>
          </cell>
          <cell r="F1869">
            <v>20</v>
          </cell>
          <cell r="G1869">
            <v>20</v>
          </cell>
          <cell r="H1869">
            <v>20</v>
          </cell>
          <cell r="I1869">
            <v>20</v>
          </cell>
          <cell r="J1869" t="b">
            <v>0</v>
          </cell>
        </row>
        <row r="1870">
          <cell r="A1870" t="str">
            <v>PGE:R:LED PAR30 &lt; 10 WATTS</v>
          </cell>
          <cell r="B1870" t="str">
            <v>PGE</v>
          </cell>
          <cell r="C1870" t="str">
            <v>R</v>
          </cell>
          <cell r="D1870" t="str">
            <v>LED PAR30 &lt; 10 WATTS</v>
          </cell>
          <cell r="E1870" t="str">
            <v>Res</v>
          </cell>
          <cell r="F1870">
            <v>4.0999999999999996</v>
          </cell>
          <cell r="G1870">
            <v>0</v>
          </cell>
          <cell r="H1870">
            <v>4.0999999999999996</v>
          </cell>
          <cell r="I1870">
            <v>0</v>
          </cell>
          <cell r="J1870" t="b">
            <v>0</v>
          </cell>
        </row>
        <row r="1871">
          <cell r="A1871" t="str">
            <v>SCE:ROBNC:65-135 KBTU/HR 12 EER OR 13.8 IEER AIR SOURCE UNITARY AIR CONDITIONER DX EQUIPMENT</v>
          </cell>
          <cell r="B1871" t="str">
            <v>SCE</v>
          </cell>
          <cell r="C1871" t="str">
            <v>ROBNC</v>
          </cell>
          <cell r="D1871" t="str">
            <v>65-135 KBTU/HR 12 EER OR 13.8 IEER AIR SOURCE UNITARY AIR CONDITIONER DX EQUIPMENT</v>
          </cell>
          <cell r="E1871" t="str">
            <v>Com</v>
          </cell>
          <cell r="F1871">
            <v>15</v>
          </cell>
          <cell r="G1871">
            <v>15</v>
          </cell>
          <cell r="H1871">
            <v>15</v>
          </cell>
          <cell r="I1871">
            <v>15</v>
          </cell>
          <cell r="J1871" t="b">
            <v>0</v>
          </cell>
        </row>
        <row r="1872">
          <cell r="A1872" t="str">
            <v>SCE:ROBNC:65-135 KBTU/HR 14.0 EER WATER-SOURCE HEAT PUMP</v>
          </cell>
          <cell r="B1872" t="str">
            <v>SCE</v>
          </cell>
          <cell r="C1872" t="str">
            <v>ROBNC</v>
          </cell>
          <cell r="D1872" t="str">
            <v>65-135 KBTU/HR 14.0 EER WATER-SOURCE HEAT PUMP</v>
          </cell>
          <cell r="E1872" t="str">
            <v>Com</v>
          </cell>
          <cell r="F1872">
            <v>15</v>
          </cell>
          <cell r="G1872">
            <v>15</v>
          </cell>
          <cell r="H1872">
            <v>15</v>
          </cell>
          <cell r="I1872">
            <v>15</v>
          </cell>
          <cell r="J1872" t="b">
            <v>0</v>
          </cell>
        </row>
        <row r="1873">
          <cell r="A1873" t="str">
            <v>SCE:ROBNC:75â€“149 TONS ABOVE T24 BY AT LEAST 12.6%IPLV AND 5.1%FL HIGH EFFICIENCY WATER-COOLED VARIABLE SPEED S</v>
          </cell>
          <cell r="B1873" t="str">
            <v>SCE</v>
          </cell>
          <cell r="C1873" t="str">
            <v>ROBNC</v>
          </cell>
          <cell r="D1873" t="str">
            <v>75â€“149 TONS ABOVE T24 BY AT LEAST 12.6%IPLV AND 5.1%FL HIGH EFFICIENCY WATER-COOLED VARIABLE SPEED S</v>
          </cell>
          <cell r="E1873" t="str">
            <v>Com</v>
          </cell>
          <cell r="F1873">
            <v>20</v>
          </cell>
          <cell r="G1873">
            <v>20</v>
          </cell>
          <cell r="H1873">
            <v>20</v>
          </cell>
          <cell r="I1873">
            <v>20</v>
          </cell>
          <cell r="J1873" t="b">
            <v>0</v>
          </cell>
        </row>
        <row r="1874">
          <cell r="A1874" t="str">
            <v>SCE:ROBNC:UP TO 15 WATT PAR30 LED</v>
          </cell>
          <cell r="B1874" t="str">
            <v>SCE</v>
          </cell>
          <cell r="C1874" t="str">
            <v>ROBNC</v>
          </cell>
          <cell r="D1874" t="str">
            <v>UP TO 15 WATT PAR30 LED</v>
          </cell>
          <cell r="E1874" t="str">
            <v>Com</v>
          </cell>
          <cell r="F1874">
            <v>5.0999999046325701</v>
          </cell>
          <cell r="G1874">
            <v>5.0999999046325701</v>
          </cell>
          <cell r="H1874">
            <v>5.0999999046325701</v>
          </cell>
          <cell r="I1874">
            <v>5.0999999046325701</v>
          </cell>
          <cell r="J1874" t="b">
            <v>0</v>
          </cell>
        </row>
        <row r="1875">
          <cell r="A1875" t="str">
            <v>SCE:REA:VARIABLE SPEED DRIVE ON COOLING TOWER FAN CONTROL</v>
          </cell>
          <cell r="B1875" t="str">
            <v>SCE</v>
          </cell>
          <cell r="C1875" t="str">
            <v>REA</v>
          </cell>
          <cell r="D1875" t="str">
            <v>VARIABLE SPEED DRIVE ON COOLING TOWER FAN CONTROL</v>
          </cell>
          <cell r="E1875" t="str">
            <v>Ind</v>
          </cell>
          <cell r="F1875">
            <v>15</v>
          </cell>
          <cell r="G1875">
            <v>15</v>
          </cell>
          <cell r="H1875">
            <v>6.666666666666667</v>
          </cell>
          <cell r="I1875">
            <v>0</v>
          </cell>
          <cell r="J1875" t="b">
            <v>1</v>
          </cell>
        </row>
        <row r="1876">
          <cell r="A1876" t="str">
            <v>SCE:ROBNC:(1) 48IN REDUCED WATTAGE (25W) T8 LINEAR FLUORESCENT REPLACING (1) 48IN T8 LINEAR FLUORESCENT</v>
          </cell>
          <cell r="B1876" t="str">
            <v>SCE</v>
          </cell>
          <cell r="C1876" t="str">
            <v>ROBNC</v>
          </cell>
          <cell r="D1876" t="str">
            <v>(1) 48IN REDUCED WATTAGE (25W) T8 LINEAR FLUORESCENT REPLACING (1) 48IN T8 LINEAR FLUORESCENT</v>
          </cell>
          <cell r="E1876" t="str">
            <v>Ind</v>
          </cell>
          <cell r="F1876">
            <v>15</v>
          </cell>
          <cell r="G1876">
            <v>15</v>
          </cell>
          <cell r="H1876">
            <v>15</v>
          </cell>
          <cell r="I1876">
            <v>15</v>
          </cell>
          <cell r="J1876" t="b">
            <v>0</v>
          </cell>
        </row>
        <row r="1877">
          <cell r="A1877" t="str">
            <v>SCE:ROBNC:&lt;=24 KBTU/HR HIGH EFFICIENCY PACKAGE TERMINAL HEAT PUMP DX EQUIPMENT</v>
          </cell>
          <cell r="B1877" t="str">
            <v>SCE</v>
          </cell>
          <cell r="C1877" t="str">
            <v>ROBNC</v>
          </cell>
          <cell r="D1877" t="str">
            <v>&lt;=24 KBTU/HR HIGH EFFICIENCY PACKAGE TERMINAL HEAT PUMP DX EQUIPMENT</v>
          </cell>
          <cell r="E1877" t="str">
            <v>Ind</v>
          </cell>
          <cell r="F1877">
            <v>15</v>
          </cell>
          <cell r="G1877">
            <v>15</v>
          </cell>
          <cell r="H1877">
            <v>15</v>
          </cell>
          <cell r="I1877">
            <v>15</v>
          </cell>
          <cell r="J1877" t="b">
            <v>0</v>
          </cell>
        </row>
        <row r="1878">
          <cell r="A1878" t="str">
            <v>SCE:ER:(2) 48IN REDUCED 28 WATT (1) INSTANT START BALLAST T8 LINEAR FLUORESCENT REPLACING (2) 48IN T12 LINE</v>
          </cell>
          <cell r="B1878" t="str">
            <v>SCE</v>
          </cell>
          <cell r="C1878" t="str">
            <v>ER</v>
          </cell>
          <cell r="D1878" t="str">
            <v>(2) 48IN REDUCED 28 WATT (1) INSTANT START BALLAST T8 LINEAR FLUORESCENT REPLACING (2) 48IN T12 LINE</v>
          </cell>
          <cell r="E1878" t="str">
            <v>Com</v>
          </cell>
          <cell r="F1878">
            <v>14.300000190734901</v>
          </cell>
          <cell r="G1878">
            <v>1.3999999761581401</v>
          </cell>
          <cell r="H1878">
            <v>14.300000190734901</v>
          </cell>
          <cell r="I1878">
            <v>1.3999999761581401</v>
          </cell>
          <cell r="J1878" t="b">
            <v>0</v>
          </cell>
        </row>
        <row r="1879">
          <cell r="A1879" t="str">
            <v>SCE:ROBNC:= 15 WATT DOWN LIGHT (NON RES) LED REPLACING 40-100 WATTS INCANDESCENT LIGHTING</v>
          </cell>
          <cell r="B1879" t="str">
            <v>SCE</v>
          </cell>
          <cell r="C1879" t="str">
            <v>ROBNC</v>
          </cell>
          <cell r="D1879" t="str">
            <v>= 15 WATT DOWN LIGHT (NON RES) LED REPLACING 40-100 WATTS INCANDESCENT LIGHTING</v>
          </cell>
          <cell r="E1879" t="str">
            <v>Ind</v>
          </cell>
          <cell r="F1879">
            <v>7.0999999046325701</v>
          </cell>
          <cell r="G1879">
            <v>7.0999999046325701</v>
          </cell>
          <cell r="H1879">
            <v>7.0999999046325701</v>
          </cell>
          <cell r="I1879">
            <v>7.0999999046325701</v>
          </cell>
          <cell r="J1879" t="b">
            <v>0</v>
          </cell>
        </row>
        <row r="1880">
          <cell r="A1880" t="str">
            <v>SCE:ROBNC:&gt; 10 TO 30 WATT A-LAMP LED</v>
          </cell>
          <cell r="B1880" t="str">
            <v>SCE</v>
          </cell>
          <cell r="C1880" t="str">
            <v>ROBNC</v>
          </cell>
          <cell r="D1880" t="str">
            <v>&gt; 10 TO 30 WATT A-LAMP LED</v>
          </cell>
          <cell r="E1880" t="str">
            <v>Ind</v>
          </cell>
          <cell r="F1880">
            <v>6.6999998092651403</v>
          </cell>
          <cell r="G1880">
            <v>6.6999998092651403</v>
          </cell>
          <cell r="H1880">
            <v>6.6999998092651403</v>
          </cell>
          <cell r="I1880">
            <v>6.6999998092651403</v>
          </cell>
          <cell r="J1880" t="b">
            <v>0</v>
          </cell>
        </row>
        <row r="1881">
          <cell r="A1881" t="str">
            <v>SCE:ROBNC:&gt; 17 TO 25 WATT PAR38 LED</v>
          </cell>
          <cell r="B1881" t="str">
            <v>SCE</v>
          </cell>
          <cell r="C1881" t="str">
            <v>ROBNC</v>
          </cell>
          <cell r="D1881" t="str">
            <v>&gt; 17 TO 25 WATT PAR38 LED</v>
          </cell>
          <cell r="E1881" t="str">
            <v>Ind</v>
          </cell>
          <cell r="F1881">
            <v>8.8000001907348597</v>
          </cell>
          <cell r="G1881">
            <v>8.8000001907348597</v>
          </cell>
          <cell r="H1881">
            <v>8.8000001907348597</v>
          </cell>
          <cell r="I1881">
            <v>8.8000001907348597</v>
          </cell>
          <cell r="J1881" t="b">
            <v>0</v>
          </cell>
        </row>
        <row r="1882">
          <cell r="A1882" t="str">
            <v>SCE:ROBNC:&gt; 6 TO 10 WATT MR16 LED</v>
          </cell>
          <cell r="B1882" t="str">
            <v>SCE</v>
          </cell>
          <cell r="C1882" t="str">
            <v>ROBNC</v>
          </cell>
          <cell r="D1882" t="str">
            <v>&gt; 6 TO 10 WATT MR16 LED</v>
          </cell>
          <cell r="E1882" t="str">
            <v>Ind</v>
          </cell>
          <cell r="F1882">
            <v>8.8000001907348597</v>
          </cell>
          <cell r="G1882">
            <v>8.8000001907348597</v>
          </cell>
          <cell r="H1882">
            <v>8.8000001907348597</v>
          </cell>
          <cell r="I1882">
            <v>8.8000001907348597</v>
          </cell>
          <cell r="J1882" t="b">
            <v>0</v>
          </cell>
        </row>
        <row r="1883">
          <cell r="A1883" t="str">
            <v>SCE:ROBNC:UP TO 10 WATT A-LAMP LED</v>
          </cell>
          <cell r="B1883" t="str">
            <v>SCE</v>
          </cell>
          <cell r="C1883" t="str">
            <v>ROBNC</v>
          </cell>
          <cell r="D1883" t="str">
            <v>UP TO 10 WATT A-LAMP LED</v>
          </cell>
          <cell r="E1883" t="str">
            <v>Ind</v>
          </cell>
          <cell r="F1883">
            <v>6.5999999046325701</v>
          </cell>
          <cell r="G1883">
            <v>6.5999999046325701</v>
          </cell>
          <cell r="H1883">
            <v>6.5999999046325701</v>
          </cell>
          <cell r="I1883">
            <v>6.5999999046325701</v>
          </cell>
          <cell r="J1883" t="b">
            <v>0</v>
          </cell>
        </row>
        <row r="1884">
          <cell r="A1884" t="str">
            <v>SCE:ROBNC:UP TO 128 WATT INTERIOR FIXTURE CFL REPLACING 101 - 175 WATT LAMP BASE CASE</v>
          </cell>
          <cell r="B1884" t="str">
            <v>SCE</v>
          </cell>
          <cell r="C1884" t="str">
            <v>ROBNC</v>
          </cell>
          <cell r="D1884" t="str">
            <v>UP TO 128 WATT INTERIOR FIXTURE CFL REPLACING 101 - 175 WATT LAMP BASE CASE</v>
          </cell>
          <cell r="E1884" t="str">
            <v>Ind</v>
          </cell>
          <cell r="F1884">
            <v>12</v>
          </cell>
          <cell r="G1884">
            <v>12</v>
          </cell>
          <cell r="H1884">
            <v>12</v>
          </cell>
          <cell r="I1884">
            <v>12</v>
          </cell>
          <cell r="J1884" t="b">
            <v>0</v>
          </cell>
        </row>
        <row r="1885">
          <cell r="A1885" t="str">
            <v>SCE:ROBNC:UP TO 192 WATT INTERIOR FIXTURE CFL REPLACING 176 - 399 WATT LAMP BASE CASE</v>
          </cell>
          <cell r="B1885" t="str">
            <v>SCE</v>
          </cell>
          <cell r="C1885" t="str">
            <v>ROBNC</v>
          </cell>
          <cell r="D1885" t="str">
            <v>UP TO 192 WATT INTERIOR FIXTURE CFL REPLACING 176 - 399 WATT LAMP BASE CASE</v>
          </cell>
          <cell r="E1885" t="str">
            <v>Ind</v>
          </cell>
          <cell r="F1885">
            <v>12</v>
          </cell>
          <cell r="G1885">
            <v>12</v>
          </cell>
          <cell r="H1885">
            <v>12</v>
          </cell>
          <cell r="I1885">
            <v>12</v>
          </cell>
          <cell r="J1885" t="b">
            <v>0</v>
          </cell>
        </row>
        <row r="1886">
          <cell r="A1886" t="str">
            <v>SCE:ROBNC:UP TO 250 WATT (TIER 1) INTERIOR FIXTURE INDUCTION REPLACING 400 WATT LAMP BASE CASE</v>
          </cell>
          <cell r="B1886" t="str">
            <v>SCE</v>
          </cell>
          <cell r="C1886" t="str">
            <v>ROBNC</v>
          </cell>
          <cell r="D1886" t="str">
            <v>UP TO 250 WATT (TIER 1) INTERIOR FIXTURE INDUCTION REPLACING 400 WATT LAMP BASE CASE</v>
          </cell>
          <cell r="E1886" t="str">
            <v>Ind</v>
          </cell>
          <cell r="F1886">
            <v>15</v>
          </cell>
          <cell r="G1886">
            <v>15</v>
          </cell>
          <cell r="H1886">
            <v>15</v>
          </cell>
          <cell r="I1886">
            <v>15</v>
          </cell>
          <cell r="J1886" t="b">
            <v>0</v>
          </cell>
        </row>
        <row r="1887">
          <cell r="A1887" t="str">
            <v>SCE:ROBNC:UP TO 250 WATT EXTERIOR FIXTURE INDUCTION REPLACING 400 WATT LAMP BASE CASE</v>
          </cell>
          <cell r="B1887" t="str">
            <v>SCE</v>
          </cell>
          <cell r="C1887" t="str">
            <v>ROBNC</v>
          </cell>
          <cell r="D1887" t="str">
            <v>UP TO 250 WATT EXTERIOR FIXTURE INDUCTION REPLACING 400 WATT LAMP BASE CASE</v>
          </cell>
          <cell r="E1887" t="str">
            <v>Ind</v>
          </cell>
          <cell r="F1887">
            <v>15</v>
          </cell>
          <cell r="G1887">
            <v>15</v>
          </cell>
          <cell r="H1887">
            <v>15</v>
          </cell>
          <cell r="I1887">
            <v>15</v>
          </cell>
          <cell r="J1887" t="b">
            <v>0</v>
          </cell>
        </row>
        <row r="1888">
          <cell r="A1888" t="str">
            <v>SCE:ER:(2) 48IN REDUCED 28 WATT (1) INSTANT START BALLAST W/ REFLECTORS T8 LINEAR FLUORESCENT REPLACING (2)</v>
          </cell>
          <cell r="B1888" t="str">
            <v>SCE</v>
          </cell>
          <cell r="C1888" t="str">
            <v>ER</v>
          </cell>
          <cell r="D1888" t="str">
            <v>(2) 48IN REDUCED 28 WATT (1) INSTANT START BALLAST W/ REFLECTORS T8 LINEAR FLUORESCENT REPLACING (2)</v>
          </cell>
          <cell r="E1888" t="str">
            <v>Com</v>
          </cell>
          <cell r="F1888">
            <v>15</v>
          </cell>
          <cell r="G1888">
            <v>1.8999999761581401</v>
          </cell>
          <cell r="H1888">
            <v>15</v>
          </cell>
          <cell r="I1888">
            <v>1.8999999761581401</v>
          </cell>
          <cell r="J1888" t="b">
            <v>0</v>
          </cell>
        </row>
        <row r="1889">
          <cell r="A1889" t="str">
            <v>SCE:ROBNC:UP TO 17 WATT PAR38 LED</v>
          </cell>
          <cell r="B1889" t="str">
            <v>SCE</v>
          </cell>
          <cell r="C1889" t="str">
            <v>ROBNC</v>
          </cell>
          <cell r="D1889" t="str">
            <v>UP TO 17 WATT PAR38 LED</v>
          </cell>
          <cell r="E1889" t="str">
            <v>Com</v>
          </cell>
          <cell r="F1889">
            <v>4.1999998092651403</v>
          </cell>
          <cell r="G1889">
            <v>4.1999998092651403</v>
          </cell>
          <cell r="H1889">
            <v>4.1999998092651403</v>
          </cell>
          <cell r="I1889">
            <v>4.1999998092651403</v>
          </cell>
          <cell r="J1889" t="b">
            <v>0</v>
          </cell>
        </row>
        <row r="1890">
          <cell r="A1890" t="str">
            <v>PGE:REA:TANK INSULATION-HIGH TEMP-TWO INCH</v>
          </cell>
          <cell r="B1890" t="str">
            <v>PGE</v>
          </cell>
          <cell r="C1890" t="str">
            <v>REA</v>
          </cell>
          <cell r="D1890" t="str">
            <v>TANK INSULATION-HIGH TEMP-TWO INCH</v>
          </cell>
          <cell r="E1890" t="str">
            <v>Com</v>
          </cell>
          <cell r="F1890">
            <v>11</v>
          </cell>
          <cell r="G1890">
            <v>0</v>
          </cell>
          <cell r="H1890">
            <v>6.666666666666667</v>
          </cell>
          <cell r="I1890">
            <v>0</v>
          </cell>
          <cell r="J1890" t="b">
            <v>1</v>
          </cell>
        </row>
        <row r="1891">
          <cell r="A1891" t="str">
            <v>PGE:ROB:PROCESS BOILER - DIRECT CONTACT WATER HEATER</v>
          </cell>
          <cell r="B1891" t="str">
            <v>PGE</v>
          </cell>
          <cell r="C1891" t="str">
            <v>ROB</v>
          </cell>
          <cell r="D1891" t="str">
            <v>PROCESS BOILER - DIRECT CONTACT WATER HEATER</v>
          </cell>
          <cell r="E1891" t="str">
            <v>Ind</v>
          </cell>
          <cell r="F1891">
            <v>20</v>
          </cell>
          <cell r="G1891">
            <v>0</v>
          </cell>
          <cell r="H1891">
            <v>20</v>
          </cell>
          <cell r="I1891">
            <v>0</v>
          </cell>
          <cell r="J1891" t="b">
            <v>0</v>
          </cell>
        </row>
        <row r="1892">
          <cell r="A1892" t="str">
            <v>SCE:REA:MEDIUM TEMPERATURE OPEN VERTICAL NIGHT COVER</v>
          </cell>
          <cell r="B1892" t="str">
            <v>SCE</v>
          </cell>
          <cell r="C1892" t="str">
            <v>REA</v>
          </cell>
          <cell r="D1892" t="str">
            <v>MEDIUM TEMPERATURE OPEN VERTICAL NIGHT COVER</v>
          </cell>
          <cell r="E1892" t="str">
            <v>Com</v>
          </cell>
          <cell r="F1892">
            <v>5</v>
          </cell>
          <cell r="G1892">
            <v>5</v>
          </cell>
          <cell r="H1892">
            <v>4</v>
          </cell>
          <cell r="I1892">
            <v>4</v>
          </cell>
          <cell r="J1892" t="b">
            <v>1</v>
          </cell>
        </row>
        <row r="1893">
          <cell r="A1893" t="str">
            <v>PGE:ER:UPGRADE FROM 53 BTU/WATT AT 10 DEGREES-F TD TO 85 BTU/WATT</v>
          </cell>
          <cell r="B1893" t="str">
            <v>PGE</v>
          </cell>
          <cell r="C1893" t="str">
            <v>ER</v>
          </cell>
          <cell r="D1893" t="str">
            <v>UPGRADE FROM 53 BTU/WATT AT 10 DEGREES-F TD TO 85 BTU/WATT</v>
          </cell>
          <cell r="E1893" t="str">
            <v>Com</v>
          </cell>
          <cell r="F1893">
            <v>15</v>
          </cell>
          <cell r="G1893">
            <v>5</v>
          </cell>
          <cell r="H1893">
            <v>15</v>
          </cell>
          <cell r="I1893">
            <v>5</v>
          </cell>
          <cell r="J1893" t="b">
            <v>0</v>
          </cell>
        </row>
        <row r="1894">
          <cell r="A1894" t="str">
            <v>PGE:REA:REFRIGERATION: ADD DOORS TO MED TEMP WALK-IN/REACH-IN</v>
          </cell>
          <cell r="B1894" t="str">
            <v>PGE</v>
          </cell>
          <cell r="C1894" t="str">
            <v>REA</v>
          </cell>
          <cell r="D1894" t="str">
            <v>REFRIGERATION: ADD DOORS TO MED TEMP WALK-IN/REACH-IN</v>
          </cell>
          <cell r="E1894" t="str">
            <v>Com</v>
          </cell>
          <cell r="F1894">
            <v>12</v>
          </cell>
          <cell r="G1894">
            <v>0</v>
          </cell>
          <cell r="H1894">
            <v>4</v>
          </cell>
          <cell r="I1894">
            <v>0</v>
          </cell>
          <cell r="J1894" t="b">
            <v>1</v>
          </cell>
        </row>
        <row r="1895">
          <cell r="A1895" t="str">
            <v>SCE:ROBNC:UP TO 6 WATT MR16 LED</v>
          </cell>
          <cell r="B1895" t="str">
            <v>SCE</v>
          </cell>
          <cell r="C1895" t="str">
            <v>ROBNC</v>
          </cell>
          <cell r="D1895" t="str">
            <v>UP TO 6 WATT MR16 LED</v>
          </cell>
          <cell r="E1895" t="str">
            <v>Com</v>
          </cell>
          <cell r="F1895">
            <v>5.9000000953674299</v>
          </cell>
          <cell r="G1895">
            <v>5.9000000953674299</v>
          </cell>
          <cell r="H1895">
            <v>5.9000000953674299</v>
          </cell>
          <cell r="I1895">
            <v>5.9000000953674299</v>
          </cell>
          <cell r="J1895" t="b">
            <v>0</v>
          </cell>
        </row>
        <row r="1896">
          <cell r="A1896" t="str">
            <v>SCE:ROBNC:UP TO 6 WATT MR16 LED</v>
          </cell>
          <cell r="B1896" t="str">
            <v>SCE</v>
          </cell>
          <cell r="C1896" t="str">
            <v>ROBNC</v>
          </cell>
          <cell r="D1896" t="str">
            <v>UP TO 6 WATT MR16 LED</v>
          </cell>
          <cell r="E1896" t="str">
            <v>Com</v>
          </cell>
          <cell r="F1896">
            <v>6.6999998092651403</v>
          </cell>
          <cell r="G1896">
            <v>6.6999998092651403</v>
          </cell>
          <cell r="H1896">
            <v>6.6999998092651403</v>
          </cell>
          <cell r="I1896">
            <v>6.6999998092651403</v>
          </cell>
          <cell r="J1896" t="b">
            <v>0</v>
          </cell>
        </row>
        <row r="1897">
          <cell r="A1897" t="str">
            <v>PGE:ROB:28 WATT T8 REPLACING 32 WATT T8</v>
          </cell>
          <cell r="B1897" t="str">
            <v>PGE</v>
          </cell>
          <cell r="C1897" t="str">
            <v>ROB</v>
          </cell>
          <cell r="D1897" t="str">
            <v>28 WATT T8 REPLACING 32 WATT T8</v>
          </cell>
          <cell r="E1897" t="str">
            <v>Com</v>
          </cell>
          <cell r="F1897">
            <v>14.4</v>
          </cell>
          <cell r="G1897">
            <v>0</v>
          </cell>
          <cell r="H1897">
            <v>4.8</v>
          </cell>
          <cell r="I1897">
            <v>0</v>
          </cell>
          <cell r="J1897" t="b">
            <v>1</v>
          </cell>
        </row>
        <row r="1898">
          <cell r="A1898" t="str">
            <v>SCE:ROBNC:UP TO 6 WATT MR16 LED</v>
          </cell>
          <cell r="B1898" t="str">
            <v>SCE</v>
          </cell>
          <cell r="C1898" t="str">
            <v>ROBNC</v>
          </cell>
          <cell r="D1898" t="str">
            <v>UP TO 6 WATT MR16 LED</v>
          </cell>
          <cell r="E1898" t="str">
            <v>Com</v>
          </cell>
          <cell r="F1898">
            <v>7.6999998092651403</v>
          </cell>
          <cell r="G1898">
            <v>7.6999998092651403</v>
          </cell>
          <cell r="H1898">
            <v>7.6999998092651403</v>
          </cell>
          <cell r="I1898">
            <v>7.6999998092651403</v>
          </cell>
          <cell r="J1898" t="b">
            <v>0</v>
          </cell>
        </row>
        <row r="1899">
          <cell r="A1899" t="str">
            <v>SCE:REA:&lt; 25 HP TURBINE WELL PUMP SYSTEM OVERHAUL MAINTENANCE</v>
          </cell>
          <cell r="B1899" t="str">
            <v>SCE</v>
          </cell>
          <cell r="C1899" t="str">
            <v>REA</v>
          </cell>
          <cell r="D1899" t="str">
            <v>&lt; 25 HP TURBINE WELL PUMP SYSTEM OVERHAUL MAINTENANCE</v>
          </cell>
          <cell r="E1899" t="str">
            <v>Ag</v>
          </cell>
          <cell r="F1899">
            <v>6.8000001907348597</v>
          </cell>
          <cell r="G1899">
            <v>6.8000001907348597</v>
          </cell>
          <cell r="H1899">
            <v>6.8000001907348597</v>
          </cell>
          <cell r="I1899">
            <v>6.8000001907348597</v>
          </cell>
          <cell r="J1899" t="b">
            <v>0</v>
          </cell>
        </row>
        <row r="1900">
          <cell r="A1900" t="str">
            <v>SCE:ER:(2) U-TUBE (1) INSTANT START BALLAST - REDUCED LIGHT OUTPUT T8 LINEAR FLOURESCENT  REPLACING (2) T12</v>
          </cell>
          <cell r="B1900" t="str">
            <v>SCE</v>
          </cell>
          <cell r="C1900" t="str">
            <v>ER</v>
          </cell>
          <cell r="D1900" t="str">
            <v>(2) U-TUBE (1) INSTANT START BALLAST - REDUCED LIGHT OUTPUT T8 LINEAR FLOURESCENT  REPLACING (2) T12</v>
          </cell>
          <cell r="E1900" t="str">
            <v>Com</v>
          </cell>
          <cell r="F1900">
            <v>14.300000190734901</v>
          </cell>
          <cell r="G1900">
            <v>1.3999999761581401</v>
          </cell>
          <cell r="H1900">
            <v>14.300000190734901</v>
          </cell>
          <cell r="I1900">
            <v>1.3999999761581401</v>
          </cell>
          <cell r="J1900" t="b">
            <v>0</v>
          </cell>
        </row>
        <row r="1901">
          <cell r="A1901" t="str">
            <v>SCE:ER:240-760 KBTU/HR 10.8 EER OR 12 IEER AIR SOURCE UNITARY AIR CONDITIONER DX EQUIPMENT</v>
          </cell>
          <cell r="B1901" t="str">
            <v>SCE</v>
          </cell>
          <cell r="C1901" t="str">
            <v>ER</v>
          </cell>
          <cell r="D1901" t="str">
            <v>240-760 KBTU/HR 10.8 EER OR 12 IEER AIR SOURCE UNITARY AIR CONDITIONER DX EQUIPMENT</v>
          </cell>
          <cell r="E1901" t="str">
            <v>Com</v>
          </cell>
          <cell r="F1901">
            <v>15</v>
          </cell>
          <cell r="G1901">
            <v>5</v>
          </cell>
          <cell r="H1901">
            <v>15</v>
          </cell>
          <cell r="I1901">
            <v>5</v>
          </cell>
          <cell r="J1901" t="b">
            <v>0</v>
          </cell>
        </row>
        <row r="1902">
          <cell r="A1902" t="str">
            <v>SCE:REA:= 25 HP TURBINE BOOSTER PUMP SYSTEM OVERHAUL MAINTENANCE</v>
          </cell>
          <cell r="B1902" t="str">
            <v>SCE</v>
          </cell>
          <cell r="C1902" t="str">
            <v>REA</v>
          </cell>
          <cell r="D1902" t="str">
            <v>= 25 HP TURBINE BOOSTER PUMP SYSTEM OVERHAUL MAINTENANCE</v>
          </cell>
          <cell r="E1902" t="str">
            <v>Ag</v>
          </cell>
          <cell r="F1902">
            <v>9.3000001907348597</v>
          </cell>
          <cell r="G1902">
            <v>9.3000001907348597</v>
          </cell>
          <cell r="H1902">
            <v>9.3000001907348597</v>
          </cell>
          <cell r="I1902">
            <v>9.3000001907348597</v>
          </cell>
          <cell r="J1902" t="b">
            <v>0</v>
          </cell>
        </row>
        <row r="1903">
          <cell r="A1903" t="str">
            <v>SCE:ROBNC:&lt; 8 WATT A-LAMP LED</v>
          </cell>
          <cell r="B1903" t="str">
            <v>SCE</v>
          </cell>
          <cell r="C1903" t="str">
            <v>ROBNC</v>
          </cell>
          <cell r="D1903" t="str">
            <v>&lt; 8 WATT A-LAMP LED</v>
          </cell>
          <cell r="E1903" t="str">
            <v>Res</v>
          </cell>
          <cell r="F1903">
            <v>6.5</v>
          </cell>
          <cell r="G1903">
            <v>6.5</v>
          </cell>
          <cell r="H1903">
            <v>6.5</v>
          </cell>
          <cell r="I1903">
            <v>6.5</v>
          </cell>
          <cell r="J1903" t="b">
            <v>0</v>
          </cell>
        </row>
        <row r="1904">
          <cell r="A1904" t="str">
            <v>SCG:REA:DUCT TEST AND SEAL - SHARED IID - HIGH TO LOW - 1976 - 1994 - CZ 15</v>
          </cell>
          <cell r="B1904" t="str">
            <v>SCG</v>
          </cell>
          <cell r="C1904" t="str">
            <v>REA</v>
          </cell>
          <cell r="D1904" t="str">
            <v>DUCT TEST AND SEAL - SHARED IID - HIGH TO LOW - 1976 - 1994 - CZ 15</v>
          </cell>
          <cell r="E1904" t="str">
            <v>Res</v>
          </cell>
          <cell r="F1904">
            <v>18</v>
          </cell>
          <cell r="G1904">
            <v>0</v>
          </cell>
          <cell r="H1904">
            <v>5</v>
          </cell>
          <cell r="I1904">
            <v>0</v>
          </cell>
          <cell r="J1904" t="b">
            <v>1</v>
          </cell>
        </row>
        <row r="1905">
          <cell r="A1905" t="str">
            <v>SCE:NA:CONTRACTOR BASELINE INCENTIVE</v>
          </cell>
          <cell r="B1905" t="str">
            <v>SCE</v>
          </cell>
          <cell r="C1905" t="str">
            <v>NA</v>
          </cell>
          <cell r="D1905" t="str">
            <v>CONTRACTOR BASELINE INCENTIVE</v>
          </cell>
          <cell r="E1905" t="str">
            <v>Com</v>
          </cell>
          <cell r="F1905">
            <v>0</v>
          </cell>
          <cell r="G1905">
            <v>0</v>
          </cell>
          <cell r="H1905">
            <v>0</v>
          </cell>
          <cell r="I1905">
            <v>0</v>
          </cell>
          <cell r="J1905" t="b">
            <v>0</v>
          </cell>
        </row>
        <row r="1906">
          <cell r="A1906" t="str">
            <v>SCE:ROBNC:= 15 WATT DOWN LIGHT (NON RES) LED REPLACING 40-100 WATTS INCANDESCENT LIGHTING</v>
          </cell>
          <cell r="B1906" t="str">
            <v>SCE</v>
          </cell>
          <cell r="C1906" t="str">
            <v>ROBNC</v>
          </cell>
          <cell r="D1906" t="str">
            <v>= 15 WATT DOWN LIGHT (NON RES) LED REPLACING 40-100 WATTS INCANDESCENT LIGHTING</v>
          </cell>
          <cell r="E1906" t="str">
            <v>Res</v>
          </cell>
          <cell r="F1906">
            <v>5.5999999046325701</v>
          </cell>
          <cell r="G1906">
            <v>5.5999999046325701</v>
          </cell>
          <cell r="H1906">
            <v>5.5999999046325701</v>
          </cell>
          <cell r="I1906">
            <v>5.5999999046325701</v>
          </cell>
          <cell r="J1906" t="b">
            <v>0</v>
          </cell>
        </row>
        <row r="1907">
          <cell r="A1907" t="str">
            <v>SCE:REA:= 20 TON TO CODE SAVINGS PORTION PACKAGE/SPLIT SYSTEM AIR CONDITIONER CONDENSER</v>
          </cell>
          <cell r="B1907" t="str">
            <v>SCE</v>
          </cell>
          <cell r="C1907" t="str">
            <v>REA</v>
          </cell>
          <cell r="D1907" t="str">
            <v>= 20 TON TO CODE SAVINGS PORTION PACKAGE/SPLIT SYSTEM AIR CONDITIONER CONDENSER</v>
          </cell>
          <cell r="E1907" t="str">
            <v>Com</v>
          </cell>
          <cell r="F1907">
            <v>15</v>
          </cell>
          <cell r="G1907">
            <v>15</v>
          </cell>
          <cell r="H1907">
            <v>5</v>
          </cell>
          <cell r="I1907">
            <v>5</v>
          </cell>
          <cell r="J1907" t="b">
            <v>1</v>
          </cell>
        </row>
        <row r="1908">
          <cell r="A1908" t="str">
            <v>SCE:ER:(3) 48IN (2) INSTANT START BALLAST - REDUCED LIGHT OUTPUT T8 LINEAR FLUORESCENT REPLACING (3) 48IN T</v>
          </cell>
          <cell r="B1908" t="str">
            <v>SCE</v>
          </cell>
          <cell r="C1908" t="str">
            <v>ER</v>
          </cell>
          <cell r="D1908" t="str">
            <v>(3) 48IN (2) INSTANT START BALLAST - REDUCED LIGHT OUTPUT T8 LINEAR FLUORESCENT REPLACING (3) 48IN T</v>
          </cell>
          <cell r="E1908" t="str">
            <v>Com</v>
          </cell>
          <cell r="F1908">
            <v>14.5</v>
          </cell>
          <cell r="G1908">
            <v>1.3999999761581401</v>
          </cell>
          <cell r="H1908">
            <v>14.5</v>
          </cell>
          <cell r="I1908">
            <v>1.3999999761581401</v>
          </cell>
          <cell r="J1908" t="b">
            <v>0</v>
          </cell>
        </row>
        <row r="1909">
          <cell r="A1909" t="str">
            <v>PGE:ROB:MOTOR: ECM EVAPORATOR DISPLAY CASE</v>
          </cell>
          <cell r="B1909" t="str">
            <v>PGE</v>
          </cell>
          <cell r="C1909" t="str">
            <v>ROB</v>
          </cell>
          <cell r="D1909" t="str">
            <v>MOTOR: ECM EVAPORATOR DISPLAY CASE</v>
          </cell>
          <cell r="E1909" t="str">
            <v>Com</v>
          </cell>
          <cell r="F1909">
            <v>15</v>
          </cell>
          <cell r="G1909">
            <v>0</v>
          </cell>
          <cell r="H1909">
            <v>6.666666666666667</v>
          </cell>
          <cell r="I1909">
            <v>6.666666666666667</v>
          </cell>
          <cell r="J1909" t="b">
            <v>1</v>
          </cell>
        </row>
        <row r="1910">
          <cell r="A1910" t="str">
            <v>SCE:REA:=760 KBTU/HR TO CODE SAVINGS PORTION AIR SOURCE UNITARY AIR CONDITIONER DX EQUIPMENT</v>
          </cell>
          <cell r="B1910" t="str">
            <v>SCE</v>
          </cell>
          <cell r="C1910" t="str">
            <v>REA</v>
          </cell>
          <cell r="D1910" t="str">
            <v>=760 KBTU/HR TO CODE SAVINGS PORTION AIR SOURCE UNITARY AIR CONDITIONER DX EQUIPMENT</v>
          </cell>
          <cell r="E1910" t="str">
            <v>Com</v>
          </cell>
          <cell r="F1910">
            <v>15</v>
          </cell>
          <cell r="G1910">
            <v>15</v>
          </cell>
          <cell r="H1910">
            <v>5</v>
          </cell>
          <cell r="I1910">
            <v>5</v>
          </cell>
          <cell r="J1910" t="b">
            <v>1</v>
          </cell>
        </row>
        <row r="1911">
          <cell r="A1911" t="str">
            <v>SCE:ROBNC:10 WATT TO &lt; 11 WATT A-LAMP LED</v>
          </cell>
          <cell r="B1911" t="str">
            <v>SCE</v>
          </cell>
          <cell r="C1911" t="str">
            <v>ROBNC</v>
          </cell>
          <cell r="D1911" t="str">
            <v>10 WATT TO &lt; 11 WATT A-LAMP LED</v>
          </cell>
          <cell r="E1911" t="str">
            <v>Com</v>
          </cell>
          <cell r="F1911">
            <v>6.5</v>
          </cell>
          <cell r="G1911">
            <v>6.5</v>
          </cell>
          <cell r="H1911">
            <v>6.5</v>
          </cell>
          <cell r="I1911">
            <v>6.5</v>
          </cell>
          <cell r="J1911" t="b">
            <v>0</v>
          </cell>
        </row>
        <row r="1912">
          <cell r="A1912" t="str">
            <v>SCE:ROBNC:10 WATT TO &lt; 11 WATT A-LAMP LED</v>
          </cell>
          <cell r="B1912" t="str">
            <v>SCE</v>
          </cell>
          <cell r="C1912" t="str">
            <v>ROBNC</v>
          </cell>
          <cell r="D1912" t="str">
            <v>10 WATT TO &lt; 11 WATT A-LAMP LED</v>
          </cell>
          <cell r="E1912" t="str">
            <v>Com</v>
          </cell>
          <cell r="F1912">
            <v>6.5999999046325701</v>
          </cell>
          <cell r="G1912">
            <v>6.5999999046325701</v>
          </cell>
          <cell r="H1912">
            <v>6.5999999046325701</v>
          </cell>
          <cell r="I1912">
            <v>6.5999999046325701</v>
          </cell>
          <cell r="J1912" t="b">
            <v>0</v>
          </cell>
        </row>
        <row r="1913">
          <cell r="A1913" t="str">
            <v>SCE:ROBNC:10 WATT TO &lt; 11 WATT A-LAMP LED</v>
          </cell>
          <cell r="B1913" t="str">
            <v>SCE</v>
          </cell>
          <cell r="C1913" t="str">
            <v>ROBNC</v>
          </cell>
          <cell r="D1913" t="str">
            <v>10 WATT TO &lt; 11 WATT A-LAMP LED</v>
          </cell>
          <cell r="E1913" t="str">
            <v>Com</v>
          </cell>
          <cell r="F1913">
            <v>7.0999999046325701</v>
          </cell>
          <cell r="G1913">
            <v>7.0999999046325701</v>
          </cell>
          <cell r="H1913">
            <v>7.0999999046325701</v>
          </cell>
          <cell r="I1913">
            <v>7.0999999046325701</v>
          </cell>
          <cell r="J1913" t="b">
            <v>0</v>
          </cell>
        </row>
        <row r="1914">
          <cell r="A1914" t="str">
            <v>SCE:ROBNC:10 WATT TO &lt; 11 WATT MR16 LED</v>
          </cell>
          <cell r="B1914" t="str">
            <v>SCE</v>
          </cell>
          <cell r="C1914" t="str">
            <v>ROBNC</v>
          </cell>
          <cell r="D1914" t="str">
            <v>10 WATT TO &lt; 11 WATT MR16 LED</v>
          </cell>
          <cell r="E1914" t="str">
            <v>Ind</v>
          </cell>
          <cell r="F1914">
            <v>6.5999999046325701</v>
          </cell>
          <cell r="G1914">
            <v>6.5999999046325701</v>
          </cell>
          <cell r="H1914">
            <v>6.5999999046325701</v>
          </cell>
          <cell r="I1914">
            <v>6.5999999046325701</v>
          </cell>
          <cell r="J1914" t="b">
            <v>0</v>
          </cell>
        </row>
        <row r="1915">
          <cell r="A1915" t="str">
            <v>SCE:ROBNC:10 WATT TO &lt; 11 WATT PAR30 LED</v>
          </cell>
          <cell r="B1915" t="str">
            <v>SCE</v>
          </cell>
          <cell r="C1915" t="str">
            <v>ROBNC</v>
          </cell>
          <cell r="D1915" t="str">
            <v>10 WATT TO &lt; 11 WATT PAR30 LED</v>
          </cell>
          <cell r="E1915" t="str">
            <v>Ind</v>
          </cell>
          <cell r="F1915">
            <v>6.4000000953674299</v>
          </cell>
          <cell r="G1915">
            <v>6.4000000953674299</v>
          </cell>
          <cell r="H1915">
            <v>6.4000000953674299</v>
          </cell>
          <cell r="I1915">
            <v>6.4000000953674299</v>
          </cell>
          <cell r="J1915" t="b">
            <v>0</v>
          </cell>
        </row>
        <row r="1916">
          <cell r="A1916" t="str">
            <v>SCE:ROBNC:10 WATT TO &lt; 11 WATT PAR30 LED</v>
          </cell>
          <cell r="B1916" t="str">
            <v>SCE</v>
          </cell>
          <cell r="C1916" t="str">
            <v>ROBNC</v>
          </cell>
          <cell r="D1916" t="str">
            <v>10 WATT TO &lt; 11 WATT PAR30 LED</v>
          </cell>
          <cell r="E1916" t="str">
            <v>Ind</v>
          </cell>
          <cell r="F1916">
            <v>6.5</v>
          </cell>
          <cell r="G1916">
            <v>6.5</v>
          </cell>
          <cell r="H1916">
            <v>6.5</v>
          </cell>
          <cell r="I1916">
            <v>6.5</v>
          </cell>
          <cell r="J1916" t="b">
            <v>0</v>
          </cell>
        </row>
        <row r="1917">
          <cell r="A1917" t="str">
            <v>SCE:ROBNC:10 WATT TO &lt; 11 WATT PAR30 LED</v>
          </cell>
          <cell r="B1917" t="str">
            <v>SCE</v>
          </cell>
          <cell r="C1917" t="str">
            <v>ROBNC</v>
          </cell>
          <cell r="D1917" t="str">
            <v>10 WATT TO &lt; 11 WATT PAR30 LED</v>
          </cell>
          <cell r="E1917" t="str">
            <v>Res</v>
          </cell>
          <cell r="F1917">
            <v>6.4000000953674299</v>
          </cell>
          <cell r="G1917">
            <v>6.4000000953674299</v>
          </cell>
          <cell r="H1917">
            <v>6.4000000953674299</v>
          </cell>
          <cell r="I1917">
            <v>6.4000000953674299</v>
          </cell>
          <cell r="J1917" t="b">
            <v>0</v>
          </cell>
        </row>
        <row r="1918">
          <cell r="A1918" t="str">
            <v>SCE:ROBNC:&lt;55 KBTU/HR 16 SEER MULTI-SPLIT HEAT PUMP DX EQUIPMENT REPLACING &lt;55 KBTU/HR 13 SEER SPLIT SYSTEM HE</v>
          </cell>
          <cell r="B1918" t="str">
            <v>SCE</v>
          </cell>
          <cell r="C1918" t="str">
            <v>ROBNC</v>
          </cell>
          <cell r="D1918" t="str">
            <v>&lt;55 KBTU/HR 16 SEER MULTI-SPLIT HEAT PUMP DX EQUIPMENT REPLACING &lt;55 KBTU/HR 13 SEER SPLIT SYSTEM HE</v>
          </cell>
          <cell r="E1918" t="str">
            <v>Com</v>
          </cell>
          <cell r="F1918">
            <v>15</v>
          </cell>
          <cell r="G1918">
            <v>15</v>
          </cell>
          <cell r="H1918">
            <v>15</v>
          </cell>
          <cell r="I1918">
            <v>15</v>
          </cell>
          <cell r="J1918" t="b">
            <v>0</v>
          </cell>
        </row>
        <row r="1919">
          <cell r="A1919" t="str">
            <v>SCE:ROBNC:&lt;55 KBTU/HR 19 SEER MINI-SPLIT HEAT PUMP DX EQUIPMENT REPLACING &lt;55 KBTU/HR 13 SEER SPLIT SYSTEM HEA</v>
          </cell>
          <cell r="B1919" t="str">
            <v>SCE</v>
          </cell>
          <cell r="C1919" t="str">
            <v>ROBNC</v>
          </cell>
          <cell r="D1919" t="str">
            <v>&lt;55 KBTU/HR 19 SEER MINI-SPLIT HEAT PUMP DX EQUIPMENT REPLACING &lt;55 KBTU/HR 13 SEER SPLIT SYSTEM HEA</v>
          </cell>
          <cell r="E1919" t="str">
            <v>Com</v>
          </cell>
          <cell r="F1919">
            <v>15</v>
          </cell>
          <cell r="G1919">
            <v>15</v>
          </cell>
          <cell r="H1919">
            <v>15</v>
          </cell>
          <cell r="I1919">
            <v>15</v>
          </cell>
          <cell r="J1919" t="b">
            <v>0</v>
          </cell>
        </row>
        <row r="1920">
          <cell r="A1920" t="str">
            <v>PGE:ROB:REFRIGERATION - CASES - LOW TEMP COFFIN TO NEW/REFURB HIGH EE REACH-IN</v>
          </cell>
          <cell r="B1920" t="str">
            <v>PGE</v>
          </cell>
          <cell r="C1920" t="str">
            <v>ROB</v>
          </cell>
          <cell r="D1920" t="str">
            <v>REFRIGERATION - CASES - LOW TEMP COFFIN TO NEW/REFURB HIGH EE REACH-IN</v>
          </cell>
          <cell r="E1920" t="str">
            <v>Com</v>
          </cell>
          <cell r="F1920">
            <v>12</v>
          </cell>
          <cell r="G1920">
            <v>0</v>
          </cell>
          <cell r="H1920">
            <v>12</v>
          </cell>
          <cell r="I1920">
            <v>0</v>
          </cell>
          <cell r="J1920" t="b">
            <v>0</v>
          </cell>
        </row>
        <row r="1921">
          <cell r="A1921" t="str">
            <v>SCE:ROBNC:10 WATT TO &lt; 11 WATT PAR30 LED</v>
          </cell>
          <cell r="B1921" t="str">
            <v>SCE</v>
          </cell>
          <cell r="C1921" t="str">
            <v>ROBNC</v>
          </cell>
          <cell r="D1921" t="str">
            <v>10 WATT TO &lt; 11 WATT PAR30 LED</v>
          </cell>
          <cell r="E1921" t="str">
            <v>Res</v>
          </cell>
          <cell r="F1921">
            <v>6.5</v>
          </cell>
          <cell r="G1921">
            <v>6.5</v>
          </cell>
          <cell r="H1921">
            <v>6.5</v>
          </cell>
          <cell r="I1921">
            <v>6.5</v>
          </cell>
          <cell r="J1921" t="b">
            <v>0</v>
          </cell>
        </row>
        <row r="1922">
          <cell r="A1922" t="str">
            <v>SCE:ROBNC:11 WATT TO &lt; 12 WATT A-LAMP LED</v>
          </cell>
          <cell r="B1922" t="str">
            <v>SCE</v>
          </cell>
          <cell r="C1922" t="str">
            <v>ROBNC</v>
          </cell>
          <cell r="D1922" t="str">
            <v>11 WATT TO &lt; 12 WATT A-LAMP LED</v>
          </cell>
          <cell r="E1922" t="str">
            <v>Com</v>
          </cell>
          <cell r="F1922">
            <v>6.5</v>
          </cell>
          <cell r="G1922">
            <v>6.5</v>
          </cell>
          <cell r="H1922">
            <v>6.5</v>
          </cell>
          <cell r="I1922">
            <v>6.5</v>
          </cell>
          <cell r="J1922" t="b">
            <v>0</v>
          </cell>
        </row>
        <row r="1923">
          <cell r="A1923" t="str">
            <v>SCE:ROBNC:&lt;55KBTU/HR 15 SEER (12 EER/12.5 EER) HEAT PUMP</v>
          </cell>
          <cell r="B1923" t="str">
            <v>SCE</v>
          </cell>
          <cell r="C1923" t="str">
            <v>ROBNC</v>
          </cell>
          <cell r="D1923" t="str">
            <v>&lt;55KBTU/HR 15 SEER (12 EER/12.5 EER) HEAT PUMP</v>
          </cell>
          <cell r="E1923" t="str">
            <v>Com</v>
          </cell>
          <cell r="F1923">
            <v>15</v>
          </cell>
          <cell r="G1923">
            <v>15</v>
          </cell>
          <cell r="H1923">
            <v>15</v>
          </cell>
          <cell r="I1923">
            <v>15</v>
          </cell>
          <cell r="J1923" t="b">
            <v>0</v>
          </cell>
        </row>
        <row r="1924">
          <cell r="A1924" t="str">
            <v>SCE:ROBNC:11 WATT TO &lt; 12 WATT A-LAMP LED</v>
          </cell>
          <cell r="B1924" t="str">
            <v>SCE</v>
          </cell>
          <cell r="C1924" t="str">
            <v>ROBNC</v>
          </cell>
          <cell r="D1924" t="str">
            <v>11 WATT TO &lt; 12 WATT A-LAMP LED</v>
          </cell>
          <cell r="E1924" t="str">
            <v>Com</v>
          </cell>
          <cell r="F1924">
            <v>6.5999999046325701</v>
          </cell>
          <cell r="G1924">
            <v>6.5999999046325701</v>
          </cell>
          <cell r="H1924">
            <v>6.5999999046325701</v>
          </cell>
          <cell r="I1924">
            <v>6.5999999046325701</v>
          </cell>
          <cell r="J1924" t="b">
            <v>0</v>
          </cell>
        </row>
        <row r="1925">
          <cell r="A1925" t="str">
            <v>SCE:ROBNC:11 WATT TO &lt; 12 WATT A-LAMP LED</v>
          </cell>
          <cell r="B1925" t="str">
            <v>SCE</v>
          </cell>
          <cell r="C1925" t="str">
            <v>ROBNC</v>
          </cell>
          <cell r="D1925" t="str">
            <v>11 WATT TO &lt; 12 WATT A-LAMP LED</v>
          </cell>
          <cell r="E1925" t="str">
            <v>Res</v>
          </cell>
          <cell r="F1925">
            <v>6.5999999046325701</v>
          </cell>
          <cell r="G1925">
            <v>6.5999999046325701</v>
          </cell>
          <cell r="H1925">
            <v>6.5999999046325701</v>
          </cell>
          <cell r="I1925">
            <v>6.5999999046325701</v>
          </cell>
          <cell r="J1925" t="b">
            <v>0</v>
          </cell>
        </row>
        <row r="1926">
          <cell r="A1926" t="str">
            <v>PGE:ROB:2X2 HIGH PERFORMANCE 2L T8 KIT WITH RLO NEMA PREMIUM  BALLAST</v>
          </cell>
          <cell r="B1926" t="str">
            <v>PGE</v>
          </cell>
          <cell r="C1926" t="str">
            <v>ROB</v>
          </cell>
          <cell r="D1926" t="str">
            <v>2X2 HIGH PERFORMANCE 2L T8 KIT WITH RLO NEMA PREMIUM  BALLAST</v>
          </cell>
          <cell r="E1926" t="str">
            <v>Ind</v>
          </cell>
          <cell r="F1926">
            <v>15</v>
          </cell>
          <cell r="G1926">
            <v>0</v>
          </cell>
          <cell r="H1926">
            <v>15</v>
          </cell>
          <cell r="I1926">
            <v>0</v>
          </cell>
          <cell r="J1926" t="b">
            <v>0</v>
          </cell>
        </row>
        <row r="1927">
          <cell r="A1927" t="str">
            <v>PGE:ROB:ENERGY STAR GLASS DOOR REFRIGERATOR 3-DOOR 50&lt;=</v>
          </cell>
          <cell r="B1927" t="str">
            <v>PGE</v>
          </cell>
          <cell r="C1927" t="str">
            <v>ROB</v>
          </cell>
          <cell r="D1927" t="str">
            <v>ENERGY STAR GLASS DOOR REFRIGERATOR 3-DOOR 50&lt;=</v>
          </cell>
          <cell r="E1927" t="str">
            <v>Ind</v>
          </cell>
          <cell r="F1927">
            <v>12</v>
          </cell>
          <cell r="G1927">
            <v>0</v>
          </cell>
          <cell r="H1927">
            <v>12</v>
          </cell>
          <cell r="I1927">
            <v>0</v>
          </cell>
          <cell r="J1927" t="b">
            <v>0</v>
          </cell>
        </row>
        <row r="1928">
          <cell r="A1928" t="str">
            <v>PGE:ROB:LED HIGH/LOW BAY: 40 TO 131 WATTS, REPLACING T8 FLUOR 2ND GEN 4L VHLO</v>
          </cell>
          <cell r="B1928" t="str">
            <v>PGE</v>
          </cell>
          <cell r="C1928" t="str">
            <v>ROB</v>
          </cell>
          <cell r="D1928" t="str">
            <v>LED HIGH/LOW BAY: 40 TO 131 WATTS, REPLACING T8 FLUOR 2ND GEN 4L VHLO</v>
          </cell>
          <cell r="E1928" t="str">
            <v>Ind</v>
          </cell>
          <cell r="F1928">
            <v>10.9</v>
          </cell>
          <cell r="G1928">
            <v>0</v>
          </cell>
          <cell r="H1928">
            <v>10.9</v>
          </cell>
          <cell r="I1928">
            <v>0</v>
          </cell>
          <cell r="J1928" t="b">
            <v>0</v>
          </cell>
        </row>
        <row r="1929">
          <cell r="A1929" t="str">
            <v>SCE:ROBNC:12 WATT TO &lt; 13 WATT PAR30 LED</v>
          </cell>
          <cell r="B1929" t="str">
            <v>SCE</v>
          </cell>
          <cell r="C1929" t="str">
            <v>ROBNC</v>
          </cell>
          <cell r="D1929" t="str">
            <v>12 WATT TO &lt; 13 WATT PAR30 LED</v>
          </cell>
          <cell r="E1929" t="str">
            <v>Com</v>
          </cell>
          <cell r="F1929">
            <v>6.4000000953674299</v>
          </cell>
          <cell r="G1929">
            <v>6.4000000953674299</v>
          </cell>
          <cell r="H1929">
            <v>6.4000000953674299</v>
          </cell>
          <cell r="I1929">
            <v>6.4000000953674299</v>
          </cell>
          <cell r="J1929" t="b">
            <v>0</v>
          </cell>
        </row>
        <row r="1930">
          <cell r="A1930" t="str">
            <v>SCE:ROBNC:12 WATT TO &lt; 13 WATT PAR30 LED</v>
          </cell>
          <cell r="B1930" t="str">
            <v>SCE</v>
          </cell>
          <cell r="C1930" t="str">
            <v>ROBNC</v>
          </cell>
          <cell r="D1930" t="str">
            <v>12 WATT TO &lt; 13 WATT PAR30 LED</v>
          </cell>
          <cell r="E1930" t="str">
            <v>Com</v>
          </cell>
          <cell r="F1930">
            <v>6.5</v>
          </cell>
          <cell r="G1930">
            <v>6.5</v>
          </cell>
          <cell r="H1930">
            <v>6.5</v>
          </cell>
          <cell r="I1930">
            <v>6.5</v>
          </cell>
          <cell r="J1930" t="b">
            <v>0</v>
          </cell>
        </row>
        <row r="1931">
          <cell r="A1931" t="str">
            <v>SCE:ROBNC:12 WATT TO &lt; 13 WATT PAR30 LED</v>
          </cell>
          <cell r="B1931" t="str">
            <v>SCE</v>
          </cell>
          <cell r="C1931" t="str">
            <v>ROBNC</v>
          </cell>
          <cell r="D1931" t="str">
            <v>12 WATT TO &lt; 13 WATT PAR30 LED</v>
          </cell>
          <cell r="E1931" t="str">
            <v>Res</v>
          </cell>
          <cell r="F1931">
            <v>6.5999999046325701</v>
          </cell>
          <cell r="G1931">
            <v>6.5999999046325701</v>
          </cell>
          <cell r="H1931">
            <v>6.5999999046325701</v>
          </cell>
          <cell r="I1931">
            <v>6.5999999046325701</v>
          </cell>
          <cell r="J1931" t="b">
            <v>0</v>
          </cell>
        </row>
        <row r="1932">
          <cell r="A1932" t="str">
            <v>SCE:ROBNC:13 WATT TO &lt; 14 WATT PAR30 LED</v>
          </cell>
          <cell r="B1932" t="str">
            <v>SCE</v>
          </cell>
          <cell r="C1932" t="str">
            <v>ROBNC</v>
          </cell>
          <cell r="D1932" t="str">
            <v>13 WATT TO &lt; 14 WATT PAR30 LED</v>
          </cell>
          <cell r="E1932" t="str">
            <v>Com</v>
          </cell>
          <cell r="F1932">
            <v>6.5</v>
          </cell>
          <cell r="G1932">
            <v>6.5</v>
          </cell>
          <cell r="H1932">
            <v>6.5</v>
          </cell>
          <cell r="I1932">
            <v>6.5</v>
          </cell>
          <cell r="J1932" t="b">
            <v>0</v>
          </cell>
        </row>
        <row r="1933">
          <cell r="A1933" t="str">
            <v>SCE:ROBNC:13 WATT TO &lt; 14 WATT PAR30 LED</v>
          </cell>
          <cell r="B1933" t="str">
            <v>SCE</v>
          </cell>
          <cell r="C1933" t="str">
            <v>ROBNC</v>
          </cell>
          <cell r="D1933" t="str">
            <v>13 WATT TO &lt; 14 WATT PAR30 LED</v>
          </cell>
          <cell r="E1933" t="str">
            <v>Ind</v>
          </cell>
          <cell r="F1933">
            <v>6.5</v>
          </cell>
          <cell r="G1933">
            <v>6.5</v>
          </cell>
          <cell r="H1933">
            <v>6.5</v>
          </cell>
          <cell r="I1933">
            <v>6.5</v>
          </cell>
          <cell r="J1933" t="b">
            <v>0</v>
          </cell>
        </row>
        <row r="1934">
          <cell r="A1934" t="str">
            <v>SCE:ROBNC:&lt;55KBTU/HR 17 SEER (13 EER/13.5 EER) HEAT PUMP</v>
          </cell>
          <cell r="B1934" t="str">
            <v>SCE</v>
          </cell>
          <cell r="C1934" t="str">
            <v>ROBNC</v>
          </cell>
          <cell r="D1934" t="str">
            <v>&lt;55KBTU/HR 17 SEER (13 EER/13.5 EER) HEAT PUMP</v>
          </cell>
          <cell r="E1934" t="str">
            <v>Com</v>
          </cell>
          <cell r="F1934">
            <v>15</v>
          </cell>
          <cell r="G1934">
            <v>15</v>
          </cell>
          <cell r="H1934">
            <v>15</v>
          </cell>
          <cell r="I1934">
            <v>15</v>
          </cell>
          <cell r="J1934" t="b">
            <v>0</v>
          </cell>
        </row>
        <row r="1935">
          <cell r="A1935" t="str">
            <v>SCE:ROBNC:14 WATT TO &lt; 15 WATT PAR30 LED</v>
          </cell>
          <cell r="B1935" t="str">
            <v>SCE</v>
          </cell>
          <cell r="C1935" t="str">
            <v>ROBNC</v>
          </cell>
          <cell r="D1935" t="str">
            <v>14 WATT TO &lt; 15 WATT PAR30 LED</v>
          </cell>
          <cell r="E1935" t="str">
            <v>Com</v>
          </cell>
          <cell r="F1935">
            <v>6.5</v>
          </cell>
          <cell r="G1935">
            <v>6.5</v>
          </cell>
          <cell r="H1935">
            <v>6.5</v>
          </cell>
          <cell r="I1935">
            <v>6.5</v>
          </cell>
          <cell r="J1935" t="b">
            <v>0</v>
          </cell>
        </row>
        <row r="1936">
          <cell r="A1936" t="str">
            <v>SCE:ROBNC:&lt;65 KBTU/HR 16 SEER MINI-SPLIT HEAT PUMP DX EQUIPMENT REPLACING SPLIT SYSTEM AIR CONDITIONER</v>
          </cell>
          <cell r="B1936" t="str">
            <v>SCE</v>
          </cell>
          <cell r="C1936" t="str">
            <v>ROBNC</v>
          </cell>
          <cell r="D1936" t="str">
            <v>&lt;65 KBTU/HR 16 SEER MINI-SPLIT HEAT PUMP DX EQUIPMENT REPLACING SPLIT SYSTEM AIR CONDITIONER</v>
          </cell>
          <cell r="E1936" t="str">
            <v>Com</v>
          </cell>
          <cell r="F1936">
            <v>15</v>
          </cell>
          <cell r="G1936">
            <v>15</v>
          </cell>
          <cell r="H1936">
            <v>15</v>
          </cell>
          <cell r="I1936">
            <v>15</v>
          </cell>
          <cell r="J1936" t="b">
            <v>0</v>
          </cell>
        </row>
        <row r="1937">
          <cell r="A1937" t="str">
            <v>SCE:ROBNC:14 WATT TO &lt; 15 WATT PAR38 LED</v>
          </cell>
          <cell r="B1937" t="str">
            <v>SCE</v>
          </cell>
          <cell r="C1937" t="str">
            <v>ROBNC</v>
          </cell>
          <cell r="D1937" t="str">
            <v>14 WATT TO &lt; 15 WATT PAR38 LED</v>
          </cell>
          <cell r="E1937" t="str">
            <v>Com</v>
          </cell>
          <cell r="F1937">
            <v>6.5</v>
          </cell>
          <cell r="G1937">
            <v>6.5</v>
          </cell>
          <cell r="H1937">
            <v>6.5</v>
          </cell>
          <cell r="I1937">
            <v>6.5</v>
          </cell>
          <cell r="J1937" t="b">
            <v>0</v>
          </cell>
        </row>
        <row r="1938">
          <cell r="A1938" t="str">
            <v>SCE:ROBNC:14 WATT TO &lt; 15 WATT PAR38 LED</v>
          </cell>
          <cell r="B1938" t="str">
            <v>SCE</v>
          </cell>
          <cell r="C1938" t="str">
            <v>ROBNC</v>
          </cell>
          <cell r="D1938" t="str">
            <v>14 WATT TO &lt; 15 WATT PAR38 LED</v>
          </cell>
          <cell r="E1938" t="str">
            <v>Ind</v>
          </cell>
          <cell r="F1938">
            <v>6.5</v>
          </cell>
          <cell r="G1938">
            <v>6.5</v>
          </cell>
          <cell r="H1938">
            <v>6.5</v>
          </cell>
          <cell r="I1938">
            <v>6.5</v>
          </cell>
          <cell r="J1938" t="b">
            <v>0</v>
          </cell>
        </row>
        <row r="1939">
          <cell r="A1939" t="str">
            <v>SCE:ROBNC:14 WATT TO &lt; 15 WATT PAR38 LED</v>
          </cell>
          <cell r="B1939" t="str">
            <v>SCE</v>
          </cell>
          <cell r="C1939" t="str">
            <v>ROBNC</v>
          </cell>
          <cell r="D1939" t="str">
            <v>14 WATT TO &lt; 15 WATT PAR38 LED</v>
          </cell>
          <cell r="E1939" t="str">
            <v>Res</v>
          </cell>
          <cell r="F1939">
            <v>6.5999999046325701</v>
          </cell>
          <cell r="G1939">
            <v>6.5999999046325701</v>
          </cell>
          <cell r="H1939">
            <v>6.5999999046325701</v>
          </cell>
          <cell r="I1939">
            <v>6.5999999046325701</v>
          </cell>
          <cell r="J1939" t="b">
            <v>0</v>
          </cell>
        </row>
        <row r="1940">
          <cell r="A1940" t="str">
            <v>SCE:ROBNC:17 WATT TO &lt; 18 WATT A-LAMP LED</v>
          </cell>
          <cell r="B1940" t="str">
            <v>SCE</v>
          </cell>
          <cell r="C1940" t="str">
            <v>ROBNC</v>
          </cell>
          <cell r="D1940" t="str">
            <v>17 WATT TO &lt; 18 WATT A-LAMP LED</v>
          </cell>
          <cell r="E1940" t="str">
            <v>Res</v>
          </cell>
          <cell r="F1940">
            <v>6.5999999046325701</v>
          </cell>
          <cell r="G1940">
            <v>6.5999999046325701</v>
          </cell>
          <cell r="H1940">
            <v>6.5999999046325701</v>
          </cell>
          <cell r="I1940">
            <v>6.5999999046325701</v>
          </cell>
          <cell r="J1940" t="b">
            <v>0</v>
          </cell>
        </row>
        <row r="1941">
          <cell r="A1941" t="str">
            <v>SCE:ROBNC:17 WATT TO &lt; 18 WATT PAR38 LED</v>
          </cell>
          <cell r="B1941" t="str">
            <v>SCE</v>
          </cell>
          <cell r="C1941" t="str">
            <v>ROBNC</v>
          </cell>
          <cell r="D1941" t="str">
            <v>17 WATT TO &lt; 18 WATT PAR38 LED</v>
          </cell>
          <cell r="E1941" t="str">
            <v>Res</v>
          </cell>
          <cell r="F1941">
            <v>6.5</v>
          </cell>
          <cell r="G1941">
            <v>6.5</v>
          </cell>
          <cell r="H1941">
            <v>6.5</v>
          </cell>
          <cell r="I1941">
            <v>6.5</v>
          </cell>
          <cell r="J1941" t="b">
            <v>0</v>
          </cell>
        </row>
        <row r="1942">
          <cell r="A1942" t="str">
            <v>SCE:ROBNC:17 WATT TO &lt; 18 WATT PAR38 LED</v>
          </cell>
          <cell r="B1942" t="str">
            <v>SCE</v>
          </cell>
          <cell r="C1942" t="str">
            <v>ROBNC</v>
          </cell>
          <cell r="D1942" t="str">
            <v>17 WATT TO &lt; 18 WATT PAR38 LED</v>
          </cell>
          <cell r="E1942" t="str">
            <v>Res</v>
          </cell>
          <cell r="F1942">
            <v>6.9000000953674299</v>
          </cell>
          <cell r="G1942">
            <v>6.9000000953674299</v>
          </cell>
          <cell r="H1942">
            <v>6.9000000953674299</v>
          </cell>
          <cell r="I1942">
            <v>6.9000000953674299</v>
          </cell>
          <cell r="J1942" t="b">
            <v>0</v>
          </cell>
        </row>
        <row r="1943">
          <cell r="A1943" t="str">
            <v>SCE:ROBNC:18 WATT TO &lt; 19 WATT PAR38 LED</v>
          </cell>
          <cell r="B1943" t="str">
            <v>SCE</v>
          </cell>
          <cell r="C1943" t="str">
            <v>ROBNC</v>
          </cell>
          <cell r="D1943" t="str">
            <v>18 WATT TO &lt; 19 WATT PAR38 LED</v>
          </cell>
          <cell r="E1943" t="str">
            <v>Com</v>
          </cell>
          <cell r="F1943">
            <v>12</v>
          </cell>
          <cell r="G1943">
            <v>12</v>
          </cell>
          <cell r="H1943">
            <v>12</v>
          </cell>
          <cell r="I1943">
            <v>12</v>
          </cell>
          <cell r="J1943" t="b">
            <v>0</v>
          </cell>
        </row>
        <row r="1944">
          <cell r="A1944" t="str">
            <v>SCE:ROBNC:18 WATT TO &lt; 19 WATT PAR38 LED</v>
          </cell>
          <cell r="B1944" t="str">
            <v>SCE</v>
          </cell>
          <cell r="C1944" t="str">
            <v>ROBNC</v>
          </cell>
          <cell r="D1944" t="str">
            <v>18 WATT TO &lt; 19 WATT PAR38 LED</v>
          </cell>
          <cell r="E1944" t="str">
            <v>Res</v>
          </cell>
          <cell r="F1944">
            <v>6.4000000953674299</v>
          </cell>
          <cell r="G1944">
            <v>6.4000000953674299</v>
          </cell>
          <cell r="H1944">
            <v>6.4000000953674299</v>
          </cell>
          <cell r="I1944">
            <v>6.4000000953674299</v>
          </cell>
          <cell r="J1944" t="b">
            <v>0</v>
          </cell>
        </row>
        <row r="1945">
          <cell r="A1945" t="str">
            <v>SCE:ROBNC:18 WATT TO &lt; 19 WATT PAR38 LED</v>
          </cell>
          <cell r="B1945" t="str">
            <v>SCE</v>
          </cell>
          <cell r="C1945" t="str">
            <v>ROBNC</v>
          </cell>
          <cell r="D1945" t="str">
            <v>18 WATT TO &lt; 19 WATT PAR38 LED</v>
          </cell>
          <cell r="E1945" t="str">
            <v>Res</v>
          </cell>
          <cell r="F1945">
            <v>6.9000000953674299</v>
          </cell>
          <cell r="G1945">
            <v>6.9000000953674299</v>
          </cell>
          <cell r="H1945">
            <v>6.9000000953674299</v>
          </cell>
          <cell r="I1945">
            <v>6.9000000953674299</v>
          </cell>
          <cell r="J1945" t="b">
            <v>0</v>
          </cell>
        </row>
        <row r="1946">
          <cell r="A1946" t="str">
            <v>SCE:ROBNC:20 WATT TO &lt; 21 WATT A-LAMP LED</v>
          </cell>
          <cell r="B1946" t="str">
            <v>SCE</v>
          </cell>
          <cell r="C1946" t="str">
            <v>ROBNC</v>
          </cell>
          <cell r="D1946" t="str">
            <v>20 WATT TO &lt; 21 WATT A-LAMP LED</v>
          </cell>
          <cell r="E1946" t="str">
            <v>Com</v>
          </cell>
          <cell r="F1946">
            <v>6.5</v>
          </cell>
          <cell r="G1946">
            <v>6.5</v>
          </cell>
          <cell r="H1946">
            <v>6.5</v>
          </cell>
          <cell r="I1946">
            <v>6.5</v>
          </cell>
          <cell r="J1946" t="b">
            <v>0</v>
          </cell>
        </row>
        <row r="1947">
          <cell r="A1947" t="str">
            <v>SCE:ROBNC:20 WATT TO &lt; 21 WATT PAR38 LED</v>
          </cell>
          <cell r="B1947" t="str">
            <v>SCE</v>
          </cell>
          <cell r="C1947" t="str">
            <v>ROBNC</v>
          </cell>
          <cell r="D1947" t="str">
            <v>20 WATT TO &lt; 21 WATT PAR38 LED</v>
          </cell>
          <cell r="E1947" t="str">
            <v>Com</v>
          </cell>
          <cell r="F1947">
            <v>6.4000000953674299</v>
          </cell>
          <cell r="G1947">
            <v>6.4000000953674299</v>
          </cell>
          <cell r="H1947">
            <v>6.4000000953674299</v>
          </cell>
          <cell r="I1947">
            <v>6.4000000953674299</v>
          </cell>
          <cell r="J1947" t="b">
            <v>0</v>
          </cell>
        </row>
        <row r="1948">
          <cell r="A1948" t="str">
            <v>SCE:ROBNC:&lt;65 KBTU/HR 19 SEER MINI-SPLIT HEAT PUMP DX EQUIPMENT REPLACING SPLIT SYSTEM AIR CONDITIONER</v>
          </cell>
          <cell r="B1948" t="str">
            <v>SCE</v>
          </cell>
          <cell r="C1948" t="str">
            <v>ROBNC</v>
          </cell>
          <cell r="D1948" t="str">
            <v>&lt;65 KBTU/HR 19 SEER MINI-SPLIT HEAT PUMP DX EQUIPMENT REPLACING SPLIT SYSTEM AIR CONDITIONER</v>
          </cell>
          <cell r="E1948" t="str">
            <v>Com</v>
          </cell>
          <cell r="F1948">
            <v>15</v>
          </cell>
          <cell r="G1948">
            <v>15</v>
          </cell>
          <cell r="H1948">
            <v>15</v>
          </cell>
          <cell r="I1948">
            <v>15</v>
          </cell>
          <cell r="J1948" t="b">
            <v>0</v>
          </cell>
        </row>
        <row r="1949">
          <cell r="A1949" t="str">
            <v>SCE:ROBNC:20 WATT TO &lt; 21 WATT PAR38 LED</v>
          </cell>
          <cell r="B1949" t="str">
            <v>SCE</v>
          </cell>
          <cell r="C1949" t="str">
            <v>ROBNC</v>
          </cell>
          <cell r="D1949" t="str">
            <v>20 WATT TO &lt; 21 WATT PAR38 LED</v>
          </cell>
          <cell r="E1949" t="str">
            <v>Com</v>
          </cell>
          <cell r="F1949">
            <v>6.5999999046325701</v>
          </cell>
          <cell r="G1949">
            <v>6.5999999046325701</v>
          </cell>
          <cell r="H1949">
            <v>6.5999999046325701</v>
          </cell>
          <cell r="I1949">
            <v>6.5999999046325701</v>
          </cell>
          <cell r="J1949" t="b">
            <v>0</v>
          </cell>
        </row>
        <row r="1950">
          <cell r="A1950" t="str">
            <v>SCE:ROBNC:20 WATT TO &lt; 21 WATT PAR38 LED</v>
          </cell>
          <cell r="B1950" t="str">
            <v>SCE</v>
          </cell>
          <cell r="C1950" t="str">
            <v>ROBNC</v>
          </cell>
          <cell r="D1950" t="str">
            <v>20 WATT TO &lt; 21 WATT PAR38 LED</v>
          </cell>
          <cell r="E1950" t="str">
            <v>Res</v>
          </cell>
          <cell r="F1950">
            <v>6.9000000953674299</v>
          </cell>
          <cell r="G1950">
            <v>6.9000000953674299</v>
          </cell>
          <cell r="H1950">
            <v>6.9000000953674299</v>
          </cell>
          <cell r="I1950">
            <v>6.9000000953674299</v>
          </cell>
          <cell r="J1950" t="b">
            <v>0</v>
          </cell>
        </row>
        <row r="1951">
          <cell r="A1951" t="str">
            <v>SCE:ROBNC:= 15 WATT DOWN LIGHT (NON RES) LED REPLACING 40-100 WATTS INCANDESCENT LIGHTING</v>
          </cell>
          <cell r="B1951" t="str">
            <v>SCE</v>
          </cell>
          <cell r="C1951" t="str">
            <v>ROBNC</v>
          </cell>
          <cell r="D1951" t="str">
            <v>= 15 WATT DOWN LIGHT (NON RES) LED REPLACING 40-100 WATTS INCANDESCENT LIGHTING</v>
          </cell>
          <cell r="E1951" t="str">
            <v>Com</v>
          </cell>
          <cell r="F1951">
            <v>4.0999999046325701</v>
          </cell>
          <cell r="G1951">
            <v>4.0999999046325701</v>
          </cell>
          <cell r="H1951">
            <v>4.0999999046325701</v>
          </cell>
          <cell r="I1951">
            <v>4.0999999046325701</v>
          </cell>
          <cell r="J1951" t="b">
            <v>0</v>
          </cell>
        </row>
        <row r="1952">
          <cell r="A1952" t="str">
            <v>SCE:ROBNC:&gt;= 300 TONS ABOVE T24 BY AT LEAST 22.7%IPLV AND 10.0%FL HIGH EFFICIENCY WATER-COOLED VARIABLE SPEED</v>
          </cell>
          <cell r="B1952" t="str">
            <v>SCE</v>
          </cell>
          <cell r="C1952" t="str">
            <v>ROBNC</v>
          </cell>
          <cell r="D1952" t="str">
            <v>&gt;= 300 TONS ABOVE T24 BY AT LEAST 22.7%IPLV AND 10.0%FL HIGH EFFICIENCY WATER-COOLED VARIABLE SPEED</v>
          </cell>
          <cell r="E1952" t="str">
            <v>Com</v>
          </cell>
          <cell r="F1952">
            <v>20</v>
          </cell>
          <cell r="G1952">
            <v>20</v>
          </cell>
          <cell r="H1952">
            <v>20</v>
          </cell>
          <cell r="I1952">
            <v>20</v>
          </cell>
          <cell r="J1952" t="b">
            <v>0</v>
          </cell>
        </row>
        <row r="1953">
          <cell r="A1953" t="str">
            <v>SCE:ROBNC:26 WATT TO &lt; 27 WATT PAR38 LED</v>
          </cell>
          <cell r="B1953" t="str">
            <v>SCE</v>
          </cell>
          <cell r="C1953" t="str">
            <v>ROBNC</v>
          </cell>
          <cell r="D1953" t="str">
            <v>26 WATT TO &lt; 27 WATT PAR38 LED</v>
          </cell>
          <cell r="E1953" t="str">
            <v>Com</v>
          </cell>
          <cell r="F1953">
            <v>6.4000000953674299</v>
          </cell>
          <cell r="G1953">
            <v>6.4000000953674299</v>
          </cell>
          <cell r="H1953">
            <v>6.4000000953674299</v>
          </cell>
          <cell r="I1953">
            <v>6.4000000953674299</v>
          </cell>
          <cell r="J1953" t="b">
            <v>0</v>
          </cell>
        </row>
        <row r="1954">
          <cell r="A1954" t="str">
            <v>SCE:ROBNC:&gt;= 300 TONS BETTER THAN T24 BY 20% TO 28% (TIER 1) HIGH EFFICIENCY WATER-COOLED VARIABLE SPEED CENTR</v>
          </cell>
          <cell r="B1954" t="str">
            <v>SCE</v>
          </cell>
          <cell r="C1954" t="str">
            <v>ROBNC</v>
          </cell>
          <cell r="D1954" t="str">
            <v>&gt;= 300 TONS BETTER THAN T24 BY 20% TO 28% (TIER 1) HIGH EFFICIENCY WATER-COOLED VARIABLE SPEED CENTR</v>
          </cell>
          <cell r="E1954" t="str">
            <v>Com</v>
          </cell>
          <cell r="F1954">
            <v>20</v>
          </cell>
          <cell r="G1954">
            <v>20</v>
          </cell>
          <cell r="H1954">
            <v>20</v>
          </cell>
          <cell r="I1954">
            <v>20</v>
          </cell>
          <cell r="J1954" t="b">
            <v>0</v>
          </cell>
        </row>
        <row r="1955">
          <cell r="A1955" t="str">
            <v>SCE:ROBNC:&gt;= 300 TONS BETTER THAN T24 BY 28% TO 38% (TIER 2) HIGH EFFICIENCY WATER-COOLED VARIABLE SPEED CENTR</v>
          </cell>
          <cell r="B1955" t="str">
            <v>SCE</v>
          </cell>
          <cell r="C1955" t="str">
            <v>ROBNC</v>
          </cell>
          <cell r="D1955" t="str">
            <v>&gt;= 300 TONS BETTER THAN T24 BY 28% TO 38% (TIER 2) HIGH EFFICIENCY WATER-COOLED VARIABLE SPEED CENTR</v>
          </cell>
          <cell r="E1955" t="str">
            <v>Com</v>
          </cell>
          <cell r="F1955">
            <v>20</v>
          </cell>
          <cell r="G1955">
            <v>20</v>
          </cell>
          <cell r="H1955">
            <v>20</v>
          </cell>
          <cell r="I1955">
            <v>20</v>
          </cell>
          <cell r="J1955" t="b">
            <v>0</v>
          </cell>
        </row>
        <row r="1956">
          <cell r="A1956" t="str">
            <v>SCE:ROBNC:8 WATT TO &lt; 9 WATT A-LAMP LED</v>
          </cell>
          <cell r="B1956" t="str">
            <v>SCE</v>
          </cell>
          <cell r="C1956" t="str">
            <v>ROBNC</v>
          </cell>
          <cell r="D1956" t="str">
            <v>8 WATT TO &lt; 9 WATT A-LAMP LED</v>
          </cell>
          <cell r="E1956" t="str">
            <v>Com</v>
          </cell>
          <cell r="F1956">
            <v>6.5999999046325701</v>
          </cell>
          <cell r="G1956">
            <v>6.5999999046325701</v>
          </cell>
          <cell r="H1956">
            <v>6.5999999046325701</v>
          </cell>
          <cell r="I1956">
            <v>6.5999999046325701</v>
          </cell>
          <cell r="J1956" t="b">
            <v>0</v>
          </cell>
        </row>
        <row r="1957">
          <cell r="A1957" t="str">
            <v>SCE:ROBNC:8 WATT TO &lt; 9 WATT PAR20 LED</v>
          </cell>
          <cell r="B1957" t="str">
            <v>SCE</v>
          </cell>
          <cell r="C1957" t="str">
            <v>ROBNC</v>
          </cell>
          <cell r="D1957" t="str">
            <v>8 WATT TO &lt; 9 WATT PAR20 LED</v>
          </cell>
          <cell r="E1957" t="str">
            <v>Com</v>
          </cell>
          <cell r="F1957">
            <v>6.5999999046325701</v>
          </cell>
          <cell r="G1957">
            <v>6.5999999046325701</v>
          </cell>
          <cell r="H1957">
            <v>6.5999999046325701</v>
          </cell>
          <cell r="I1957">
            <v>6.5999999046325701</v>
          </cell>
          <cell r="J1957" t="b">
            <v>0</v>
          </cell>
        </row>
        <row r="1958">
          <cell r="A1958" t="str">
            <v>SCE:ROBNC:8 WATT TO &lt; 9 WATT PAR20 LED</v>
          </cell>
          <cell r="B1958" t="str">
            <v>SCE</v>
          </cell>
          <cell r="C1958" t="str">
            <v>ROBNC</v>
          </cell>
          <cell r="D1958" t="str">
            <v>8 WATT TO &lt; 9 WATT PAR20 LED</v>
          </cell>
          <cell r="E1958" t="str">
            <v>Ind</v>
          </cell>
          <cell r="F1958">
            <v>6.5999999046325701</v>
          </cell>
          <cell r="G1958">
            <v>6.5999999046325701</v>
          </cell>
          <cell r="H1958">
            <v>6.5999999046325701</v>
          </cell>
          <cell r="I1958">
            <v>6.5999999046325701</v>
          </cell>
          <cell r="J1958" t="b">
            <v>0</v>
          </cell>
        </row>
        <row r="1959">
          <cell r="A1959" t="str">
            <v>SCE:ROBNC:8 WATT TO &lt; 9 WATT PAR20 LED</v>
          </cell>
          <cell r="B1959" t="str">
            <v>SCE</v>
          </cell>
          <cell r="C1959" t="str">
            <v>ROBNC</v>
          </cell>
          <cell r="D1959" t="str">
            <v>8 WATT TO &lt; 9 WATT PAR20 LED</v>
          </cell>
          <cell r="E1959" t="str">
            <v>Res</v>
          </cell>
          <cell r="F1959">
            <v>6.5</v>
          </cell>
          <cell r="G1959">
            <v>6.5</v>
          </cell>
          <cell r="H1959">
            <v>6.5</v>
          </cell>
          <cell r="I1959">
            <v>6.5</v>
          </cell>
          <cell r="J1959" t="b">
            <v>0</v>
          </cell>
        </row>
        <row r="1960">
          <cell r="A1960" t="str">
            <v>SCE:ROBNC:9 WATT TO &lt; 10 WATT A-LAMP LED</v>
          </cell>
          <cell r="B1960" t="str">
            <v>SCE</v>
          </cell>
          <cell r="C1960" t="str">
            <v>ROBNC</v>
          </cell>
          <cell r="D1960" t="str">
            <v>9 WATT TO &lt; 10 WATT A-LAMP LED</v>
          </cell>
          <cell r="E1960" t="str">
            <v>Com</v>
          </cell>
          <cell r="F1960">
            <v>6.4000000953674299</v>
          </cell>
          <cell r="G1960">
            <v>6.4000000953674299</v>
          </cell>
          <cell r="H1960">
            <v>6.4000000953674299</v>
          </cell>
          <cell r="I1960">
            <v>6.4000000953674299</v>
          </cell>
          <cell r="J1960" t="b">
            <v>0</v>
          </cell>
        </row>
        <row r="1961">
          <cell r="A1961" t="str">
            <v>SCE:ROBNC:= 15 WATT DOWN LIGHT (NON RES) LED REPLACING 40-100 WATTS INCANDESCENT LIGHTING</v>
          </cell>
          <cell r="B1961" t="str">
            <v>SCE</v>
          </cell>
          <cell r="C1961" t="str">
            <v>ROBNC</v>
          </cell>
          <cell r="D1961" t="str">
            <v>= 15 WATT DOWN LIGHT (NON RES) LED REPLACING 40-100 WATTS INCANDESCENT LIGHTING</v>
          </cell>
          <cell r="E1961" t="str">
            <v>Com</v>
          </cell>
          <cell r="F1961">
            <v>7.4000000953674299</v>
          </cell>
          <cell r="G1961">
            <v>7.4000000953674299</v>
          </cell>
          <cell r="H1961">
            <v>7.4000000953674299</v>
          </cell>
          <cell r="I1961">
            <v>7.4000000953674299</v>
          </cell>
          <cell r="J1961" t="b">
            <v>0</v>
          </cell>
        </row>
        <row r="1962">
          <cell r="A1962" t="str">
            <v>SCE:ROBNC:= 5 PANS FULL-SIZE CONVECTION OVEN</v>
          </cell>
          <cell r="B1962" t="str">
            <v>SCE</v>
          </cell>
          <cell r="C1962" t="str">
            <v>ROBNC</v>
          </cell>
          <cell r="D1962" t="str">
            <v>= 5 PANS FULL-SIZE CONVECTION OVEN</v>
          </cell>
          <cell r="E1962" t="str">
            <v>Com</v>
          </cell>
          <cell r="F1962">
            <v>12</v>
          </cell>
          <cell r="G1962">
            <v>12</v>
          </cell>
          <cell r="H1962">
            <v>12</v>
          </cell>
          <cell r="I1962">
            <v>12</v>
          </cell>
          <cell r="J1962" t="b">
            <v>0</v>
          </cell>
        </row>
        <row r="1963">
          <cell r="A1963" t="str">
            <v>SCE:ROBNC:10.07 EER OR 14.29 IPLV AIR COOLED TIER 1 CHILLER</v>
          </cell>
          <cell r="B1963" t="str">
            <v>SCE</v>
          </cell>
          <cell r="C1963" t="str">
            <v>ROBNC</v>
          </cell>
          <cell r="D1963" t="str">
            <v>10.07 EER OR 14.29 IPLV AIR COOLED TIER 1 CHILLER</v>
          </cell>
          <cell r="E1963" t="str">
            <v>Com</v>
          </cell>
          <cell r="F1963">
            <v>20</v>
          </cell>
          <cell r="G1963">
            <v>20</v>
          </cell>
          <cell r="H1963">
            <v>20</v>
          </cell>
          <cell r="I1963">
            <v>20</v>
          </cell>
          <cell r="J1963" t="b">
            <v>0</v>
          </cell>
        </row>
        <row r="1964">
          <cell r="A1964" t="str">
            <v>SCE:ROBNC:9 WATT TO &lt; 10 WATT A-LAMP LED</v>
          </cell>
          <cell r="B1964" t="str">
            <v>SCE</v>
          </cell>
          <cell r="C1964" t="str">
            <v>ROBNC</v>
          </cell>
          <cell r="D1964" t="str">
            <v>9 WATT TO &lt; 10 WATT A-LAMP LED</v>
          </cell>
          <cell r="E1964" t="str">
            <v>Com</v>
          </cell>
          <cell r="F1964">
            <v>6.5</v>
          </cell>
          <cell r="G1964">
            <v>6.5</v>
          </cell>
          <cell r="H1964">
            <v>6.5</v>
          </cell>
          <cell r="I1964">
            <v>6.5</v>
          </cell>
          <cell r="J1964" t="b">
            <v>0</v>
          </cell>
        </row>
        <row r="1965">
          <cell r="A1965" t="str">
            <v>SCE:ROBNC:9 WATT TO &lt; 10 WATT A-LAMP LED</v>
          </cell>
          <cell r="B1965" t="str">
            <v>SCE</v>
          </cell>
          <cell r="C1965" t="str">
            <v>ROBNC</v>
          </cell>
          <cell r="D1965" t="str">
            <v>9 WATT TO &lt; 10 WATT A-LAMP LED</v>
          </cell>
          <cell r="E1965" t="str">
            <v>Com</v>
          </cell>
          <cell r="F1965">
            <v>6.5999999046325701</v>
          </cell>
          <cell r="G1965">
            <v>6.5999999046325701</v>
          </cell>
          <cell r="H1965">
            <v>6.5999999046325701</v>
          </cell>
          <cell r="I1965">
            <v>6.5999999046325701</v>
          </cell>
          <cell r="J1965" t="b">
            <v>0</v>
          </cell>
        </row>
        <row r="1966">
          <cell r="A1966" t="str">
            <v>SCE:ROBNC:9 WATT TO &lt; 10 WATT A-LAMP LED</v>
          </cell>
          <cell r="B1966" t="str">
            <v>SCE</v>
          </cell>
          <cell r="C1966" t="str">
            <v>ROBNC</v>
          </cell>
          <cell r="D1966" t="str">
            <v>9 WATT TO &lt; 10 WATT A-LAMP LED</v>
          </cell>
          <cell r="E1966" t="str">
            <v>Ind</v>
          </cell>
          <cell r="F1966">
            <v>6.5</v>
          </cell>
          <cell r="G1966">
            <v>6.5</v>
          </cell>
          <cell r="H1966">
            <v>6.5</v>
          </cell>
          <cell r="I1966">
            <v>6.5</v>
          </cell>
          <cell r="J1966" t="b">
            <v>0</v>
          </cell>
        </row>
        <row r="1967">
          <cell r="A1967" t="str">
            <v>SCE:ROBNC:9 WATT TO &lt; 10 WATT A-LAMP LED</v>
          </cell>
          <cell r="B1967" t="str">
            <v>SCE</v>
          </cell>
          <cell r="C1967" t="str">
            <v>ROBNC</v>
          </cell>
          <cell r="D1967" t="str">
            <v>9 WATT TO &lt; 10 WATT A-LAMP LED</v>
          </cell>
          <cell r="E1967" t="str">
            <v>Res</v>
          </cell>
          <cell r="F1967">
            <v>6.3000001907348597</v>
          </cell>
          <cell r="G1967">
            <v>6.3000001907348597</v>
          </cell>
          <cell r="H1967">
            <v>6.3000001907348597</v>
          </cell>
          <cell r="I1967">
            <v>6.3000001907348597</v>
          </cell>
          <cell r="J1967" t="b">
            <v>0</v>
          </cell>
        </row>
        <row r="1968">
          <cell r="A1968" t="str">
            <v>SCE:ROBNC:9 WATT TO &lt; 10 WATT MR16 LED</v>
          </cell>
          <cell r="B1968" t="str">
            <v>SCE</v>
          </cell>
          <cell r="C1968" t="str">
            <v>ROBNC</v>
          </cell>
          <cell r="D1968" t="str">
            <v>9 WATT TO &lt; 10 WATT MR16 LED</v>
          </cell>
          <cell r="E1968" t="str">
            <v>Com</v>
          </cell>
          <cell r="F1968">
            <v>6.3704411530498497</v>
          </cell>
          <cell r="G1968">
            <v>6.3704411530498497</v>
          </cell>
          <cell r="H1968">
            <v>6.3704411530498497</v>
          </cell>
          <cell r="I1968">
            <v>6.3704411530498497</v>
          </cell>
          <cell r="J1968" t="b">
            <v>0</v>
          </cell>
        </row>
        <row r="1969">
          <cell r="A1969" t="str">
            <v>SCE:ROBNC:9 WATT TO &lt; 10 WATT PAR20 LED</v>
          </cell>
          <cell r="B1969" t="str">
            <v>SCE</v>
          </cell>
          <cell r="C1969" t="str">
            <v>ROBNC</v>
          </cell>
          <cell r="D1969" t="str">
            <v>9 WATT TO &lt; 10 WATT PAR20 LED</v>
          </cell>
          <cell r="E1969" t="str">
            <v>Res</v>
          </cell>
          <cell r="F1969">
            <v>6.9000000953674299</v>
          </cell>
          <cell r="G1969">
            <v>6.9000000953674299</v>
          </cell>
          <cell r="H1969">
            <v>6.9000000953674299</v>
          </cell>
          <cell r="I1969">
            <v>6.9000000953674299</v>
          </cell>
          <cell r="J1969" t="b">
            <v>0</v>
          </cell>
        </row>
        <row r="1970">
          <cell r="A1970" t="str">
            <v>PGE:ROB:LED HIGH/LOW BAY: &gt;160 TO 187 WATTS, REPLACING A 250 W PS-MH</v>
          </cell>
          <cell r="B1970" t="str">
            <v>PGE</v>
          </cell>
          <cell r="C1970" t="str">
            <v>ROB</v>
          </cell>
          <cell r="D1970" t="str">
            <v>LED HIGH/LOW BAY: &gt;160 TO 187 WATTS, REPLACING A 250 W PS-MH</v>
          </cell>
          <cell r="E1970" t="str">
            <v>Com</v>
          </cell>
          <cell r="F1970">
            <v>10.9</v>
          </cell>
          <cell r="G1970">
            <v>0</v>
          </cell>
          <cell r="H1970">
            <v>10.9</v>
          </cell>
          <cell r="I1970">
            <v>0</v>
          </cell>
          <cell r="J1970" t="b">
            <v>0</v>
          </cell>
        </row>
        <row r="1971">
          <cell r="A1971" t="str">
            <v>SCE:ER:(4) 48IN (1) PREMIUM INSTANT START BALLAST - REDUCED LIGHT OUTPUT T8 LINEAR FLOURESCENT  REPLACING (</v>
          </cell>
          <cell r="B1971" t="str">
            <v>SCE</v>
          </cell>
          <cell r="C1971" t="str">
            <v>ER</v>
          </cell>
          <cell r="D1971" t="str">
            <v>(4) 48IN (1) PREMIUM INSTANT START BALLAST - REDUCED LIGHT OUTPUT T8 LINEAR FLOURESCENT  REPLACING (</v>
          </cell>
          <cell r="E1971" t="str">
            <v>Com</v>
          </cell>
          <cell r="F1971">
            <v>15</v>
          </cell>
          <cell r="G1971">
            <v>2.5999999046325701</v>
          </cell>
          <cell r="H1971">
            <v>15</v>
          </cell>
          <cell r="I1971">
            <v>2.5999999046325701</v>
          </cell>
          <cell r="J1971" t="b">
            <v>0</v>
          </cell>
        </row>
        <row r="1972">
          <cell r="A1972" t="str">
            <v>SCE:ROBNC:150 - 299 TONS BETTER THAN T24 BY AT LEAST 38% (TIER 3) HIGH EFFICIENCY WATER-COOLED VARIABLE SPEED</v>
          </cell>
          <cell r="B1972" t="str">
            <v>SCE</v>
          </cell>
          <cell r="C1972" t="str">
            <v>ROBNC</v>
          </cell>
          <cell r="D1972" t="str">
            <v>150 - 299 TONS BETTER THAN T24 BY AT LEAST 38% (TIER 3) HIGH EFFICIENCY WATER-COOLED VARIABLE SPEED</v>
          </cell>
          <cell r="E1972" t="str">
            <v>Com</v>
          </cell>
          <cell r="F1972">
            <v>20</v>
          </cell>
          <cell r="G1972">
            <v>20</v>
          </cell>
          <cell r="H1972">
            <v>20</v>
          </cell>
          <cell r="I1972">
            <v>20</v>
          </cell>
          <cell r="J1972" t="b">
            <v>0</v>
          </cell>
        </row>
        <row r="1973">
          <cell r="A1973" t="str">
            <v>SCE:ER:(4) 96IN (1) INSTANT START BALLAST - NORMAL LIGHT OUTPUT T8 LINEAR FLUORESCENT REPLACING (4) 96IN T1</v>
          </cell>
          <cell r="B1973" t="str">
            <v>SCE</v>
          </cell>
          <cell r="C1973" t="str">
            <v>ER</v>
          </cell>
          <cell r="D1973" t="str">
            <v>(4) 96IN (1) INSTANT START BALLAST - NORMAL LIGHT OUTPUT T8 LINEAR FLUORESCENT REPLACING (4) 96IN T1</v>
          </cell>
          <cell r="E1973" t="str">
            <v>Com</v>
          </cell>
          <cell r="F1973">
            <v>14.3999996185303</v>
          </cell>
          <cell r="G1973">
            <v>4.8000001907348597</v>
          </cell>
          <cell r="H1973">
            <v>14.3999996185303</v>
          </cell>
          <cell r="I1973">
            <v>4.8000001907348597</v>
          </cell>
          <cell r="J1973" t="b">
            <v>0</v>
          </cell>
        </row>
        <row r="1974">
          <cell r="A1974" t="str">
            <v>SCE:ER:(4) 96IN (1) INSTANT START BALLAST - NORMAL LIGHT OUTPUT T8 LINEAR FLUORESCENT REPLACING (4) 96IN T1</v>
          </cell>
          <cell r="B1974" t="str">
            <v>SCE</v>
          </cell>
          <cell r="C1974" t="str">
            <v>ER</v>
          </cell>
          <cell r="D1974" t="str">
            <v>(4) 96IN (1) INSTANT START BALLAST - NORMAL LIGHT OUTPUT T8 LINEAR FLUORESCENT REPLACING (4) 96IN T1</v>
          </cell>
          <cell r="E1974" t="str">
            <v>Com</v>
          </cell>
          <cell r="F1974">
            <v>14.5</v>
          </cell>
          <cell r="G1974">
            <v>1.3999999761581401</v>
          </cell>
          <cell r="H1974">
            <v>14.5</v>
          </cell>
          <cell r="I1974">
            <v>1.3999999761581401</v>
          </cell>
          <cell r="J1974" t="b">
            <v>0</v>
          </cell>
        </row>
        <row r="1975">
          <cell r="A1975" t="str">
            <v>PGE:ROB:LED OUTDOOR AREA LIGHTING - INSTALL 0-50 W FIXTURE</v>
          </cell>
          <cell r="B1975" t="str">
            <v>PGE</v>
          </cell>
          <cell r="C1975" t="str">
            <v>ROB</v>
          </cell>
          <cell r="D1975" t="str">
            <v>LED OUTDOOR AREA LIGHTING - INSTALL 0-50 W FIXTURE</v>
          </cell>
          <cell r="E1975" t="str">
            <v>Ag</v>
          </cell>
          <cell r="F1975">
            <v>12</v>
          </cell>
          <cell r="G1975">
            <v>0</v>
          </cell>
          <cell r="H1975">
            <v>12</v>
          </cell>
          <cell r="I1975">
            <v>0</v>
          </cell>
          <cell r="J1975" t="b">
            <v>0</v>
          </cell>
        </row>
        <row r="1976">
          <cell r="A1976" t="str">
            <v>PGE:ROB:EE FRYER- ELECTRIC</v>
          </cell>
          <cell r="B1976" t="str">
            <v>PGE</v>
          </cell>
          <cell r="C1976" t="str">
            <v>ROB</v>
          </cell>
          <cell r="D1976" t="str">
            <v>EE FRYER- ELECTRIC</v>
          </cell>
          <cell r="E1976" t="str">
            <v>Ag</v>
          </cell>
          <cell r="F1976">
            <v>12</v>
          </cell>
          <cell r="G1976">
            <v>0</v>
          </cell>
          <cell r="H1976">
            <v>12</v>
          </cell>
          <cell r="I1976">
            <v>0</v>
          </cell>
          <cell r="J1976" t="b">
            <v>0</v>
          </cell>
        </row>
        <row r="1977">
          <cell r="A1977" t="str">
            <v>PGE:ROB:ENERGY STAR MOST EFFICIENT CW - MEF &gt;= 3.2 WF &lt;= 3.0</v>
          </cell>
          <cell r="B1977" t="str">
            <v>PGE</v>
          </cell>
          <cell r="C1977" t="str">
            <v>ROB</v>
          </cell>
          <cell r="D1977" t="str">
            <v>ENERGY STAR MOST EFFICIENT CW - MEF &gt;= 3.2 WF &lt;= 3.0</v>
          </cell>
          <cell r="E1977" t="str">
            <v>Ag</v>
          </cell>
          <cell r="F1977">
            <v>11</v>
          </cell>
          <cell r="G1977">
            <v>0</v>
          </cell>
          <cell r="H1977">
            <v>11</v>
          </cell>
          <cell r="I1977">
            <v>0</v>
          </cell>
          <cell r="J1977" t="b">
            <v>0</v>
          </cell>
        </row>
        <row r="1978">
          <cell r="A1978" t="str">
            <v>SCE:ROBNC:&gt; 10 TO 30 WATT A-LAMP LED</v>
          </cell>
          <cell r="B1978" t="str">
            <v>SCE</v>
          </cell>
          <cell r="C1978" t="str">
            <v>ROBNC</v>
          </cell>
          <cell r="D1978" t="str">
            <v>&gt; 10 TO 30 WATT A-LAMP LED</v>
          </cell>
          <cell r="E1978" t="str">
            <v>Com</v>
          </cell>
          <cell r="F1978">
            <v>6.9000000953674299</v>
          </cell>
          <cell r="G1978">
            <v>6.9000000953674299</v>
          </cell>
          <cell r="H1978">
            <v>6.9000000953674299</v>
          </cell>
          <cell r="I1978">
            <v>6.9000000953674299</v>
          </cell>
          <cell r="J1978" t="b">
            <v>0</v>
          </cell>
        </row>
        <row r="1979">
          <cell r="A1979" t="str">
            <v>SCE:ROBNC:&gt; 10 TO 30 WATT A-LAMP LED</v>
          </cell>
          <cell r="B1979" t="str">
            <v>SCE</v>
          </cell>
          <cell r="C1979" t="str">
            <v>ROBNC</v>
          </cell>
          <cell r="D1979" t="str">
            <v>&gt; 10 TO 30 WATT A-LAMP LED</v>
          </cell>
          <cell r="E1979" t="str">
            <v>Com</v>
          </cell>
          <cell r="F1979">
            <v>16</v>
          </cell>
          <cell r="G1979">
            <v>16</v>
          </cell>
          <cell r="H1979">
            <v>16</v>
          </cell>
          <cell r="I1979">
            <v>16</v>
          </cell>
          <cell r="J1979" t="b">
            <v>0</v>
          </cell>
        </row>
        <row r="1980">
          <cell r="A1980" t="str">
            <v>SCG:REA:HVAC QUALITY MAINTENANCE</v>
          </cell>
          <cell r="B1980" t="str">
            <v>SCG</v>
          </cell>
          <cell r="C1980" t="str">
            <v>REA</v>
          </cell>
          <cell r="D1980" t="str">
            <v>HVAC QUALITY MAINTENANCE</v>
          </cell>
          <cell r="E1980" t="str">
            <v>Res</v>
          </cell>
          <cell r="F1980">
            <v>3</v>
          </cell>
          <cell r="G1980">
            <v>0</v>
          </cell>
          <cell r="H1980">
            <v>3</v>
          </cell>
          <cell r="I1980">
            <v>0</v>
          </cell>
          <cell r="J1980" t="b">
            <v>0</v>
          </cell>
        </row>
        <row r="1981">
          <cell r="A1981" t="str">
            <v>SCG:RET:DUCT TEST AND SEAL - HIGH TO LOW - 1976 - 1994 - CZ 10</v>
          </cell>
          <cell r="B1981" t="str">
            <v>SCG</v>
          </cell>
          <cell r="C1981" t="str">
            <v>RET</v>
          </cell>
          <cell r="D1981" t="str">
            <v>DUCT TEST AND SEAL - HIGH TO LOW - 1976 - 1994 - CZ 10</v>
          </cell>
          <cell r="E1981" t="str">
            <v>Res</v>
          </cell>
          <cell r="F1981">
            <v>18</v>
          </cell>
          <cell r="G1981">
            <v>0</v>
          </cell>
          <cell r="H1981">
            <v>5</v>
          </cell>
          <cell r="I1981">
            <v>0</v>
          </cell>
          <cell r="J1981" t="b">
            <v>1</v>
          </cell>
        </row>
        <row r="1982">
          <cell r="A1982" t="str">
            <v>SCE:REA:(1) 36IN MEDIUM TEMP REACH-IN DISPLAY CASES CANOPY LED REPLACING (2) 36IN T12 LINEAR FLUORESCENT</v>
          </cell>
          <cell r="B1982" t="str">
            <v>SCE</v>
          </cell>
          <cell r="C1982" t="str">
            <v>REA</v>
          </cell>
          <cell r="D1982" t="str">
            <v>(1) 36IN MEDIUM TEMP REACH-IN DISPLAY CASES CANOPY LED REPLACING (2) 36IN T12 LINEAR FLUORESCENT</v>
          </cell>
          <cell r="E1982" t="str">
            <v>Com</v>
          </cell>
          <cell r="F1982">
            <v>16</v>
          </cell>
          <cell r="G1982">
            <v>16</v>
          </cell>
          <cell r="H1982">
            <v>4</v>
          </cell>
          <cell r="I1982">
            <v>4</v>
          </cell>
          <cell r="J1982" t="b">
            <v>1</v>
          </cell>
        </row>
        <row r="1983">
          <cell r="A1983" t="str">
            <v>PGE:ROB:REFRIG: AUTO CLOSER: COOLER</v>
          </cell>
          <cell r="B1983" t="str">
            <v>PGE</v>
          </cell>
          <cell r="C1983" t="str">
            <v>ROB</v>
          </cell>
          <cell r="D1983" t="str">
            <v>REFRIG: AUTO CLOSER: COOLER</v>
          </cell>
          <cell r="E1983" t="str">
            <v>Ag</v>
          </cell>
          <cell r="F1983">
            <v>8</v>
          </cell>
          <cell r="G1983">
            <v>0</v>
          </cell>
          <cell r="H1983">
            <v>6.666666666666667</v>
          </cell>
          <cell r="I1983">
            <v>0</v>
          </cell>
          <cell r="J1983" t="b">
            <v>1</v>
          </cell>
        </row>
        <row r="1984">
          <cell r="A1984" t="str">
            <v>PGE:ROB:T8-25 WATT LAMP-REPLACEMENT OF T8-32 WATT LAMP - 4 FT</v>
          </cell>
          <cell r="B1984" t="str">
            <v>PGE</v>
          </cell>
          <cell r="C1984" t="str">
            <v>ROB</v>
          </cell>
          <cell r="D1984" t="str">
            <v>T8-25 WATT LAMP-REPLACEMENT OF T8-32 WATT LAMP - 4 FT</v>
          </cell>
          <cell r="E1984" t="str">
            <v>Ag</v>
          </cell>
          <cell r="F1984">
            <v>15</v>
          </cell>
          <cell r="G1984">
            <v>0</v>
          </cell>
          <cell r="H1984">
            <v>5</v>
          </cell>
          <cell r="I1984">
            <v>0</v>
          </cell>
          <cell r="J1984" t="b">
            <v>1</v>
          </cell>
        </row>
        <row r="1985">
          <cell r="A1985" t="str">
            <v>SCE:ROBNC:&gt; 17 TO 25 WATT PAR38 LED</v>
          </cell>
          <cell r="B1985" t="str">
            <v>SCE</v>
          </cell>
          <cell r="C1985" t="str">
            <v>ROBNC</v>
          </cell>
          <cell r="D1985" t="str">
            <v>&gt; 17 TO 25 WATT PAR38 LED</v>
          </cell>
          <cell r="E1985" t="str">
            <v>Com</v>
          </cell>
          <cell r="F1985">
            <v>6.9000000953674299</v>
          </cell>
          <cell r="G1985">
            <v>6.9000000953674299</v>
          </cell>
          <cell r="H1985">
            <v>6.9000000953674299</v>
          </cell>
          <cell r="I1985">
            <v>6.9000000953674299</v>
          </cell>
          <cell r="J1985" t="b">
            <v>0</v>
          </cell>
        </row>
        <row r="1986">
          <cell r="A1986" t="str">
            <v>SCE:ROBNC:&gt; 10 TO 30 WATT A-LAMP LED</v>
          </cell>
          <cell r="B1986" t="str">
            <v>SCE</v>
          </cell>
          <cell r="C1986" t="str">
            <v>ROBNC</v>
          </cell>
          <cell r="D1986" t="str">
            <v>&gt; 10 TO 30 WATT A-LAMP LED</v>
          </cell>
          <cell r="E1986" t="str">
            <v>Com</v>
          </cell>
          <cell r="F1986">
            <v>7.8000001907348597</v>
          </cell>
          <cell r="G1986">
            <v>7.8000001907348597</v>
          </cell>
          <cell r="H1986">
            <v>7.8000001907348597</v>
          </cell>
          <cell r="I1986">
            <v>7.8000001907348597</v>
          </cell>
          <cell r="J1986" t="b">
            <v>0</v>
          </cell>
        </row>
        <row r="1987">
          <cell r="A1987" t="str">
            <v>SCG:RET:DUCT TEST AND SEAL - HIGH TO LOW - 1995 - 2005 - CZ 10</v>
          </cell>
          <cell r="B1987" t="str">
            <v>SCG</v>
          </cell>
          <cell r="C1987" t="str">
            <v>RET</v>
          </cell>
          <cell r="D1987" t="str">
            <v>DUCT TEST AND SEAL - HIGH TO LOW - 1995 - 2005 - CZ 10</v>
          </cell>
          <cell r="E1987" t="str">
            <v>Res</v>
          </cell>
          <cell r="F1987">
            <v>18</v>
          </cell>
          <cell r="G1987">
            <v>0</v>
          </cell>
          <cell r="H1987">
            <v>5</v>
          </cell>
          <cell r="I1987">
            <v>0</v>
          </cell>
          <cell r="J1987" t="b">
            <v>1</v>
          </cell>
        </row>
        <row r="1988">
          <cell r="A1988" t="str">
            <v>PGE:ROB:19 IEER PKG OR SPLIT &gt;=135 TO &lt;240KBTUH 3 PHASE AIR COOLED AC OR HP</v>
          </cell>
          <cell r="B1988" t="str">
            <v>PGE</v>
          </cell>
          <cell r="C1988" t="str">
            <v>ROB</v>
          </cell>
          <cell r="D1988" t="str">
            <v>19 IEER PKG OR SPLIT &gt;=135 TO &lt;240KBTUH 3 PHASE AIR COOLED AC OR HP</v>
          </cell>
          <cell r="E1988" t="str">
            <v>Com</v>
          </cell>
          <cell r="F1988">
            <v>15</v>
          </cell>
          <cell r="G1988">
            <v>0</v>
          </cell>
          <cell r="H1988">
            <v>15</v>
          </cell>
          <cell r="I1988">
            <v>0</v>
          </cell>
          <cell r="J1988" t="b">
            <v>0</v>
          </cell>
        </row>
        <row r="1989">
          <cell r="A1989" t="str">
            <v>SCE:REA:15 UP TO 25 HP VARIABLE SPEED DRIVE ON AIR COMPRESSOR CONTROL</v>
          </cell>
          <cell r="B1989" t="str">
            <v>SCE</v>
          </cell>
          <cell r="C1989" t="str">
            <v>REA</v>
          </cell>
          <cell r="D1989" t="str">
            <v>15 UP TO 25 HP VARIABLE SPEED DRIVE ON AIR COMPRESSOR CONTROL</v>
          </cell>
          <cell r="E1989" t="str">
            <v>Ind</v>
          </cell>
          <cell r="F1989">
            <v>13</v>
          </cell>
          <cell r="G1989">
            <v>13</v>
          </cell>
          <cell r="H1989">
            <v>6.666666666666667</v>
          </cell>
          <cell r="I1989">
            <v>0</v>
          </cell>
          <cell r="J1989" t="b">
            <v>1</v>
          </cell>
        </row>
        <row r="1990">
          <cell r="A1990" t="str">
            <v>SCE:ROBNC:(1) 60IN RETROFITS IN MEDIUM TEMP REACH-IN DISPLAY CASES LED REPLACING (1) 60IN T8 LINEAR FLUORESCEN</v>
          </cell>
          <cell r="B1990" t="str">
            <v>SCE</v>
          </cell>
          <cell r="C1990" t="str">
            <v>ROBNC</v>
          </cell>
          <cell r="D1990" t="str">
            <v>(1) 60IN RETROFITS IN MEDIUM TEMP REACH-IN DISPLAY CASES LED REPLACING (1) 60IN T8 LINEAR FLUORESCEN</v>
          </cell>
          <cell r="E1990" t="str">
            <v>Ind</v>
          </cell>
          <cell r="F1990">
            <v>16</v>
          </cell>
          <cell r="G1990">
            <v>16</v>
          </cell>
          <cell r="H1990">
            <v>16</v>
          </cell>
          <cell r="I1990">
            <v>16</v>
          </cell>
          <cell r="J1990" t="b">
            <v>0</v>
          </cell>
        </row>
        <row r="1991">
          <cell r="A1991" t="str">
            <v>SCE:ROBNC:= 15 WATT DOWN LIGHT (NON RES) LED REPLACING 40-100 WATTS INCANDESCENT LIGHTING</v>
          </cell>
          <cell r="B1991" t="str">
            <v>SCE</v>
          </cell>
          <cell r="C1991" t="str">
            <v>ROBNC</v>
          </cell>
          <cell r="D1991" t="str">
            <v>= 15 WATT DOWN LIGHT (NON RES) LED REPLACING 40-100 WATTS INCANDESCENT LIGHTING</v>
          </cell>
          <cell r="E1991" t="str">
            <v>Ind</v>
          </cell>
          <cell r="F1991">
            <v>7.4000000953674299</v>
          </cell>
          <cell r="G1991">
            <v>7.4000000953674299</v>
          </cell>
          <cell r="H1991">
            <v>7.4000000953674299</v>
          </cell>
          <cell r="I1991">
            <v>7.4000000953674299</v>
          </cell>
          <cell r="J1991" t="b">
            <v>0</v>
          </cell>
        </row>
        <row r="1992">
          <cell r="A1992" t="str">
            <v>SCE:ROBNC:&gt; 10 TO 30 WATT A-LAMP LED</v>
          </cell>
          <cell r="B1992" t="str">
            <v>SCE</v>
          </cell>
          <cell r="C1992" t="str">
            <v>ROBNC</v>
          </cell>
          <cell r="D1992" t="str">
            <v>&gt; 10 TO 30 WATT A-LAMP LED</v>
          </cell>
          <cell r="E1992" t="str">
            <v>Ind</v>
          </cell>
          <cell r="F1992">
            <v>7.0999999046325701</v>
          </cell>
          <cell r="G1992">
            <v>7.0999999046325701</v>
          </cell>
          <cell r="H1992">
            <v>7.0999999046325701</v>
          </cell>
          <cell r="I1992">
            <v>7.0999999046325701</v>
          </cell>
          <cell r="J1992" t="b">
            <v>0</v>
          </cell>
        </row>
        <row r="1993">
          <cell r="A1993" t="str">
            <v>SCE:ROBNC:&gt; 17 TO 25 WATT PAR38 LED</v>
          </cell>
          <cell r="B1993" t="str">
            <v>SCE</v>
          </cell>
          <cell r="C1993" t="str">
            <v>ROBNC</v>
          </cell>
          <cell r="D1993" t="str">
            <v>&gt; 17 TO 25 WATT PAR38 LED</v>
          </cell>
          <cell r="E1993" t="str">
            <v>Ind</v>
          </cell>
          <cell r="F1993">
            <v>6.1999998092651403</v>
          </cell>
          <cell r="G1993">
            <v>6.1999998092651403</v>
          </cell>
          <cell r="H1993">
            <v>6.1999998092651403</v>
          </cell>
          <cell r="I1993">
            <v>6.1999998092651403</v>
          </cell>
          <cell r="J1993" t="b">
            <v>0</v>
          </cell>
        </row>
        <row r="1994">
          <cell r="A1994" t="str">
            <v>SCE:ROBNC:&gt; 15 TO 21 WATT PAR30 LED</v>
          </cell>
          <cell r="B1994" t="str">
            <v>SCE</v>
          </cell>
          <cell r="C1994" t="str">
            <v>ROBNC</v>
          </cell>
          <cell r="D1994" t="str">
            <v>&gt; 15 TO 21 WATT PAR30 LED</v>
          </cell>
          <cell r="E1994" t="str">
            <v>Com</v>
          </cell>
          <cell r="F1994">
            <v>7.5999999046325701</v>
          </cell>
          <cell r="G1994">
            <v>7.5999999046325701</v>
          </cell>
          <cell r="H1994">
            <v>7.5999999046325701</v>
          </cell>
          <cell r="I1994">
            <v>7.5999999046325701</v>
          </cell>
          <cell r="J1994" t="b">
            <v>0</v>
          </cell>
        </row>
        <row r="1995">
          <cell r="A1995" t="str">
            <v>SCE:ROBNC:&gt; 1500 LBS PER DAY ICE MACHINE</v>
          </cell>
          <cell r="B1995" t="str">
            <v>SCE</v>
          </cell>
          <cell r="C1995" t="str">
            <v>ROBNC</v>
          </cell>
          <cell r="D1995" t="str">
            <v>&gt; 1500 LBS PER DAY ICE MACHINE</v>
          </cell>
          <cell r="E1995" t="str">
            <v>Com</v>
          </cell>
          <cell r="F1995">
            <v>10</v>
          </cell>
          <cell r="G1995">
            <v>10</v>
          </cell>
          <cell r="H1995">
            <v>10</v>
          </cell>
          <cell r="I1995">
            <v>10</v>
          </cell>
          <cell r="J1995" t="b">
            <v>0</v>
          </cell>
        </row>
        <row r="1996">
          <cell r="A1996" t="str">
            <v>SCG:RET:DUCT TEST AND SEAL - HIGH TO LOW - AFTER 2005 - CZ 16</v>
          </cell>
          <cell r="B1996" t="str">
            <v>SCG</v>
          </cell>
          <cell r="C1996" t="str">
            <v>RET</v>
          </cell>
          <cell r="D1996" t="str">
            <v>DUCT TEST AND SEAL - HIGH TO LOW - AFTER 2005 - CZ 16</v>
          </cell>
          <cell r="E1996" t="str">
            <v>Res</v>
          </cell>
          <cell r="F1996">
            <v>18</v>
          </cell>
          <cell r="G1996">
            <v>0</v>
          </cell>
          <cell r="H1996">
            <v>6.666666666666667</v>
          </cell>
          <cell r="I1996">
            <v>0</v>
          </cell>
          <cell r="J1996" t="b">
            <v>1</v>
          </cell>
        </row>
        <row r="1997">
          <cell r="A1997" t="str">
            <v>SCG:RET:DUCT TEST AND SEAL - HIGH TO LOW - BEFORE 1976 - CZ 10</v>
          </cell>
          <cell r="B1997" t="str">
            <v>SCG</v>
          </cell>
          <cell r="C1997" t="str">
            <v>RET</v>
          </cell>
          <cell r="D1997" t="str">
            <v>DUCT TEST AND SEAL - HIGH TO LOW - BEFORE 1976 - CZ 10</v>
          </cell>
          <cell r="E1997" t="str">
            <v>Res</v>
          </cell>
          <cell r="F1997">
            <v>18</v>
          </cell>
          <cell r="G1997">
            <v>0</v>
          </cell>
          <cell r="H1997">
            <v>5</v>
          </cell>
          <cell r="I1997">
            <v>0</v>
          </cell>
          <cell r="J1997" t="b">
            <v>1</v>
          </cell>
        </row>
        <row r="1998">
          <cell r="A1998" t="str">
            <v>SCG:RET:DUCT TEST AND SEAL - HIGH TO LOW - BEFORE 1976 - CZ 13</v>
          </cell>
          <cell r="B1998" t="str">
            <v>SCG</v>
          </cell>
          <cell r="C1998" t="str">
            <v>RET</v>
          </cell>
          <cell r="D1998" t="str">
            <v>DUCT TEST AND SEAL - HIGH TO LOW - BEFORE 1976 - CZ 13</v>
          </cell>
          <cell r="E1998" t="str">
            <v>Res</v>
          </cell>
          <cell r="F1998">
            <v>18</v>
          </cell>
          <cell r="G1998">
            <v>0</v>
          </cell>
          <cell r="H1998">
            <v>6.666666666666667</v>
          </cell>
          <cell r="I1998">
            <v>0</v>
          </cell>
          <cell r="J1998" t="b">
            <v>1</v>
          </cell>
        </row>
        <row r="1999">
          <cell r="A1999" t="str">
            <v>SCG:RET:DUCT TEST AND SEAL - HIGH TO LOW - BEFORE 1976 - CZ 8</v>
          </cell>
          <cell r="B1999" t="str">
            <v>SCG</v>
          </cell>
          <cell r="C1999" t="str">
            <v>RET</v>
          </cell>
          <cell r="D1999" t="str">
            <v>DUCT TEST AND SEAL - HIGH TO LOW - BEFORE 1976 - CZ 8</v>
          </cell>
          <cell r="E1999" t="str">
            <v>Res</v>
          </cell>
          <cell r="F1999">
            <v>18</v>
          </cell>
          <cell r="G1999">
            <v>0</v>
          </cell>
          <cell r="H1999">
            <v>5</v>
          </cell>
          <cell r="I1999">
            <v>0</v>
          </cell>
          <cell r="J1999" t="b">
            <v>1</v>
          </cell>
        </row>
        <row r="2000">
          <cell r="A2000" t="str">
            <v>SCG:ROB:COMMERCIAL FULL-SIZE CONVECTION OVEN-GAS</v>
          </cell>
          <cell r="B2000" t="str">
            <v>SCG</v>
          </cell>
          <cell r="C2000" t="str">
            <v>ROB</v>
          </cell>
          <cell r="D2000" t="str">
            <v>COMMERCIAL FULL-SIZE CONVECTION OVEN-GAS</v>
          </cell>
          <cell r="E2000" t="str">
            <v>Com</v>
          </cell>
          <cell r="F2000">
            <v>12</v>
          </cell>
          <cell r="G2000">
            <v>0</v>
          </cell>
          <cell r="H2000">
            <v>12</v>
          </cell>
          <cell r="I2000">
            <v>0</v>
          </cell>
          <cell r="J2000" t="b">
            <v>0</v>
          </cell>
        </row>
        <row r="2001">
          <cell r="A2001" t="str">
            <v>SDGE:ROB:ELECTRIC HE W/H 30 GAL EF=0.95</v>
          </cell>
          <cell r="B2001" t="str">
            <v>SDGE</v>
          </cell>
          <cell r="C2001" t="str">
            <v>ROB</v>
          </cell>
          <cell r="D2001" t="str">
            <v>ELECTRIC HE W/H 30 GAL EF=0.95</v>
          </cell>
          <cell r="E2001" t="str">
            <v>Res</v>
          </cell>
          <cell r="F2001">
            <v>13</v>
          </cell>
          <cell r="G2001">
            <v>0</v>
          </cell>
          <cell r="H2001">
            <v>13</v>
          </cell>
          <cell r="I2001">
            <v>0</v>
          </cell>
          <cell r="J2001" t="b">
            <v>0</v>
          </cell>
        </row>
        <row r="2002">
          <cell r="A2002" t="str">
            <v>SDGE:ROB:ELECTRIC HE W/H 40 GAL EF=0.94</v>
          </cell>
          <cell r="B2002" t="str">
            <v>SDGE</v>
          </cell>
          <cell r="C2002" t="str">
            <v>ROB</v>
          </cell>
          <cell r="D2002" t="str">
            <v>ELECTRIC HE W/H 40 GAL EF=0.94</v>
          </cell>
          <cell r="E2002" t="str">
            <v>Res</v>
          </cell>
          <cell r="F2002">
            <v>13</v>
          </cell>
          <cell r="G2002">
            <v>0</v>
          </cell>
          <cell r="H2002">
            <v>13</v>
          </cell>
          <cell r="I2002">
            <v>0</v>
          </cell>
          <cell r="J2002" t="b">
            <v>0</v>
          </cell>
        </row>
        <row r="2003">
          <cell r="A2003" t="str">
            <v>SDGE:ROB:ELECTRIC HE W/H 60 GAL EF=0.91</v>
          </cell>
          <cell r="B2003" t="str">
            <v>SDGE</v>
          </cell>
          <cell r="C2003" t="str">
            <v>ROB</v>
          </cell>
          <cell r="D2003" t="str">
            <v>ELECTRIC HE W/H 60 GAL EF=0.91</v>
          </cell>
          <cell r="E2003" t="str">
            <v>Res</v>
          </cell>
          <cell r="F2003">
            <v>13</v>
          </cell>
          <cell r="G2003">
            <v>0</v>
          </cell>
          <cell r="H2003">
            <v>13</v>
          </cell>
          <cell r="I2003">
            <v>0</v>
          </cell>
          <cell r="J2003" t="b">
            <v>0</v>
          </cell>
        </row>
        <row r="2004">
          <cell r="A2004" t="str">
            <v>PGE:REA:MILK PRE-COOLER</v>
          </cell>
          <cell r="B2004" t="str">
            <v>PGE</v>
          </cell>
          <cell r="C2004" t="str">
            <v>REA</v>
          </cell>
          <cell r="D2004" t="str">
            <v>MILK PRE-COOLER</v>
          </cell>
          <cell r="E2004" t="str">
            <v>Ag</v>
          </cell>
          <cell r="F2004">
            <v>15</v>
          </cell>
          <cell r="G2004">
            <v>0</v>
          </cell>
          <cell r="H2004">
            <v>15</v>
          </cell>
          <cell r="I2004">
            <v>0</v>
          </cell>
          <cell r="J2004" t="b">
            <v>0</v>
          </cell>
        </row>
        <row r="2005">
          <cell r="A2005" t="str">
            <v>PGE:REA:VSDS FOR MILKING VACUUM PUMP</v>
          </cell>
          <cell r="B2005" t="str">
            <v>PGE</v>
          </cell>
          <cell r="C2005" t="str">
            <v>REA</v>
          </cell>
          <cell r="D2005" t="str">
            <v>VSDS FOR MILKING VACUUM PUMP</v>
          </cell>
          <cell r="E2005" t="str">
            <v>Ag</v>
          </cell>
          <cell r="F2005">
            <v>15</v>
          </cell>
          <cell r="G2005">
            <v>0</v>
          </cell>
          <cell r="H2005">
            <v>6.666666666666667</v>
          </cell>
          <cell r="I2005">
            <v>0</v>
          </cell>
          <cell r="J2005" t="b">
            <v>1</v>
          </cell>
        </row>
        <row r="2006">
          <cell r="A2006" t="str">
            <v>SDGE:ROB:FURNACE - ENERGY STAR CENTRAL GAS (AFUE=95%) W/VSM</v>
          </cell>
          <cell r="B2006" t="str">
            <v>SDGE</v>
          </cell>
          <cell r="C2006" t="str">
            <v>ROB</v>
          </cell>
          <cell r="D2006" t="str">
            <v>FURNACE - ENERGY STAR CENTRAL GAS (AFUE=95%) W/VSM</v>
          </cell>
          <cell r="E2006" t="str">
            <v>Res</v>
          </cell>
          <cell r="F2006">
            <v>20</v>
          </cell>
          <cell r="G2006">
            <v>0</v>
          </cell>
          <cell r="H2006">
            <v>20</v>
          </cell>
          <cell r="I2006">
            <v>0</v>
          </cell>
          <cell r="J2006" t="b">
            <v>0</v>
          </cell>
        </row>
        <row r="2007">
          <cell r="A2007" t="str">
            <v>SDGE:ROB:FURNACE - ENERGY STAR CENTRAL GAS (AFUE=96%) W/VSM</v>
          </cell>
          <cell r="B2007" t="str">
            <v>SDGE</v>
          </cell>
          <cell r="C2007" t="str">
            <v>ROB</v>
          </cell>
          <cell r="D2007" t="str">
            <v>FURNACE - ENERGY STAR CENTRAL GAS (AFUE=96%) W/VSM</v>
          </cell>
          <cell r="E2007" t="str">
            <v>Res</v>
          </cell>
          <cell r="F2007">
            <v>20</v>
          </cell>
          <cell r="G2007">
            <v>0</v>
          </cell>
          <cell r="H2007">
            <v>20</v>
          </cell>
          <cell r="I2007">
            <v>0</v>
          </cell>
          <cell r="J2007" t="b">
            <v>0</v>
          </cell>
        </row>
        <row r="2008">
          <cell r="A2008" t="str">
            <v>SDGE:ROB:FURNACE - ENERGY STAR CENTRAL GAS (AFUE=97%)  W/VSM</v>
          </cell>
          <cell r="B2008" t="str">
            <v>SDGE</v>
          </cell>
          <cell r="C2008" t="str">
            <v>ROB</v>
          </cell>
          <cell r="D2008" t="str">
            <v>FURNACE - ENERGY STAR CENTRAL GAS (AFUE=97%)  W/VSM</v>
          </cell>
          <cell r="E2008" t="str">
            <v>Res</v>
          </cell>
          <cell r="F2008">
            <v>20</v>
          </cell>
          <cell r="G2008">
            <v>0</v>
          </cell>
          <cell r="H2008">
            <v>20</v>
          </cell>
          <cell r="I2008">
            <v>0</v>
          </cell>
          <cell r="J2008" t="b">
            <v>0</v>
          </cell>
        </row>
        <row r="2009">
          <cell r="A2009" t="str">
            <v>SDGE:ROB:GAS HE STORAGE WATER HEATER (EF&gt;=0.67)</v>
          </cell>
          <cell r="B2009" t="str">
            <v>SDGE</v>
          </cell>
          <cell r="C2009" t="str">
            <v>ROB</v>
          </cell>
          <cell r="D2009" t="str">
            <v>GAS HE STORAGE WATER HEATER (EF&gt;=0.67)</v>
          </cell>
          <cell r="E2009" t="str">
            <v>Res</v>
          </cell>
          <cell r="F2009">
            <v>11</v>
          </cell>
          <cell r="G2009">
            <v>0</v>
          </cell>
          <cell r="H2009">
            <v>11</v>
          </cell>
          <cell r="I2009">
            <v>0</v>
          </cell>
          <cell r="J2009" t="b">
            <v>0</v>
          </cell>
        </row>
        <row r="2010">
          <cell r="A2010" t="str">
            <v>SCE:ROBNC:&lt; 8 WATT A-LAMP LED</v>
          </cell>
          <cell r="B2010" t="str">
            <v>SCE</v>
          </cell>
          <cell r="C2010" t="str">
            <v>ROBNC</v>
          </cell>
          <cell r="D2010" t="str">
            <v>&lt; 8 WATT A-LAMP LED</v>
          </cell>
          <cell r="E2010" t="str">
            <v>Res</v>
          </cell>
          <cell r="F2010">
            <v>6.5999999046325701</v>
          </cell>
          <cell r="G2010">
            <v>6.5999999046325701</v>
          </cell>
          <cell r="H2010">
            <v>6.5999999046325701</v>
          </cell>
          <cell r="I2010">
            <v>6.5999999046325701</v>
          </cell>
          <cell r="J2010" t="b">
            <v>0</v>
          </cell>
        </row>
        <row r="2011">
          <cell r="A2011" t="str">
            <v>PGE:ROB:VSDS FOR MILKING VACUUM PUMP</v>
          </cell>
          <cell r="B2011" t="str">
            <v>PGE</v>
          </cell>
          <cell r="C2011" t="str">
            <v>ROB</v>
          </cell>
          <cell r="D2011" t="str">
            <v>VSDS FOR MILKING VACUUM PUMP</v>
          </cell>
          <cell r="E2011" t="str">
            <v>Ag</v>
          </cell>
          <cell r="F2011">
            <v>15</v>
          </cell>
          <cell r="G2011">
            <v>0</v>
          </cell>
          <cell r="H2011">
            <v>6.666666666666667</v>
          </cell>
          <cell r="I2011">
            <v>0</v>
          </cell>
          <cell r="J2011" t="b">
            <v>1</v>
          </cell>
        </row>
        <row r="2012">
          <cell r="A2012" t="str">
            <v>SCE:ROBNC:&gt;= 4 WATT CANDELABRA LED</v>
          </cell>
          <cell r="B2012" t="str">
            <v>SCE</v>
          </cell>
          <cell r="C2012" t="str">
            <v>ROBNC</v>
          </cell>
          <cell r="D2012" t="str">
            <v>&gt;= 4 WATT CANDELABRA LED</v>
          </cell>
          <cell r="E2012" t="str">
            <v>Res</v>
          </cell>
          <cell r="F2012">
            <v>4.9000000953674299</v>
          </cell>
          <cell r="G2012">
            <v>4.9000000953674299</v>
          </cell>
          <cell r="H2012">
            <v>4.9000000953674299</v>
          </cell>
          <cell r="I2012">
            <v>4.9000000953674299</v>
          </cell>
          <cell r="J2012" t="b">
            <v>0</v>
          </cell>
        </row>
        <row r="2013">
          <cell r="A2013" t="str">
            <v>SCE:ROBNC:10 WATT TO &lt; 11 WATT A-LAMP LED</v>
          </cell>
          <cell r="B2013" t="str">
            <v>SCE</v>
          </cell>
          <cell r="C2013" t="str">
            <v>ROBNC</v>
          </cell>
          <cell r="D2013" t="str">
            <v>10 WATT TO &lt; 11 WATT A-LAMP LED</v>
          </cell>
          <cell r="E2013" t="str">
            <v>Com</v>
          </cell>
          <cell r="F2013">
            <v>6.4000000953674299</v>
          </cell>
          <cell r="G2013">
            <v>6.4000000953674299</v>
          </cell>
          <cell r="H2013">
            <v>6.4000000953674299</v>
          </cell>
          <cell r="I2013">
            <v>6.4000000953674299</v>
          </cell>
          <cell r="J2013" t="b">
            <v>0</v>
          </cell>
        </row>
        <row r="2014">
          <cell r="A2014" t="str">
            <v>PGE:ROB:HVAC_VARIABLE_REFRIG_FLOW_HEAT_RECOVERY_ &gt;=_ 80_TONS</v>
          </cell>
          <cell r="B2014" t="str">
            <v>PGE</v>
          </cell>
          <cell r="C2014" t="str">
            <v>ROB</v>
          </cell>
          <cell r="D2014" t="str">
            <v>HVAC_VARIABLE_REFRIG_FLOW_HEAT_RECOVERY_ &gt;=_ 80_TONS</v>
          </cell>
          <cell r="E2014" t="str">
            <v>Ind</v>
          </cell>
          <cell r="F2014">
            <v>15</v>
          </cell>
          <cell r="G2014">
            <v>0</v>
          </cell>
          <cell r="H2014">
            <v>15</v>
          </cell>
          <cell r="I2014">
            <v>0</v>
          </cell>
          <cell r="J2014" t="b">
            <v>0</v>
          </cell>
        </row>
        <row r="2015">
          <cell r="A2015" t="str">
            <v>PGE:REA:GLYCOL PUMP MOTOR VFD - 10HP</v>
          </cell>
          <cell r="B2015" t="str">
            <v>PGE</v>
          </cell>
          <cell r="C2015" t="str">
            <v>REA</v>
          </cell>
          <cell r="D2015" t="str">
            <v>GLYCOL PUMP MOTOR VFD - 10HP</v>
          </cell>
          <cell r="E2015" t="str">
            <v>Ag</v>
          </cell>
          <cell r="F2015">
            <v>15</v>
          </cell>
          <cell r="G2015">
            <v>0</v>
          </cell>
          <cell r="H2015">
            <v>6.666666666666667</v>
          </cell>
          <cell r="I2015">
            <v>0</v>
          </cell>
          <cell r="J2015" t="b">
            <v>1</v>
          </cell>
        </row>
        <row r="2016">
          <cell r="A2016" t="str">
            <v>PGE:REA:GLYCOL PUMP MOTOR VFD - 7.5HP</v>
          </cell>
          <cell r="B2016" t="str">
            <v>PGE</v>
          </cell>
          <cell r="C2016" t="str">
            <v>REA</v>
          </cell>
          <cell r="D2016" t="str">
            <v>GLYCOL PUMP MOTOR VFD - 7.5HP</v>
          </cell>
          <cell r="E2016" t="str">
            <v>Ag</v>
          </cell>
          <cell r="F2016">
            <v>15</v>
          </cell>
          <cell r="G2016">
            <v>0</v>
          </cell>
          <cell r="H2016">
            <v>6.666666666666667</v>
          </cell>
          <cell r="I2016">
            <v>0</v>
          </cell>
          <cell r="J2016" t="b">
            <v>1</v>
          </cell>
        </row>
        <row r="2017">
          <cell r="A2017" t="str">
            <v>PGE:REA:GLYCOL TANK INSULATION - OUTDOOR</v>
          </cell>
          <cell r="B2017" t="str">
            <v>PGE</v>
          </cell>
          <cell r="C2017" t="str">
            <v>REA</v>
          </cell>
          <cell r="D2017" t="str">
            <v>GLYCOL TANK INSULATION - OUTDOOR</v>
          </cell>
          <cell r="E2017" t="str">
            <v>Ag</v>
          </cell>
          <cell r="F2017">
            <v>15</v>
          </cell>
          <cell r="G2017">
            <v>0</v>
          </cell>
          <cell r="H2017">
            <v>6.666666666666667</v>
          </cell>
          <cell r="I2017">
            <v>0</v>
          </cell>
          <cell r="J2017" t="b">
            <v>1</v>
          </cell>
        </row>
        <row r="2018">
          <cell r="A2018" t="str">
            <v>SCE:ROBNC:10 WATT TO &lt; 11 WATT A-LAMP LED</v>
          </cell>
          <cell r="B2018" t="str">
            <v>SCE</v>
          </cell>
          <cell r="C2018" t="str">
            <v>ROBNC</v>
          </cell>
          <cell r="D2018" t="str">
            <v>10 WATT TO &lt; 11 WATT A-LAMP LED</v>
          </cell>
          <cell r="E2018" t="str">
            <v>Com</v>
          </cell>
          <cell r="F2018">
            <v>6.9000000953674299</v>
          </cell>
          <cell r="G2018">
            <v>6.9000000953674299</v>
          </cell>
          <cell r="H2018">
            <v>6.9000000953674299</v>
          </cell>
          <cell r="I2018">
            <v>6.9000000953674299</v>
          </cell>
          <cell r="J2018" t="b">
            <v>0</v>
          </cell>
        </row>
        <row r="2019">
          <cell r="A2019" t="str">
            <v>PGE:ROB:HVAC_VARIABLE_REFRIG_FLOW_HEAT_RECOVERY_&lt;_80_TONS</v>
          </cell>
          <cell r="B2019" t="str">
            <v>PGE</v>
          </cell>
          <cell r="C2019" t="str">
            <v>ROB</v>
          </cell>
          <cell r="D2019" t="str">
            <v>HVAC_VARIABLE_REFRIG_FLOW_HEAT_RECOVERY_&lt;_80_TONS</v>
          </cell>
          <cell r="E2019" t="str">
            <v>Ind</v>
          </cell>
          <cell r="F2019">
            <v>15</v>
          </cell>
          <cell r="G2019">
            <v>0</v>
          </cell>
          <cell r="H2019">
            <v>15</v>
          </cell>
          <cell r="I2019">
            <v>0</v>
          </cell>
          <cell r="J2019" t="b">
            <v>0</v>
          </cell>
        </row>
        <row r="2020">
          <cell r="A2020" t="str">
            <v>PGE:ROB:GLYCOL PUMP MOTOR VFD - 7.5HP</v>
          </cell>
          <cell r="B2020" t="str">
            <v>PGE</v>
          </cell>
          <cell r="C2020" t="str">
            <v>ROB</v>
          </cell>
          <cell r="D2020" t="str">
            <v>GLYCOL PUMP MOTOR VFD - 7.5HP</v>
          </cell>
          <cell r="E2020" t="str">
            <v>Ag</v>
          </cell>
          <cell r="F2020">
            <v>15</v>
          </cell>
          <cell r="G2020">
            <v>0</v>
          </cell>
          <cell r="H2020">
            <v>6.666666666666667</v>
          </cell>
          <cell r="I2020">
            <v>0</v>
          </cell>
          <cell r="J2020" t="b">
            <v>1</v>
          </cell>
        </row>
        <row r="2021">
          <cell r="A2021" t="str">
            <v>SCE:ROBNC:10 WATT TO &lt; 11 WATT A-LAMP LED</v>
          </cell>
          <cell r="B2021" t="str">
            <v>SCE</v>
          </cell>
          <cell r="C2021" t="str">
            <v>ROBNC</v>
          </cell>
          <cell r="D2021" t="str">
            <v>10 WATT TO &lt; 11 WATT A-LAMP LED</v>
          </cell>
          <cell r="E2021" t="str">
            <v>Ind</v>
          </cell>
          <cell r="F2021">
            <v>6.5</v>
          </cell>
          <cell r="G2021">
            <v>6.5</v>
          </cell>
          <cell r="H2021">
            <v>6.5</v>
          </cell>
          <cell r="I2021">
            <v>6.5</v>
          </cell>
          <cell r="J2021" t="b">
            <v>0</v>
          </cell>
        </row>
        <row r="2022">
          <cell r="A2022" t="str">
            <v>SCE:ROBNC:&gt; 6 TO 10 WATT MR16 LED</v>
          </cell>
          <cell r="B2022" t="str">
            <v>SCE</v>
          </cell>
          <cell r="C2022" t="str">
            <v>ROBNC</v>
          </cell>
          <cell r="D2022" t="str">
            <v>&gt; 6 TO 10 WATT MR16 LED</v>
          </cell>
          <cell r="E2022" t="str">
            <v>Com</v>
          </cell>
          <cell r="F2022">
            <v>7.5999999046325701</v>
          </cell>
          <cell r="G2022">
            <v>7.5999999046325701</v>
          </cell>
          <cell r="H2022">
            <v>7.5999999046325701</v>
          </cell>
          <cell r="I2022">
            <v>7.5999999046325701</v>
          </cell>
          <cell r="J2022" t="b">
            <v>0</v>
          </cell>
        </row>
        <row r="2023">
          <cell r="A2023" t="str">
            <v>SCE:REA:(2) 48IN REDUCED 28 WATT (1) INSTANT START BALLAST - REDUCED LIGHT OUTPUT T8 LINEAR FLUORESCENT REPL</v>
          </cell>
          <cell r="B2023" t="str">
            <v>SCE</v>
          </cell>
          <cell r="C2023" t="str">
            <v>REA</v>
          </cell>
          <cell r="D2023" t="str">
            <v>(2) 48IN REDUCED 28 WATT (1) INSTANT START BALLAST - REDUCED LIGHT OUTPUT T8 LINEAR FLUORESCENT REPL</v>
          </cell>
          <cell r="E2023" t="str">
            <v>Com</v>
          </cell>
          <cell r="F2023">
            <v>14.300000190734901</v>
          </cell>
          <cell r="G2023">
            <v>14.300000190734901</v>
          </cell>
          <cell r="H2023">
            <v>4.7666667302449666</v>
          </cell>
          <cell r="I2023">
            <v>5</v>
          </cell>
          <cell r="J2023" t="b">
            <v>1</v>
          </cell>
        </row>
        <row r="2024">
          <cell r="A2024" t="str">
            <v>SCE:ROBNC:10 WATT TO &lt; 11 WATT A-LAMP LED</v>
          </cell>
          <cell r="B2024" t="str">
            <v>SCE</v>
          </cell>
          <cell r="C2024" t="str">
            <v>ROBNC</v>
          </cell>
          <cell r="D2024" t="str">
            <v>10 WATT TO &lt; 11 WATT A-LAMP LED</v>
          </cell>
          <cell r="E2024" t="str">
            <v>Res</v>
          </cell>
          <cell r="F2024">
            <v>7.0999999046325701</v>
          </cell>
          <cell r="G2024">
            <v>7.0999999046325701</v>
          </cell>
          <cell r="H2024">
            <v>7.0999999046325701</v>
          </cell>
          <cell r="I2024">
            <v>7.0999999046325701</v>
          </cell>
          <cell r="J2024" t="b">
            <v>0</v>
          </cell>
        </row>
        <row r="2025">
          <cell r="A2025" t="str">
            <v>SCE:ROBNC:10 WATT TO &lt; 11 WATT A-LAMP LED</v>
          </cell>
          <cell r="B2025" t="str">
            <v>SCE</v>
          </cell>
          <cell r="C2025" t="str">
            <v>ROBNC</v>
          </cell>
          <cell r="D2025" t="str">
            <v>10 WATT TO &lt; 11 WATT A-LAMP LED</v>
          </cell>
          <cell r="E2025" t="str">
            <v>Res</v>
          </cell>
          <cell r="F2025">
            <v>16</v>
          </cell>
          <cell r="G2025">
            <v>16</v>
          </cell>
          <cell r="H2025">
            <v>16</v>
          </cell>
          <cell r="I2025">
            <v>16</v>
          </cell>
          <cell r="J2025" t="b">
            <v>0</v>
          </cell>
        </row>
        <row r="2026">
          <cell r="A2026" t="str">
            <v>SCE:ROBNC:10 WATT TO &lt; 11 WATT MR16 LED</v>
          </cell>
          <cell r="B2026" t="str">
            <v>SCE</v>
          </cell>
          <cell r="C2026" t="str">
            <v>ROBNC</v>
          </cell>
          <cell r="D2026" t="str">
            <v>10 WATT TO &lt; 11 WATT MR16 LED</v>
          </cell>
          <cell r="E2026" t="str">
            <v>Com</v>
          </cell>
          <cell r="F2026">
            <v>6.5</v>
          </cell>
          <cell r="G2026">
            <v>6.5</v>
          </cell>
          <cell r="H2026">
            <v>6.5</v>
          </cell>
          <cell r="I2026">
            <v>6.5</v>
          </cell>
          <cell r="J2026" t="b">
            <v>0</v>
          </cell>
        </row>
        <row r="2027">
          <cell r="A2027" t="str">
            <v>SCE:ROBNC:10 WATT TO &lt; 11 WATT MR16 LED</v>
          </cell>
          <cell r="B2027" t="str">
            <v>SCE</v>
          </cell>
          <cell r="C2027" t="str">
            <v>ROBNC</v>
          </cell>
          <cell r="D2027" t="str">
            <v>10 WATT TO &lt; 11 WATT MR16 LED</v>
          </cell>
          <cell r="E2027" t="str">
            <v>Ind</v>
          </cell>
          <cell r="F2027">
            <v>6.5</v>
          </cell>
          <cell r="G2027">
            <v>6.5</v>
          </cell>
          <cell r="H2027">
            <v>6.5</v>
          </cell>
          <cell r="I2027">
            <v>6.5</v>
          </cell>
          <cell r="J2027" t="b">
            <v>0</v>
          </cell>
        </row>
        <row r="2028">
          <cell r="A2028" t="str">
            <v>SCE:ROBNC:10 WATT TO &lt; 11 WATT PAR30 LED</v>
          </cell>
          <cell r="B2028" t="str">
            <v>SCE</v>
          </cell>
          <cell r="C2028" t="str">
            <v>ROBNC</v>
          </cell>
          <cell r="D2028" t="str">
            <v>10 WATT TO &lt; 11 WATT PAR30 LED</v>
          </cell>
          <cell r="E2028" t="str">
            <v>Com</v>
          </cell>
          <cell r="F2028">
            <v>6.4000000953674299</v>
          </cell>
          <cell r="G2028">
            <v>6.4000000953674299</v>
          </cell>
          <cell r="H2028">
            <v>6.4000000953674299</v>
          </cell>
          <cell r="I2028">
            <v>6.4000000953674299</v>
          </cell>
          <cell r="J2028" t="b">
            <v>0</v>
          </cell>
        </row>
        <row r="2029">
          <cell r="A2029" t="str">
            <v>SCE:ROBNC:UP TO 17 WATT PAR38 LED</v>
          </cell>
          <cell r="B2029" t="str">
            <v>SCE</v>
          </cell>
          <cell r="C2029" t="str">
            <v>ROBNC</v>
          </cell>
          <cell r="D2029" t="str">
            <v>UP TO 17 WATT PAR38 LED</v>
          </cell>
          <cell r="E2029" t="str">
            <v>Com</v>
          </cell>
          <cell r="F2029">
            <v>5</v>
          </cell>
          <cell r="G2029">
            <v>5</v>
          </cell>
          <cell r="H2029">
            <v>5</v>
          </cell>
          <cell r="I2029">
            <v>5</v>
          </cell>
          <cell r="J2029" t="b">
            <v>0</v>
          </cell>
        </row>
        <row r="2030">
          <cell r="A2030" t="str">
            <v>SCE:ROBNC:UP TO 17 WATT PAR38 LED</v>
          </cell>
          <cell r="B2030" t="str">
            <v>SCE</v>
          </cell>
          <cell r="C2030" t="str">
            <v>ROBNC</v>
          </cell>
          <cell r="D2030" t="str">
            <v>UP TO 17 WATT PAR38 LED</v>
          </cell>
          <cell r="E2030" t="str">
            <v>Com</v>
          </cell>
          <cell r="F2030">
            <v>10.300000190734901</v>
          </cell>
          <cell r="G2030">
            <v>10.300000190734901</v>
          </cell>
          <cell r="H2030">
            <v>10.300000190734901</v>
          </cell>
          <cell r="I2030">
            <v>10.300000190734901</v>
          </cell>
          <cell r="J2030" t="b">
            <v>0</v>
          </cell>
        </row>
        <row r="2031">
          <cell r="A2031" t="str">
            <v>SCE:ROBNC:10 WATT TO &lt; 11 WATT PAR30 LED</v>
          </cell>
          <cell r="B2031" t="str">
            <v>SCE</v>
          </cell>
          <cell r="C2031" t="str">
            <v>ROBNC</v>
          </cell>
          <cell r="D2031" t="str">
            <v>10 WATT TO &lt; 11 WATT PAR30 LED</v>
          </cell>
          <cell r="E2031" t="str">
            <v>Ind</v>
          </cell>
          <cell r="F2031">
            <v>6.5999999046325701</v>
          </cell>
          <cell r="G2031">
            <v>6.5999999046325701</v>
          </cell>
          <cell r="H2031">
            <v>6.5999999046325701</v>
          </cell>
          <cell r="I2031">
            <v>6.5999999046325701</v>
          </cell>
          <cell r="J2031" t="b">
            <v>0</v>
          </cell>
        </row>
        <row r="2032">
          <cell r="A2032" t="str">
            <v>SCE:ROBNC:11 WATT TO &lt; 12 WATT A-LAMP LED</v>
          </cell>
          <cell r="B2032" t="str">
            <v>SCE</v>
          </cell>
          <cell r="C2032" t="str">
            <v>ROBNC</v>
          </cell>
          <cell r="D2032" t="str">
            <v>11 WATT TO &lt; 12 WATT A-LAMP LED</v>
          </cell>
          <cell r="E2032" t="str">
            <v>Com</v>
          </cell>
          <cell r="F2032">
            <v>6.3000001907348597</v>
          </cell>
          <cell r="G2032">
            <v>6.3000001907348597</v>
          </cell>
          <cell r="H2032">
            <v>6.3000001907348597</v>
          </cell>
          <cell r="I2032">
            <v>6.3000001907348597</v>
          </cell>
          <cell r="J2032" t="b">
            <v>0</v>
          </cell>
        </row>
        <row r="2033">
          <cell r="A2033" t="str">
            <v>SCE:ROBNC:11 WATT TO &lt; 12 WATT A-LAMP LED</v>
          </cell>
          <cell r="B2033" t="str">
            <v>SCE</v>
          </cell>
          <cell r="C2033" t="str">
            <v>ROBNC</v>
          </cell>
          <cell r="D2033" t="str">
            <v>11 WATT TO &lt; 12 WATT A-LAMP LED</v>
          </cell>
          <cell r="E2033" t="str">
            <v>Com</v>
          </cell>
          <cell r="F2033">
            <v>8.6999998092651403</v>
          </cell>
          <cell r="G2033">
            <v>8.6999998092651403</v>
          </cell>
          <cell r="H2033">
            <v>8.6999998092651403</v>
          </cell>
          <cell r="I2033">
            <v>8.6999998092651403</v>
          </cell>
          <cell r="J2033" t="b">
            <v>0</v>
          </cell>
        </row>
        <row r="2034">
          <cell r="A2034" t="str">
            <v>SCE:ROBNC:11 WATT TO &lt; 12 WATT A-LAMP LED</v>
          </cell>
          <cell r="B2034" t="str">
            <v>SCE</v>
          </cell>
          <cell r="C2034" t="str">
            <v>ROBNC</v>
          </cell>
          <cell r="D2034" t="str">
            <v>11 WATT TO &lt; 12 WATT A-LAMP LED</v>
          </cell>
          <cell r="E2034" t="str">
            <v>Ind</v>
          </cell>
          <cell r="F2034">
            <v>6.5</v>
          </cell>
          <cell r="G2034">
            <v>6.5</v>
          </cell>
          <cell r="H2034">
            <v>6.5</v>
          </cell>
          <cell r="I2034">
            <v>6.5</v>
          </cell>
          <cell r="J2034" t="b">
            <v>0</v>
          </cell>
        </row>
        <row r="2035">
          <cell r="A2035" t="str">
            <v>SCE:ER:(1) 48IN MEDIUM TEMP REACH-IN DISPLAY CASES CANOPY LED REPLACING (1) 48IN T12 LINEAR FLUORESCENT</v>
          </cell>
          <cell r="B2035" t="str">
            <v>SCE</v>
          </cell>
          <cell r="C2035" t="str">
            <v>ER</v>
          </cell>
          <cell r="D2035" t="str">
            <v>(1) 48IN MEDIUM TEMP REACH-IN DISPLAY CASES CANOPY LED REPLACING (1) 48IN T12 LINEAR FLUORESCENT</v>
          </cell>
          <cell r="E2035" t="str">
            <v>Com</v>
          </cell>
          <cell r="F2035">
            <v>4.0999999046325701</v>
          </cell>
          <cell r="G2035">
            <v>1.3999999761581401</v>
          </cell>
          <cell r="H2035">
            <v>4.0999999046325701</v>
          </cell>
          <cell r="I2035">
            <v>1.3999999761581401</v>
          </cell>
          <cell r="J2035" t="b">
            <v>0</v>
          </cell>
        </row>
        <row r="2036">
          <cell r="A2036" t="str">
            <v>SCE:ROBNC:11 WATT TO &lt; 12 WATT A-LAMP LED</v>
          </cell>
          <cell r="B2036" t="str">
            <v>SCE</v>
          </cell>
          <cell r="C2036" t="str">
            <v>ROBNC</v>
          </cell>
          <cell r="D2036" t="str">
            <v>11 WATT TO &lt; 12 WATT A-LAMP LED</v>
          </cell>
          <cell r="E2036" t="str">
            <v>Res</v>
          </cell>
          <cell r="F2036">
            <v>6.4000000953674299</v>
          </cell>
          <cell r="G2036">
            <v>6.4000000953674299</v>
          </cell>
          <cell r="H2036">
            <v>6.4000000953674299</v>
          </cell>
          <cell r="I2036">
            <v>6.4000000953674299</v>
          </cell>
          <cell r="J2036" t="b">
            <v>0</v>
          </cell>
        </row>
        <row r="2037">
          <cell r="A2037" t="str">
            <v>SCE:ROBNC:11 WATT TO &lt; 12 WATT A-LAMP LED</v>
          </cell>
          <cell r="B2037" t="str">
            <v>SCE</v>
          </cell>
          <cell r="C2037" t="str">
            <v>ROBNC</v>
          </cell>
          <cell r="D2037" t="str">
            <v>11 WATT TO &lt; 12 WATT A-LAMP LED</v>
          </cell>
          <cell r="E2037" t="str">
            <v>Res</v>
          </cell>
          <cell r="F2037">
            <v>6.5</v>
          </cell>
          <cell r="G2037">
            <v>6.5</v>
          </cell>
          <cell r="H2037">
            <v>6.5</v>
          </cell>
          <cell r="I2037">
            <v>6.5</v>
          </cell>
          <cell r="J2037" t="b">
            <v>0</v>
          </cell>
        </row>
        <row r="2038">
          <cell r="A2038" t="str">
            <v>SCE:ER:(1) 48IN MEDIUM TEMP REACH-IN DISPLAY CASES SHELF LED REPLACING (1) 48IN T12 LINEAR FLUORESCENT</v>
          </cell>
          <cell r="B2038" t="str">
            <v>SCE</v>
          </cell>
          <cell r="C2038" t="str">
            <v>ER</v>
          </cell>
          <cell r="D2038" t="str">
            <v>(1) 48IN MEDIUM TEMP REACH-IN DISPLAY CASES SHELF LED REPLACING (1) 48IN T12 LINEAR FLUORESCENT</v>
          </cell>
          <cell r="E2038" t="str">
            <v>Com</v>
          </cell>
          <cell r="F2038">
            <v>4.0999999046325701</v>
          </cell>
          <cell r="G2038">
            <v>1.3999999761581401</v>
          </cell>
          <cell r="H2038">
            <v>4.0999999046325701</v>
          </cell>
          <cell r="I2038">
            <v>1.3999999761581401</v>
          </cell>
          <cell r="J2038" t="b">
            <v>0</v>
          </cell>
        </row>
        <row r="2039">
          <cell r="A2039" t="str">
            <v>SCE:ROBNC:12 WATT TO &lt; 13 WATT PAR30 LED</v>
          </cell>
          <cell r="B2039" t="str">
            <v>SCE</v>
          </cell>
          <cell r="C2039" t="str">
            <v>ROBNC</v>
          </cell>
          <cell r="D2039" t="str">
            <v>12 WATT TO &lt; 13 WATT PAR30 LED</v>
          </cell>
          <cell r="E2039" t="str">
            <v>Res</v>
          </cell>
          <cell r="F2039">
            <v>6.5</v>
          </cell>
          <cell r="G2039">
            <v>6.5</v>
          </cell>
          <cell r="H2039">
            <v>6.5</v>
          </cell>
          <cell r="I2039">
            <v>6.5</v>
          </cell>
          <cell r="J2039" t="b">
            <v>0</v>
          </cell>
        </row>
        <row r="2040">
          <cell r="A2040" t="str">
            <v>SCE:ROBNC:12 WATT TO &lt; 13 WATT PAR38 LED</v>
          </cell>
          <cell r="B2040" t="str">
            <v>SCE</v>
          </cell>
          <cell r="C2040" t="str">
            <v>ROBNC</v>
          </cell>
          <cell r="D2040" t="str">
            <v>12 WATT TO &lt; 13 WATT PAR38 LED</v>
          </cell>
          <cell r="E2040" t="str">
            <v>Res</v>
          </cell>
          <cell r="F2040">
            <v>6.4000000953674299</v>
          </cell>
          <cell r="G2040">
            <v>6.4000000953674299</v>
          </cell>
          <cell r="H2040">
            <v>6.4000000953674299</v>
          </cell>
          <cell r="I2040">
            <v>6.4000000953674299</v>
          </cell>
          <cell r="J2040" t="b">
            <v>0</v>
          </cell>
        </row>
        <row r="2041">
          <cell r="A2041" t="str">
            <v>SCE:ROBNC:13 WATT TO &lt; 14 WATT PAR38 LED</v>
          </cell>
          <cell r="B2041" t="str">
            <v>SCE</v>
          </cell>
          <cell r="C2041" t="str">
            <v>ROBNC</v>
          </cell>
          <cell r="D2041" t="str">
            <v>13 WATT TO &lt; 14 WATT PAR38 LED</v>
          </cell>
          <cell r="E2041" t="str">
            <v>Com</v>
          </cell>
          <cell r="F2041">
            <v>6.5</v>
          </cell>
          <cell r="G2041">
            <v>6.5</v>
          </cell>
          <cell r="H2041">
            <v>6.5</v>
          </cell>
          <cell r="I2041">
            <v>6.5</v>
          </cell>
          <cell r="J2041" t="b">
            <v>0</v>
          </cell>
        </row>
        <row r="2042">
          <cell r="A2042" t="str">
            <v>SCE:ROBNC:13 WATT TO &lt; 14 WATT PAR38 LED</v>
          </cell>
          <cell r="B2042" t="str">
            <v>SCE</v>
          </cell>
          <cell r="C2042" t="str">
            <v>ROBNC</v>
          </cell>
          <cell r="D2042" t="str">
            <v>13 WATT TO &lt; 14 WATT PAR38 LED</v>
          </cell>
          <cell r="E2042" t="str">
            <v>Ind</v>
          </cell>
          <cell r="F2042">
            <v>6.5</v>
          </cell>
          <cell r="G2042">
            <v>6.5</v>
          </cell>
          <cell r="H2042">
            <v>6.5</v>
          </cell>
          <cell r="I2042">
            <v>6.5</v>
          </cell>
          <cell r="J2042" t="b">
            <v>0</v>
          </cell>
        </row>
        <row r="2043">
          <cell r="A2043" t="str">
            <v>SCE:ROBNC:15 WATT TO &lt; 16 WATT A-LAMP LED</v>
          </cell>
          <cell r="B2043" t="str">
            <v>SCE</v>
          </cell>
          <cell r="C2043" t="str">
            <v>ROBNC</v>
          </cell>
          <cell r="D2043" t="str">
            <v>15 WATT TO &lt; 16 WATT A-LAMP LED</v>
          </cell>
          <cell r="E2043" t="str">
            <v>Res</v>
          </cell>
          <cell r="F2043">
            <v>6.5999999046325701</v>
          </cell>
          <cell r="G2043">
            <v>6.5999999046325701</v>
          </cell>
          <cell r="H2043">
            <v>6.5999999046325701</v>
          </cell>
          <cell r="I2043">
            <v>6.5999999046325701</v>
          </cell>
          <cell r="J2043" t="b">
            <v>0</v>
          </cell>
        </row>
        <row r="2044">
          <cell r="A2044" t="str">
            <v>SCE:ROBNC:16 WATT TO &lt; 17 WATT PAR38 LED</v>
          </cell>
          <cell r="B2044" t="str">
            <v>SCE</v>
          </cell>
          <cell r="C2044" t="str">
            <v>ROBNC</v>
          </cell>
          <cell r="D2044" t="str">
            <v>16 WATT TO &lt; 17 WATT PAR38 LED</v>
          </cell>
          <cell r="E2044" t="str">
            <v>Com</v>
          </cell>
          <cell r="F2044">
            <v>6.5999999046325701</v>
          </cell>
          <cell r="G2044">
            <v>6.5999999046325701</v>
          </cell>
          <cell r="H2044">
            <v>6.5999999046325701</v>
          </cell>
          <cell r="I2044">
            <v>6.5999999046325701</v>
          </cell>
          <cell r="J2044" t="b">
            <v>0</v>
          </cell>
        </row>
        <row r="2045">
          <cell r="A2045" t="str">
            <v>SCE:ROBNC:19 WATT TO &lt; 20 WATT A-LAMP LED</v>
          </cell>
          <cell r="B2045" t="str">
            <v>SCE</v>
          </cell>
          <cell r="C2045" t="str">
            <v>ROBNC</v>
          </cell>
          <cell r="D2045" t="str">
            <v>19 WATT TO &lt; 20 WATT A-LAMP LED</v>
          </cell>
          <cell r="E2045" t="str">
            <v>Com</v>
          </cell>
          <cell r="F2045">
            <v>6.5</v>
          </cell>
          <cell r="G2045">
            <v>6.5</v>
          </cell>
          <cell r="H2045">
            <v>6.5</v>
          </cell>
          <cell r="I2045">
            <v>6.5</v>
          </cell>
          <cell r="J2045" t="b">
            <v>0</v>
          </cell>
        </row>
        <row r="2046">
          <cell r="A2046" t="str">
            <v>SCE:ROBNC:20 WATT TO &lt; 21 WATT PAR38 LED</v>
          </cell>
          <cell r="B2046" t="str">
            <v>SCE</v>
          </cell>
          <cell r="C2046" t="str">
            <v>ROBNC</v>
          </cell>
          <cell r="D2046" t="str">
            <v>20 WATT TO &lt; 21 WATT PAR38 LED</v>
          </cell>
          <cell r="E2046" t="str">
            <v>Com</v>
          </cell>
          <cell r="F2046">
            <v>12</v>
          </cell>
          <cell r="G2046">
            <v>12</v>
          </cell>
          <cell r="H2046">
            <v>12</v>
          </cell>
          <cell r="I2046">
            <v>12</v>
          </cell>
          <cell r="J2046" t="b">
            <v>0</v>
          </cell>
        </row>
        <row r="2047">
          <cell r="A2047" t="str">
            <v>SCE:ROBNC:7 WATT TO &lt; 8 WATT PAR20 LED</v>
          </cell>
          <cell r="B2047" t="str">
            <v>SCE</v>
          </cell>
          <cell r="C2047" t="str">
            <v>ROBNC</v>
          </cell>
          <cell r="D2047" t="str">
            <v>7 WATT TO &lt; 8 WATT PAR20 LED</v>
          </cell>
          <cell r="E2047" t="str">
            <v>Com</v>
          </cell>
          <cell r="F2047">
            <v>6.4000000953674299</v>
          </cell>
          <cell r="G2047">
            <v>6.4000000953674299</v>
          </cell>
          <cell r="H2047">
            <v>6.4000000953674299</v>
          </cell>
          <cell r="I2047">
            <v>6.4000000953674299</v>
          </cell>
          <cell r="J2047" t="b">
            <v>0</v>
          </cell>
        </row>
        <row r="2048">
          <cell r="A2048" t="str">
            <v>SCE:ROBNC:8 WATT TO &lt; 9 WATT PAR20 LED</v>
          </cell>
          <cell r="B2048" t="str">
            <v>SCE</v>
          </cell>
          <cell r="C2048" t="str">
            <v>ROBNC</v>
          </cell>
          <cell r="D2048" t="str">
            <v>8 WATT TO &lt; 9 WATT PAR20 LED</v>
          </cell>
          <cell r="E2048" t="str">
            <v>Res</v>
          </cell>
          <cell r="F2048">
            <v>6.4000000953674299</v>
          </cell>
          <cell r="G2048">
            <v>6.4000000953674299</v>
          </cell>
          <cell r="H2048">
            <v>6.4000000953674299</v>
          </cell>
          <cell r="I2048">
            <v>6.4000000953674299</v>
          </cell>
          <cell r="J2048" t="b">
            <v>0</v>
          </cell>
        </row>
        <row r="2049">
          <cell r="A2049" t="str">
            <v>SCE:ROBNC:9 WATT TO &lt; 10 WATT A-LAMP LED</v>
          </cell>
          <cell r="B2049" t="str">
            <v>SCE</v>
          </cell>
          <cell r="C2049" t="str">
            <v>ROBNC</v>
          </cell>
          <cell r="D2049" t="str">
            <v>9 WATT TO &lt; 10 WATT A-LAMP LED</v>
          </cell>
          <cell r="E2049" t="str">
            <v>Res</v>
          </cell>
          <cell r="F2049">
            <v>6.5999999046325701</v>
          </cell>
          <cell r="G2049">
            <v>6.5999999046325701</v>
          </cell>
          <cell r="H2049">
            <v>6.5999999046325701</v>
          </cell>
          <cell r="I2049">
            <v>6.5999999046325701</v>
          </cell>
          <cell r="J2049" t="b">
            <v>0</v>
          </cell>
        </row>
        <row r="2050">
          <cell r="A2050" t="str">
            <v>SCE:ROBNC:9 WATT TO &lt; 10 WATT MR16 LED</v>
          </cell>
          <cell r="B2050" t="str">
            <v>SCE</v>
          </cell>
          <cell r="C2050" t="str">
            <v>ROBNC</v>
          </cell>
          <cell r="D2050" t="str">
            <v>9 WATT TO &lt; 10 WATT MR16 LED</v>
          </cell>
          <cell r="E2050" t="str">
            <v>Com</v>
          </cell>
          <cell r="F2050">
            <v>6.4741680694030803</v>
          </cell>
          <cell r="G2050">
            <v>6.4741680694030803</v>
          </cell>
          <cell r="H2050">
            <v>6.4741680694030803</v>
          </cell>
          <cell r="I2050">
            <v>6.4741680694030803</v>
          </cell>
          <cell r="J2050" t="b">
            <v>0</v>
          </cell>
        </row>
        <row r="2051">
          <cell r="A2051" t="str">
            <v>SCE:ROBNC:9 WATT TO &lt; 10 WATT PAR20 LED</v>
          </cell>
          <cell r="B2051" t="str">
            <v>SCE</v>
          </cell>
          <cell r="C2051" t="str">
            <v>ROBNC</v>
          </cell>
          <cell r="D2051" t="str">
            <v>9 WATT TO &lt; 10 WATT PAR20 LED</v>
          </cell>
          <cell r="E2051" t="str">
            <v>Com</v>
          </cell>
          <cell r="F2051">
            <v>12</v>
          </cell>
          <cell r="G2051">
            <v>12</v>
          </cell>
          <cell r="H2051">
            <v>12</v>
          </cell>
          <cell r="I2051">
            <v>12</v>
          </cell>
          <cell r="J2051" t="b">
            <v>0</v>
          </cell>
        </row>
        <row r="2052">
          <cell r="A2052" t="str">
            <v>SCE:ER:(2) 48IN (1) PREMIUM INSTANT START BALLAST - REDUCED LIGHT OUTPUT T8 LINEAR FLOURESCENT  REPLACING (</v>
          </cell>
          <cell r="B2052" t="str">
            <v>SCE</v>
          </cell>
          <cell r="C2052" t="str">
            <v>ER</v>
          </cell>
          <cell r="D2052" t="str">
            <v>(2) 48IN (1) PREMIUM INSTANT START BALLAST - REDUCED LIGHT OUTPUT T8 LINEAR FLOURESCENT  REPLACING (</v>
          </cell>
          <cell r="E2052" t="str">
            <v>Com</v>
          </cell>
          <cell r="F2052">
            <v>15</v>
          </cell>
          <cell r="G2052">
            <v>2</v>
          </cell>
          <cell r="H2052">
            <v>15</v>
          </cell>
          <cell r="I2052">
            <v>2</v>
          </cell>
          <cell r="J2052" t="b">
            <v>0</v>
          </cell>
        </row>
        <row r="2053">
          <cell r="A2053" t="str">
            <v>SCE:ER:(2) 48IN (1) PREMIUM INSTANT START BALLAST - REDUCED LIGHT OUTPUT T8 LINEAR FLOURESCENT  REPLACING (</v>
          </cell>
          <cell r="B2053" t="str">
            <v>SCE</v>
          </cell>
          <cell r="C2053" t="str">
            <v>ER</v>
          </cell>
          <cell r="D2053" t="str">
            <v>(2) 48IN (1) PREMIUM INSTANT START BALLAST - REDUCED LIGHT OUTPUT T8 LINEAR FLOURESCENT  REPLACING (</v>
          </cell>
          <cell r="E2053" t="str">
            <v>Com</v>
          </cell>
          <cell r="F2053">
            <v>15</v>
          </cell>
          <cell r="G2053">
            <v>3.4000000953674299</v>
          </cell>
          <cell r="H2053">
            <v>15</v>
          </cell>
          <cell r="I2053">
            <v>3.4000000953674299</v>
          </cell>
          <cell r="J2053" t="b">
            <v>0</v>
          </cell>
        </row>
        <row r="2054">
          <cell r="A2054" t="str">
            <v>SCE:ROBNC:&gt; 10 TO 30 WATT A-LAMP LED</v>
          </cell>
          <cell r="B2054" t="str">
            <v>SCE</v>
          </cell>
          <cell r="C2054" t="str">
            <v>ROBNC</v>
          </cell>
          <cell r="D2054" t="str">
            <v>&gt; 10 TO 30 WATT A-LAMP LED</v>
          </cell>
          <cell r="E2054" t="str">
            <v>Res</v>
          </cell>
          <cell r="F2054">
            <v>5.0999999046325701</v>
          </cell>
          <cell r="G2054">
            <v>5.0999999046325701</v>
          </cell>
          <cell r="H2054">
            <v>5.0999999046325701</v>
          </cell>
          <cell r="I2054">
            <v>5.0999999046325701</v>
          </cell>
          <cell r="J2054" t="b">
            <v>0</v>
          </cell>
        </row>
        <row r="2055">
          <cell r="A2055" t="str">
            <v>SCE:ROBNC:&gt; 10 TO 30 WATT A-LAMP LED</v>
          </cell>
          <cell r="B2055" t="str">
            <v>SCE</v>
          </cell>
          <cell r="C2055" t="str">
            <v>ROBNC</v>
          </cell>
          <cell r="D2055" t="str">
            <v>&gt; 10 TO 30 WATT A-LAMP LED</v>
          </cell>
          <cell r="E2055" t="str">
            <v>Res</v>
          </cell>
          <cell r="F2055">
            <v>16</v>
          </cell>
          <cell r="G2055">
            <v>16</v>
          </cell>
          <cell r="H2055">
            <v>16</v>
          </cell>
          <cell r="I2055">
            <v>16</v>
          </cell>
          <cell r="J2055" t="b">
            <v>0</v>
          </cell>
        </row>
        <row r="2056">
          <cell r="A2056" t="str">
            <v>PGE:R:LED A-LAMP 13 TO &lt; 14 WATTS</v>
          </cell>
          <cell r="B2056" t="str">
            <v>PGE</v>
          </cell>
          <cell r="C2056" t="str">
            <v>R</v>
          </cell>
          <cell r="D2056" t="str">
            <v>LED A-LAMP 13 TO &lt; 14 WATTS</v>
          </cell>
          <cell r="E2056" t="str">
            <v>Res</v>
          </cell>
          <cell r="F2056">
            <v>8.6999999999999993</v>
          </cell>
          <cell r="G2056">
            <v>0</v>
          </cell>
          <cell r="H2056">
            <v>8.6999999999999993</v>
          </cell>
          <cell r="I2056">
            <v>0</v>
          </cell>
          <cell r="J2056" t="b">
            <v>0</v>
          </cell>
        </row>
        <row r="2057">
          <cell r="A2057" t="str">
            <v>PGE:R:LED A-LAMP 8 TO &lt; 9 WATTS</v>
          </cell>
          <cell r="B2057" t="str">
            <v>PGE</v>
          </cell>
          <cell r="C2057" t="str">
            <v>R</v>
          </cell>
          <cell r="D2057" t="str">
            <v>LED A-LAMP 8 TO &lt; 9 WATTS</v>
          </cell>
          <cell r="E2057" t="str">
            <v>Res</v>
          </cell>
          <cell r="F2057">
            <v>11.98</v>
          </cell>
          <cell r="G2057">
            <v>0</v>
          </cell>
          <cell r="H2057">
            <v>11.98</v>
          </cell>
          <cell r="I2057">
            <v>0</v>
          </cell>
          <cell r="J2057" t="b">
            <v>0</v>
          </cell>
        </row>
        <row r="2058">
          <cell r="A2058" t="str">
            <v>PGE:R:LED CANDELABRA &gt;=3 TO &lt;=5</v>
          </cell>
          <cell r="B2058" t="str">
            <v>PGE</v>
          </cell>
          <cell r="C2058" t="str">
            <v>R</v>
          </cell>
          <cell r="D2058" t="str">
            <v>LED CANDELABRA &gt;=3 TO &lt;=5</v>
          </cell>
          <cell r="E2058" t="str">
            <v>Res</v>
          </cell>
          <cell r="F2058">
            <v>3.74</v>
          </cell>
          <cell r="G2058">
            <v>0</v>
          </cell>
          <cell r="H2058">
            <v>3.74</v>
          </cell>
          <cell r="I2058">
            <v>0</v>
          </cell>
          <cell r="J2058" t="b">
            <v>0</v>
          </cell>
        </row>
        <row r="2059">
          <cell r="A2059" t="str">
            <v>SCE:ER:(2) 48IN REDUCED 28 WATT (1) INSTANT START BALLAST W/ REFLECTORS T8 LINEAR FLUORESCENT REPLACING (2)</v>
          </cell>
          <cell r="B2059" t="str">
            <v>SCE</v>
          </cell>
          <cell r="C2059" t="str">
            <v>ER</v>
          </cell>
          <cell r="D2059" t="str">
            <v>(2) 48IN REDUCED 28 WATT (1) INSTANT START BALLAST W/ REFLECTORS T8 LINEAR FLUORESCENT REPLACING (2)</v>
          </cell>
          <cell r="E2059" t="str">
            <v>Com</v>
          </cell>
          <cell r="F2059">
            <v>15</v>
          </cell>
          <cell r="G2059">
            <v>2.5999999046325701</v>
          </cell>
          <cell r="H2059">
            <v>15</v>
          </cell>
          <cell r="I2059">
            <v>2.5999999046325701</v>
          </cell>
          <cell r="J2059" t="b">
            <v>0</v>
          </cell>
        </row>
        <row r="2060">
          <cell r="A2060" t="str">
            <v>SCE:ER:(2) 48IN REDUCED 28 WATT (1) INSTANT START BALLAST W/ REFLECTORS T8 LINEAR FLUORESCENT REPLACING (4)</v>
          </cell>
          <cell r="B2060" t="str">
            <v>SCE</v>
          </cell>
          <cell r="C2060" t="str">
            <v>ER</v>
          </cell>
          <cell r="D2060" t="str">
            <v>(2) 48IN REDUCED 28 WATT (1) INSTANT START BALLAST W/ REFLECTORS T8 LINEAR FLUORESCENT REPLACING (4)</v>
          </cell>
          <cell r="E2060" t="str">
            <v>Com</v>
          </cell>
          <cell r="F2060">
            <v>14.5</v>
          </cell>
          <cell r="G2060">
            <v>4.8000001907348597</v>
          </cell>
          <cell r="H2060">
            <v>14.5</v>
          </cell>
          <cell r="I2060">
            <v>4.8000001907348597</v>
          </cell>
          <cell r="J2060" t="b">
            <v>0</v>
          </cell>
        </row>
        <row r="2061">
          <cell r="A2061" t="str">
            <v>PGE:R:LED PAR30 = 12 TO &lt;13 WATTS</v>
          </cell>
          <cell r="B2061" t="str">
            <v>PGE</v>
          </cell>
          <cell r="C2061" t="str">
            <v>R</v>
          </cell>
          <cell r="D2061" t="str">
            <v>LED PAR30 = 12 TO &lt;13 WATTS</v>
          </cell>
          <cell r="E2061" t="str">
            <v>Res</v>
          </cell>
          <cell r="F2061">
            <v>4.0999999999999996</v>
          </cell>
          <cell r="G2061">
            <v>0</v>
          </cell>
          <cell r="H2061">
            <v>4.0999999999999996</v>
          </cell>
          <cell r="I2061">
            <v>0</v>
          </cell>
          <cell r="J2061" t="b">
            <v>0</v>
          </cell>
        </row>
        <row r="2062">
          <cell r="A2062" t="str">
            <v>PGE:R:LED R-BR - 11 TO &lt;14 WATTS</v>
          </cell>
          <cell r="B2062" t="str">
            <v>PGE</v>
          </cell>
          <cell r="C2062" t="str">
            <v>R</v>
          </cell>
          <cell r="D2062" t="str">
            <v>LED R-BR - 11 TO &lt;14 WATTS</v>
          </cell>
          <cell r="E2062" t="str">
            <v>Res</v>
          </cell>
          <cell r="F2062">
            <v>9.5</v>
          </cell>
          <cell r="G2062">
            <v>0</v>
          </cell>
          <cell r="H2062">
            <v>9.5</v>
          </cell>
          <cell r="I2062">
            <v>0</v>
          </cell>
          <cell r="J2062" t="b">
            <v>0</v>
          </cell>
        </row>
        <row r="2063">
          <cell r="A2063" t="str">
            <v>PGE:ROB:LED A-LAMP 8 TO &lt; 9 WATTS</v>
          </cell>
          <cell r="B2063" t="str">
            <v>PGE</v>
          </cell>
          <cell r="C2063" t="str">
            <v>ROB</v>
          </cell>
          <cell r="D2063" t="str">
            <v>LED A-LAMP 8 TO &lt; 9 WATTS</v>
          </cell>
          <cell r="E2063" t="str">
            <v>Res</v>
          </cell>
          <cell r="F2063">
            <v>7.4</v>
          </cell>
          <cell r="G2063">
            <v>0</v>
          </cell>
          <cell r="H2063">
            <v>7.4</v>
          </cell>
          <cell r="I2063">
            <v>0</v>
          </cell>
          <cell r="J2063" t="b">
            <v>0</v>
          </cell>
        </row>
        <row r="2064">
          <cell r="A2064" t="str">
            <v>PGE:ROB:LED R-BR - 14 TO &lt;= 22 WATTS</v>
          </cell>
          <cell r="B2064" t="str">
            <v>PGE</v>
          </cell>
          <cell r="C2064" t="str">
            <v>ROB</v>
          </cell>
          <cell r="D2064" t="str">
            <v>LED R-BR - 14 TO &lt;= 22 WATTS</v>
          </cell>
          <cell r="E2064" t="str">
            <v>Res</v>
          </cell>
          <cell r="F2064">
            <v>8.2200000000000006</v>
          </cell>
          <cell r="G2064">
            <v>0</v>
          </cell>
          <cell r="H2064">
            <v>8.2200000000000006</v>
          </cell>
          <cell r="I2064">
            <v>0</v>
          </cell>
          <cell r="J2064" t="b">
            <v>0</v>
          </cell>
        </row>
        <row r="2065">
          <cell r="A2065" t="str">
            <v>SDGE:ROB:HIGH-EFFICIENCY CLOTHES WASHER, MEF&gt;=2.4, MEF &gt;=4</v>
          </cell>
          <cell r="B2065" t="str">
            <v>SDGE</v>
          </cell>
          <cell r="C2065" t="str">
            <v>ROB</v>
          </cell>
          <cell r="D2065" t="str">
            <v>HIGH-EFFICIENCY CLOTHES WASHER, MEF&gt;=2.4, MEF &gt;=4</v>
          </cell>
          <cell r="E2065" t="str">
            <v>Res</v>
          </cell>
          <cell r="F2065">
            <v>11</v>
          </cell>
          <cell r="G2065">
            <v>0</v>
          </cell>
          <cell r="H2065">
            <v>11</v>
          </cell>
          <cell r="I2065">
            <v>0</v>
          </cell>
          <cell r="J2065" t="b">
            <v>0</v>
          </cell>
        </row>
        <row r="2066">
          <cell r="A2066" t="str">
            <v>SDGE:ROB:NATURAL GAS W/H 30 GAL EF (0.62-0.64)</v>
          </cell>
          <cell r="B2066" t="str">
            <v>SDGE</v>
          </cell>
          <cell r="C2066" t="str">
            <v>ROB</v>
          </cell>
          <cell r="D2066" t="str">
            <v>NATURAL GAS W/H 30 GAL EF (0.62-0.64)</v>
          </cell>
          <cell r="E2066" t="str">
            <v>Res</v>
          </cell>
          <cell r="F2066">
            <v>11</v>
          </cell>
          <cell r="G2066">
            <v>0</v>
          </cell>
          <cell r="H2066">
            <v>11</v>
          </cell>
          <cell r="I2066">
            <v>0</v>
          </cell>
          <cell r="J2066" t="b">
            <v>0</v>
          </cell>
        </row>
        <row r="2067">
          <cell r="A2067" t="str">
            <v>SDGE:ROB:NATURAL GAS W/H 40 GAL EF (0.70+)</v>
          </cell>
          <cell r="B2067" t="str">
            <v>SDGE</v>
          </cell>
          <cell r="C2067" t="str">
            <v>ROB</v>
          </cell>
          <cell r="D2067" t="str">
            <v>NATURAL GAS W/H 40 GAL EF (0.70+)</v>
          </cell>
          <cell r="E2067" t="str">
            <v>Res</v>
          </cell>
          <cell r="F2067">
            <v>11</v>
          </cell>
          <cell r="G2067">
            <v>0</v>
          </cell>
          <cell r="H2067">
            <v>11</v>
          </cell>
          <cell r="I2067">
            <v>0</v>
          </cell>
          <cell r="J2067" t="b">
            <v>0</v>
          </cell>
        </row>
        <row r="2068">
          <cell r="A2068" t="str">
            <v>SDGE:ROB:A/C - ROOM UNIT - ENERGY STAR</v>
          </cell>
          <cell r="B2068" t="str">
            <v>SDGE</v>
          </cell>
          <cell r="C2068" t="str">
            <v>ROB</v>
          </cell>
          <cell r="D2068" t="str">
            <v>A/C - ROOM UNIT - ENERGY STAR</v>
          </cell>
          <cell r="E2068" t="str">
            <v>Res</v>
          </cell>
          <cell r="F2068">
            <v>9</v>
          </cell>
          <cell r="G2068">
            <v>0</v>
          </cell>
          <cell r="H2068">
            <v>9</v>
          </cell>
          <cell r="I2068">
            <v>0</v>
          </cell>
          <cell r="J2068" t="b">
            <v>0</v>
          </cell>
        </row>
        <row r="2069">
          <cell r="A2069" t="str">
            <v>SDGE:ROB:HIGH-PERFORMANCE HEAT PUMP WATER HEATER 50GAL.</v>
          </cell>
          <cell r="B2069" t="str">
            <v>SDGE</v>
          </cell>
          <cell r="C2069" t="str">
            <v>ROB</v>
          </cell>
          <cell r="D2069" t="str">
            <v>HIGH-PERFORMANCE HEAT PUMP WATER HEATER 50GAL.</v>
          </cell>
          <cell r="E2069" t="str">
            <v>Res</v>
          </cell>
          <cell r="F2069">
            <v>13</v>
          </cell>
          <cell r="G2069">
            <v>0</v>
          </cell>
          <cell r="H2069">
            <v>13</v>
          </cell>
          <cell r="I2069">
            <v>0</v>
          </cell>
          <cell r="J2069" t="b">
            <v>0</v>
          </cell>
        </row>
        <row r="2070">
          <cell r="A2070" t="str">
            <v>SDGE:RET:REMOVE AND RECYCLE FREEZER RETAIL PICK-UP</v>
          </cell>
          <cell r="B2070" t="str">
            <v>SDGE</v>
          </cell>
          <cell r="C2070" t="str">
            <v>RET</v>
          </cell>
          <cell r="D2070" t="str">
            <v>REMOVE AND RECYCLE FREEZER RETAIL PICK-UP</v>
          </cell>
          <cell r="E2070" t="str">
            <v>Res</v>
          </cell>
          <cell r="F2070">
            <v>5</v>
          </cell>
          <cell r="G2070">
            <v>0</v>
          </cell>
          <cell r="H2070">
            <v>4</v>
          </cell>
          <cell r="I2070">
            <v>0</v>
          </cell>
          <cell r="J2070" t="b">
            <v>1</v>
          </cell>
        </row>
        <row r="2071">
          <cell r="A2071" t="str">
            <v>SCE:ROBNC:13 WATT PLUG-IN LAMP CFL</v>
          </cell>
          <cell r="B2071" t="str">
            <v>SCE</v>
          </cell>
          <cell r="C2071" t="str">
            <v>ROBNC</v>
          </cell>
          <cell r="D2071" t="str">
            <v>13 WATT PLUG-IN LAMP CFL</v>
          </cell>
          <cell r="E2071" t="str">
            <v>Res</v>
          </cell>
          <cell r="F2071">
            <v>16</v>
          </cell>
          <cell r="G2071">
            <v>16</v>
          </cell>
          <cell r="H2071">
            <v>16</v>
          </cell>
          <cell r="I2071">
            <v>16</v>
          </cell>
          <cell r="J2071" t="b">
            <v>0</v>
          </cell>
        </row>
        <row r="2072">
          <cell r="A2072" t="str">
            <v>SDGE:RET:REMOVE AND RECYCLE REFRIGERATOR RETAIL PICK-UP</v>
          </cell>
          <cell r="B2072" t="str">
            <v>SDGE</v>
          </cell>
          <cell r="C2072" t="str">
            <v>RET</v>
          </cell>
          <cell r="D2072" t="str">
            <v>REMOVE AND RECYCLE REFRIGERATOR RETAIL PICK-UP</v>
          </cell>
          <cell r="E2072" t="str">
            <v>Res</v>
          </cell>
          <cell r="F2072">
            <v>5</v>
          </cell>
          <cell r="G2072">
            <v>0</v>
          </cell>
          <cell r="H2072">
            <v>5</v>
          </cell>
          <cell r="I2072">
            <v>0</v>
          </cell>
          <cell r="J2072" t="b">
            <v>0</v>
          </cell>
        </row>
        <row r="2073">
          <cell r="A2073" t="str">
            <v>SDGE:RET:LIGHTING-ENERGY STAR EXTERIOR HARDWIRED FLUORESCENT FIXTURES 15 WATT</v>
          </cell>
          <cell r="B2073" t="str">
            <v>SDGE</v>
          </cell>
          <cell r="C2073" t="str">
            <v>RET</v>
          </cell>
          <cell r="D2073" t="str">
            <v>LIGHTING-ENERGY STAR EXTERIOR HARDWIRED FLUORESCENT FIXTURES 15 WATT</v>
          </cell>
          <cell r="E2073" t="str">
            <v>Res</v>
          </cell>
          <cell r="F2073">
            <v>9.67</v>
          </cell>
          <cell r="G2073">
            <v>0</v>
          </cell>
          <cell r="H2073">
            <v>9.67</v>
          </cell>
          <cell r="I2073">
            <v>0</v>
          </cell>
          <cell r="J2073" t="b">
            <v>0</v>
          </cell>
        </row>
        <row r="2074">
          <cell r="A2074" t="str">
            <v>SDGE:ROB:LED SCREW-IN PAR38 20 WATT</v>
          </cell>
          <cell r="B2074" t="str">
            <v>SDGE</v>
          </cell>
          <cell r="C2074" t="str">
            <v>ROB</v>
          </cell>
          <cell r="D2074" t="str">
            <v>LED SCREW-IN PAR38 20 WATT</v>
          </cell>
          <cell r="E2074" t="str">
            <v>Res</v>
          </cell>
          <cell r="F2074">
            <v>16</v>
          </cell>
          <cell r="G2074">
            <v>0</v>
          </cell>
          <cell r="H2074">
            <v>16</v>
          </cell>
          <cell r="I2074">
            <v>0</v>
          </cell>
          <cell r="J2074" t="b">
            <v>0</v>
          </cell>
        </row>
        <row r="2075">
          <cell r="A2075" t="str">
            <v>SDGE:ROB:LED SCREW-IN PAR38 22 WATT</v>
          </cell>
          <cell r="B2075" t="str">
            <v>SDGE</v>
          </cell>
          <cell r="C2075" t="str">
            <v>ROB</v>
          </cell>
          <cell r="D2075" t="str">
            <v>LED SCREW-IN PAR38 22 WATT</v>
          </cell>
          <cell r="E2075" t="str">
            <v>Res</v>
          </cell>
          <cell r="F2075">
            <v>16</v>
          </cell>
          <cell r="G2075">
            <v>0</v>
          </cell>
          <cell r="H2075">
            <v>16</v>
          </cell>
          <cell r="I2075">
            <v>0</v>
          </cell>
          <cell r="J2075" t="b">
            <v>0</v>
          </cell>
        </row>
        <row r="2076">
          <cell r="A2076" t="str">
            <v>PGE:R:LED PAR30 = 12 TO &lt;13 WATTS</v>
          </cell>
          <cell r="B2076" t="str">
            <v>PGE</v>
          </cell>
          <cell r="C2076" t="str">
            <v>R</v>
          </cell>
          <cell r="D2076" t="str">
            <v>LED PAR30 = 12 TO &lt;13 WATTS</v>
          </cell>
          <cell r="E2076" t="str">
            <v>Res</v>
          </cell>
          <cell r="F2076">
            <v>16</v>
          </cell>
          <cell r="G2076">
            <v>0</v>
          </cell>
          <cell r="H2076">
            <v>16</v>
          </cell>
          <cell r="I2076">
            <v>0</v>
          </cell>
          <cell r="J2076" t="b">
            <v>0</v>
          </cell>
        </row>
        <row r="2077">
          <cell r="A2077" t="str">
            <v>SDGE:ROB:LIGHTING -EXT. HARDWIRED FLUORESCENT PORCH LIGHT (19-27 WATTS)</v>
          </cell>
          <cell r="B2077" t="str">
            <v>SDGE</v>
          </cell>
          <cell r="C2077" t="str">
            <v>ROB</v>
          </cell>
          <cell r="D2077" t="str">
            <v>LIGHTING -EXT. HARDWIRED FLUORESCENT PORCH LIGHT (19-27 WATTS)</v>
          </cell>
          <cell r="E2077" t="str">
            <v>Res</v>
          </cell>
          <cell r="F2077">
            <v>9.67</v>
          </cell>
          <cell r="G2077">
            <v>0</v>
          </cell>
          <cell r="H2077">
            <v>9.67</v>
          </cell>
          <cell r="I2077">
            <v>0</v>
          </cell>
          <cell r="J2077" t="b">
            <v>0</v>
          </cell>
        </row>
        <row r="2078">
          <cell r="A2078" t="str">
            <v>SCE:ROBNC:UP TO 10 WATT A-LAMP LED</v>
          </cell>
          <cell r="B2078" t="str">
            <v>SCE</v>
          </cell>
          <cell r="C2078" t="str">
            <v>ROBNC</v>
          </cell>
          <cell r="D2078" t="str">
            <v>UP TO 10 WATT A-LAMP LED</v>
          </cell>
          <cell r="E2078" t="str">
            <v>Com</v>
          </cell>
          <cell r="F2078">
            <v>6.9000000953674299</v>
          </cell>
          <cell r="G2078">
            <v>6.9000000953674299</v>
          </cell>
          <cell r="H2078">
            <v>6.9000000953674299</v>
          </cell>
          <cell r="I2078">
            <v>6.9000000953674299</v>
          </cell>
          <cell r="J2078" t="b">
            <v>0</v>
          </cell>
        </row>
        <row r="2079">
          <cell r="A2079" t="str">
            <v>SCE:ROBNC:UP TO 15 WATT PAR30 LED</v>
          </cell>
          <cell r="B2079" t="str">
            <v>SCE</v>
          </cell>
          <cell r="C2079" t="str">
            <v>ROBNC</v>
          </cell>
          <cell r="D2079" t="str">
            <v>UP TO 15 WATT PAR30 LED</v>
          </cell>
          <cell r="E2079" t="str">
            <v>Res</v>
          </cell>
          <cell r="F2079">
            <v>5.5999999046325701</v>
          </cell>
          <cell r="G2079">
            <v>5.5999999046325701</v>
          </cell>
          <cell r="H2079">
            <v>5.5999999046325701</v>
          </cell>
          <cell r="I2079">
            <v>5.5999999046325701</v>
          </cell>
          <cell r="J2079" t="b">
            <v>0</v>
          </cell>
        </row>
        <row r="2080">
          <cell r="A2080" t="str">
            <v>SCE:ROBNC:UP TO 15 WATT PAR30 LED</v>
          </cell>
          <cell r="B2080" t="str">
            <v>SCE</v>
          </cell>
          <cell r="C2080" t="str">
            <v>ROBNC</v>
          </cell>
          <cell r="D2080" t="str">
            <v>UP TO 15 WATT PAR30 LED</v>
          </cell>
          <cell r="E2080" t="str">
            <v>Res</v>
          </cell>
          <cell r="F2080">
            <v>16</v>
          </cell>
          <cell r="G2080">
            <v>16</v>
          </cell>
          <cell r="H2080">
            <v>16</v>
          </cell>
          <cell r="I2080">
            <v>16</v>
          </cell>
          <cell r="J2080" t="b">
            <v>0</v>
          </cell>
        </row>
        <row r="2081">
          <cell r="A2081" t="str">
            <v>SCE:ER:(4) 48IN (1) PREMIUM INSTANT START BALLAST - REDUCED LIGHT OUTPUT T8 LINEAR FLOURESCENT  REPLACING (</v>
          </cell>
          <cell r="B2081" t="str">
            <v>SCE</v>
          </cell>
          <cell r="C2081" t="str">
            <v>ER</v>
          </cell>
          <cell r="D2081" t="str">
            <v>(4) 48IN (1) PREMIUM INSTANT START BALLAST - REDUCED LIGHT OUTPUT T8 LINEAR FLOURESCENT  REPLACING (</v>
          </cell>
          <cell r="E2081" t="str">
            <v>Com</v>
          </cell>
          <cell r="F2081">
            <v>14.5</v>
          </cell>
          <cell r="G2081">
            <v>1.3999999761581401</v>
          </cell>
          <cell r="H2081">
            <v>14.5</v>
          </cell>
          <cell r="I2081">
            <v>1.3999999761581401</v>
          </cell>
          <cell r="J2081" t="b">
            <v>0</v>
          </cell>
        </row>
        <row r="2082">
          <cell r="A2082" t="str">
            <v>SCE:ER:(4) 48IN (2) INSTANT START BALLAST - REDUCED LIGHT OUTPUT T8 LINEAR FLUORESCENT REPLACING (4) 48IN T</v>
          </cell>
          <cell r="B2082" t="str">
            <v>SCE</v>
          </cell>
          <cell r="C2082" t="str">
            <v>ER</v>
          </cell>
          <cell r="D2082" t="str">
            <v>(4) 48IN (2) INSTANT START BALLAST - REDUCED LIGHT OUTPUT T8 LINEAR FLUORESCENT REPLACING (4) 48IN T</v>
          </cell>
          <cell r="E2082" t="str">
            <v>Com</v>
          </cell>
          <cell r="F2082">
            <v>15</v>
          </cell>
          <cell r="G2082">
            <v>1.6000000238418599</v>
          </cell>
          <cell r="H2082">
            <v>15</v>
          </cell>
          <cell r="I2082">
            <v>1.6000000238418599</v>
          </cell>
          <cell r="J2082" t="b">
            <v>0</v>
          </cell>
        </row>
        <row r="2083">
          <cell r="A2083" t="str">
            <v>SCE:REA:(1) 36IN (1) INSTANT START BALLAST - REDUCED LIGHT OUTPUT T8 LINEAR FLOURESCENT  REPLACING (1) 36IN</v>
          </cell>
          <cell r="B2083" t="str">
            <v>SCE</v>
          </cell>
          <cell r="C2083" t="str">
            <v>REA</v>
          </cell>
          <cell r="D2083" t="str">
            <v>(1) 36IN (1) INSTANT START BALLAST - REDUCED LIGHT OUTPUT T8 LINEAR FLOURESCENT  REPLACING (1) 36IN</v>
          </cell>
          <cell r="E2083" t="str">
            <v>Com</v>
          </cell>
          <cell r="F2083">
            <v>14.4921535340152</v>
          </cell>
          <cell r="G2083">
            <v>4.8307178446717201</v>
          </cell>
          <cell r="H2083">
            <v>4.8307178446717201</v>
          </cell>
          <cell r="I2083">
            <v>4.8307178446717201</v>
          </cell>
          <cell r="J2083" t="b">
            <v>1</v>
          </cell>
        </row>
        <row r="2084">
          <cell r="A2084" t="str">
            <v>SCE:REA:(1) 48IN REDUCED 28 WATT (1) PROGRAMMED START BALLAST - NORMAL LIGHT OUTPUT T8 LINEAR FLUORESCENT RE</v>
          </cell>
          <cell r="B2084" t="str">
            <v>SCE</v>
          </cell>
          <cell r="C2084" t="str">
            <v>REA</v>
          </cell>
          <cell r="D2084" t="str">
            <v>(1) 48IN REDUCED 28 WATT (1) PROGRAMMED START BALLAST - NORMAL LIGHT OUTPUT T8 LINEAR FLUORESCENT RE</v>
          </cell>
          <cell r="E2084" t="str">
            <v>Com</v>
          </cell>
          <cell r="F2084">
            <v>15</v>
          </cell>
          <cell r="G2084">
            <v>5</v>
          </cell>
          <cell r="H2084">
            <v>5</v>
          </cell>
          <cell r="I2084">
            <v>5</v>
          </cell>
          <cell r="J2084" t="b">
            <v>1</v>
          </cell>
        </row>
        <row r="2085">
          <cell r="A2085" t="str">
            <v>SCE:REA:(2) 48IN (2) PREMIUM INSTANT START BALLAST - REDUCED LIGHT OUTPUT W/ REFLECTOR T8 LINEAR FLOURESCENT</v>
          </cell>
          <cell r="B2085" t="str">
            <v>SCE</v>
          </cell>
          <cell r="C2085" t="str">
            <v>REA</v>
          </cell>
          <cell r="D2085" t="str">
            <v>(2) 48IN (2) PREMIUM INSTANT START BALLAST - REDUCED LIGHT OUTPUT W/ REFLECTOR T8 LINEAR FLOURESCENT</v>
          </cell>
          <cell r="E2085" t="str">
            <v>Com</v>
          </cell>
          <cell r="F2085">
            <v>14.3999996185303</v>
          </cell>
          <cell r="G2085">
            <v>4.8000001907348597</v>
          </cell>
          <cell r="H2085">
            <v>4.7999998728434337</v>
          </cell>
          <cell r="I2085">
            <v>4.8000001907348597</v>
          </cell>
          <cell r="J2085" t="b">
            <v>1</v>
          </cell>
        </row>
        <row r="2086">
          <cell r="A2086" t="str">
            <v>SDGE:RET:M07: PORCH LIGHT 18 WATT</v>
          </cell>
          <cell r="B2086" t="str">
            <v>SDGE</v>
          </cell>
          <cell r="C2086" t="str">
            <v>RET</v>
          </cell>
          <cell r="D2086" t="str">
            <v>M07: PORCH LIGHT 18 WATT</v>
          </cell>
          <cell r="E2086" t="str">
            <v>Res</v>
          </cell>
          <cell r="F2086">
            <v>9.67</v>
          </cell>
          <cell r="G2086">
            <v>0</v>
          </cell>
          <cell r="H2086">
            <v>9.67</v>
          </cell>
          <cell r="I2086">
            <v>0</v>
          </cell>
          <cell r="J2086" t="b">
            <v>0</v>
          </cell>
        </row>
        <row r="2087">
          <cell r="A2087" t="str">
            <v>SCE:ER:(4) 48IN (2) INSTANT START BALLAST - REDUCED LIGHT OUTPUT (NEW FIXTURE) T8 LINEAR FLUORESCENT REPLAC</v>
          </cell>
          <cell r="B2087" t="str">
            <v>SCE</v>
          </cell>
          <cell r="C2087" t="str">
            <v>ER</v>
          </cell>
          <cell r="D2087" t="str">
            <v>(4) 48IN (2) INSTANT START BALLAST - REDUCED LIGHT OUTPUT (NEW FIXTURE) T8 LINEAR FLUORESCENT REPLAC</v>
          </cell>
          <cell r="E2087" t="str">
            <v>Com</v>
          </cell>
          <cell r="F2087">
            <v>15</v>
          </cell>
          <cell r="G2087">
            <v>5</v>
          </cell>
          <cell r="H2087">
            <v>15</v>
          </cell>
          <cell r="I2087">
            <v>5</v>
          </cell>
          <cell r="J2087" t="b">
            <v>0</v>
          </cell>
        </row>
        <row r="2088">
          <cell r="A2088" t="str">
            <v>SDGE:RET:M09: R19-R38 ATTIC INSULATION</v>
          </cell>
          <cell r="B2088" t="str">
            <v>SDGE</v>
          </cell>
          <cell r="C2088" t="str">
            <v>RET</v>
          </cell>
          <cell r="D2088" t="str">
            <v>M09: R19-R38 ATTIC INSULATION</v>
          </cell>
          <cell r="E2088" t="str">
            <v>Res</v>
          </cell>
          <cell r="F2088">
            <v>20</v>
          </cell>
          <cell r="G2088">
            <v>0</v>
          </cell>
          <cell r="H2088">
            <v>20</v>
          </cell>
          <cell r="I2088">
            <v>0</v>
          </cell>
          <cell r="J2088" t="b">
            <v>0</v>
          </cell>
        </row>
        <row r="2089">
          <cell r="A2089" t="str">
            <v>SCE:ER:(2) 48IN REDUCED 28 WATT (1) INSTANT START BALLAST T8 LINEAR FLUORESCENT REPLACING (3) 48IN T12 LINE</v>
          </cell>
          <cell r="B2089" t="str">
            <v>SCE</v>
          </cell>
          <cell r="C2089" t="str">
            <v>ER</v>
          </cell>
          <cell r="D2089" t="str">
            <v>(2) 48IN REDUCED 28 WATT (1) INSTANT START BALLAST T8 LINEAR FLUORESCENT REPLACING (3) 48IN T12 LINE</v>
          </cell>
          <cell r="E2089" t="str">
            <v>Com</v>
          </cell>
          <cell r="F2089">
            <v>15</v>
          </cell>
          <cell r="G2089">
            <v>3.0999999046325701</v>
          </cell>
          <cell r="H2089">
            <v>15</v>
          </cell>
          <cell r="I2089">
            <v>3.0999999046325701</v>
          </cell>
          <cell r="J2089" t="b">
            <v>0</v>
          </cell>
        </row>
        <row r="2090">
          <cell r="A2090" t="str">
            <v>SCE:ER:(2) 48IN REDUCED 28 WATT (1) INSTANT START BALLAST T8 LINEAR FLUORESCENT REPLACING (3) 48IN T12 LINE</v>
          </cell>
          <cell r="B2090" t="str">
            <v>SCE</v>
          </cell>
          <cell r="C2090" t="str">
            <v>ER</v>
          </cell>
          <cell r="D2090" t="str">
            <v>(2) 48IN REDUCED 28 WATT (1) INSTANT START BALLAST T8 LINEAR FLUORESCENT REPLACING (3) 48IN T12 LINE</v>
          </cell>
          <cell r="E2090" t="str">
            <v>Com</v>
          </cell>
          <cell r="F2090">
            <v>15</v>
          </cell>
          <cell r="G2090">
            <v>5</v>
          </cell>
          <cell r="H2090">
            <v>15</v>
          </cell>
          <cell r="I2090">
            <v>5</v>
          </cell>
          <cell r="J2090" t="b">
            <v>0</v>
          </cell>
        </row>
        <row r="2091">
          <cell r="A2091" t="str">
            <v>SCE:ER:(2) 96IN (1) INSTANT START BALLAST - REDUCED LIGHT OUTPUT T8 LINEAR FLUORESCENT REPLACING (2) 96IN T</v>
          </cell>
          <cell r="B2091" t="str">
            <v>SCE</v>
          </cell>
          <cell r="C2091" t="str">
            <v>ER</v>
          </cell>
          <cell r="D2091" t="str">
            <v>(2) 96IN (1) INSTANT START BALLAST - REDUCED LIGHT OUTPUT T8 LINEAR FLUORESCENT REPLACING (2) 96IN T</v>
          </cell>
          <cell r="E2091" t="str">
            <v>Com</v>
          </cell>
          <cell r="F2091">
            <v>15</v>
          </cell>
          <cell r="G2091">
            <v>2.9000000953674299</v>
          </cell>
          <cell r="H2091">
            <v>15</v>
          </cell>
          <cell r="I2091">
            <v>2.9000000953674299</v>
          </cell>
          <cell r="J2091" t="b">
            <v>0</v>
          </cell>
        </row>
        <row r="2092">
          <cell r="A2092" t="str">
            <v>SCE:ER:(4) 48IN (1) INSTANT START BALLAST - REDUCED LIGHT OUTPUT T8 LINEAR FLUORESCENT REPLACING (2) 96IN T</v>
          </cell>
          <cell r="B2092" t="str">
            <v>SCE</v>
          </cell>
          <cell r="C2092" t="str">
            <v>ER</v>
          </cell>
          <cell r="D2092" t="str">
            <v>(4) 48IN (1) INSTANT START BALLAST - REDUCED LIGHT OUTPUT T8 LINEAR FLUORESCENT REPLACING (2) 96IN T</v>
          </cell>
          <cell r="E2092" t="str">
            <v>Com</v>
          </cell>
          <cell r="F2092">
            <v>15</v>
          </cell>
          <cell r="G2092">
            <v>3.0999999046325701</v>
          </cell>
          <cell r="H2092">
            <v>15</v>
          </cell>
          <cell r="I2092">
            <v>3.0999999046325701</v>
          </cell>
          <cell r="J2092" t="b">
            <v>0</v>
          </cell>
        </row>
        <row r="2093">
          <cell r="A2093" t="str">
            <v>SCE:ER:(4) 96IN (1) INSTANT START BALLAST - NORMAL LIGHT OUTPUT T8 LINEAR FLUORESCENT REPLACING (4) 96IN T1</v>
          </cell>
          <cell r="B2093" t="str">
            <v>SCE</v>
          </cell>
          <cell r="C2093" t="str">
            <v>ER</v>
          </cell>
          <cell r="D2093" t="str">
            <v>(4) 96IN (1) INSTANT START BALLAST - NORMAL LIGHT OUTPUT T8 LINEAR FLUORESCENT REPLACING (4) 96IN T1</v>
          </cell>
          <cell r="E2093" t="str">
            <v>Com</v>
          </cell>
          <cell r="F2093">
            <v>15</v>
          </cell>
          <cell r="G2093">
            <v>2.9000000953674299</v>
          </cell>
          <cell r="H2093">
            <v>15</v>
          </cell>
          <cell r="I2093">
            <v>2.9000000953674299</v>
          </cell>
          <cell r="J2093" t="b">
            <v>0</v>
          </cell>
        </row>
        <row r="2094">
          <cell r="A2094" t="str">
            <v>SDGE:ROB:QUALITY INSTALLATION - SEER 15</v>
          </cell>
          <cell r="B2094" t="str">
            <v>SDGE</v>
          </cell>
          <cell r="C2094" t="str">
            <v>ROB</v>
          </cell>
          <cell r="D2094" t="str">
            <v>QUALITY INSTALLATION - SEER 15</v>
          </cell>
          <cell r="E2094" t="str">
            <v>Res</v>
          </cell>
          <cell r="F2094">
            <v>15</v>
          </cell>
          <cell r="G2094">
            <v>0</v>
          </cell>
          <cell r="H2094">
            <v>15</v>
          </cell>
          <cell r="I2094">
            <v>0</v>
          </cell>
          <cell r="J2094" t="b">
            <v>0</v>
          </cell>
        </row>
        <row r="2095">
          <cell r="A2095" t="str">
            <v>PGE:ROB:T-8 W/ ELECTRONIC BALLAST: 8 FT 3 LAMP - INTERIOR</v>
          </cell>
          <cell r="B2095" t="str">
            <v>PGE</v>
          </cell>
          <cell r="C2095" t="str">
            <v>ROB</v>
          </cell>
          <cell r="D2095" t="str">
            <v>T-8 W/ ELECTRONIC BALLAST: 8 FT 3 LAMP - INTERIOR</v>
          </cell>
          <cell r="E2095" t="str">
            <v>Res</v>
          </cell>
          <cell r="F2095">
            <v>15</v>
          </cell>
          <cell r="G2095">
            <v>0</v>
          </cell>
          <cell r="H2095">
            <v>15</v>
          </cell>
          <cell r="I2095">
            <v>0</v>
          </cell>
          <cell r="J2095" t="b">
            <v>0</v>
          </cell>
        </row>
        <row r="2096">
          <cell r="A2096" t="str">
            <v>SDGE:NEW:CLIMATE ZONE 14 GAS HEAT</v>
          </cell>
          <cell r="B2096" t="str">
            <v>SDGE</v>
          </cell>
          <cell r="C2096" t="str">
            <v>NEW</v>
          </cell>
          <cell r="D2096" t="str">
            <v>CLIMATE ZONE 14 GAS HEAT</v>
          </cell>
          <cell r="E2096" t="str">
            <v>Res</v>
          </cell>
          <cell r="F2096">
            <v>20</v>
          </cell>
          <cell r="G2096">
            <v>0</v>
          </cell>
          <cell r="H2096">
            <v>20</v>
          </cell>
          <cell r="I2096">
            <v>0</v>
          </cell>
          <cell r="J2096" t="b">
            <v>0</v>
          </cell>
        </row>
        <row r="2097">
          <cell r="A2097" t="str">
            <v>SDGE:RET:A/C - REFLECTIVE WINDOW FILM INLAND</v>
          </cell>
          <cell r="B2097" t="str">
            <v>SDGE</v>
          </cell>
          <cell r="C2097" t="str">
            <v>RET</v>
          </cell>
          <cell r="D2097" t="str">
            <v>A/C - REFLECTIVE WINDOW FILM INLAND</v>
          </cell>
          <cell r="E2097" t="str">
            <v>Com</v>
          </cell>
          <cell r="F2097">
            <v>10</v>
          </cell>
          <cell r="G2097">
            <v>0</v>
          </cell>
          <cell r="H2097">
            <v>6.666666666666667</v>
          </cell>
          <cell r="I2097">
            <v>0</v>
          </cell>
          <cell r="J2097" t="b">
            <v>1</v>
          </cell>
        </row>
        <row r="2098">
          <cell r="A2098" t="str">
            <v>SDGE:RET:CHILLED WATER RESET</v>
          </cell>
          <cell r="B2098" t="str">
            <v>SDGE</v>
          </cell>
          <cell r="C2098" t="str">
            <v>RET</v>
          </cell>
          <cell r="D2098" t="str">
            <v>CHILLED WATER RESET</v>
          </cell>
          <cell r="E2098" t="str">
            <v>Com</v>
          </cell>
          <cell r="F2098">
            <v>10</v>
          </cell>
          <cell r="G2098">
            <v>0</v>
          </cell>
          <cell r="H2098">
            <v>6.666666666666667</v>
          </cell>
          <cell r="I2098">
            <v>0</v>
          </cell>
          <cell r="J2098" t="b">
            <v>1</v>
          </cell>
        </row>
        <row r="2099">
          <cell r="A2099" t="str">
            <v>SDGE:RET:GROCERY, FLOATING HEAD PRESSURE, VARIABLE SETPOINT (EVAP-COOLED)</v>
          </cell>
          <cell r="B2099" t="str">
            <v>SDGE</v>
          </cell>
          <cell r="C2099" t="str">
            <v>RET</v>
          </cell>
          <cell r="D2099" t="str">
            <v>GROCERY, FLOATING HEAD PRESSURE, VARIABLE SETPOINT (EVAP-COOLED)</v>
          </cell>
          <cell r="E2099" t="str">
            <v>Com</v>
          </cell>
          <cell r="F2099">
            <v>15</v>
          </cell>
          <cell r="G2099">
            <v>0</v>
          </cell>
          <cell r="H2099">
            <v>6.666666666666667</v>
          </cell>
          <cell r="I2099">
            <v>0</v>
          </cell>
          <cell r="J2099" t="b">
            <v>1</v>
          </cell>
        </row>
        <row r="2100">
          <cell r="A2100" t="str">
            <v>SDGE:RET:LIGHTING - 8 FT T-8 WITH ELEC. BALLAST</v>
          </cell>
          <cell r="B2100" t="str">
            <v>SDGE</v>
          </cell>
          <cell r="C2100" t="str">
            <v>RET</v>
          </cell>
          <cell r="D2100" t="str">
            <v>LIGHTING - 8 FT T-8 WITH ELEC. BALLAST</v>
          </cell>
          <cell r="E2100" t="str">
            <v>Com</v>
          </cell>
          <cell r="F2100">
            <v>15</v>
          </cell>
          <cell r="G2100">
            <v>0</v>
          </cell>
          <cell r="H2100">
            <v>15</v>
          </cell>
          <cell r="I2100">
            <v>0</v>
          </cell>
          <cell r="J2100" t="b">
            <v>0</v>
          </cell>
        </row>
        <row r="2101">
          <cell r="A2101" t="str">
            <v>SDGE:RET:LIGHTING - EXTERIOR INDUCTION FIXTURE &lt;=100 WATTS</v>
          </cell>
          <cell r="B2101" t="str">
            <v>SDGE</v>
          </cell>
          <cell r="C2101" t="str">
            <v>RET</v>
          </cell>
          <cell r="D2101" t="str">
            <v>LIGHTING - EXTERIOR INDUCTION FIXTURE &lt;=100 WATTS</v>
          </cell>
          <cell r="E2101" t="str">
            <v>Com</v>
          </cell>
          <cell r="F2101">
            <v>4.88</v>
          </cell>
          <cell r="G2101">
            <v>0</v>
          </cell>
          <cell r="H2101">
            <v>4.88</v>
          </cell>
          <cell r="I2101">
            <v>0</v>
          </cell>
          <cell r="J2101" t="b">
            <v>0</v>
          </cell>
        </row>
        <row r="2102">
          <cell r="A2102" t="str">
            <v>SDGE:RET:LIGHTING - INTERIOR LINEAR FLUORESCENT FIXTURE &lt;=128 WATTS REPLACING 101-175 WATTS</v>
          </cell>
          <cell r="B2102" t="str">
            <v>SDGE</v>
          </cell>
          <cell r="C2102" t="str">
            <v>RET</v>
          </cell>
          <cell r="D2102" t="str">
            <v>LIGHTING - INTERIOR LINEAR FLUORESCENT FIXTURE &lt;=128 WATTS REPLACING 101-175 WATTS</v>
          </cell>
          <cell r="E2102" t="str">
            <v>Com</v>
          </cell>
          <cell r="F2102">
            <v>15</v>
          </cell>
          <cell r="G2102">
            <v>0</v>
          </cell>
          <cell r="H2102">
            <v>15</v>
          </cell>
          <cell r="I2102">
            <v>0</v>
          </cell>
          <cell r="J2102" t="b">
            <v>0</v>
          </cell>
        </row>
        <row r="2103">
          <cell r="A2103" t="str">
            <v>SDGE:RET:LIGHTING - INTERIOR LINEAR FLUORESCENT FIXTURE &lt;=244 WATTS REPLACING 400 WATTS (TIER 1)</v>
          </cell>
          <cell r="B2103" t="str">
            <v>SDGE</v>
          </cell>
          <cell r="C2103" t="str">
            <v>RET</v>
          </cell>
          <cell r="D2103" t="str">
            <v>LIGHTING - INTERIOR LINEAR FLUORESCENT FIXTURE &lt;=244 WATTS REPLACING 400 WATTS (TIER 1)</v>
          </cell>
          <cell r="E2103" t="str">
            <v>Com</v>
          </cell>
          <cell r="F2103">
            <v>16</v>
          </cell>
          <cell r="G2103">
            <v>0</v>
          </cell>
          <cell r="H2103">
            <v>16</v>
          </cell>
          <cell r="I2103">
            <v>0</v>
          </cell>
          <cell r="J2103" t="b">
            <v>0</v>
          </cell>
        </row>
        <row r="2104">
          <cell r="A2104" t="str">
            <v>SCE:REA:(3) 48IN REDUCED 28 WATT (1) INSTANT START BALLAST - REDUCED LIGHT OUTPUT T8 LINEAR FLUORESCENT REPL</v>
          </cell>
          <cell r="B2104" t="str">
            <v>SCE</v>
          </cell>
          <cell r="C2104" t="str">
            <v>REA</v>
          </cell>
          <cell r="D2104" t="str">
            <v>(3) 48IN REDUCED 28 WATT (1) INSTANT START BALLAST - REDUCED LIGHT OUTPUT T8 LINEAR FLUORESCENT REPL</v>
          </cell>
          <cell r="E2104" t="str">
            <v>Com</v>
          </cell>
          <cell r="F2104">
            <v>14.300000190734901</v>
          </cell>
          <cell r="G2104">
            <v>14.300000190734901</v>
          </cell>
          <cell r="H2104">
            <v>4.7666667302449666</v>
          </cell>
          <cell r="I2104">
            <v>5</v>
          </cell>
          <cell r="J2104" t="b">
            <v>1</v>
          </cell>
        </row>
        <row r="2105">
          <cell r="A2105" t="str">
            <v>SDGE:RET:LIGHTING - LED SYSTEM &lt;=15 WATTS SURFACE/PENDANT/RECESSED DOWN LIGHTING</v>
          </cell>
          <cell r="B2105" t="str">
            <v>SDGE</v>
          </cell>
          <cell r="C2105" t="str">
            <v>RET</v>
          </cell>
          <cell r="D2105" t="str">
            <v>LIGHTING - LED SYSTEM &lt;=15 WATTS SURFACE/PENDANT/RECESSED DOWN LIGHTING</v>
          </cell>
          <cell r="E2105" t="str">
            <v>Com</v>
          </cell>
          <cell r="F2105">
            <v>14.79</v>
          </cell>
          <cell r="G2105">
            <v>0</v>
          </cell>
          <cell r="H2105">
            <v>14.79</v>
          </cell>
          <cell r="I2105">
            <v>0</v>
          </cell>
          <cell r="J2105" t="b">
            <v>0</v>
          </cell>
        </row>
        <row r="2106">
          <cell r="A2106" t="str">
            <v>SDGE:RET:LIGHTING - LED SYSTEM &lt;=15 WATTS SURFACE/PENDANT/RECESSED DOWN LIGHTING</v>
          </cell>
          <cell r="B2106" t="str">
            <v>SDGE</v>
          </cell>
          <cell r="C2106" t="str">
            <v>RET</v>
          </cell>
          <cell r="D2106" t="str">
            <v>LIGHTING - LED SYSTEM &lt;=15 WATTS SURFACE/PENDANT/RECESSED DOWN LIGHTING</v>
          </cell>
          <cell r="E2106" t="str">
            <v>Com</v>
          </cell>
          <cell r="F2106">
            <v>15</v>
          </cell>
          <cell r="G2106">
            <v>0</v>
          </cell>
          <cell r="H2106">
            <v>15</v>
          </cell>
          <cell r="I2106">
            <v>0</v>
          </cell>
          <cell r="J2106" t="b">
            <v>0</v>
          </cell>
        </row>
        <row r="2107">
          <cell r="A2107" t="str">
            <v>SDGE:RET:LIGHTING - LINEAR LED SYSTEMS (T8 BASECASE)</v>
          </cell>
          <cell r="B2107" t="str">
            <v>SDGE</v>
          </cell>
          <cell r="C2107" t="str">
            <v>RET</v>
          </cell>
          <cell r="D2107" t="str">
            <v>LIGHTING - LINEAR LED SYSTEMS (T8 BASECASE)</v>
          </cell>
          <cell r="E2107" t="str">
            <v>Com</v>
          </cell>
          <cell r="F2107">
            <v>11.7</v>
          </cell>
          <cell r="G2107">
            <v>0</v>
          </cell>
          <cell r="H2107">
            <v>11.7</v>
          </cell>
          <cell r="I2107">
            <v>0</v>
          </cell>
          <cell r="J2107" t="b">
            <v>0</v>
          </cell>
        </row>
        <row r="2108">
          <cell r="A2108" t="str">
            <v>SDGE:RET:LIGHTING - REMOVE 4 FT T-8 (DE-LAMP 32W)</v>
          </cell>
          <cell r="B2108" t="str">
            <v>SDGE</v>
          </cell>
          <cell r="C2108" t="str">
            <v>RET</v>
          </cell>
          <cell r="D2108" t="str">
            <v>LIGHTING - REMOVE 4 FT T-8 (DE-LAMP 32W)</v>
          </cell>
          <cell r="E2108" t="str">
            <v>Com</v>
          </cell>
          <cell r="F2108">
            <v>13.31</v>
          </cell>
          <cell r="G2108">
            <v>0</v>
          </cell>
          <cell r="H2108">
            <v>13.31</v>
          </cell>
          <cell r="I2108">
            <v>0</v>
          </cell>
          <cell r="J2108" t="b">
            <v>0</v>
          </cell>
        </row>
        <row r="2109">
          <cell r="A2109" t="str">
            <v>SDGE:RET:LIGHTING - STANDARD TIER 5' CASE DOOR</v>
          </cell>
          <cell r="B2109" t="str">
            <v>SDGE</v>
          </cell>
          <cell r="C2109" t="str">
            <v>RET</v>
          </cell>
          <cell r="D2109" t="str">
            <v>LIGHTING - STANDARD TIER 5' CASE DOOR</v>
          </cell>
          <cell r="E2109" t="str">
            <v>Com</v>
          </cell>
          <cell r="F2109">
            <v>16</v>
          </cell>
          <cell r="G2109">
            <v>0</v>
          </cell>
          <cell r="H2109">
            <v>4</v>
          </cell>
          <cell r="I2109">
            <v>4</v>
          </cell>
          <cell r="J2109" t="b">
            <v>1</v>
          </cell>
        </row>
        <row r="2110">
          <cell r="A2110" t="str">
            <v>SCG:ROB:CENTRAL GAS FURNACE 95% AFUE - SF</v>
          </cell>
          <cell r="B2110" t="str">
            <v>SCG</v>
          </cell>
          <cell r="C2110" t="str">
            <v>ROB</v>
          </cell>
          <cell r="D2110" t="str">
            <v>CENTRAL GAS FURNACE 95% AFUE - SF</v>
          </cell>
          <cell r="E2110" t="str">
            <v>Res</v>
          </cell>
          <cell r="F2110">
            <v>20</v>
          </cell>
          <cell r="G2110">
            <v>0</v>
          </cell>
          <cell r="H2110">
            <v>20</v>
          </cell>
          <cell r="I2110">
            <v>0</v>
          </cell>
          <cell r="J2110" t="b">
            <v>0</v>
          </cell>
        </row>
        <row r="2111">
          <cell r="A2111" t="str">
            <v>SDGE:RET:LIGHTING- CERAMIC METAL HALIDE FIXTURE</v>
          </cell>
          <cell r="B2111" t="str">
            <v>SDGE</v>
          </cell>
          <cell r="C2111" t="str">
            <v>RET</v>
          </cell>
          <cell r="D2111" t="str">
            <v>LIGHTING- CERAMIC METAL HALIDE FIXTURE</v>
          </cell>
          <cell r="E2111" t="str">
            <v>Com</v>
          </cell>
          <cell r="F2111">
            <v>15</v>
          </cell>
          <cell r="G2111">
            <v>0</v>
          </cell>
          <cell r="H2111">
            <v>15</v>
          </cell>
          <cell r="I2111">
            <v>0</v>
          </cell>
          <cell r="J2111" t="b">
            <v>0</v>
          </cell>
        </row>
        <row r="2112">
          <cell r="A2112" t="str">
            <v>SDGE:RET:REFRIGERATION - VENDING MACHINE CONTROLLER</v>
          </cell>
          <cell r="B2112" t="str">
            <v>SDGE</v>
          </cell>
          <cell r="C2112" t="str">
            <v>RET</v>
          </cell>
          <cell r="D2112" t="str">
            <v>REFRIGERATION - VENDING MACHINE CONTROLLER</v>
          </cell>
          <cell r="E2112" t="str">
            <v>Com</v>
          </cell>
          <cell r="F2112">
            <v>5</v>
          </cell>
          <cell r="G2112">
            <v>0</v>
          </cell>
          <cell r="H2112">
            <v>5</v>
          </cell>
          <cell r="I2112">
            <v>0</v>
          </cell>
          <cell r="J2112" t="b">
            <v>0</v>
          </cell>
        </row>
        <row r="2113">
          <cell r="A2113" t="str">
            <v>SDGE:RET:VARIABLE FLOW CHILLED WATER LOOP</v>
          </cell>
          <cell r="B2113" t="str">
            <v>SDGE</v>
          </cell>
          <cell r="C2113" t="str">
            <v>RET</v>
          </cell>
          <cell r="D2113" t="str">
            <v>VARIABLE FLOW CHILLED WATER LOOP</v>
          </cell>
          <cell r="E2113" t="str">
            <v>Com</v>
          </cell>
          <cell r="F2113">
            <v>10</v>
          </cell>
          <cell r="G2113">
            <v>0</v>
          </cell>
          <cell r="H2113">
            <v>6.666666666666667</v>
          </cell>
          <cell r="I2113">
            <v>0</v>
          </cell>
          <cell r="J2113" t="b">
            <v>1</v>
          </cell>
        </row>
        <row r="2114">
          <cell r="A2114" t="str">
            <v>SDGE:RET:VSD CHILLED WATER LOOP PUMP</v>
          </cell>
          <cell r="B2114" t="str">
            <v>SDGE</v>
          </cell>
          <cell r="C2114" t="str">
            <v>RET</v>
          </cell>
          <cell r="D2114" t="str">
            <v>VSD CHILLED WATER LOOP PUMP</v>
          </cell>
          <cell r="E2114" t="str">
            <v>Com</v>
          </cell>
          <cell r="F2114">
            <v>10</v>
          </cell>
          <cell r="G2114">
            <v>0</v>
          </cell>
          <cell r="H2114">
            <v>6.666666666666667</v>
          </cell>
          <cell r="I2114">
            <v>0</v>
          </cell>
          <cell r="J2114" t="b">
            <v>1</v>
          </cell>
        </row>
        <row r="2115">
          <cell r="A2115" t="str">
            <v>SDGE:RET:VSD COOLING TOWER FANS (TWO SPEED TOWER FAN TO VFD FAN CONTROL)</v>
          </cell>
          <cell r="B2115" t="str">
            <v>SDGE</v>
          </cell>
          <cell r="C2115" t="str">
            <v>RET</v>
          </cell>
          <cell r="D2115" t="str">
            <v>VSD COOLING TOWER FANS (TWO SPEED TOWER FAN TO VFD FAN CONTROL)</v>
          </cell>
          <cell r="E2115" t="str">
            <v>Com</v>
          </cell>
          <cell r="F2115">
            <v>15</v>
          </cell>
          <cell r="G2115">
            <v>0</v>
          </cell>
          <cell r="H2115">
            <v>6.666666666666667</v>
          </cell>
          <cell r="I2115">
            <v>0</v>
          </cell>
          <cell r="J2115" t="b">
            <v>1</v>
          </cell>
        </row>
        <row r="2116">
          <cell r="A2116" t="str">
            <v>SCE:ROBNC:5 WATT OPEN SIGN LED REPLACING NEON OPEN SIGN</v>
          </cell>
          <cell r="B2116" t="str">
            <v>SCE</v>
          </cell>
          <cell r="C2116" t="str">
            <v>ROBNC</v>
          </cell>
          <cell r="D2116" t="str">
            <v>5 WATT OPEN SIGN LED REPLACING NEON OPEN SIGN</v>
          </cell>
          <cell r="E2116" t="str">
            <v>Com</v>
          </cell>
          <cell r="F2116">
            <v>16</v>
          </cell>
          <cell r="G2116">
            <v>16</v>
          </cell>
          <cell r="H2116">
            <v>16</v>
          </cell>
          <cell r="I2116">
            <v>16</v>
          </cell>
          <cell r="J2116" t="b">
            <v>0</v>
          </cell>
        </row>
        <row r="2117">
          <cell r="A2117" t="str">
            <v>SDGE:RET:VSD HOT WATER LOOP PUMP</v>
          </cell>
          <cell r="B2117" t="str">
            <v>SDGE</v>
          </cell>
          <cell r="C2117" t="str">
            <v>RET</v>
          </cell>
          <cell r="D2117" t="str">
            <v>VSD HOT WATER LOOP PUMP</v>
          </cell>
          <cell r="E2117" t="str">
            <v>Com</v>
          </cell>
          <cell r="F2117">
            <v>10</v>
          </cell>
          <cell r="G2117">
            <v>0</v>
          </cell>
          <cell r="H2117">
            <v>6.666666666666667</v>
          </cell>
          <cell r="I2117">
            <v>0</v>
          </cell>
          <cell r="J2117" t="b">
            <v>1</v>
          </cell>
        </row>
        <row r="2118">
          <cell r="A2118" t="str">
            <v>SDGE:ROB: LED FIXTURE:  40 TO 131 WATTS</v>
          </cell>
          <cell r="B2118" t="str">
            <v>SDGE</v>
          </cell>
          <cell r="C2118" t="str">
            <v>ROB</v>
          </cell>
          <cell r="D2118" t="str">
            <v xml:space="preserve"> LED FIXTURE:  40 TO 131 WATTS</v>
          </cell>
          <cell r="E2118" t="str">
            <v>Com</v>
          </cell>
          <cell r="F2118">
            <v>11.49</v>
          </cell>
          <cell r="G2118">
            <v>0</v>
          </cell>
          <cell r="H2118">
            <v>11.49</v>
          </cell>
          <cell r="I2118">
            <v>0</v>
          </cell>
          <cell r="J2118" t="b">
            <v>0</v>
          </cell>
        </row>
        <row r="2119">
          <cell r="A2119" t="str">
            <v>SDGE:ROB: LED FIXTURE: 22 TO 39 WATTS</v>
          </cell>
          <cell r="B2119" t="str">
            <v>SDGE</v>
          </cell>
          <cell r="C2119" t="str">
            <v>ROB</v>
          </cell>
          <cell r="D2119" t="str">
            <v xml:space="preserve"> LED FIXTURE: 22 TO 39 WATTS</v>
          </cell>
          <cell r="E2119" t="str">
            <v>Com</v>
          </cell>
          <cell r="F2119">
            <v>12</v>
          </cell>
          <cell r="G2119">
            <v>0</v>
          </cell>
          <cell r="H2119">
            <v>12</v>
          </cell>
          <cell r="I2119">
            <v>0</v>
          </cell>
          <cell r="J2119" t="b">
            <v>0</v>
          </cell>
        </row>
        <row r="2120">
          <cell r="A2120" t="str">
            <v>SCE:REA:(2) 48IN REDUCED 28 WATT (1) INSTANT START BALLAST - NORMAL LIGHT OUTPUT T8 LINEAR FLUORESCENT REPLA</v>
          </cell>
          <cell r="B2120" t="str">
            <v>SCE</v>
          </cell>
          <cell r="C2120" t="str">
            <v>REA</v>
          </cell>
          <cell r="D2120" t="str">
            <v>(2) 48IN REDUCED 28 WATT (1) INSTANT START BALLAST - NORMAL LIGHT OUTPUT T8 LINEAR FLUORESCENT REPLA</v>
          </cell>
          <cell r="E2120" t="str">
            <v>Com</v>
          </cell>
          <cell r="F2120">
            <v>15</v>
          </cell>
          <cell r="G2120">
            <v>5</v>
          </cell>
          <cell r="H2120">
            <v>5</v>
          </cell>
          <cell r="I2120">
            <v>5</v>
          </cell>
          <cell r="J2120" t="b">
            <v>1</v>
          </cell>
        </row>
        <row r="2121">
          <cell r="A2121" t="str">
            <v>SDGE:ROB:FOOD SERVICE - COMBINATION OVEN-GAS</v>
          </cell>
          <cell r="B2121" t="str">
            <v>SDGE</v>
          </cell>
          <cell r="C2121" t="str">
            <v>ROB</v>
          </cell>
          <cell r="D2121" t="str">
            <v>FOOD SERVICE - COMBINATION OVEN-GAS</v>
          </cell>
          <cell r="E2121" t="str">
            <v>Com</v>
          </cell>
          <cell r="F2121">
            <v>12</v>
          </cell>
          <cell r="G2121">
            <v>0</v>
          </cell>
          <cell r="H2121">
            <v>12</v>
          </cell>
          <cell r="I2121">
            <v>0</v>
          </cell>
          <cell r="J2121" t="b">
            <v>0</v>
          </cell>
        </row>
        <row r="2122">
          <cell r="A2122" t="str">
            <v>SDGE:ROB:FOOD SERVICE - COMMERCIAL GAS FRYER</v>
          </cell>
          <cell r="B2122" t="str">
            <v>SDGE</v>
          </cell>
          <cell r="C2122" t="str">
            <v>ROB</v>
          </cell>
          <cell r="D2122" t="str">
            <v>FOOD SERVICE - COMMERCIAL GAS FRYER</v>
          </cell>
          <cell r="E2122" t="str">
            <v>Com</v>
          </cell>
          <cell r="F2122">
            <v>12</v>
          </cell>
          <cell r="G2122">
            <v>0</v>
          </cell>
          <cell r="H2122">
            <v>12</v>
          </cell>
          <cell r="I2122">
            <v>0</v>
          </cell>
          <cell r="J2122" t="b">
            <v>0</v>
          </cell>
        </row>
        <row r="2123">
          <cell r="A2123" t="str">
            <v>SDGE:ROB:FOOD SERVICE - GLASS-DOOR REACH IN REFRIGERATOR 30-49'</v>
          </cell>
          <cell r="B2123" t="str">
            <v>SDGE</v>
          </cell>
          <cell r="C2123" t="str">
            <v>ROB</v>
          </cell>
          <cell r="D2123" t="str">
            <v>FOOD SERVICE - GLASS-DOOR REACH IN REFRIGERATOR 30-49'</v>
          </cell>
          <cell r="E2123" t="str">
            <v>Com</v>
          </cell>
          <cell r="F2123">
            <v>12</v>
          </cell>
          <cell r="G2123">
            <v>0</v>
          </cell>
          <cell r="H2123">
            <v>12</v>
          </cell>
          <cell r="I2123">
            <v>0</v>
          </cell>
          <cell r="J2123" t="b">
            <v>0</v>
          </cell>
        </row>
        <row r="2124">
          <cell r="A2124" t="str">
            <v>SDGE:ROB:FOOD SERVICE - SOLID-DOOR REACH IN REFRIGERATOR &lt;15'</v>
          </cell>
          <cell r="B2124" t="str">
            <v>SDGE</v>
          </cell>
          <cell r="C2124" t="str">
            <v>ROB</v>
          </cell>
          <cell r="D2124" t="str">
            <v>FOOD SERVICE - SOLID-DOOR REACH IN REFRIGERATOR &lt;15'</v>
          </cell>
          <cell r="E2124" t="str">
            <v>Com</v>
          </cell>
          <cell r="F2124">
            <v>12</v>
          </cell>
          <cell r="G2124">
            <v>0</v>
          </cell>
          <cell r="H2124">
            <v>12</v>
          </cell>
          <cell r="I2124">
            <v>0</v>
          </cell>
          <cell r="J2124" t="b">
            <v>0</v>
          </cell>
        </row>
        <row r="2125">
          <cell r="A2125" t="str">
            <v>SDGE:ROB:FOOD SERVICE - SOLID-DOOR REACH IN REFRIGERATOR &gt;50'</v>
          </cell>
          <cell r="B2125" t="str">
            <v>SDGE</v>
          </cell>
          <cell r="C2125" t="str">
            <v>ROB</v>
          </cell>
          <cell r="D2125" t="str">
            <v>FOOD SERVICE - SOLID-DOOR REACH IN REFRIGERATOR &gt;50'</v>
          </cell>
          <cell r="E2125" t="str">
            <v>Com</v>
          </cell>
          <cell r="F2125">
            <v>12</v>
          </cell>
          <cell r="G2125">
            <v>0</v>
          </cell>
          <cell r="H2125">
            <v>12</v>
          </cell>
          <cell r="I2125">
            <v>0</v>
          </cell>
          <cell r="J2125" t="b">
            <v>0</v>
          </cell>
        </row>
        <row r="2126">
          <cell r="A2126" t="str">
            <v>SDGE:ROB:HIGH EFFICIENCY CLOTHES WASHER, CEE TIER 3 MODELS</v>
          </cell>
          <cell r="B2126" t="str">
            <v>SDGE</v>
          </cell>
          <cell r="C2126" t="str">
            <v>ROB</v>
          </cell>
          <cell r="D2126" t="str">
            <v>HIGH EFFICIENCY CLOTHES WASHER, CEE TIER 3 MODELS</v>
          </cell>
          <cell r="E2126" t="str">
            <v>Com</v>
          </cell>
          <cell r="F2126">
            <v>11</v>
          </cell>
          <cell r="G2126">
            <v>0</v>
          </cell>
          <cell r="H2126">
            <v>11</v>
          </cell>
          <cell r="I2126">
            <v>0</v>
          </cell>
          <cell r="J2126" t="b">
            <v>0</v>
          </cell>
        </row>
        <row r="2127">
          <cell r="A2127" t="str">
            <v>SDGE:ROB:LED INTEGRAL A-LAMP 18-30 WATT INTERIOR</v>
          </cell>
          <cell r="B2127" t="str">
            <v>SDGE</v>
          </cell>
          <cell r="C2127" t="str">
            <v>ROB</v>
          </cell>
          <cell r="D2127" t="str">
            <v>LED INTEGRAL A-LAMP 18-30 WATT INTERIOR</v>
          </cell>
          <cell r="E2127" t="str">
            <v>Com</v>
          </cell>
          <cell r="F2127">
            <v>8.51</v>
          </cell>
          <cell r="G2127">
            <v>0</v>
          </cell>
          <cell r="H2127">
            <v>8.51</v>
          </cell>
          <cell r="I2127">
            <v>0</v>
          </cell>
          <cell r="J2127" t="b">
            <v>0</v>
          </cell>
        </row>
        <row r="2128">
          <cell r="A2128" t="str">
            <v>SDGE:ROB:LED INTEGRAL A-LAMP 8-10 WATT INTERIOR</v>
          </cell>
          <cell r="B2128" t="str">
            <v>SDGE</v>
          </cell>
          <cell r="C2128" t="str">
            <v>ROB</v>
          </cell>
          <cell r="D2128" t="str">
            <v>LED INTEGRAL A-LAMP 8-10 WATT INTERIOR</v>
          </cell>
          <cell r="E2128" t="str">
            <v>Com</v>
          </cell>
          <cell r="F2128">
            <v>4.16</v>
          </cell>
          <cell r="G2128">
            <v>0</v>
          </cell>
          <cell r="H2128">
            <v>4.16</v>
          </cell>
          <cell r="I2128">
            <v>0</v>
          </cell>
          <cell r="J2128" t="b">
            <v>0</v>
          </cell>
        </row>
        <row r="2129">
          <cell r="A2129" t="str">
            <v>SCE:ROBNC:&gt; 17 TO 25 WATT PAR38 LED</v>
          </cell>
          <cell r="B2129" t="str">
            <v>SCE</v>
          </cell>
          <cell r="C2129" t="str">
            <v>ROBNC</v>
          </cell>
          <cell r="D2129" t="str">
            <v>&gt; 17 TO 25 WATT PAR38 LED</v>
          </cell>
          <cell r="E2129" t="str">
            <v>Com</v>
          </cell>
          <cell r="F2129">
            <v>7.0999999046325701</v>
          </cell>
          <cell r="G2129">
            <v>7.0999999046325701</v>
          </cell>
          <cell r="H2129">
            <v>7.0999999046325701</v>
          </cell>
          <cell r="I2129">
            <v>7.0999999046325701</v>
          </cell>
          <cell r="J2129" t="b">
            <v>0</v>
          </cell>
        </row>
        <row r="2130">
          <cell r="A2130" t="str">
            <v>SDGE:ROB:LED INTEGRAL A-LAMP UP TO 11 WATT INTERIOR</v>
          </cell>
          <cell r="B2130" t="str">
            <v>SDGE</v>
          </cell>
          <cell r="C2130" t="str">
            <v>ROB</v>
          </cell>
          <cell r="D2130" t="str">
            <v>LED INTEGRAL A-LAMP UP TO 11 WATT INTERIOR</v>
          </cell>
          <cell r="E2130" t="str">
            <v>Com</v>
          </cell>
          <cell r="F2130">
            <v>6.67</v>
          </cell>
          <cell r="G2130">
            <v>0</v>
          </cell>
          <cell r="H2130">
            <v>6.67</v>
          </cell>
          <cell r="I2130">
            <v>0</v>
          </cell>
          <cell r="J2130" t="b">
            <v>0</v>
          </cell>
        </row>
        <row r="2131">
          <cell r="A2131" t="str">
            <v>SDGE:ROB:LED INTEGRAL A-LAMP UP TO 11 WATT INTERIOR</v>
          </cell>
          <cell r="B2131" t="str">
            <v>SDGE</v>
          </cell>
          <cell r="C2131" t="str">
            <v>ROB</v>
          </cell>
          <cell r="D2131" t="str">
            <v>LED INTEGRAL A-LAMP UP TO 11 WATT INTERIOR</v>
          </cell>
          <cell r="E2131" t="str">
            <v>Com</v>
          </cell>
          <cell r="F2131">
            <v>6.71</v>
          </cell>
          <cell r="G2131">
            <v>0</v>
          </cell>
          <cell r="H2131">
            <v>6.71</v>
          </cell>
          <cell r="I2131">
            <v>0</v>
          </cell>
          <cell r="J2131" t="b">
            <v>0</v>
          </cell>
        </row>
        <row r="2132">
          <cell r="A2132" t="str">
            <v>SDGE:ROB:LED INTEGRAL A-LAMP UP TO 11 WATT INTERIOR</v>
          </cell>
          <cell r="B2132" t="str">
            <v>SDGE</v>
          </cell>
          <cell r="C2132" t="str">
            <v>ROB</v>
          </cell>
          <cell r="D2132" t="str">
            <v>LED INTEGRAL A-LAMP UP TO 11 WATT INTERIOR</v>
          </cell>
          <cell r="E2132" t="str">
            <v>Com</v>
          </cell>
          <cell r="F2132">
            <v>7.57</v>
          </cell>
          <cell r="G2132">
            <v>0</v>
          </cell>
          <cell r="H2132">
            <v>7.57</v>
          </cell>
          <cell r="I2132">
            <v>0</v>
          </cell>
          <cell r="J2132" t="b">
            <v>0</v>
          </cell>
        </row>
        <row r="2133">
          <cell r="A2133" t="str">
            <v>SDGE:ROB:LED INTEGRAL A-LAMP UP TO 11 WATT INTERIOR</v>
          </cell>
          <cell r="B2133" t="str">
            <v>SDGE</v>
          </cell>
          <cell r="C2133" t="str">
            <v>ROB</v>
          </cell>
          <cell r="D2133" t="str">
            <v>LED INTEGRAL A-LAMP UP TO 11 WATT INTERIOR</v>
          </cell>
          <cell r="E2133" t="str">
            <v>Com</v>
          </cell>
          <cell r="F2133">
            <v>7.66</v>
          </cell>
          <cell r="G2133">
            <v>0</v>
          </cell>
          <cell r="H2133">
            <v>7.66</v>
          </cell>
          <cell r="I2133">
            <v>0</v>
          </cell>
          <cell r="J2133" t="b">
            <v>0</v>
          </cell>
        </row>
        <row r="2134">
          <cell r="A2134" t="str">
            <v>SDGE:ROB:LED INTEGRAL A-LAMP UP TO 11 WATT INTERIOR</v>
          </cell>
          <cell r="B2134" t="str">
            <v>SDGE</v>
          </cell>
          <cell r="C2134" t="str">
            <v>ROB</v>
          </cell>
          <cell r="D2134" t="str">
            <v>LED INTEGRAL A-LAMP UP TO 11 WATT INTERIOR</v>
          </cell>
          <cell r="E2134" t="str">
            <v>Com</v>
          </cell>
          <cell r="F2134">
            <v>12</v>
          </cell>
          <cell r="G2134">
            <v>0</v>
          </cell>
          <cell r="H2134">
            <v>12</v>
          </cell>
          <cell r="I2134">
            <v>0</v>
          </cell>
          <cell r="J2134" t="b">
            <v>0</v>
          </cell>
        </row>
        <row r="2135">
          <cell r="A2135" t="str">
            <v>SDGE:ROB:LED INTEGRAL CANDELABRA LAMP UP TO 4 WATT</v>
          </cell>
          <cell r="B2135" t="str">
            <v>SDGE</v>
          </cell>
          <cell r="C2135" t="str">
            <v>ROB</v>
          </cell>
          <cell r="D2135" t="str">
            <v>LED INTEGRAL CANDELABRA LAMP UP TO 4 WATT</v>
          </cell>
          <cell r="E2135" t="str">
            <v>Com</v>
          </cell>
          <cell r="F2135">
            <v>3.51</v>
          </cell>
          <cell r="G2135">
            <v>0</v>
          </cell>
          <cell r="H2135">
            <v>3.51</v>
          </cell>
          <cell r="I2135">
            <v>0</v>
          </cell>
          <cell r="J2135" t="b">
            <v>0</v>
          </cell>
        </row>
        <row r="2136">
          <cell r="A2136" t="str">
            <v>SDGE:ROB:LED INTEGRAL CANDELABRA LAMP UP TO 4 WATT</v>
          </cell>
          <cell r="B2136" t="str">
            <v>SDGE</v>
          </cell>
          <cell r="C2136" t="str">
            <v>ROB</v>
          </cell>
          <cell r="D2136" t="str">
            <v>LED INTEGRAL CANDELABRA LAMP UP TO 4 WATT</v>
          </cell>
          <cell r="E2136" t="str">
            <v>Com</v>
          </cell>
          <cell r="F2136">
            <v>5.79</v>
          </cell>
          <cell r="G2136">
            <v>0</v>
          </cell>
          <cell r="H2136">
            <v>5.79</v>
          </cell>
          <cell r="I2136">
            <v>0</v>
          </cell>
          <cell r="J2136" t="b">
            <v>0</v>
          </cell>
        </row>
        <row r="2137">
          <cell r="A2137" t="str">
            <v>SDGE:ROB:LED INTEGRAL PAR-20 LAMP UP TO 10 WATT INTERIOR</v>
          </cell>
          <cell r="B2137" t="str">
            <v>SDGE</v>
          </cell>
          <cell r="C2137" t="str">
            <v>ROB</v>
          </cell>
          <cell r="D2137" t="str">
            <v>LED INTEGRAL PAR-20 LAMP UP TO 10 WATT INTERIOR</v>
          </cell>
          <cell r="E2137" t="str">
            <v>Com</v>
          </cell>
          <cell r="F2137">
            <v>4.68</v>
          </cell>
          <cell r="G2137">
            <v>0</v>
          </cell>
          <cell r="H2137">
            <v>4.68</v>
          </cell>
          <cell r="I2137">
            <v>0</v>
          </cell>
          <cell r="J2137" t="b">
            <v>0</v>
          </cell>
        </row>
        <row r="2138">
          <cell r="A2138" t="str">
            <v>SCG:ROB:NATURAL GAS STORAGE WATER HEATER TIER II (EF&gt;= 0.67)</v>
          </cell>
          <cell r="B2138" t="str">
            <v>SCG</v>
          </cell>
          <cell r="C2138" t="str">
            <v>ROB</v>
          </cell>
          <cell r="D2138" t="str">
            <v>NATURAL GAS STORAGE WATER HEATER TIER II (EF&gt;= 0.67)</v>
          </cell>
          <cell r="E2138" t="str">
            <v>Res</v>
          </cell>
          <cell r="F2138">
            <v>11</v>
          </cell>
          <cell r="G2138">
            <v>0</v>
          </cell>
          <cell r="H2138">
            <v>11</v>
          </cell>
          <cell r="I2138">
            <v>0</v>
          </cell>
          <cell r="J2138" t="b">
            <v>0</v>
          </cell>
        </row>
        <row r="2139">
          <cell r="A2139" t="str">
            <v>SCG:ROB:2013 CLOTHES WASHER TIER I SUPPLEMENT</v>
          </cell>
          <cell r="B2139" t="str">
            <v>SCG</v>
          </cell>
          <cell r="C2139" t="str">
            <v>ROB</v>
          </cell>
          <cell r="D2139" t="str">
            <v>2013 CLOTHES WASHER TIER I SUPPLEMENT</v>
          </cell>
          <cell r="E2139" t="str">
            <v>Res</v>
          </cell>
          <cell r="F2139">
            <v>0</v>
          </cell>
          <cell r="G2139">
            <v>0</v>
          </cell>
          <cell r="H2139">
            <v>0</v>
          </cell>
          <cell r="I2139">
            <v>0</v>
          </cell>
          <cell r="J2139" t="b">
            <v>0</v>
          </cell>
        </row>
        <row r="2140">
          <cell r="A2140" t="str">
            <v>SDGE:ROB:LED INTEGRAL PAR-20 LAMP UP TO 10 WATT INTERIOR</v>
          </cell>
          <cell r="B2140" t="str">
            <v>SDGE</v>
          </cell>
          <cell r="C2140" t="str">
            <v>ROB</v>
          </cell>
          <cell r="D2140" t="str">
            <v>LED INTEGRAL PAR-20 LAMP UP TO 10 WATT INTERIOR</v>
          </cell>
          <cell r="E2140" t="str">
            <v>Com</v>
          </cell>
          <cell r="F2140">
            <v>4.99</v>
          </cell>
          <cell r="G2140">
            <v>0</v>
          </cell>
          <cell r="H2140">
            <v>4.99</v>
          </cell>
          <cell r="I2140">
            <v>0</v>
          </cell>
          <cell r="J2140" t="b">
            <v>0</v>
          </cell>
        </row>
        <row r="2141">
          <cell r="A2141" t="str">
            <v>SDGE:ROB:LED INTEGRAL PAR-20 LAMP UP TO 10 WATT INTERIOR</v>
          </cell>
          <cell r="B2141" t="str">
            <v>SDGE</v>
          </cell>
          <cell r="C2141" t="str">
            <v>ROB</v>
          </cell>
          <cell r="D2141" t="str">
            <v>LED INTEGRAL PAR-20 LAMP UP TO 10 WATT INTERIOR</v>
          </cell>
          <cell r="E2141" t="str">
            <v>Com</v>
          </cell>
          <cell r="F2141">
            <v>7.57</v>
          </cell>
          <cell r="G2141">
            <v>0</v>
          </cell>
          <cell r="H2141">
            <v>7.57</v>
          </cell>
          <cell r="I2141">
            <v>0</v>
          </cell>
          <cell r="J2141" t="b">
            <v>0</v>
          </cell>
        </row>
        <row r="2142">
          <cell r="A2142" t="str">
            <v>SDGE:ROB:LED INTEGRAL PAR-20 LAMP UP TO 10 WATT INTERIOR</v>
          </cell>
          <cell r="B2142" t="str">
            <v>SDGE</v>
          </cell>
          <cell r="C2142" t="str">
            <v>ROB</v>
          </cell>
          <cell r="D2142" t="str">
            <v>LED INTEGRAL PAR-20 LAMP UP TO 10 WATT INTERIOR</v>
          </cell>
          <cell r="E2142" t="str">
            <v>Com</v>
          </cell>
          <cell r="F2142">
            <v>11.98</v>
          </cell>
          <cell r="G2142">
            <v>0</v>
          </cell>
          <cell r="H2142">
            <v>11.98</v>
          </cell>
          <cell r="I2142">
            <v>0</v>
          </cell>
          <cell r="J2142" t="b">
            <v>0</v>
          </cell>
        </row>
        <row r="2143">
          <cell r="A2143" t="str">
            <v>SDGE:ROB:LED INTEGRAL PAR30 LAMP 16-21WATT</v>
          </cell>
          <cell r="B2143" t="str">
            <v>SDGE</v>
          </cell>
          <cell r="C2143" t="str">
            <v>ROB</v>
          </cell>
          <cell r="D2143" t="str">
            <v>LED INTEGRAL PAR30 LAMP 16-21WATT</v>
          </cell>
          <cell r="E2143" t="str">
            <v>Com</v>
          </cell>
          <cell r="F2143">
            <v>4.5999999999999996</v>
          </cell>
          <cell r="G2143">
            <v>0</v>
          </cell>
          <cell r="H2143">
            <v>4.5999999999999996</v>
          </cell>
          <cell r="I2143">
            <v>0</v>
          </cell>
          <cell r="J2143" t="b">
            <v>0</v>
          </cell>
        </row>
        <row r="2144">
          <cell r="A2144" t="str">
            <v>SDGE:ROB:LED INTEGRAL PAR-30 LAMP UP TO 15 WATT INTERIOR</v>
          </cell>
          <cell r="B2144" t="str">
            <v>SDGE</v>
          </cell>
          <cell r="C2144" t="str">
            <v>ROB</v>
          </cell>
          <cell r="D2144" t="str">
            <v>LED INTEGRAL PAR-30 LAMP UP TO 15 WATT INTERIOR</v>
          </cell>
          <cell r="E2144" t="str">
            <v>Com</v>
          </cell>
          <cell r="F2144">
            <v>4.16</v>
          </cell>
          <cell r="G2144">
            <v>0</v>
          </cell>
          <cell r="H2144">
            <v>4.16</v>
          </cell>
          <cell r="I2144">
            <v>0</v>
          </cell>
          <cell r="J2144" t="b">
            <v>0</v>
          </cell>
        </row>
        <row r="2145">
          <cell r="A2145" t="str">
            <v>SDGE:ROB:LED INTEGRAL PAR-30 LAMP UP TO 15 WATT INTERIOR</v>
          </cell>
          <cell r="B2145" t="str">
            <v>SDGE</v>
          </cell>
          <cell r="C2145" t="str">
            <v>ROB</v>
          </cell>
          <cell r="D2145" t="str">
            <v>LED INTEGRAL PAR-30 LAMP UP TO 15 WATT INTERIOR</v>
          </cell>
          <cell r="E2145" t="str">
            <v>Com</v>
          </cell>
          <cell r="F2145">
            <v>5.91</v>
          </cell>
          <cell r="G2145">
            <v>0</v>
          </cell>
          <cell r="H2145">
            <v>5.91</v>
          </cell>
          <cell r="I2145">
            <v>0</v>
          </cell>
          <cell r="J2145" t="b">
            <v>0</v>
          </cell>
        </row>
        <row r="2146">
          <cell r="A2146" t="str">
            <v>SDGE:ROB:LED INTEGRAL PAR-30 LAMP UP TO 15 WATT INTERIOR</v>
          </cell>
          <cell r="B2146" t="str">
            <v>SDGE</v>
          </cell>
          <cell r="C2146" t="str">
            <v>ROB</v>
          </cell>
          <cell r="D2146" t="str">
            <v>LED INTEGRAL PAR-30 LAMP UP TO 15 WATT INTERIOR</v>
          </cell>
          <cell r="E2146" t="str">
            <v>Com</v>
          </cell>
          <cell r="F2146">
            <v>7.66</v>
          </cell>
          <cell r="G2146">
            <v>0</v>
          </cell>
          <cell r="H2146">
            <v>7.66</v>
          </cell>
          <cell r="I2146">
            <v>0</v>
          </cell>
          <cell r="J2146" t="b">
            <v>0</v>
          </cell>
        </row>
        <row r="2147">
          <cell r="A2147" t="str">
            <v>SDGE:ROB:LED INTEGRAL PAR38 LAMP 17-22 WATT</v>
          </cell>
          <cell r="B2147" t="str">
            <v>SDGE</v>
          </cell>
          <cell r="C2147" t="str">
            <v>ROB</v>
          </cell>
          <cell r="D2147" t="str">
            <v>LED INTEGRAL PAR38 LAMP 17-22 WATT</v>
          </cell>
          <cell r="E2147" t="str">
            <v>Com</v>
          </cell>
          <cell r="F2147">
            <v>7.57</v>
          </cell>
          <cell r="G2147">
            <v>0</v>
          </cell>
          <cell r="H2147">
            <v>7.57</v>
          </cell>
          <cell r="I2147">
            <v>0</v>
          </cell>
          <cell r="J2147" t="b">
            <v>0</v>
          </cell>
        </row>
        <row r="2148">
          <cell r="A2148" t="str">
            <v>SDGE:ROB:LED INTEGRAL PAR38 LAMP 17-22 WATT</v>
          </cell>
          <cell r="B2148" t="str">
            <v>SDGE</v>
          </cell>
          <cell r="C2148" t="str">
            <v>ROB</v>
          </cell>
          <cell r="D2148" t="str">
            <v>LED INTEGRAL PAR38 LAMP 17-22 WATT</v>
          </cell>
          <cell r="E2148" t="str">
            <v>Com</v>
          </cell>
          <cell r="F2148">
            <v>9.34</v>
          </cell>
          <cell r="G2148">
            <v>0</v>
          </cell>
          <cell r="H2148">
            <v>9.34</v>
          </cell>
          <cell r="I2148">
            <v>0</v>
          </cell>
          <cell r="J2148" t="b">
            <v>0</v>
          </cell>
        </row>
        <row r="2149">
          <cell r="A2149" t="str">
            <v>SDGE:ROB:LED INTEGRAL PAR38 LAMP 17-22 WATT</v>
          </cell>
          <cell r="B2149" t="str">
            <v>SDGE</v>
          </cell>
          <cell r="C2149" t="str">
            <v>ROB</v>
          </cell>
          <cell r="D2149" t="str">
            <v>LED INTEGRAL PAR38 LAMP 17-22 WATT</v>
          </cell>
          <cell r="E2149" t="str">
            <v>Com</v>
          </cell>
          <cell r="F2149">
            <v>10.25</v>
          </cell>
          <cell r="G2149">
            <v>0</v>
          </cell>
          <cell r="H2149">
            <v>10.25</v>
          </cell>
          <cell r="I2149">
            <v>0</v>
          </cell>
          <cell r="J2149" t="b">
            <v>0</v>
          </cell>
        </row>
        <row r="2150">
          <cell r="A2150" t="str">
            <v>SDGE:ROB:LED INTEGRAL PAR38 LAMP 23-25 WATT</v>
          </cell>
          <cell r="B2150" t="str">
            <v>SDGE</v>
          </cell>
          <cell r="C2150" t="str">
            <v>ROB</v>
          </cell>
          <cell r="D2150" t="str">
            <v>LED INTEGRAL PAR38 LAMP 23-25 WATT</v>
          </cell>
          <cell r="E2150" t="str">
            <v>Com</v>
          </cell>
          <cell r="F2150">
            <v>4.68</v>
          </cell>
          <cell r="G2150">
            <v>0</v>
          </cell>
          <cell r="H2150">
            <v>4.68</v>
          </cell>
          <cell r="I2150">
            <v>0</v>
          </cell>
          <cell r="J2150" t="b">
            <v>0</v>
          </cell>
        </row>
        <row r="2151">
          <cell r="A2151" t="str">
            <v>SDGE:ROB:LED INTEGRAL PAR38 LAMP 23-25 WATT</v>
          </cell>
          <cell r="B2151" t="str">
            <v>SDGE</v>
          </cell>
          <cell r="C2151" t="str">
            <v>ROB</v>
          </cell>
          <cell r="D2151" t="str">
            <v>LED INTEGRAL PAR38 LAMP 23-25 WATT</v>
          </cell>
          <cell r="E2151" t="str">
            <v>Com</v>
          </cell>
          <cell r="F2151">
            <v>5.39</v>
          </cell>
          <cell r="G2151">
            <v>0</v>
          </cell>
          <cell r="H2151">
            <v>5.39</v>
          </cell>
          <cell r="I2151">
            <v>0</v>
          </cell>
          <cell r="J2151" t="b">
            <v>0</v>
          </cell>
        </row>
        <row r="2152">
          <cell r="A2152" t="str">
            <v>SDGE:ROB:LED INTEGRAL PAR38 LAMP UP TO 16 WATT</v>
          </cell>
          <cell r="B2152" t="str">
            <v>SDGE</v>
          </cell>
          <cell r="C2152" t="str">
            <v>ROB</v>
          </cell>
          <cell r="D2152" t="str">
            <v>LED INTEGRAL PAR38 LAMP UP TO 16 WATT</v>
          </cell>
          <cell r="E2152" t="str">
            <v>Com</v>
          </cell>
          <cell r="F2152">
            <v>7.66</v>
          </cell>
          <cell r="G2152">
            <v>0</v>
          </cell>
          <cell r="H2152">
            <v>7.66</v>
          </cell>
          <cell r="I2152">
            <v>0</v>
          </cell>
          <cell r="J2152" t="b">
            <v>0</v>
          </cell>
        </row>
        <row r="2153">
          <cell r="A2153" t="str">
            <v>SDGE:ROB:LED MR16 7 -10 WATT INTERIOR LAMP</v>
          </cell>
          <cell r="B2153" t="str">
            <v>SDGE</v>
          </cell>
          <cell r="C2153" t="str">
            <v>ROB</v>
          </cell>
          <cell r="D2153" t="str">
            <v>LED MR16 7 -10 WATT INTERIOR LAMP</v>
          </cell>
          <cell r="E2153" t="str">
            <v>Com</v>
          </cell>
          <cell r="F2153">
            <v>4.99</v>
          </cell>
          <cell r="G2153">
            <v>0</v>
          </cell>
          <cell r="H2153">
            <v>4.99</v>
          </cell>
          <cell r="I2153">
            <v>0</v>
          </cell>
          <cell r="J2153" t="b">
            <v>0</v>
          </cell>
        </row>
        <row r="2154">
          <cell r="A2154" t="str">
            <v>SDGE:ROB:LED MR16 7 -10 WATT INTERIOR LAMP</v>
          </cell>
          <cell r="B2154" t="str">
            <v>SDGE</v>
          </cell>
          <cell r="C2154" t="str">
            <v>ROB</v>
          </cell>
          <cell r="D2154" t="str">
            <v>LED MR16 7 -10 WATT INTERIOR LAMP</v>
          </cell>
          <cell r="E2154" t="str">
            <v>Com</v>
          </cell>
          <cell r="F2154">
            <v>5.91</v>
          </cell>
          <cell r="G2154">
            <v>0</v>
          </cell>
          <cell r="H2154">
            <v>5.91</v>
          </cell>
          <cell r="I2154">
            <v>0</v>
          </cell>
          <cell r="J2154" t="b">
            <v>0</v>
          </cell>
        </row>
        <row r="2155">
          <cell r="A2155" t="str">
            <v>SDGE:ROB:LED MR16 7 -10 WATT INTERIOR LAMP</v>
          </cell>
          <cell r="B2155" t="str">
            <v>SDGE</v>
          </cell>
          <cell r="C2155" t="str">
            <v>ROB</v>
          </cell>
          <cell r="D2155" t="str">
            <v>LED MR16 7 -10 WATT INTERIOR LAMP</v>
          </cell>
          <cell r="E2155" t="str">
            <v>Com</v>
          </cell>
          <cell r="F2155">
            <v>7.57</v>
          </cell>
          <cell r="G2155">
            <v>0</v>
          </cell>
          <cell r="H2155">
            <v>7.57</v>
          </cell>
          <cell r="I2155">
            <v>0</v>
          </cell>
          <cell r="J2155" t="b">
            <v>0</v>
          </cell>
        </row>
        <row r="2156">
          <cell r="A2156" t="str">
            <v>SDGE:ROB:LED MR16 7 -10 WATT INTERIOR LAMP</v>
          </cell>
          <cell r="B2156" t="str">
            <v>SDGE</v>
          </cell>
          <cell r="C2156" t="str">
            <v>ROB</v>
          </cell>
          <cell r="D2156" t="str">
            <v>LED MR16 7 -10 WATT INTERIOR LAMP</v>
          </cell>
          <cell r="E2156" t="str">
            <v>Com</v>
          </cell>
          <cell r="F2156">
            <v>7.66</v>
          </cell>
          <cell r="G2156">
            <v>0</v>
          </cell>
          <cell r="H2156">
            <v>7.66</v>
          </cell>
          <cell r="I2156">
            <v>0</v>
          </cell>
          <cell r="J2156" t="b">
            <v>0</v>
          </cell>
        </row>
        <row r="2157">
          <cell r="A2157" t="str">
            <v>SDGE:ROB:LED MR16 7 -10 WATT INTERIOR LAMP</v>
          </cell>
          <cell r="B2157" t="str">
            <v>SDGE</v>
          </cell>
          <cell r="C2157" t="str">
            <v>ROB</v>
          </cell>
          <cell r="D2157" t="str">
            <v>LED MR16 7 -10 WATT INTERIOR LAMP</v>
          </cell>
          <cell r="E2157" t="str">
            <v>Com</v>
          </cell>
          <cell r="F2157">
            <v>7.72</v>
          </cell>
          <cell r="G2157">
            <v>0</v>
          </cell>
          <cell r="H2157">
            <v>7.72</v>
          </cell>
          <cell r="I2157">
            <v>0</v>
          </cell>
          <cell r="J2157" t="b">
            <v>0</v>
          </cell>
        </row>
        <row r="2158">
          <cell r="A2158" t="str">
            <v>SDGE:ROB:LED MR16 7 -10 WATT INTERIOR LAMP</v>
          </cell>
          <cell r="B2158" t="str">
            <v>SDGE</v>
          </cell>
          <cell r="C2158" t="str">
            <v>ROB</v>
          </cell>
          <cell r="D2158" t="str">
            <v>LED MR16 7 -10 WATT INTERIOR LAMP</v>
          </cell>
          <cell r="E2158" t="str">
            <v>Com</v>
          </cell>
          <cell r="F2158">
            <v>11.98</v>
          </cell>
          <cell r="G2158">
            <v>0</v>
          </cell>
          <cell r="H2158">
            <v>11.98</v>
          </cell>
          <cell r="I2158">
            <v>0</v>
          </cell>
          <cell r="J2158" t="b">
            <v>0</v>
          </cell>
        </row>
        <row r="2159">
          <cell r="A2159" t="str">
            <v>SDGE:ROB:LED MR16 UP TO 6 WATT INTERIOR LED INTEGRAL LAMP</v>
          </cell>
          <cell r="B2159" t="str">
            <v>SDGE</v>
          </cell>
          <cell r="C2159" t="str">
            <v>ROB</v>
          </cell>
          <cell r="D2159" t="str">
            <v>LED MR16 UP TO 6 WATT INTERIOR LED INTEGRAL LAMP</v>
          </cell>
          <cell r="E2159" t="str">
            <v>Com</v>
          </cell>
          <cell r="F2159">
            <v>4.1399999999999997</v>
          </cell>
          <cell r="G2159">
            <v>0</v>
          </cell>
          <cell r="H2159">
            <v>4.1399999999999997</v>
          </cell>
          <cell r="I2159">
            <v>0</v>
          </cell>
          <cell r="J2159" t="b">
            <v>0</v>
          </cell>
        </row>
        <row r="2160">
          <cell r="A2160" t="str">
            <v>SDGE:ROB:LED MR16 UP TO 6 WATT INTERIOR LED INTEGRAL LAMP</v>
          </cell>
          <cell r="B2160" t="str">
            <v>SDGE</v>
          </cell>
          <cell r="C2160" t="str">
            <v>ROB</v>
          </cell>
          <cell r="D2160" t="str">
            <v>LED MR16 UP TO 6 WATT INTERIOR LED INTEGRAL LAMP</v>
          </cell>
          <cell r="E2160" t="str">
            <v>Com</v>
          </cell>
          <cell r="F2160">
            <v>4.99</v>
          </cell>
          <cell r="G2160">
            <v>0</v>
          </cell>
          <cell r="H2160">
            <v>4.99</v>
          </cell>
          <cell r="I2160">
            <v>0</v>
          </cell>
          <cell r="J2160" t="b">
            <v>0</v>
          </cell>
        </row>
        <row r="2161">
          <cell r="A2161" t="str">
            <v>SDGE:ROB:LED MR16 UP TO 6 WATT INTERIOR LED INTEGRAL LAMP</v>
          </cell>
          <cell r="B2161" t="str">
            <v>SDGE</v>
          </cell>
          <cell r="C2161" t="str">
            <v>ROB</v>
          </cell>
          <cell r="D2161" t="str">
            <v>LED MR16 UP TO 6 WATT INTERIOR LED INTEGRAL LAMP</v>
          </cell>
          <cell r="E2161" t="str">
            <v>Com</v>
          </cell>
          <cell r="F2161">
            <v>7.66</v>
          </cell>
          <cell r="G2161">
            <v>0</v>
          </cell>
          <cell r="H2161">
            <v>7.66</v>
          </cell>
          <cell r="I2161">
            <v>0</v>
          </cell>
          <cell r="J2161" t="b">
            <v>0</v>
          </cell>
        </row>
        <row r="2162">
          <cell r="A2162" t="str">
            <v>SDGE:ROB:LED MR16 UP TO 6 WATT INTERIOR LED INTEGRAL LAMP</v>
          </cell>
          <cell r="B2162" t="str">
            <v>SDGE</v>
          </cell>
          <cell r="C2162" t="str">
            <v>ROB</v>
          </cell>
          <cell r="D2162" t="str">
            <v>LED MR16 UP TO 6 WATT INTERIOR LED INTEGRAL LAMP</v>
          </cell>
          <cell r="E2162" t="str">
            <v>Com</v>
          </cell>
          <cell r="F2162">
            <v>11.98</v>
          </cell>
          <cell r="G2162">
            <v>0</v>
          </cell>
          <cell r="H2162">
            <v>11.98</v>
          </cell>
          <cell r="I2162">
            <v>0</v>
          </cell>
          <cell r="J2162" t="b">
            <v>0</v>
          </cell>
        </row>
        <row r="2163">
          <cell r="A2163" t="str">
            <v>SDGE:ROB:LIGHTING - EXTERIOR LED FIXTURES &lt;=110 WATTS</v>
          </cell>
          <cell r="B2163" t="str">
            <v>SDGE</v>
          </cell>
          <cell r="C2163" t="str">
            <v>ROB</v>
          </cell>
          <cell r="D2163" t="str">
            <v>LIGHTING - EXTERIOR LED FIXTURES &lt;=110 WATTS</v>
          </cell>
          <cell r="E2163" t="str">
            <v>Com</v>
          </cell>
          <cell r="F2163">
            <v>4.76</v>
          </cell>
          <cell r="G2163">
            <v>0</v>
          </cell>
          <cell r="H2163">
            <v>4.76</v>
          </cell>
          <cell r="I2163">
            <v>0</v>
          </cell>
          <cell r="J2163" t="b">
            <v>0</v>
          </cell>
        </row>
        <row r="2164">
          <cell r="A2164" t="str">
            <v>SDGE:ROB:LIGHTING - EXTERIOR LED FIXTURES &lt;=110 WATTS</v>
          </cell>
          <cell r="B2164" t="str">
            <v>SDGE</v>
          </cell>
          <cell r="C2164" t="str">
            <v>ROB</v>
          </cell>
          <cell r="D2164" t="str">
            <v>LIGHTING - EXTERIOR LED FIXTURES &lt;=110 WATTS</v>
          </cell>
          <cell r="E2164" t="str">
            <v>Com</v>
          </cell>
          <cell r="F2164">
            <v>6.67</v>
          </cell>
          <cell r="G2164">
            <v>0</v>
          </cell>
          <cell r="H2164">
            <v>6.67</v>
          </cell>
          <cell r="I2164">
            <v>0</v>
          </cell>
          <cell r="J2164" t="b">
            <v>0</v>
          </cell>
        </row>
        <row r="2165">
          <cell r="A2165" t="str">
            <v>PGE:ROB:UNITARY AIR COOLED GT760KBTU/H 10.0 EER OR 10.9 IEER</v>
          </cell>
          <cell r="B2165" t="str">
            <v>PGE</v>
          </cell>
          <cell r="C2165" t="str">
            <v>ROB</v>
          </cell>
          <cell r="D2165" t="str">
            <v>UNITARY AIR COOLED GT760KBTU/H 10.0 EER OR 10.9 IEER</v>
          </cell>
          <cell r="E2165" t="str">
            <v>Com</v>
          </cell>
          <cell r="F2165">
            <v>15</v>
          </cell>
          <cell r="G2165">
            <v>0</v>
          </cell>
          <cell r="H2165">
            <v>15</v>
          </cell>
          <cell r="I2165">
            <v>0</v>
          </cell>
          <cell r="J2165" t="b">
            <v>0</v>
          </cell>
        </row>
        <row r="2166">
          <cell r="A2166" t="str">
            <v>SCE:ROBNC:UP TO 15 WATT PAR30 LED</v>
          </cell>
          <cell r="B2166" t="str">
            <v>SCE</v>
          </cell>
          <cell r="C2166" t="str">
            <v>ROBNC</v>
          </cell>
          <cell r="D2166" t="str">
            <v>UP TO 15 WATT PAR30 LED</v>
          </cell>
          <cell r="E2166" t="str">
            <v>Com</v>
          </cell>
          <cell r="F2166">
            <v>16</v>
          </cell>
          <cell r="G2166">
            <v>16</v>
          </cell>
          <cell r="H2166">
            <v>16</v>
          </cell>
          <cell r="I2166">
            <v>16</v>
          </cell>
          <cell r="J2166" t="b">
            <v>0</v>
          </cell>
        </row>
        <row r="2167">
          <cell r="A2167" t="str">
            <v>SDGE:ROB:LIGHTING - EXTERIOR LED FIXTURES &lt;=110 WATTS</v>
          </cell>
          <cell r="B2167" t="str">
            <v>SDGE</v>
          </cell>
          <cell r="C2167" t="str">
            <v>ROB</v>
          </cell>
          <cell r="D2167" t="str">
            <v>LIGHTING - EXTERIOR LED FIXTURES &lt;=110 WATTS</v>
          </cell>
          <cell r="E2167" t="str">
            <v>Com</v>
          </cell>
          <cell r="F2167">
            <v>8.6999999999999993</v>
          </cell>
          <cell r="G2167">
            <v>0</v>
          </cell>
          <cell r="H2167">
            <v>8.6999999999999993</v>
          </cell>
          <cell r="I2167">
            <v>0</v>
          </cell>
          <cell r="J2167" t="b">
            <v>0</v>
          </cell>
        </row>
        <row r="2168">
          <cell r="A2168" t="str">
            <v>SDGE:ROB:LIGHTING - EXTERIOR LED FIXTURES &lt;=130 WATTS</v>
          </cell>
          <cell r="B2168" t="str">
            <v>SDGE</v>
          </cell>
          <cell r="C2168" t="str">
            <v>ROB</v>
          </cell>
          <cell r="D2168" t="str">
            <v>LIGHTING - EXTERIOR LED FIXTURES &lt;=130 WATTS</v>
          </cell>
          <cell r="E2168" t="str">
            <v>Com</v>
          </cell>
          <cell r="F2168">
            <v>4.99</v>
          </cell>
          <cell r="G2168">
            <v>0</v>
          </cell>
          <cell r="H2168">
            <v>4.99</v>
          </cell>
          <cell r="I2168">
            <v>0</v>
          </cell>
          <cell r="J2168" t="b">
            <v>0</v>
          </cell>
        </row>
        <row r="2169">
          <cell r="A2169" t="str">
            <v>SCE:ROBNC:UP TO 17 WATT PAR38 LED</v>
          </cell>
          <cell r="B2169" t="str">
            <v>SCE</v>
          </cell>
          <cell r="C2169" t="str">
            <v>ROBNC</v>
          </cell>
          <cell r="D2169" t="str">
            <v>UP TO 17 WATT PAR38 LED</v>
          </cell>
          <cell r="E2169" t="str">
            <v>Res</v>
          </cell>
          <cell r="F2169">
            <v>16</v>
          </cell>
          <cell r="G2169">
            <v>16</v>
          </cell>
          <cell r="H2169">
            <v>16</v>
          </cell>
          <cell r="I2169">
            <v>16</v>
          </cell>
          <cell r="J2169" t="b">
            <v>0</v>
          </cell>
        </row>
        <row r="2170">
          <cell r="A2170" t="str">
            <v>SCG:ROB:TANKLESS WATER HEATER TIER II (EF&gt;=0.90)</v>
          </cell>
          <cell r="B2170" t="str">
            <v>SCG</v>
          </cell>
          <cell r="C2170" t="str">
            <v>ROB</v>
          </cell>
          <cell r="D2170" t="str">
            <v>TANKLESS WATER HEATER TIER II (EF&gt;=0.90)</v>
          </cell>
          <cell r="E2170" t="str">
            <v>Res</v>
          </cell>
          <cell r="F2170">
            <v>20</v>
          </cell>
          <cell r="G2170">
            <v>0</v>
          </cell>
          <cell r="H2170">
            <v>20</v>
          </cell>
          <cell r="I2170">
            <v>0</v>
          </cell>
          <cell r="J2170" t="b">
            <v>0</v>
          </cell>
        </row>
        <row r="2171">
          <cell r="A2171" t="str">
            <v>SDGE:ROB:LIGHTING - EXTERIOR LED FIXTURES &lt;=192WATTS</v>
          </cell>
          <cell r="B2171" t="str">
            <v>SDGE</v>
          </cell>
          <cell r="C2171" t="str">
            <v>ROB</v>
          </cell>
          <cell r="D2171" t="str">
            <v>LIGHTING - EXTERIOR LED FIXTURES &lt;=192WATTS</v>
          </cell>
          <cell r="E2171" t="str">
            <v>Com</v>
          </cell>
          <cell r="F2171">
            <v>6.67</v>
          </cell>
          <cell r="G2171">
            <v>0</v>
          </cell>
          <cell r="H2171">
            <v>6.67</v>
          </cell>
          <cell r="I2171">
            <v>0</v>
          </cell>
          <cell r="J2171" t="b">
            <v>0</v>
          </cell>
        </row>
        <row r="2172">
          <cell r="A2172" t="str">
            <v>SDGE:ROB:LIGHTING - EXTERIOR LED FIXTURES &lt;=350 WATTS</v>
          </cell>
          <cell r="B2172" t="str">
            <v>SDGE</v>
          </cell>
          <cell r="C2172" t="str">
            <v>ROB</v>
          </cell>
          <cell r="D2172" t="str">
            <v>LIGHTING - EXTERIOR LED FIXTURES &lt;=350 WATTS</v>
          </cell>
          <cell r="E2172" t="str">
            <v>Com</v>
          </cell>
          <cell r="F2172">
            <v>4.99</v>
          </cell>
          <cell r="G2172">
            <v>0</v>
          </cell>
          <cell r="H2172">
            <v>4.99</v>
          </cell>
          <cell r="I2172">
            <v>0</v>
          </cell>
          <cell r="J2172" t="b">
            <v>0</v>
          </cell>
        </row>
        <row r="2173">
          <cell r="A2173" t="str">
            <v>SCG:REA:W/H-BOILER CONTROLLERS = &lt; 34 UNITS</v>
          </cell>
          <cell r="B2173" t="str">
            <v>SCG</v>
          </cell>
          <cell r="C2173" t="str">
            <v>REA</v>
          </cell>
          <cell r="D2173" t="str">
            <v>W/H-BOILER CONTROLLERS = &lt; 34 UNITS</v>
          </cell>
          <cell r="E2173" t="str">
            <v>Res</v>
          </cell>
          <cell r="F2173">
            <v>15</v>
          </cell>
          <cell r="G2173">
            <v>0</v>
          </cell>
          <cell r="H2173">
            <v>6.666666666666667</v>
          </cell>
          <cell r="I2173">
            <v>0</v>
          </cell>
          <cell r="J2173" t="b">
            <v>1</v>
          </cell>
        </row>
        <row r="2174">
          <cell r="A2174" t="str">
            <v>SDGE:ROB:LIGHTING - EXTERIOR LED FIXTURES &lt;=350 WATTS</v>
          </cell>
          <cell r="B2174" t="str">
            <v>SDGE</v>
          </cell>
          <cell r="C2174" t="str">
            <v>ROB</v>
          </cell>
          <cell r="D2174" t="str">
            <v>LIGHTING - EXTERIOR LED FIXTURES &lt;=350 WATTS</v>
          </cell>
          <cell r="E2174" t="str">
            <v>Com</v>
          </cell>
          <cell r="F2174">
            <v>8.26</v>
          </cell>
          <cell r="G2174">
            <v>0</v>
          </cell>
          <cell r="H2174">
            <v>8.26</v>
          </cell>
          <cell r="I2174">
            <v>0</v>
          </cell>
          <cell r="J2174" t="b">
            <v>0</v>
          </cell>
        </row>
        <row r="2175">
          <cell r="A2175" t="str">
            <v>SDGE:ROB:LIGHTING - EXTERIOR LED FIXTURES &lt;=80 WATTS</v>
          </cell>
          <cell r="B2175" t="str">
            <v>SDGE</v>
          </cell>
          <cell r="C2175" t="str">
            <v>ROB</v>
          </cell>
          <cell r="D2175" t="str">
            <v>LIGHTING - EXTERIOR LED FIXTURES &lt;=80 WATTS</v>
          </cell>
          <cell r="E2175" t="str">
            <v>Com</v>
          </cell>
          <cell r="F2175">
            <v>6.67</v>
          </cell>
          <cell r="G2175">
            <v>0</v>
          </cell>
          <cell r="H2175">
            <v>6.67</v>
          </cell>
          <cell r="I2175">
            <v>0</v>
          </cell>
          <cell r="J2175" t="b">
            <v>0</v>
          </cell>
        </row>
        <row r="2176">
          <cell r="A2176" t="str">
            <v>SDGE:ROB:LIGHTING - EXTERIOR LED FIXTURES &lt;=80 WATTS</v>
          </cell>
          <cell r="B2176" t="str">
            <v>SDGE</v>
          </cell>
          <cell r="C2176" t="str">
            <v>ROB</v>
          </cell>
          <cell r="D2176" t="str">
            <v>LIGHTING - EXTERIOR LED FIXTURES &lt;=80 WATTS</v>
          </cell>
          <cell r="E2176" t="str">
            <v>Com</v>
          </cell>
          <cell r="F2176">
            <v>6.71</v>
          </cell>
          <cell r="G2176">
            <v>0</v>
          </cell>
          <cell r="H2176">
            <v>6.71</v>
          </cell>
          <cell r="I2176">
            <v>0</v>
          </cell>
          <cell r="J2176" t="b">
            <v>0</v>
          </cell>
        </row>
        <row r="2177">
          <cell r="A2177" t="str">
            <v>SDGE:ROB:LIGHTING - INTERIOR LINEAR FLUORESCENT FIXTURE &lt;=64 WATTS REPLACING &lt;=100 WATTS</v>
          </cell>
          <cell r="B2177" t="str">
            <v>SDGE</v>
          </cell>
          <cell r="C2177" t="str">
            <v>ROB</v>
          </cell>
          <cell r="D2177" t="str">
            <v>LIGHTING - INTERIOR LINEAR FLUORESCENT FIXTURE &lt;=64 WATTS REPLACING &lt;=100 WATTS</v>
          </cell>
          <cell r="E2177" t="str">
            <v>Com</v>
          </cell>
          <cell r="F2177">
            <v>14.26</v>
          </cell>
          <cell r="G2177">
            <v>0</v>
          </cell>
          <cell r="H2177">
            <v>14.26</v>
          </cell>
          <cell r="I2177">
            <v>0</v>
          </cell>
          <cell r="J2177" t="b">
            <v>0</v>
          </cell>
        </row>
        <row r="2178">
          <cell r="A2178" t="str">
            <v>SDGE:ROB:LIGHTING - T8 TO 4FT 25 WATT LAMP</v>
          </cell>
          <cell r="B2178" t="str">
            <v>SDGE</v>
          </cell>
          <cell r="C2178" t="str">
            <v>ROB</v>
          </cell>
          <cell r="D2178" t="str">
            <v>LIGHTING - T8 TO 4FT 25 WATT LAMP</v>
          </cell>
          <cell r="E2178" t="str">
            <v>Com</v>
          </cell>
          <cell r="F2178">
            <v>15</v>
          </cell>
          <cell r="G2178">
            <v>0</v>
          </cell>
          <cell r="H2178">
            <v>5</v>
          </cell>
          <cell r="I2178">
            <v>0</v>
          </cell>
          <cell r="J2178" t="b">
            <v>1</v>
          </cell>
        </row>
        <row r="2179">
          <cell r="A2179" t="str">
            <v>SDGE:ROB:LIGHTING - T8 TO 4FT 28 WATT LAMP</v>
          </cell>
          <cell r="B2179" t="str">
            <v>SDGE</v>
          </cell>
          <cell r="C2179" t="str">
            <v>ROB</v>
          </cell>
          <cell r="D2179" t="str">
            <v>LIGHTING - T8 TO 4FT 28 WATT LAMP</v>
          </cell>
          <cell r="E2179" t="str">
            <v>Com</v>
          </cell>
          <cell r="F2179">
            <v>15</v>
          </cell>
          <cell r="G2179">
            <v>0</v>
          </cell>
          <cell r="H2179">
            <v>5</v>
          </cell>
          <cell r="I2179">
            <v>0</v>
          </cell>
          <cell r="J2179" t="b">
            <v>1</v>
          </cell>
        </row>
        <row r="2180">
          <cell r="A2180" t="str">
            <v>PGE:ROB:ADV REFRIGERATION CNTRL MED-TEMP</v>
          </cell>
          <cell r="B2180" t="str">
            <v>PGE</v>
          </cell>
          <cell r="C2180" t="str">
            <v>ROB</v>
          </cell>
          <cell r="D2180" t="str">
            <v>ADV REFRIGERATION CNTRL MED-TEMP</v>
          </cell>
          <cell r="E2180" t="str">
            <v>Com</v>
          </cell>
          <cell r="F2180">
            <v>16</v>
          </cell>
          <cell r="G2180">
            <v>0</v>
          </cell>
          <cell r="H2180">
            <v>6.666666666666667</v>
          </cell>
          <cell r="I2180">
            <v>0</v>
          </cell>
          <cell r="J2180" t="b">
            <v>1</v>
          </cell>
        </row>
        <row r="2181">
          <cell r="A2181" t="str">
            <v>SDGE:ROB:WATER HEATING -INSTANTANEOUS - GAS &lt;=200MBTUH</v>
          </cell>
          <cell r="B2181" t="str">
            <v>SDGE</v>
          </cell>
          <cell r="C2181" t="str">
            <v>ROB</v>
          </cell>
          <cell r="D2181" t="str">
            <v>WATER HEATING -INSTANTANEOUS - GAS &lt;=200MBTUH</v>
          </cell>
          <cell r="E2181" t="str">
            <v>Com</v>
          </cell>
          <cell r="F2181">
            <v>20</v>
          </cell>
          <cell r="G2181">
            <v>0</v>
          </cell>
          <cell r="H2181">
            <v>20</v>
          </cell>
          <cell r="I2181">
            <v>0</v>
          </cell>
          <cell r="J2181" t="b">
            <v>0</v>
          </cell>
        </row>
        <row r="2182">
          <cell r="A2182" t="str">
            <v>SCG:ROB:CENTRAL SYSTEM NATURAL GAS WATER HEATER</v>
          </cell>
          <cell r="B2182" t="str">
            <v>SCG</v>
          </cell>
          <cell r="C2182" t="str">
            <v>ROB</v>
          </cell>
          <cell r="D2182" t="str">
            <v>CENTRAL SYSTEM NATURAL GAS WATER HEATER</v>
          </cell>
          <cell r="E2182" t="str">
            <v>Res</v>
          </cell>
          <cell r="F2182">
            <v>11</v>
          </cell>
          <cell r="G2182">
            <v>0</v>
          </cell>
          <cell r="H2182">
            <v>11</v>
          </cell>
          <cell r="I2182">
            <v>0</v>
          </cell>
          <cell r="J2182" t="b">
            <v>0</v>
          </cell>
        </row>
        <row r="2183">
          <cell r="A2183" t="str">
            <v>PGE:ROB:LED LUMINAIRE IN WALK-IN FREEZER: 60W TO 38W</v>
          </cell>
          <cell r="B2183" t="str">
            <v>PGE</v>
          </cell>
          <cell r="C2183" t="str">
            <v>ROB</v>
          </cell>
          <cell r="D2183" t="str">
            <v>LED LUMINAIRE IN WALK-IN FREEZER: 60W TO 38W</v>
          </cell>
          <cell r="E2183" t="str">
            <v>Com</v>
          </cell>
          <cell r="F2183">
            <v>11</v>
          </cell>
          <cell r="G2183">
            <v>0</v>
          </cell>
          <cell r="H2183">
            <v>6.666666666666667</v>
          </cell>
          <cell r="I2183">
            <v>6.666666666666667</v>
          </cell>
          <cell r="J2183" t="b">
            <v>1</v>
          </cell>
        </row>
        <row r="2184">
          <cell r="A2184" t="str">
            <v>SCG:ROB:14 SEER SPLIT SYSTEM AIR CONDITIONER - QUALITY INSTALLATION DX EQUIPMENT</v>
          </cell>
          <cell r="B2184" t="str">
            <v>SCG</v>
          </cell>
          <cell r="C2184" t="str">
            <v>ROB</v>
          </cell>
          <cell r="D2184" t="str">
            <v>14 SEER SPLIT SYSTEM AIR CONDITIONER - QUALITY INSTALLATION DX EQUIPMENT</v>
          </cell>
          <cell r="E2184" t="str">
            <v>Res</v>
          </cell>
          <cell r="F2184">
            <v>15</v>
          </cell>
          <cell r="G2184">
            <v>0</v>
          </cell>
          <cell r="H2184">
            <v>15</v>
          </cell>
          <cell r="I2184">
            <v>0</v>
          </cell>
          <cell r="J2184" t="b">
            <v>0</v>
          </cell>
        </row>
        <row r="2185">
          <cell r="A2185" t="str">
            <v>PGE:ROB:LED HIGH/LOW BAY: &gt;187 TO 220 WATTS, REPLACING A 320W PS-MH</v>
          </cell>
          <cell r="B2185" t="str">
            <v>PGE</v>
          </cell>
          <cell r="C2185" t="str">
            <v>ROB</v>
          </cell>
          <cell r="D2185" t="str">
            <v>LED HIGH/LOW BAY: &gt;187 TO 220 WATTS, REPLACING A 320W PS-MH</v>
          </cell>
          <cell r="E2185" t="str">
            <v>Ind</v>
          </cell>
          <cell r="F2185">
            <v>10.9</v>
          </cell>
          <cell r="G2185">
            <v>0</v>
          </cell>
          <cell r="H2185">
            <v>10.9</v>
          </cell>
          <cell r="I2185">
            <v>0</v>
          </cell>
          <cell r="J2185" t="b">
            <v>0</v>
          </cell>
        </row>
        <row r="2186">
          <cell r="A2186" t="str">
            <v>PGE:ROB:LED HIGH/LOW BAY: &gt;160 TO 187 WATTS, REPLACING A 250 W PS-MH</v>
          </cell>
          <cell r="B2186" t="str">
            <v>PGE</v>
          </cell>
          <cell r="C2186" t="str">
            <v>ROB</v>
          </cell>
          <cell r="D2186" t="str">
            <v>LED HIGH/LOW BAY: &gt;160 TO 187 WATTS, REPLACING A 250 W PS-MH</v>
          </cell>
          <cell r="E2186" t="str">
            <v>Ag</v>
          </cell>
          <cell r="F2186">
            <v>7.7</v>
          </cell>
          <cell r="G2186">
            <v>0</v>
          </cell>
          <cell r="H2186">
            <v>7.7</v>
          </cell>
          <cell r="I2186">
            <v>0</v>
          </cell>
          <cell r="J2186" t="b">
            <v>0</v>
          </cell>
        </row>
        <row r="2187">
          <cell r="A2187" t="str">
            <v>PGE:ROB:LED HIGH/LOW BAY: 40 TO 131 WATTS, REPLACING A 175W PS-MH</v>
          </cell>
          <cell r="B2187" t="str">
            <v>PGE</v>
          </cell>
          <cell r="C2187" t="str">
            <v>ROB</v>
          </cell>
          <cell r="D2187" t="str">
            <v>LED HIGH/LOW BAY: 40 TO 131 WATTS, REPLACING A 175W PS-MH</v>
          </cell>
          <cell r="E2187" t="str">
            <v>Ind</v>
          </cell>
          <cell r="F2187">
            <v>10.3</v>
          </cell>
          <cell r="G2187">
            <v>0</v>
          </cell>
          <cell r="H2187">
            <v>10.3</v>
          </cell>
          <cell r="I2187">
            <v>0</v>
          </cell>
          <cell r="J2187" t="b">
            <v>0</v>
          </cell>
        </row>
        <row r="2188">
          <cell r="A2188" t="str">
            <v>SCE:REA:PLUG LOAD OCCUPANCY SENSOR CONTROL</v>
          </cell>
          <cell r="B2188" t="str">
            <v>SCE</v>
          </cell>
          <cell r="C2188" t="str">
            <v>REA</v>
          </cell>
          <cell r="D2188" t="str">
            <v>PLUG LOAD OCCUPANCY SENSOR CONTROL</v>
          </cell>
          <cell r="E2188" t="str">
            <v>Com</v>
          </cell>
          <cell r="F2188">
            <v>8</v>
          </cell>
          <cell r="G2188">
            <v>8</v>
          </cell>
          <cell r="H2188">
            <v>8</v>
          </cell>
          <cell r="I2188">
            <v>8</v>
          </cell>
          <cell r="J2188" t="b">
            <v>0</v>
          </cell>
        </row>
        <row r="2189">
          <cell r="A2189" t="str">
            <v>PGE:ROB:ENERGY STAR SOLID DOOR FREEZER 2-DOOR 30&lt;50</v>
          </cell>
          <cell r="B2189" t="str">
            <v>PGE</v>
          </cell>
          <cell r="C2189" t="str">
            <v>ROB</v>
          </cell>
          <cell r="D2189" t="str">
            <v>ENERGY STAR SOLID DOOR FREEZER 2-DOOR 30&lt;50</v>
          </cell>
          <cell r="E2189" t="str">
            <v>Ag</v>
          </cell>
          <cell r="F2189">
            <v>12</v>
          </cell>
          <cell r="G2189">
            <v>0</v>
          </cell>
          <cell r="H2189">
            <v>12</v>
          </cell>
          <cell r="I2189">
            <v>0</v>
          </cell>
          <cell r="J2189" t="b">
            <v>0</v>
          </cell>
        </row>
        <row r="2190">
          <cell r="A2190" t="str">
            <v>PGE:ROB:LED HIGH/LOW BAY: &gt;220 TO 262 WATTS, REPLACING 350W PS-MH</v>
          </cell>
          <cell r="B2190" t="str">
            <v>PGE</v>
          </cell>
          <cell r="C2190" t="str">
            <v>ROB</v>
          </cell>
          <cell r="D2190" t="str">
            <v>LED HIGH/LOW BAY: &gt;220 TO 262 WATTS, REPLACING 350W PS-MH</v>
          </cell>
          <cell r="E2190" t="str">
            <v>Ag</v>
          </cell>
          <cell r="F2190">
            <v>10.3</v>
          </cell>
          <cell r="G2190">
            <v>0</v>
          </cell>
          <cell r="H2190">
            <v>10.3</v>
          </cell>
          <cell r="I2190">
            <v>0</v>
          </cell>
          <cell r="J2190" t="b">
            <v>0</v>
          </cell>
        </row>
        <row r="2191">
          <cell r="A2191" t="str">
            <v>PGE:ROB:PROCESS BOILER - DIRECT CONTACT WATER HEATER</v>
          </cell>
          <cell r="B2191" t="str">
            <v>PGE</v>
          </cell>
          <cell r="C2191" t="str">
            <v>ROB</v>
          </cell>
          <cell r="D2191" t="str">
            <v>PROCESS BOILER - DIRECT CONTACT WATER HEATER</v>
          </cell>
          <cell r="E2191" t="str">
            <v>Ag</v>
          </cell>
          <cell r="F2191">
            <v>20</v>
          </cell>
          <cell r="G2191">
            <v>0</v>
          </cell>
          <cell r="H2191">
            <v>20</v>
          </cell>
          <cell r="I2191">
            <v>0</v>
          </cell>
          <cell r="J2191" t="b">
            <v>0</v>
          </cell>
        </row>
        <row r="2192">
          <cell r="A2192" t="str">
            <v>PGE:ROB:PROCESS BOILER: WATER</v>
          </cell>
          <cell r="B2192" t="str">
            <v>PGE</v>
          </cell>
          <cell r="C2192" t="str">
            <v>ROB</v>
          </cell>
          <cell r="D2192" t="str">
            <v>PROCESS BOILER: WATER</v>
          </cell>
          <cell r="E2192" t="str">
            <v>Ag</v>
          </cell>
          <cell r="F2192">
            <v>20</v>
          </cell>
          <cell r="G2192">
            <v>0</v>
          </cell>
          <cell r="H2192">
            <v>20</v>
          </cell>
          <cell r="I2192">
            <v>0</v>
          </cell>
          <cell r="J2192" t="b">
            <v>0</v>
          </cell>
        </row>
        <row r="2193">
          <cell r="A2193" t="str">
            <v>SCG:ROB:COMMERCIALBLR-DWH-LARGE(&gt;200MBTUH)-TIER1(&gt;=84%TE)</v>
          </cell>
          <cell r="B2193" t="str">
            <v>SCG</v>
          </cell>
          <cell r="C2193" t="str">
            <v>ROB</v>
          </cell>
          <cell r="D2193" t="str">
            <v>COMMERCIALBLR-DWH-LARGE(&gt;200MBTUH)-TIER1(&gt;=84%TE)</v>
          </cell>
          <cell r="E2193" t="str">
            <v>Com</v>
          </cell>
          <cell r="F2193">
            <v>20</v>
          </cell>
          <cell r="G2193">
            <v>0</v>
          </cell>
          <cell r="H2193">
            <v>20</v>
          </cell>
          <cell r="I2193">
            <v>0</v>
          </cell>
          <cell r="J2193" t="b">
            <v>0</v>
          </cell>
        </row>
        <row r="2194">
          <cell r="A2194" t="str">
            <v>SCG:ROB:COMMERCIALBLR-DWH-LARGE(&gt;200MBTUH)-TIER2(&gt;=90%TE)</v>
          </cell>
          <cell r="B2194" t="str">
            <v>SCG</v>
          </cell>
          <cell r="C2194" t="str">
            <v>ROB</v>
          </cell>
          <cell r="D2194" t="str">
            <v>COMMERCIALBLR-DWH-LARGE(&gt;200MBTUH)-TIER2(&gt;=90%TE)</v>
          </cell>
          <cell r="E2194" t="str">
            <v>Com</v>
          </cell>
          <cell r="F2194">
            <v>20</v>
          </cell>
          <cell r="G2194">
            <v>0</v>
          </cell>
          <cell r="H2194">
            <v>20</v>
          </cell>
          <cell r="I2194">
            <v>0</v>
          </cell>
          <cell r="J2194" t="b">
            <v>0</v>
          </cell>
        </row>
        <row r="2195">
          <cell r="A2195" t="str">
            <v>SCE:ROBNC:&gt; 6 TO 10 WATT MR16 LED</v>
          </cell>
          <cell r="B2195" t="str">
            <v>SCE</v>
          </cell>
          <cell r="C2195" t="str">
            <v>ROBNC</v>
          </cell>
          <cell r="D2195" t="str">
            <v>&gt; 6 TO 10 WATT MR16 LED</v>
          </cell>
          <cell r="E2195" t="str">
            <v>Com</v>
          </cell>
          <cell r="F2195">
            <v>4.8000001907348597</v>
          </cell>
          <cell r="G2195">
            <v>4.8000001907348597</v>
          </cell>
          <cell r="H2195">
            <v>4.8000001907348597</v>
          </cell>
          <cell r="I2195">
            <v>4.8000001907348597</v>
          </cell>
          <cell r="J2195" t="b">
            <v>0</v>
          </cell>
        </row>
        <row r="2196">
          <cell r="A2196" t="str">
            <v>SCG:ROB:COMMERCIALBLR-DWH-SMALL(&lt;=200MBTUH)-TIER2(&gt;=90%EF)</v>
          </cell>
          <cell r="B2196" t="str">
            <v>SCG</v>
          </cell>
          <cell r="C2196" t="str">
            <v>ROB</v>
          </cell>
          <cell r="D2196" t="str">
            <v>COMMERCIALBLR-DWH-SMALL(&lt;=200MBTUH)-TIER2(&gt;=90%EF)</v>
          </cell>
          <cell r="E2196" t="str">
            <v>Com</v>
          </cell>
          <cell r="F2196">
            <v>20</v>
          </cell>
          <cell r="G2196">
            <v>0</v>
          </cell>
          <cell r="H2196">
            <v>20</v>
          </cell>
          <cell r="I2196">
            <v>0</v>
          </cell>
          <cell r="J2196" t="b">
            <v>0</v>
          </cell>
        </row>
        <row r="2197">
          <cell r="A2197" t="str">
            <v>SCG:ROB:EER COMMERCIAL FULL-SIZE CONVECTION OVEN-GAS</v>
          </cell>
          <cell r="B2197" t="str">
            <v>SCG</v>
          </cell>
          <cell r="C2197" t="str">
            <v>ROB</v>
          </cell>
          <cell r="D2197" t="str">
            <v>EER COMMERCIAL FULL-SIZE CONVECTION OVEN-GAS</v>
          </cell>
          <cell r="E2197" t="str">
            <v>Com</v>
          </cell>
          <cell r="F2197">
            <v>12</v>
          </cell>
          <cell r="G2197">
            <v>0</v>
          </cell>
          <cell r="H2197">
            <v>12</v>
          </cell>
          <cell r="I2197">
            <v>0</v>
          </cell>
          <cell r="J2197" t="b">
            <v>0</v>
          </cell>
        </row>
        <row r="2198">
          <cell r="A2198" t="str">
            <v>SCG:ROB:EER COMMERCIAL RACK OVEN-GAS</v>
          </cell>
          <cell r="B2198" t="str">
            <v>SCG</v>
          </cell>
          <cell r="C2198" t="str">
            <v>ROB</v>
          </cell>
          <cell r="D2198" t="str">
            <v>EER COMMERCIAL RACK OVEN-GAS</v>
          </cell>
          <cell r="E2198" t="str">
            <v>Com</v>
          </cell>
          <cell r="F2198">
            <v>12</v>
          </cell>
          <cell r="G2198">
            <v>0</v>
          </cell>
          <cell r="H2198">
            <v>12</v>
          </cell>
          <cell r="I2198">
            <v>0</v>
          </cell>
          <cell r="J2198" t="b">
            <v>0</v>
          </cell>
        </row>
        <row r="2199">
          <cell r="A2199" t="str">
            <v>SCG:ROB:EER COMMERCIAL STEAMER-GAS</v>
          </cell>
          <cell r="B2199" t="str">
            <v>SCG</v>
          </cell>
          <cell r="C2199" t="str">
            <v>ROB</v>
          </cell>
          <cell r="D2199" t="str">
            <v>EER COMMERCIAL STEAMER-GAS</v>
          </cell>
          <cell r="E2199" t="str">
            <v>Com</v>
          </cell>
          <cell r="F2199">
            <v>12</v>
          </cell>
          <cell r="G2199">
            <v>0</v>
          </cell>
          <cell r="H2199">
            <v>12</v>
          </cell>
          <cell r="I2199">
            <v>0</v>
          </cell>
          <cell r="J2199" t="b">
            <v>0</v>
          </cell>
        </row>
        <row r="2200">
          <cell r="A2200" t="str">
            <v>SCG:ROB:SPACEHEATINGBOILERS-WATER-MEDIUMLARGE-TIER2(&gt;=90%CE)</v>
          </cell>
          <cell r="B2200" t="str">
            <v>SCG</v>
          </cell>
          <cell r="C2200" t="str">
            <v>ROB</v>
          </cell>
          <cell r="D2200" t="str">
            <v>SPACEHEATINGBOILERS-WATER-MEDIUMLARGE-TIER2(&gt;=90%CE)</v>
          </cell>
          <cell r="E2200" t="str">
            <v>Com</v>
          </cell>
          <cell r="F2200">
            <v>20</v>
          </cell>
          <cell r="G2200">
            <v>0</v>
          </cell>
          <cell r="H2200">
            <v>20</v>
          </cell>
          <cell r="I2200">
            <v>0</v>
          </cell>
          <cell r="J2200" t="b">
            <v>0</v>
          </cell>
        </row>
        <row r="2201">
          <cell r="A2201" t="str">
            <v>SCG:ROB:SPACEHEATINGBOILERS-WATER-MEDIUM-TIER1(&gt;=85%CE)</v>
          </cell>
          <cell r="B2201" t="str">
            <v>SCG</v>
          </cell>
          <cell r="C2201" t="str">
            <v>ROB</v>
          </cell>
          <cell r="D2201" t="str">
            <v>SPACEHEATINGBOILERS-WATER-MEDIUM-TIER1(&gt;=85%CE)</v>
          </cell>
          <cell r="E2201" t="str">
            <v>Com</v>
          </cell>
          <cell r="F2201">
            <v>20</v>
          </cell>
          <cell r="G2201">
            <v>0</v>
          </cell>
          <cell r="H2201">
            <v>20</v>
          </cell>
          <cell r="I2201">
            <v>0</v>
          </cell>
          <cell r="J2201" t="b">
            <v>0</v>
          </cell>
        </row>
        <row r="2202">
          <cell r="A2202" t="str">
            <v>SCG:ROB:TANKLESSWATERHEATERS-LARGE(&gt;200MBTUH)-TIER1(&gt;=80%TE)</v>
          </cell>
          <cell r="B2202" t="str">
            <v>SCG</v>
          </cell>
          <cell r="C2202" t="str">
            <v>ROB</v>
          </cell>
          <cell r="D2202" t="str">
            <v>TANKLESSWATERHEATERS-LARGE(&gt;200MBTUH)-TIER1(&gt;=80%TE)</v>
          </cell>
          <cell r="E2202" t="str">
            <v>Com</v>
          </cell>
          <cell r="F2202">
            <v>20</v>
          </cell>
          <cell r="G2202">
            <v>0</v>
          </cell>
          <cell r="H2202">
            <v>20</v>
          </cell>
          <cell r="I2202">
            <v>0</v>
          </cell>
          <cell r="J2202" t="b">
            <v>0</v>
          </cell>
        </row>
        <row r="2203">
          <cell r="A2203" t="str">
            <v>SCG:ROB:TANKLESSWATERHEATERS-SMALL(&lt;=200MBTUH)-TIER2(&gt;=0.90EF)</v>
          </cell>
          <cell r="B2203" t="str">
            <v>SCG</v>
          </cell>
          <cell r="C2203" t="str">
            <v>ROB</v>
          </cell>
          <cell r="D2203" t="str">
            <v>TANKLESSWATERHEATERS-SMALL(&lt;=200MBTUH)-TIER2(&gt;=0.90EF)</v>
          </cell>
          <cell r="E2203" t="str">
            <v>Com</v>
          </cell>
          <cell r="F2203">
            <v>20</v>
          </cell>
          <cell r="G2203">
            <v>0</v>
          </cell>
          <cell r="H2203">
            <v>20</v>
          </cell>
          <cell r="I2203">
            <v>0</v>
          </cell>
          <cell r="J2203" t="b">
            <v>0</v>
          </cell>
        </row>
        <row r="2204">
          <cell r="A2204" t="str">
            <v>SCG:ROB:WATER HEATING -COMMERCIAL POOL HEATER</v>
          </cell>
          <cell r="B2204" t="str">
            <v>SCG</v>
          </cell>
          <cell r="C2204" t="str">
            <v>ROB</v>
          </cell>
          <cell r="D2204" t="str">
            <v>WATER HEATING -COMMERCIAL POOL HEATER</v>
          </cell>
          <cell r="E2204" t="str">
            <v>Com</v>
          </cell>
          <cell r="F2204">
            <v>5</v>
          </cell>
          <cell r="G2204">
            <v>0</v>
          </cell>
          <cell r="H2204">
            <v>5</v>
          </cell>
          <cell r="I2204">
            <v>0</v>
          </cell>
          <cell r="J2204" t="b">
            <v>0</v>
          </cell>
        </row>
        <row r="2205">
          <cell r="A2205" t="str">
            <v>SCG:ROB:&lt;65 KBTU/HR 22 SEER MINI-SPLIT HEAT PUMP DX EQUIPMENT</v>
          </cell>
          <cell r="B2205" t="str">
            <v>SCG</v>
          </cell>
          <cell r="C2205" t="str">
            <v>ROB</v>
          </cell>
          <cell r="D2205" t="str">
            <v>&lt;65 KBTU/HR 22 SEER MINI-SPLIT HEAT PUMP DX EQUIPMENT</v>
          </cell>
          <cell r="E2205" t="str">
            <v>Com</v>
          </cell>
          <cell r="F2205">
            <v>15</v>
          </cell>
          <cell r="G2205">
            <v>0</v>
          </cell>
          <cell r="H2205">
            <v>15</v>
          </cell>
          <cell r="I2205">
            <v>0</v>
          </cell>
          <cell r="J2205" t="b">
            <v>0</v>
          </cell>
        </row>
        <row r="2206">
          <cell r="A2206" t="str">
            <v>SCG:REA:TANK INSULATION - LOW TEMPERATURE APPLIC. (LF) 1 IN, INDOOR</v>
          </cell>
          <cell r="B2206" t="str">
            <v>SCG</v>
          </cell>
          <cell r="C2206" t="str">
            <v>REA</v>
          </cell>
          <cell r="D2206" t="str">
            <v>TANK INSULATION - LOW TEMPERATURE APPLIC. (LF) 1 IN, INDOOR</v>
          </cell>
          <cell r="E2206" t="str">
            <v>Ind</v>
          </cell>
          <cell r="F2206">
            <v>11</v>
          </cell>
          <cell r="G2206">
            <v>0</v>
          </cell>
          <cell r="H2206">
            <v>6.666666666666667</v>
          </cell>
          <cell r="I2206">
            <v>0</v>
          </cell>
          <cell r="J2206" t="b">
            <v>1</v>
          </cell>
        </row>
        <row r="2207">
          <cell r="A2207" t="str">
            <v>SCG:REA:TANK INSULATION - LOW TEMPERATURE APPLIC. (LF) 2 IN, INDOOR</v>
          </cell>
          <cell r="B2207" t="str">
            <v>SCG</v>
          </cell>
          <cell r="C2207" t="str">
            <v>REA</v>
          </cell>
          <cell r="D2207" t="str">
            <v>TANK INSULATION - LOW TEMPERATURE APPLIC. (LF) 2 IN, INDOOR</v>
          </cell>
          <cell r="E2207" t="str">
            <v>Ind</v>
          </cell>
          <cell r="F2207">
            <v>11</v>
          </cell>
          <cell r="G2207">
            <v>0</v>
          </cell>
          <cell r="H2207">
            <v>6.666666666666667</v>
          </cell>
          <cell r="I2207">
            <v>0</v>
          </cell>
          <cell r="J2207" t="b">
            <v>1</v>
          </cell>
        </row>
        <row r="2208">
          <cell r="A2208" t="str">
            <v>SCG:ROB:TANKLESSWATERHEATERS-SMALL(&lt;=200MBTUH)-TIER1(&gt;=0.80EF)</v>
          </cell>
          <cell r="B2208" t="str">
            <v>SCG</v>
          </cell>
          <cell r="C2208" t="str">
            <v>ROB</v>
          </cell>
          <cell r="D2208" t="str">
            <v>TANKLESSWATERHEATERS-SMALL(&lt;=200MBTUH)-TIER1(&gt;=0.80EF)</v>
          </cell>
          <cell r="E2208" t="str">
            <v>Ind</v>
          </cell>
          <cell r="F2208">
            <v>20</v>
          </cell>
          <cell r="G2208">
            <v>0</v>
          </cell>
          <cell r="H2208">
            <v>20</v>
          </cell>
          <cell r="I2208">
            <v>0</v>
          </cell>
          <cell r="J2208" t="b">
            <v>0</v>
          </cell>
        </row>
        <row r="2209">
          <cell r="A2209" t="str">
            <v>SCG:REA:INFRARED FILM FOR GREENHOUSES</v>
          </cell>
          <cell r="B2209" t="str">
            <v>SCG</v>
          </cell>
          <cell r="C2209" t="str">
            <v>REA</v>
          </cell>
          <cell r="D2209" t="str">
            <v>INFRARED FILM FOR GREENHOUSES</v>
          </cell>
          <cell r="E2209" t="str">
            <v>Ag</v>
          </cell>
          <cell r="F2209">
            <v>5</v>
          </cell>
          <cell r="G2209">
            <v>0</v>
          </cell>
          <cell r="H2209">
            <v>5</v>
          </cell>
          <cell r="I2209">
            <v>0</v>
          </cell>
          <cell r="J2209" t="b">
            <v>0</v>
          </cell>
        </row>
        <row r="2210">
          <cell r="A2210" t="str">
            <v>SCG:RET:STEAM TRAP REPLACEMENT - COMMERCIAL/OTHER</v>
          </cell>
          <cell r="B2210" t="str">
            <v>SCG</v>
          </cell>
          <cell r="C2210" t="str">
            <v>RET</v>
          </cell>
          <cell r="D2210" t="str">
            <v>STEAM TRAP REPLACEMENT - COMMERCIAL/OTHER</v>
          </cell>
          <cell r="E2210" t="str">
            <v>Ag</v>
          </cell>
          <cell r="F2210">
            <v>6</v>
          </cell>
          <cell r="G2210">
            <v>0</v>
          </cell>
          <cell r="H2210">
            <v>6</v>
          </cell>
          <cell r="I2210">
            <v>0</v>
          </cell>
          <cell r="J2210" t="b">
            <v>0</v>
          </cell>
        </row>
        <row r="2211">
          <cell r="A2211" t="str">
            <v>SCG:REA:TANK INSULATION - HIGH TEMPERATURE APPLIC. (LF) 2 IN, INDOOR</v>
          </cell>
          <cell r="B2211" t="str">
            <v>SCG</v>
          </cell>
          <cell r="C2211" t="str">
            <v>REA</v>
          </cell>
          <cell r="D2211" t="str">
            <v>TANK INSULATION - HIGH TEMPERATURE APPLIC. (LF) 2 IN, INDOOR</v>
          </cell>
          <cell r="E2211" t="str">
            <v>Ind</v>
          </cell>
          <cell r="F2211">
            <v>11</v>
          </cell>
          <cell r="G2211">
            <v>0</v>
          </cell>
          <cell r="H2211">
            <v>6.666666666666667</v>
          </cell>
          <cell r="I2211">
            <v>0</v>
          </cell>
          <cell r="J2211" t="b">
            <v>1</v>
          </cell>
        </row>
        <row r="2212">
          <cell r="A2212" t="str">
            <v>SCG:ROB:BONUS INCENTIVE EARLY INSTALLATION 5%</v>
          </cell>
          <cell r="B2212" t="str">
            <v>SCG</v>
          </cell>
          <cell r="C2212" t="str">
            <v>ROB</v>
          </cell>
          <cell r="D2212" t="str">
            <v>BONUS INCENTIVE EARLY INSTALLATION 5%</v>
          </cell>
          <cell r="E2212" t="str">
            <v>Com</v>
          </cell>
          <cell r="F2212">
            <v>0</v>
          </cell>
          <cell r="G2212">
            <v>0</v>
          </cell>
          <cell r="H2212">
            <v>0</v>
          </cell>
          <cell r="I2212">
            <v>0</v>
          </cell>
          <cell r="J2212" t="b">
            <v>0</v>
          </cell>
        </row>
        <row r="2213">
          <cell r="A2213" t="str">
            <v>SCE:ROBNC:&gt; 6 TO 10 WATT MR16 LED</v>
          </cell>
          <cell r="B2213" t="str">
            <v>SCE</v>
          </cell>
          <cell r="C2213" t="str">
            <v>ROBNC</v>
          </cell>
          <cell r="D2213" t="str">
            <v>&gt; 6 TO 10 WATT MR16 LED</v>
          </cell>
          <cell r="E2213" t="str">
            <v>Com</v>
          </cell>
          <cell r="F2213">
            <v>5</v>
          </cell>
          <cell r="G2213">
            <v>5</v>
          </cell>
          <cell r="H2213">
            <v>5</v>
          </cell>
          <cell r="I2213">
            <v>5</v>
          </cell>
          <cell r="J2213" t="b">
            <v>0</v>
          </cell>
        </row>
        <row r="2214">
          <cell r="A2214" t="str">
            <v>SCE:ROBNC:&gt; 6 TO 10 WATT MR16 LED</v>
          </cell>
          <cell r="B2214" t="str">
            <v>SCE</v>
          </cell>
          <cell r="C2214" t="str">
            <v>ROBNC</v>
          </cell>
          <cell r="D2214" t="str">
            <v>&gt; 6 TO 10 WATT MR16 LED</v>
          </cell>
          <cell r="E2214" t="str">
            <v>Com</v>
          </cell>
          <cell r="F2214">
            <v>6.5</v>
          </cell>
          <cell r="G2214">
            <v>6.5</v>
          </cell>
          <cell r="H2214">
            <v>6.5</v>
          </cell>
          <cell r="I2214">
            <v>6.5</v>
          </cell>
          <cell r="J2214" t="b">
            <v>0</v>
          </cell>
        </row>
        <row r="2215">
          <cell r="A2215" t="str">
            <v>SCG:ROB:LARGE OUTDOOR POOL COVER</v>
          </cell>
          <cell r="B2215" t="str">
            <v>SCG</v>
          </cell>
          <cell r="C2215" t="str">
            <v>ROB</v>
          </cell>
          <cell r="D2215" t="str">
            <v>LARGE OUTDOOR POOL COVER</v>
          </cell>
          <cell r="E2215" t="str">
            <v>Com</v>
          </cell>
          <cell r="F2215">
            <v>6</v>
          </cell>
          <cell r="G2215">
            <v>0</v>
          </cell>
          <cell r="H2215">
            <v>6</v>
          </cell>
          <cell r="I2215">
            <v>0</v>
          </cell>
          <cell r="J2215" t="b">
            <v>0</v>
          </cell>
        </row>
        <row r="2216">
          <cell r="A2216" t="str">
            <v>SCE:ROBNC:UP TO 10 WATT A-LAMP LED</v>
          </cell>
          <cell r="B2216" t="str">
            <v>SCE</v>
          </cell>
          <cell r="C2216" t="str">
            <v>ROBNC</v>
          </cell>
          <cell r="D2216" t="str">
            <v>UP TO 10 WATT A-LAMP LED</v>
          </cell>
          <cell r="E2216" t="str">
            <v>Com</v>
          </cell>
          <cell r="F2216">
            <v>12</v>
          </cell>
          <cell r="G2216">
            <v>12</v>
          </cell>
          <cell r="H2216">
            <v>12</v>
          </cell>
          <cell r="I2216">
            <v>12</v>
          </cell>
          <cell r="J2216" t="b">
            <v>0</v>
          </cell>
        </row>
        <row r="2217">
          <cell r="A2217" t="str">
            <v>SCE:ROBNC:UP TO 17 WATT PAR38 LED</v>
          </cell>
          <cell r="B2217" t="str">
            <v>SCE</v>
          </cell>
          <cell r="C2217" t="str">
            <v>ROBNC</v>
          </cell>
          <cell r="D2217" t="str">
            <v>UP TO 17 WATT PAR38 LED</v>
          </cell>
          <cell r="E2217" t="str">
            <v>Com</v>
          </cell>
          <cell r="F2217">
            <v>6.5999999046325701</v>
          </cell>
          <cell r="G2217">
            <v>6.5999999046325701</v>
          </cell>
          <cell r="H2217">
            <v>6.5999999046325701</v>
          </cell>
          <cell r="I2217">
            <v>6.5999999046325701</v>
          </cell>
          <cell r="J2217" t="b">
            <v>0</v>
          </cell>
        </row>
        <row r="2218">
          <cell r="A2218" t="str">
            <v>SCE:ROBNC:UP TO 17 WATT PAR38 LED</v>
          </cell>
          <cell r="B2218" t="str">
            <v>SCE</v>
          </cell>
          <cell r="C2218" t="str">
            <v>ROBNC</v>
          </cell>
          <cell r="D2218" t="str">
            <v>UP TO 17 WATT PAR38 LED</v>
          </cell>
          <cell r="E2218" t="str">
            <v>Com</v>
          </cell>
          <cell r="F2218">
            <v>12</v>
          </cell>
          <cell r="G2218">
            <v>12</v>
          </cell>
          <cell r="H2218">
            <v>12</v>
          </cell>
          <cell r="I2218">
            <v>12</v>
          </cell>
          <cell r="J2218" t="b">
            <v>0</v>
          </cell>
        </row>
        <row r="2219">
          <cell r="A2219" t="str">
            <v>SCE:ER:65-135 KBTU/HR 12 EER OR 13.8 IEER AIR SOURCE UNITARY AIR CONDITIONER DX EQUIPMENT</v>
          </cell>
          <cell r="B2219" t="str">
            <v>SCE</v>
          </cell>
          <cell r="C2219" t="str">
            <v>ER</v>
          </cell>
          <cell r="D2219" t="str">
            <v>65-135 KBTU/HR 12 EER OR 13.8 IEER AIR SOURCE UNITARY AIR CONDITIONER DX EQUIPMENT</v>
          </cell>
          <cell r="E2219" t="str">
            <v>Com</v>
          </cell>
          <cell r="F2219">
            <v>15</v>
          </cell>
          <cell r="G2219">
            <v>5</v>
          </cell>
          <cell r="H2219">
            <v>15</v>
          </cell>
          <cell r="I2219">
            <v>5</v>
          </cell>
          <cell r="J2219" t="b">
            <v>0</v>
          </cell>
        </row>
        <row r="2220">
          <cell r="A2220" t="str">
            <v>SCE:ROBNC:&lt;65KBTU/HR 14 SEER (11.6 EER/12 EER) PACKAGE/SPLIT SYSTEM AIR CONDITIONER DX EQUIPMENT</v>
          </cell>
          <cell r="B2220" t="str">
            <v>SCE</v>
          </cell>
          <cell r="C2220" t="str">
            <v>ROBNC</v>
          </cell>
          <cell r="D2220" t="str">
            <v>&lt;65KBTU/HR 14 SEER (11.6 EER/12 EER) PACKAGE/SPLIT SYSTEM AIR CONDITIONER DX EQUIPMENT</v>
          </cell>
          <cell r="E2220" t="str">
            <v>Com</v>
          </cell>
          <cell r="F2220">
            <v>15</v>
          </cell>
          <cell r="G2220">
            <v>15</v>
          </cell>
          <cell r="H2220">
            <v>15</v>
          </cell>
          <cell r="I2220">
            <v>15</v>
          </cell>
          <cell r="J2220" t="b">
            <v>0</v>
          </cell>
        </row>
        <row r="2221">
          <cell r="A2221" t="str">
            <v>SCE:ROBNC:&lt;65KBTU/HR 16.0 EER WATER-SOURCE HEAT PUMP</v>
          </cell>
          <cell r="B2221" t="str">
            <v>SCE</v>
          </cell>
          <cell r="C2221" t="str">
            <v>ROBNC</v>
          </cell>
          <cell r="D2221" t="str">
            <v>&lt;65KBTU/HR 16.0 EER WATER-SOURCE HEAT PUMP</v>
          </cell>
          <cell r="E2221" t="str">
            <v>Com</v>
          </cell>
          <cell r="F2221">
            <v>15</v>
          </cell>
          <cell r="G2221">
            <v>15</v>
          </cell>
          <cell r="H2221">
            <v>15</v>
          </cell>
          <cell r="I2221">
            <v>15</v>
          </cell>
          <cell r="J2221" t="b">
            <v>0</v>
          </cell>
        </row>
        <row r="2222">
          <cell r="A2222" t="str">
            <v>SCE:ROBNC:=760 KBTU/HR 10.4 EER OR 14 IEER AIR SOURCE UNITARY AIR CONDITIONER DX EQUIPMENT</v>
          </cell>
          <cell r="B2222" t="str">
            <v>SCE</v>
          </cell>
          <cell r="C2222" t="str">
            <v>ROBNC</v>
          </cell>
          <cell r="D2222" t="str">
            <v>=760 KBTU/HR 10.4 EER OR 14 IEER AIR SOURCE UNITARY AIR CONDITIONER DX EQUIPMENT</v>
          </cell>
          <cell r="E2222" t="str">
            <v>Com</v>
          </cell>
          <cell r="F2222">
            <v>15</v>
          </cell>
          <cell r="G2222">
            <v>15</v>
          </cell>
          <cell r="H2222">
            <v>15</v>
          </cell>
          <cell r="I2222">
            <v>15</v>
          </cell>
          <cell r="J2222" t="b">
            <v>0</v>
          </cell>
        </row>
        <row r="2223">
          <cell r="A2223" t="str">
            <v>SCE:ROBNC:55-64KBTU/HR 15 SEER (12 EER/12.5 EER) PACKAGE/SPLIT SYSTEM AIR CONDITIONER DX EQUIPMENT</v>
          </cell>
          <cell r="B2223" t="str">
            <v>SCE</v>
          </cell>
          <cell r="C2223" t="str">
            <v>ROBNC</v>
          </cell>
          <cell r="D2223" t="str">
            <v>55-64KBTU/HR 15 SEER (12 EER/12.5 EER) PACKAGE/SPLIT SYSTEM AIR CONDITIONER DX EQUIPMENT</v>
          </cell>
          <cell r="E2223" t="str">
            <v>Com</v>
          </cell>
          <cell r="F2223">
            <v>15</v>
          </cell>
          <cell r="G2223">
            <v>15</v>
          </cell>
          <cell r="H2223">
            <v>15</v>
          </cell>
          <cell r="I2223">
            <v>15</v>
          </cell>
          <cell r="J2223" t="b">
            <v>0</v>
          </cell>
        </row>
        <row r="2224">
          <cell r="A2224" t="str">
            <v>SCE:ROBNC:55-65 KBTU/HR 16 SEER MINI-SPLIT HEAT PUMP DX EQUIPMENT REPLACING 55-65 KBTU/HR 13 SEER SPLIT SYSTEM</v>
          </cell>
          <cell r="B2224" t="str">
            <v>SCE</v>
          </cell>
          <cell r="C2224" t="str">
            <v>ROBNC</v>
          </cell>
          <cell r="D2224" t="str">
            <v>55-65 KBTU/HR 16 SEER MINI-SPLIT HEAT PUMP DX EQUIPMENT REPLACING 55-65 KBTU/HR 13 SEER SPLIT SYSTEM</v>
          </cell>
          <cell r="E2224" t="str">
            <v>Com</v>
          </cell>
          <cell r="F2224">
            <v>15</v>
          </cell>
          <cell r="G2224">
            <v>15</v>
          </cell>
          <cell r="H2224">
            <v>15</v>
          </cell>
          <cell r="I2224">
            <v>15</v>
          </cell>
          <cell r="J2224" t="b">
            <v>0</v>
          </cell>
        </row>
        <row r="2225">
          <cell r="A2225" t="str">
            <v>SCE:ROBNC:65-135 KBTU/HR 13.5 EER OR 19 IEER AIR SOURCE UNITARY AIR CONDITIONER DX EQUIPMENT</v>
          </cell>
          <cell r="B2225" t="str">
            <v>SCE</v>
          </cell>
          <cell r="C2225" t="str">
            <v>ROBNC</v>
          </cell>
          <cell r="D2225" t="str">
            <v>65-135 KBTU/HR 13.5 EER OR 19 IEER AIR SOURCE UNITARY AIR CONDITIONER DX EQUIPMENT</v>
          </cell>
          <cell r="E2225" t="str">
            <v>Com</v>
          </cell>
          <cell r="F2225">
            <v>15</v>
          </cell>
          <cell r="G2225">
            <v>15</v>
          </cell>
          <cell r="H2225">
            <v>15</v>
          </cell>
          <cell r="I2225">
            <v>15</v>
          </cell>
          <cell r="J2225" t="b">
            <v>0</v>
          </cell>
        </row>
        <row r="2226">
          <cell r="A2226" t="str">
            <v>SCE:REA:= 75 HP VARIABLE SPEED DRIVE ON PROCESS FAN CONTROL</v>
          </cell>
          <cell r="B2226" t="str">
            <v>SCE</v>
          </cell>
          <cell r="C2226" t="str">
            <v>REA</v>
          </cell>
          <cell r="D2226" t="str">
            <v>= 75 HP VARIABLE SPEED DRIVE ON PROCESS FAN CONTROL</v>
          </cell>
          <cell r="E2226" t="str">
            <v>Ind</v>
          </cell>
          <cell r="F2226">
            <v>13</v>
          </cell>
          <cell r="G2226">
            <v>13</v>
          </cell>
          <cell r="H2226">
            <v>6.666666666666667</v>
          </cell>
          <cell r="I2226">
            <v>0</v>
          </cell>
          <cell r="J2226" t="b">
            <v>1</v>
          </cell>
        </row>
        <row r="2227">
          <cell r="A2227" t="str">
            <v>SCE:REA:50 TO 500 HP VARIABLE SPEED DRIVE ON AIR COMPRESSOR CONTROL</v>
          </cell>
          <cell r="B2227" t="str">
            <v>SCE</v>
          </cell>
          <cell r="C2227" t="str">
            <v>REA</v>
          </cell>
          <cell r="D2227" t="str">
            <v>50 TO 500 HP VARIABLE SPEED DRIVE ON AIR COMPRESSOR CONTROL</v>
          </cell>
          <cell r="E2227" t="str">
            <v>Ind</v>
          </cell>
          <cell r="F2227">
            <v>15</v>
          </cell>
          <cell r="G2227">
            <v>15</v>
          </cell>
          <cell r="H2227">
            <v>6.666666666666667</v>
          </cell>
          <cell r="I2227">
            <v>0</v>
          </cell>
          <cell r="J2227" t="b">
            <v>1</v>
          </cell>
        </row>
        <row r="2228">
          <cell r="A2228" t="str">
            <v>SCE:REA:VARIABLE SPEED DRIVE ON HVAC FAN CONTROL</v>
          </cell>
          <cell r="B2228" t="str">
            <v>SCE</v>
          </cell>
          <cell r="C2228" t="str">
            <v>REA</v>
          </cell>
          <cell r="D2228" t="str">
            <v>VARIABLE SPEED DRIVE ON HVAC FAN CONTROL</v>
          </cell>
          <cell r="E2228" t="str">
            <v>Ind</v>
          </cell>
          <cell r="F2228">
            <v>15</v>
          </cell>
          <cell r="G2228">
            <v>15</v>
          </cell>
          <cell r="H2228">
            <v>6.666666666666667</v>
          </cell>
          <cell r="I2228">
            <v>0</v>
          </cell>
          <cell r="J2228" t="b">
            <v>1</v>
          </cell>
        </row>
        <row r="2229">
          <cell r="A2229" t="str">
            <v>SCE:ROBNC:(1) 48IN REDUCED WATTAGE (28W) T8 LINEAR FLUORESCENT REPLACING (1) 48IN T8 LINEAR FLUORESCENT</v>
          </cell>
          <cell r="B2229" t="str">
            <v>SCE</v>
          </cell>
          <cell r="C2229" t="str">
            <v>ROBNC</v>
          </cell>
          <cell r="D2229" t="str">
            <v>(1) 48IN REDUCED WATTAGE (28W) T8 LINEAR FLUORESCENT REPLACING (1) 48IN T8 LINEAR FLUORESCENT</v>
          </cell>
          <cell r="E2229" t="str">
            <v>Ind</v>
          </cell>
          <cell r="F2229">
            <v>15</v>
          </cell>
          <cell r="G2229">
            <v>15</v>
          </cell>
          <cell r="H2229">
            <v>15</v>
          </cell>
          <cell r="I2229">
            <v>15</v>
          </cell>
          <cell r="J2229" t="b">
            <v>0</v>
          </cell>
        </row>
        <row r="2230">
          <cell r="A2230" t="str">
            <v>SCE:ROBNC:= 15 WATT DOWN LIGHT (NON RES) LED REPLACING 40-100 WATTS INCANDESCENT LIGHTING</v>
          </cell>
          <cell r="B2230" t="str">
            <v>SCE</v>
          </cell>
          <cell r="C2230" t="str">
            <v>ROBNC</v>
          </cell>
          <cell r="D2230" t="str">
            <v>= 15 WATT DOWN LIGHT (NON RES) LED REPLACING 40-100 WATTS INCANDESCENT LIGHTING</v>
          </cell>
          <cell r="E2230" t="str">
            <v>Ind</v>
          </cell>
          <cell r="F2230">
            <v>8.8000001907348597</v>
          </cell>
          <cell r="G2230">
            <v>8.8000001907348597</v>
          </cell>
          <cell r="H2230">
            <v>8.8000001907348597</v>
          </cell>
          <cell r="I2230">
            <v>8.8000001907348597</v>
          </cell>
          <cell r="J2230" t="b">
            <v>0</v>
          </cell>
        </row>
        <row r="2231">
          <cell r="A2231" t="str">
            <v>SCE:ROBNC:&gt; 15 TO 21 WATT PAR30 LED</v>
          </cell>
          <cell r="B2231" t="str">
            <v>SCE</v>
          </cell>
          <cell r="C2231" t="str">
            <v>ROBNC</v>
          </cell>
          <cell r="D2231" t="str">
            <v>&gt; 15 TO 21 WATT PAR30 LED</v>
          </cell>
          <cell r="E2231" t="str">
            <v>Ind</v>
          </cell>
          <cell r="F2231">
            <v>6.5999999046325701</v>
          </cell>
          <cell r="G2231">
            <v>6.5999999046325701</v>
          </cell>
          <cell r="H2231">
            <v>6.5999999046325701</v>
          </cell>
          <cell r="I2231">
            <v>6.5999999046325701</v>
          </cell>
          <cell r="J2231" t="b">
            <v>0</v>
          </cell>
        </row>
        <row r="2232">
          <cell r="A2232" t="str">
            <v>SCE:ROBNC:&gt; 6 TO 10 WATT MR16 LED</v>
          </cell>
          <cell r="B2232" t="str">
            <v>SCE</v>
          </cell>
          <cell r="C2232" t="str">
            <v>ROBNC</v>
          </cell>
          <cell r="D2232" t="str">
            <v>&gt; 6 TO 10 WATT MR16 LED</v>
          </cell>
          <cell r="E2232" t="str">
            <v>Ind</v>
          </cell>
          <cell r="F2232">
            <v>6.5999999046325701</v>
          </cell>
          <cell r="G2232">
            <v>6.5999999046325701</v>
          </cell>
          <cell r="H2232">
            <v>6.5999999046325701</v>
          </cell>
          <cell r="I2232">
            <v>6.5999999046325701</v>
          </cell>
          <cell r="J2232" t="b">
            <v>0</v>
          </cell>
        </row>
        <row r="2233">
          <cell r="A2233" t="str">
            <v>SCG:RET:DUCT TEST AND SEAL - HIGH TO LOW - 1976 - 1994 - CZ 14</v>
          </cell>
          <cell r="B2233" t="str">
            <v>SCG</v>
          </cell>
          <cell r="C2233" t="str">
            <v>RET</v>
          </cell>
          <cell r="D2233" t="str">
            <v>DUCT TEST AND SEAL - HIGH TO LOW - 1976 - 1994 - CZ 14</v>
          </cell>
          <cell r="E2233" t="str">
            <v>Res</v>
          </cell>
          <cell r="F2233">
            <v>18</v>
          </cell>
          <cell r="G2233">
            <v>0</v>
          </cell>
          <cell r="H2233">
            <v>5</v>
          </cell>
          <cell r="I2233">
            <v>0</v>
          </cell>
          <cell r="J2233" t="b">
            <v>1</v>
          </cell>
        </row>
        <row r="2234">
          <cell r="A2234" t="str">
            <v>SCG:RET:DUCT TEST AND SEAL - HIGH TO LOW - 1976 - 1994 - CZ 5</v>
          </cell>
          <cell r="B2234" t="str">
            <v>SCG</v>
          </cell>
          <cell r="C2234" t="str">
            <v>RET</v>
          </cell>
          <cell r="D2234" t="str">
            <v>DUCT TEST AND SEAL - HIGH TO LOW - 1976 - 1994 - CZ 5</v>
          </cell>
          <cell r="E2234" t="str">
            <v>Res</v>
          </cell>
          <cell r="F2234">
            <v>18</v>
          </cell>
          <cell r="G2234">
            <v>0</v>
          </cell>
          <cell r="H2234">
            <v>5</v>
          </cell>
          <cell r="I2234">
            <v>0</v>
          </cell>
          <cell r="J2234" t="b">
            <v>1</v>
          </cell>
        </row>
        <row r="2235">
          <cell r="A2235" t="str">
            <v>SCG:RET:DUCT TEST AND SEAL - HIGH TO LOW - 1976 - 1994 - CZ 6</v>
          </cell>
          <cell r="B2235" t="str">
            <v>SCG</v>
          </cell>
          <cell r="C2235" t="str">
            <v>RET</v>
          </cell>
          <cell r="D2235" t="str">
            <v>DUCT TEST AND SEAL - HIGH TO LOW - 1976 - 1994 - CZ 6</v>
          </cell>
          <cell r="E2235" t="str">
            <v>Res</v>
          </cell>
          <cell r="F2235">
            <v>18</v>
          </cell>
          <cell r="G2235">
            <v>0</v>
          </cell>
          <cell r="H2235">
            <v>5</v>
          </cell>
          <cell r="I2235">
            <v>0</v>
          </cell>
          <cell r="J2235" t="b">
            <v>1</v>
          </cell>
        </row>
        <row r="2236">
          <cell r="A2236" t="str">
            <v>SCG:RET:DUCT TEST AND SEAL - HIGH TO LOW - AFTER 2005 - CZ 6</v>
          </cell>
          <cell r="B2236" t="str">
            <v>SCG</v>
          </cell>
          <cell r="C2236" t="str">
            <v>RET</v>
          </cell>
          <cell r="D2236" t="str">
            <v>DUCT TEST AND SEAL - HIGH TO LOW - AFTER 2005 - CZ 6</v>
          </cell>
          <cell r="E2236" t="str">
            <v>Res</v>
          </cell>
          <cell r="F2236">
            <v>18</v>
          </cell>
          <cell r="G2236">
            <v>0</v>
          </cell>
          <cell r="H2236">
            <v>6.666666666666667</v>
          </cell>
          <cell r="I2236">
            <v>0</v>
          </cell>
          <cell r="J2236" t="b">
            <v>1</v>
          </cell>
        </row>
        <row r="2237">
          <cell r="A2237" t="str">
            <v>SCG:RET:DUCT TEST AND SEAL - HIGH TO LOW - AFTER 2005 - CZ 8</v>
          </cell>
          <cell r="B2237" t="str">
            <v>SCG</v>
          </cell>
          <cell r="C2237" t="str">
            <v>RET</v>
          </cell>
          <cell r="D2237" t="str">
            <v>DUCT TEST AND SEAL - HIGH TO LOW - AFTER 2005 - CZ 8</v>
          </cell>
          <cell r="E2237" t="str">
            <v>Res</v>
          </cell>
          <cell r="F2237">
            <v>18</v>
          </cell>
          <cell r="G2237">
            <v>0</v>
          </cell>
          <cell r="H2237">
            <v>5</v>
          </cell>
          <cell r="I2237">
            <v>0</v>
          </cell>
          <cell r="J2237" t="b">
            <v>1</v>
          </cell>
        </row>
        <row r="2238">
          <cell r="A2238" t="str">
            <v>SCG:RET:DUCT TEST AND SEAL - HIGH TO LOW - BEFORE 1976 - CZ 15</v>
          </cell>
          <cell r="B2238" t="str">
            <v>SCG</v>
          </cell>
          <cell r="C2238" t="str">
            <v>RET</v>
          </cell>
          <cell r="D2238" t="str">
            <v>DUCT TEST AND SEAL - HIGH TO LOW - BEFORE 1976 - CZ 15</v>
          </cell>
          <cell r="E2238" t="str">
            <v>Res</v>
          </cell>
          <cell r="F2238">
            <v>18</v>
          </cell>
          <cell r="G2238">
            <v>0</v>
          </cell>
          <cell r="H2238">
            <v>5</v>
          </cell>
          <cell r="I2238">
            <v>0</v>
          </cell>
          <cell r="J2238" t="b">
            <v>1</v>
          </cell>
        </row>
        <row r="2239">
          <cell r="A2239" t="str">
            <v>SCG:RET:DOMESTIC HOT WATER CONTROL</v>
          </cell>
          <cell r="B2239" t="str">
            <v>SCG</v>
          </cell>
          <cell r="C2239" t="str">
            <v>RET</v>
          </cell>
          <cell r="D2239" t="str">
            <v>DOMESTIC HOT WATER CONTROL</v>
          </cell>
          <cell r="E2239" t="str">
            <v>Com</v>
          </cell>
          <cell r="F2239">
            <v>15</v>
          </cell>
          <cell r="G2239">
            <v>0</v>
          </cell>
          <cell r="H2239">
            <v>6.666666666666667</v>
          </cell>
          <cell r="I2239">
            <v>0</v>
          </cell>
          <cell r="J2239" t="b">
            <v>1</v>
          </cell>
        </row>
        <row r="2240">
          <cell r="A2240" t="str">
            <v>SCG:ROB:COMMERCIAL FRYER-GAS</v>
          </cell>
          <cell r="B2240" t="str">
            <v>SCG</v>
          </cell>
          <cell r="C2240" t="str">
            <v>ROB</v>
          </cell>
          <cell r="D2240" t="str">
            <v>COMMERCIAL FRYER-GAS</v>
          </cell>
          <cell r="E2240" t="str">
            <v>Com</v>
          </cell>
          <cell r="F2240">
            <v>12</v>
          </cell>
          <cell r="G2240">
            <v>0</v>
          </cell>
          <cell r="H2240">
            <v>12</v>
          </cell>
          <cell r="I2240">
            <v>0</v>
          </cell>
          <cell r="J2240" t="b">
            <v>0</v>
          </cell>
        </row>
        <row r="2241">
          <cell r="A2241" t="str">
            <v>SCG:ROB:COMMERCIAL STEAMER-GAS</v>
          </cell>
          <cell r="B2241" t="str">
            <v>SCG</v>
          </cell>
          <cell r="C2241" t="str">
            <v>ROB</v>
          </cell>
          <cell r="D2241" t="str">
            <v>COMMERCIAL STEAMER-GAS</v>
          </cell>
          <cell r="E2241" t="str">
            <v>Com</v>
          </cell>
          <cell r="F2241">
            <v>12</v>
          </cell>
          <cell r="G2241">
            <v>0</v>
          </cell>
          <cell r="H2241">
            <v>12</v>
          </cell>
          <cell r="I2241">
            <v>0</v>
          </cell>
          <cell r="J2241" t="b">
            <v>0</v>
          </cell>
        </row>
        <row r="2242">
          <cell r="A2242" t="str">
            <v>SDGE:RET:WALL R-0 TO R-13 INSULATION</v>
          </cell>
          <cell r="B2242" t="str">
            <v>SDGE</v>
          </cell>
          <cell r="C2242" t="str">
            <v>RET</v>
          </cell>
          <cell r="D2242" t="str">
            <v>WALL R-0 TO R-13 INSULATION</v>
          </cell>
          <cell r="E2242" t="str">
            <v>Res</v>
          </cell>
          <cell r="F2242">
            <v>20</v>
          </cell>
          <cell r="G2242">
            <v>0</v>
          </cell>
          <cell r="H2242">
            <v>20</v>
          </cell>
          <cell r="I2242">
            <v>0</v>
          </cell>
          <cell r="J2242" t="b">
            <v>0</v>
          </cell>
        </row>
        <row r="2243">
          <cell r="A2243" t="str">
            <v>SDGE:ROB:ELECTRIC HE W/H 50 GAL EF=0.93</v>
          </cell>
          <cell r="B2243" t="str">
            <v>SDGE</v>
          </cell>
          <cell r="C2243" t="str">
            <v>ROB</v>
          </cell>
          <cell r="D2243" t="str">
            <v>ELECTRIC HE W/H 50 GAL EF=0.93</v>
          </cell>
          <cell r="E2243" t="str">
            <v>Res</v>
          </cell>
          <cell r="F2243">
            <v>13</v>
          </cell>
          <cell r="G2243">
            <v>0</v>
          </cell>
          <cell r="H2243">
            <v>13</v>
          </cell>
          <cell r="I2243">
            <v>0</v>
          </cell>
          <cell r="J2243" t="b">
            <v>0</v>
          </cell>
        </row>
        <row r="2244">
          <cell r="A2244" t="str">
            <v>SDGE:ROB:FURNACE - ENERGY STAR CENTRAL GAS (AFUE=97%)</v>
          </cell>
          <cell r="B2244" t="str">
            <v>SDGE</v>
          </cell>
          <cell r="C2244" t="str">
            <v>ROB</v>
          </cell>
          <cell r="D2244" t="str">
            <v>FURNACE - ENERGY STAR CENTRAL GAS (AFUE=97%)</v>
          </cell>
          <cell r="E2244" t="str">
            <v>Res</v>
          </cell>
          <cell r="F2244">
            <v>20</v>
          </cell>
          <cell r="G2244">
            <v>0</v>
          </cell>
          <cell r="H2244">
            <v>20</v>
          </cell>
          <cell r="I2244">
            <v>0</v>
          </cell>
          <cell r="J2244" t="b">
            <v>0</v>
          </cell>
        </row>
        <row r="2245">
          <cell r="A2245" t="str">
            <v>SDGE:ROB:NATURAL GAS W/H 30 GAL EF (0.65-0.69)</v>
          </cell>
          <cell r="B2245" t="str">
            <v>SDGE</v>
          </cell>
          <cell r="C2245" t="str">
            <v>ROB</v>
          </cell>
          <cell r="D2245" t="str">
            <v>NATURAL GAS W/H 30 GAL EF (0.65-0.69)</v>
          </cell>
          <cell r="E2245" t="str">
            <v>Res</v>
          </cell>
          <cell r="F2245">
            <v>11</v>
          </cell>
          <cell r="G2245">
            <v>0</v>
          </cell>
          <cell r="H2245">
            <v>11</v>
          </cell>
          <cell r="I2245">
            <v>0</v>
          </cell>
          <cell r="J2245" t="b">
            <v>0</v>
          </cell>
        </row>
        <row r="2246">
          <cell r="A2246" t="str">
            <v>SDGE:ROB:NATURAL GAS W/H 40GAL EF (0.62-0.66)</v>
          </cell>
          <cell r="B2246" t="str">
            <v>SDGE</v>
          </cell>
          <cell r="C2246" t="str">
            <v>ROB</v>
          </cell>
          <cell r="D2246" t="str">
            <v>NATURAL GAS W/H 40GAL EF (0.62-0.66)</v>
          </cell>
          <cell r="E2246" t="str">
            <v>Res</v>
          </cell>
          <cell r="F2246">
            <v>11</v>
          </cell>
          <cell r="G2246">
            <v>0</v>
          </cell>
          <cell r="H2246">
            <v>11</v>
          </cell>
          <cell r="I2246">
            <v>0</v>
          </cell>
          <cell r="J2246" t="b">
            <v>0</v>
          </cell>
        </row>
        <row r="2247">
          <cell r="A2247" t="str">
            <v>SDGE:ROB:NATURAL GAS W/H 40GAL EF (0.67-0.69)</v>
          </cell>
          <cell r="B2247" t="str">
            <v>SDGE</v>
          </cell>
          <cell r="C2247" t="str">
            <v>ROB</v>
          </cell>
          <cell r="D2247" t="str">
            <v>NATURAL GAS W/H 40GAL EF (0.67-0.69)</v>
          </cell>
          <cell r="E2247" t="str">
            <v>Res</v>
          </cell>
          <cell r="F2247">
            <v>11</v>
          </cell>
          <cell r="G2247">
            <v>0</v>
          </cell>
          <cell r="H2247">
            <v>11</v>
          </cell>
          <cell r="I2247">
            <v>0</v>
          </cell>
          <cell r="J2247" t="b">
            <v>0</v>
          </cell>
        </row>
        <row r="2248">
          <cell r="A2248" t="str">
            <v>SDGE:ROB:NATURAL GAS W/H 50 GAL EF (0.67-0.69)</v>
          </cell>
          <cell r="B2248" t="str">
            <v>SDGE</v>
          </cell>
          <cell r="C2248" t="str">
            <v>ROB</v>
          </cell>
          <cell r="D2248" t="str">
            <v>NATURAL GAS W/H 50 GAL EF (0.67-0.69)</v>
          </cell>
          <cell r="E2248" t="str">
            <v>Res</v>
          </cell>
          <cell r="F2248">
            <v>11</v>
          </cell>
          <cell r="G2248">
            <v>0</v>
          </cell>
          <cell r="H2248">
            <v>11</v>
          </cell>
          <cell r="I2248">
            <v>0</v>
          </cell>
          <cell r="J2248" t="b">
            <v>0</v>
          </cell>
        </row>
        <row r="2249">
          <cell r="A2249" t="str">
            <v>SDGE:ROB:HIGH EFFICIENCY CLOTHES WASHER, MEF&gt;=2.4,WF&gt;=4</v>
          </cell>
          <cell r="B2249" t="str">
            <v>SDGE</v>
          </cell>
          <cell r="C2249" t="str">
            <v>ROB</v>
          </cell>
          <cell r="D2249" t="str">
            <v>HIGH EFFICIENCY CLOTHES WASHER, MEF&gt;=2.4,WF&gt;=4</v>
          </cell>
          <cell r="E2249" t="str">
            <v>Res</v>
          </cell>
          <cell r="F2249">
            <v>11</v>
          </cell>
          <cell r="G2249">
            <v>0</v>
          </cell>
          <cell r="H2249">
            <v>11</v>
          </cell>
          <cell r="I2249">
            <v>0</v>
          </cell>
          <cell r="J2249" t="b">
            <v>0</v>
          </cell>
        </row>
        <row r="2250">
          <cell r="A2250" t="str">
            <v>SDGE:RET:REMOVE AND RECYCLE FREEZER - RESIDENCE</v>
          </cell>
          <cell r="B2250" t="str">
            <v>SDGE</v>
          </cell>
          <cell r="C2250" t="str">
            <v>RET</v>
          </cell>
          <cell r="D2250" t="str">
            <v>REMOVE AND RECYCLE FREEZER - RESIDENCE</v>
          </cell>
          <cell r="E2250" t="str">
            <v>Res</v>
          </cell>
          <cell r="F2250">
            <v>5</v>
          </cell>
          <cell r="G2250">
            <v>0</v>
          </cell>
          <cell r="H2250">
            <v>4</v>
          </cell>
          <cell r="I2250">
            <v>0</v>
          </cell>
          <cell r="J2250" t="b">
            <v>1</v>
          </cell>
        </row>
        <row r="2251">
          <cell r="A2251" t="str">
            <v>SCE:ROBNC:&lt; 8 WATT A-LAMP LED</v>
          </cell>
          <cell r="B2251" t="str">
            <v>SCE</v>
          </cell>
          <cell r="C2251" t="str">
            <v>ROBNC</v>
          </cell>
          <cell r="D2251" t="str">
            <v>&lt; 8 WATT A-LAMP LED</v>
          </cell>
          <cell r="E2251" t="str">
            <v>Com</v>
          </cell>
          <cell r="F2251">
            <v>6.5999999046325701</v>
          </cell>
          <cell r="G2251">
            <v>6.5999999046325701</v>
          </cell>
          <cell r="H2251">
            <v>6.5999999046325701</v>
          </cell>
          <cell r="I2251">
            <v>6.5999999046325701</v>
          </cell>
          <cell r="J2251" t="b">
            <v>0</v>
          </cell>
        </row>
        <row r="2252">
          <cell r="A2252" t="str">
            <v>SCE:ROBNC:&gt; 8 TO 12 WATT PAR20 LED</v>
          </cell>
          <cell r="B2252" t="str">
            <v>SCE</v>
          </cell>
          <cell r="C2252" t="str">
            <v>ROBNC</v>
          </cell>
          <cell r="D2252" t="str">
            <v>&gt; 8 TO 12 WATT PAR20 LED</v>
          </cell>
          <cell r="E2252" t="str">
            <v>Res</v>
          </cell>
          <cell r="F2252">
            <v>5.5999999046325701</v>
          </cell>
          <cell r="G2252">
            <v>5.5999999046325701</v>
          </cell>
          <cell r="H2252">
            <v>5.5999999046325701</v>
          </cell>
          <cell r="I2252">
            <v>5.5999999046325701</v>
          </cell>
          <cell r="J2252" t="b">
            <v>0</v>
          </cell>
        </row>
        <row r="2253">
          <cell r="A2253" t="str">
            <v>SCE:ROBNC:10 WATT TO &lt; 11 WATT A-LAMP LED</v>
          </cell>
          <cell r="B2253" t="str">
            <v>SCE</v>
          </cell>
          <cell r="C2253" t="str">
            <v>ROBNC</v>
          </cell>
          <cell r="D2253" t="str">
            <v>10 WATT TO &lt; 11 WATT A-LAMP LED</v>
          </cell>
          <cell r="E2253" t="str">
            <v>Com</v>
          </cell>
          <cell r="F2253">
            <v>8.6999998092651403</v>
          </cell>
          <cell r="G2253">
            <v>8.6999998092651403</v>
          </cell>
          <cell r="H2253">
            <v>8.6999998092651403</v>
          </cell>
          <cell r="I2253">
            <v>8.6999998092651403</v>
          </cell>
          <cell r="J2253" t="b">
            <v>0</v>
          </cell>
        </row>
        <row r="2254">
          <cell r="A2254" t="str">
            <v>SCE:ROBNC:10 WATT TO &lt; 11 WATT A-LAMP LED</v>
          </cell>
          <cell r="B2254" t="str">
            <v>SCE</v>
          </cell>
          <cell r="C2254" t="str">
            <v>ROBNC</v>
          </cell>
          <cell r="D2254" t="str">
            <v>10 WATT TO &lt; 11 WATT A-LAMP LED</v>
          </cell>
          <cell r="E2254" t="str">
            <v>Res</v>
          </cell>
          <cell r="F2254">
            <v>6.3000001907348597</v>
          </cell>
          <cell r="G2254">
            <v>6.3000001907348597</v>
          </cell>
          <cell r="H2254">
            <v>6.3000001907348597</v>
          </cell>
          <cell r="I2254">
            <v>6.3000001907348597</v>
          </cell>
          <cell r="J2254" t="b">
            <v>0</v>
          </cell>
        </row>
        <row r="2255">
          <cell r="A2255" t="str">
            <v>SCE:ROBNC:10 WATT TO &lt; 11 WATT MR16 LED</v>
          </cell>
          <cell r="B2255" t="str">
            <v>SCE</v>
          </cell>
          <cell r="C2255" t="str">
            <v>ROBNC</v>
          </cell>
          <cell r="D2255" t="str">
            <v>10 WATT TO &lt; 11 WATT MR16 LED</v>
          </cell>
          <cell r="E2255" t="str">
            <v>Res</v>
          </cell>
          <cell r="F2255">
            <v>6.4000000953674299</v>
          </cell>
          <cell r="G2255">
            <v>6.4000000953674299</v>
          </cell>
          <cell r="H2255">
            <v>6.4000000953674299</v>
          </cell>
          <cell r="I2255">
            <v>6.4000000953674299</v>
          </cell>
          <cell r="J2255" t="b">
            <v>0</v>
          </cell>
        </row>
        <row r="2256">
          <cell r="A2256" t="str">
            <v>SCE:ROBNC:11 WATT TO &lt; 12 WATT A-LAMP LED</v>
          </cell>
          <cell r="B2256" t="str">
            <v>SCE</v>
          </cell>
          <cell r="C2256" t="str">
            <v>ROBNC</v>
          </cell>
          <cell r="D2256" t="str">
            <v>11 WATT TO &lt; 12 WATT A-LAMP LED</v>
          </cell>
          <cell r="E2256" t="str">
            <v>Ind</v>
          </cell>
          <cell r="F2256">
            <v>6.5999999046325701</v>
          </cell>
          <cell r="G2256">
            <v>6.5999999046325701</v>
          </cell>
          <cell r="H2256">
            <v>6.5999999046325701</v>
          </cell>
          <cell r="I2256">
            <v>6.5999999046325701</v>
          </cell>
          <cell r="J2256" t="b">
            <v>0</v>
          </cell>
        </row>
        <row r="2257">
          <cell r="A2257" t="str">
            <v>SCE:ROBNC:13 WATT TO &lt; 14 WATT PAR30 LED</v>
          </cell>
          <cell r="B2257" t="str">
            <v>SCE</v>
          </cell>
          <cell r="C2257" t="str">
            <v>ROBNC</v>
          </cell>
          <cell r="D2257" t="str">
            <v>13 WATT TO &lt; 14 WATT PAR30 LED</v>
          </cell>
          <cell r="E2257" t="str">
            <v>Ind</v>
          </cell>
          <cell r="F2257">
            <v>6.5999999046325701</v>
          </cell>
          <cell r="G2257">
            <v>6.5999999046325701</v>
          </cell>
          <cell r="H2257">
            <v>6.5999999046325701</v>
          </cell>
          <cell r="I2257">
            <v>6.5999999046325701</v>
          </cell>
          <cell r="J2257" t="b">
            <v>0</v>
          </cell>
        </row>
        <row r="2258">
          <cell r="A2258" t="str">
            <v>SCE:ROBNC:13 WATT TO &lt; 14 WATT PAR38 LED</v>
          </cell>
          <cell r="B2258" t="str">
            <v>SCE</v>
          </cell>
          <cell r="C2258" t="str">
            <v>ROBNC</v>
          </cell>
          <cell r="D2258" t="str">
            <v>13 WATT TO &lt; 14 WATT PAR38 LED</v>
          </cell>
          <cell r="E2258" t="str">
            <v>Com</v>
          </cell>
          <cell r="F2258">
            <v>6.5999999046325701</v>
          </cell>
          <cell r="G2258">
            <v>6.5999999046325701</v>
          </cell>
          <cell r="H2258">
            <v>6.5999999046325701</v>
          </cell>
          <cell r="I2258">
            <v>6.5999999046325701</v>
          </cell>
          <cell r="J2258" t="b">
            <v>0</v>
          </cell>
        </row>
        <row r="2259">
          <cell r="A2259" t="str">
            <v>SCE:ROBNC:14 WATT TO &lt; 15 WATT A-LAMP LED</v>
          </cell>
          <cell r="B2259" t="str">
            <v>SCE</v>
          </cell>
          <cell r="C2259" t="str">
            <v>ROBNC</v>
          </cell>
          <cell r="D2259" t="str">
            <v>14 WATT TO &lt; 15 WATT A-LAMP LED</v>
          </cell>
          <cell r="E2259" t="str">
            <v>Com</v>
          </cell>
          <cell r="F2259">
            <v>6.5</v>
          </cell>
          <cell r="G2259">
            <v>6.5</v>
          </cell>
          <cell r="H2259">
            <v>6.5</v>
          </cell>
          <cell r="I2259">
            <v>6.5</v>
          </cell>
          <cell r="J2259" t="b">
            <v>0</v>
          </cell>
        </row>
        <row r="2260">
          <cell r="A2260" t="str">
            <v>SCE:ROBNC:14 WATT TO &lt; 15 WATT PAR30 LED</v>
          </cell>
          <cell r="B2260" t="str">
            <v>SCE</v>
          </cell>
          <cell r="C2260" t="str">
            <v>ROBNC</v>
          </cell>
          <cell r="D2260" t="str">
            <v>14 WATT TO &lt; 15 WATT PAR30 LED</v>
          </cell>
          <cell r="E2260" t="str">
            <v>Com</v>
          </cell>
          <cell r="F2260">
            <v>6.5999999046325701</v>
          </cell>
          <cell r="G2260">
            <v>6.5999999046325701</v>
          </cell>
          <cell r="H2260">
            <v>6.5999999046325701</v>
          </cell>
          <cell r="I2260">
            <v>6.5999999046325701</v>
          </cell>
          <cell r="J2260" t="b">
            <v>0</v>
          </cell>
        </row>
        <row r="2261">
          <cell r="A2261" t="str">
            <v>SCE:ROBNC:14 WATT TO &lt; 15 WATT PAR30 LED</v>
          </cell>
          <cell r="B2261" t="str">
            <v>SCE</v>
          </cell>
          <cell r="C2261" t="str">
            <v>ROBNC</v>
          </cell>
          <cell r="D2261" t="str">
            <v>14 WATT TO &lt; 15 WATT PAR30 LED</v>
          </cell>
          <cell r="E2261" t="str">
            <v>Res</v>
          </cell>
          <cell r="F2261">
            <v>6.5</v>
          </cell>
          <cell r="G2261">
            <v>6.5</v>
          </cell>
          <cell r="H2261">
            <v>6.5</v>
          </cell>
          <cell r="I2261">
            <v>6.5</v>
          </cell>
          <cell r="J2261" t="b">
            <v>0</v>
          </cell>
        </row>
        <row r="2262">
          <cell r="A2262" t="str">
            <v>SCE:ROBNC:14 WATT TO &lt; 15 WATT PAR30 LED</v>
          </cell>
          <cell r="B2262" t="str">
            <v>SCE</v>
          </cell>
          <cell r="C2262" t="str">
            <v>ROBNC</v>
          </cell>
          <cell r="D2262" t="str">
            <v>14 WATT TO &lt; 15 WATT PAR30 LED</v>
          </cell>
          <cell r="E2262" t="str">
            <v>Res</v>
          </cell>
          <cell r="F2262">
            <v>6.9000000953674299</v>
          </cell>
          <cell r="G2262">
            <v>6.9000000953674299</v>
          </cell>
          <cell r="H2262">
            <v>6.9000000953674299</v>
          </cell>
          <cell r="I2262">
            <v>6.9000000953674299</v>
          </cell>
          <cell r="J2262" t="b">
            <v>0</v>
          </cell>
        </row>
        <row r="2263">
          <cell r="A2263" t="str">
            <v>SCE:ROBNC:14 WATT TO &lt; 15 WATT PAR38 LED</v>
          </cell>
          <cell r="B2263" t="str">
            <v>SCE</v>
          </cell>
          <cell r="C2263" t="str">
            <v>ROBNC</v>
          </cell>
          <cell r="D2263" t="str">
            <v>14 WATT TO &lt; 15 WATT PAR38 LED</v>
          </cell>
          <cell r="E2263" t="str">
            <v>Com</v>
          </cell>
          <cell r="F2263">
            <v>6.4000000953674299</v>
          </cell>
          <cell r="G2263">
            <v>6.4000000953674299</v>
          </cell>
          <cell r="H2263">
            <v>6.4000000953674299</v>
          </cell>
          <cell r="I2263">
            <v>6.4000000953674299</v>
          </cell>
          <cell r="J2263" t="b">
            <v>0</v>
          </cell>
        </row>
        <row r="2264">
          <cell r="A2264" t="str">
            <v>SCE:ROBNC:14 WATT TO &lt; 15 WATT PAR38 LED</v>
          </cell>
          <cell r="B2264" t="str">
            <v>SCE</v>
          </cell>
          <cell r="C2264" t="str">
            <v>ROBNC</v>
          </cell>
          <cell r="D2264" t="str">
            <v>14 WATT TO &lt; 15 WATT PAR38 LED</v>
          </cell>
          <cell r="E2264" t="str">
            <v>Res</v>
          </cell>
          <cell r="F2264">
            <v>6.4000000953674299</v>
          </cell>
          <cell r="G2264">
            <v>6.4000000953674299</v>
          </cell>
          <cell r="H2264">
            <v>6.4000000953674299</v>
          </cell>
          <cell r="I2264">
            <v>6.4000000953674299</v>
          </cell>
          <cell r="J2264" t="b">
            <v>0</v>
          </cell>
        </row>
        <row r="2265">
          <cell r="A2265" t="str">
            <v>SCE:ROBNC:17 WATT TO &lt; 18 WATT PAR38 LED</v>
          </cell>
          <cell r="B2265" t="str">
            <v>SCE</v>
          </cell>
          <cell r="C2265" t="str">
            <v>ROBNC</v>
          </cell>
          <cell r="D2265" t="str">
            <v>17 WATT TO &lt; 18 WATT PAR38 LED</v>
          </cell>
          <cell r="E2265" t="str">
            <v>Com</v>
          </cell>
          <cell r="F2265">
            <v>6.5</v>
          </cell>
          <cell r="G2265">
            <v>6.5</v>
          </cell>
          <cell r="H2265">
            <v>6.5</v>
          </cell>
          <cell r="I2265">
            <v>6.5</v>
          </cell>
          <cell r="J2265" t="b">
            <v>0</v>
          </cell>
        </row>
        <row r="2266">
          <cell r="A2266" t="str">
            <v>SCE:ROBNC:17 WATT TO &lt; 18 WATT PAR38 LED</v>
          </cell>
          <cell r="B2266" t="str">
            <v>SCE</v>
          </cell>
          <cell r="C2266" t="str">
            <v>ROBNC</v>
          </cell>
          <cell r="D2266" t="str">
            <v>17 WATT TO &lt; 18 WATT PAR38 LED</v>
          </cell>
          <cell r="E2266" t="str">
            <v>Res</v>
          </cell>
          <cell r="F2266">
            <v>6.5999999046325701</v>
          </cell>
          <cell r="G2266">
            <v>6.5999999046325701</v>
          </cell>
          <cell r="H2266">
            <v>6.5999999046325701</v>
          </cell>
          <cell r="I2266">
            <v>6.5999999046325701</v>
          </cell>
          <cell r="J2266" t="b">
            <v>0</v>
          </cell>
        </row>
        <row r="2267">
          <cell r="A2267" t="str">
            <v>SCE:ROBNC:18 WATT TO &lt; 19 WATT PAR38 LED</v>
          </cell>
          <cell r="B2267" t="str">
            <v>SCE</v>
          </cell>
          <cell r="C2267" t="str">
            <v>ROBNC</v>
          </cell>
          <cell r="D2267" t="str">
            <v>18 WATT TO &lt; 19 WATT PAR38 LED</v>
          </cell>
          <cell r="E2267" t="str">
            <v>Com</v>
          </cell>
          <cell r="F2267">
            <v>6.5</v>
          </cell>
          <cell r="G2267">
            <v>6.5</v>
          </cell>
          <cell r="H2267">
            <v>6.5</v>
          </cell>
          <cell r="I2267">
            <v>6.5</v>
          </cell>
          <cell r="J2267" t="b">
            <v>0</v>
          </cell>
        </row>
        <row r="2268">
          <cell r="A2268" t="str">
            <v>SCE:ROBNC:18 WATT TO &lt; 19 WATT PAR38 LED</v>
          </cell>
          <cell r="B2268" t="str">
            <v>SCE</v>
          </cell>
          <cell r="C2268" t="str">
            <v>ROBNC</v>
          </cell>
          <cell r="D2268" t="str">
            <v>18 WATT TO &lt; 19 WATT PAR38 LED</v>
          </cell>
          <cell r="E2268" t="str">
            <v>Res</v>
          </cell>
          <cell r="F2268">
            <v>6.5999999046325701</v>
          </cell>
          <cell r="G2268">
            <v>6.5999999046325701</v>
          </cell>
          <cell r="H2268">
            <v>6.5999999046325701</v>
          </cell>
          <cell r="I2268">
            <v>6.5999999046325701</v>
          </cell>
          <cell r="J2268" t="b">
            <v>0</v>
          </cell>
        </row>
        <row r="2269">
          <cell r="A2269" t="str">
            <v>SCE:ROBNC:19 WATT TO &lt; 20 WATT A-LAMP LED</v>
          </cell>
          <cell r="B2269" t="str">
            <v>SCE</v>
          </cell>
          <cell r="C2269" t="str">
            <v>ROBNC</v>
          </cell>
          <cell r="D2269" t="str">
            <v>19 WATT TO &lt; 20 WATT A-LAMP LED</v>
          </cell>
          <cell r="E2269" t="str">
            <v>Com</v>
          </cell>
          <cell r="F2269">
            <v>6.4000000953674299</v>
          </cell>
          <cell r="G2269">
            <v>6.4000000953674299</v>
          </cell>
          <cell r="H2269">
            <v>6.4000000953674299</v>
          </cell>
          <cell r="I2269">
            <v>6.4000000953674299</v>
          </cell>
          <cell r="J2269" t="b">
            <v>0</v>
          </cell>
        </row>
        <row r="2270">
          <cell r="A2270" t="str">
            <v>SCE:ROBNC:20 WATT TO &lt; 21 WATT PAR38 LED</v>
          </cell>
          <cell r="B2270" t="str">
            <v>SCE</v>
          </cell>
          <cell r="C2270" t="str">
            <v>ROBNC</v>
          </cell>
          <cell r="D2270" t="str">
            <v>20 WATT TO &lt; 21 WATT PAR38 LED</v>
          </cell>
          <cell r="E2270" t="str">
            <v>Res</v>
          </cell>
          <cell r="F2270">
            <v>6.5999999046325701</v>
          </cell>
          <cell r="G2270">
            <v>6.5999999046325701</v>
          </cell>
          <cell r="H2270">
            <v>6.5999999046325701</v>
          </cell>
          <cell r="I2270">
            <v>6.5999999046325701</v>
          </cell>
          <cell r="J2270" t="b">
            <v>0</v>
          </cell>
        </row>
        <row r="2271">
          <cell r="A2271" t="str">
            <v>SCE:ROBNC:3 WATT TO &lt; 4 WATT CANDELABRA LED</v>
          </cell>
          <cell r="B2271" t="str">
            <v>SCE</v>
          </cell>
          <cell r="C2271" t="str">
            <v>ROBNC</v>
          </cell>
          <cell r="D2271" t="str">
            <v>3 WATT TO &lt; 4 WATT CANDELABRA LED</v>
          </cell>
          <cell r="E2271" t="str">
            <v>Res</v>
          </cell>
          <cell r="F2271">
            <v>4.8000001907348597</v>
          </cell>
          <cell r="G2271">
            <v>4.8000001907348597</v>
          </cell>
          <cell r="H2271">
            <v>4.8000001907348597</v>
          </cell>
          <cell r="I2271">
            <v>4.8000001907348597</v>
          </cell>
          <cell r="J2271" t="b">
            <v>0</v>
          </cell>
        </row>
        <row r="2272">
          <cell r="A2272" t="str">
            <v>SCE:ROBNC:6 WATT TO &lt; 7 WATT MR16 LED</v>
          </cell>
          <cell r="B2272" t="str">
            <v>SCE</v>
          </cell>
          <cell r="C2272" t="str">
            <v>ROBNC</v>
          </cell>
          <cell r="D2272" t="str">
            <v>6 WATT TO &lt; 7 WATT MR16 LED</v>
          </cell>
          <cell r="E2272" t="str">
            <v>Com</v>
          </cell>
          <cell r="F2272">
            <v>6.5</v>
          </cell>
          <cell r="G2272">
            <v>6.5</v>
          </cell>
          <cell r="H2272">
            <v>6.5</v>
          </cell>
          <cell r="I2272">
            <v>6.5</v>
          </cell>
          <cell r="J2272" t="b">
            <v>0</v>
          </cell>
        </row>
        <row r="2273">
          <cell r="A2273" t="str">
            <v>SCE:ROBNC:6 WATT TO &lt; 7 WATT MR16 LED</v>
          </cell>
          <cell r="B2273" t="str">
            <v>SCE</v>
          </cell>
          <cell r="C2273" t="str">
            <v>ROBNC</v>
          </cell>
          <cell r="D2273" t="str">
            <v>6 WATT TO &lt; 7 WATT MR16 LED</v>
          </cell>
          <cell r="E2273" t="str">
            <v>Com</v>
          </cell>
          <cell r="F2273">
            <v>6.5999999046325701</v>
          </cell>
          <cell r="G2273">
            <v>6.5999999046325701</v>
          </cell>
          <cell r="H2273">
            <v>6.5999999046325701</v>
          </cell>
          <cell r="I2273">
            <v>6.5999999046325701</v>
          </cell>
          <cell r="J2273" t="b">
            <v>0</v>
          </cell>
        </row>
        <row r="2274">
          <cell r="A2274" t="str">
            <v>SCE:ROBNC:8 WATT TO &lt; 9 WATT MR16 LED</v>
          </cell>
          <cell r="B2274" t="str">
            <v>SCE</v>
          </cell>
          <cell r="C2274" t="str">
            <v>ROBNC</v>
          </cell>
          <cell r="D2274" t="str">
            <v>8 WATT TO &lt; 9 WATT MR16 LED</v>
          </cell>
          <cell r="E2274" t="str">
            <v>Com</v>
          </cell>
          <cell r="F2274">
            <v>6.4000000953674299</v>
          </cell>
          <cell r="G2274">
            <v>6.4000000953674299</v>
          </cell>
          <cell r="H2274">
            <v>6.4000000953674299</v>
          </cell>
          <cell r="I2274">
            <v>6.4000000953674299</v>
          </cell>
          <cell r="J2274" t="b">
            <v>0</v>
          </cell>
        </row>
        <row r="2275">
          <cell r="A2275" t="str">
            <v>SCE:ROBNC:8 WATT TO &lt; 9 WATT PAR20 LED</v>
          </cell>
          <cell r="B2275" t="str">
            <v>SCE</v>
          </cell>
          <cell r="C2275" t="str">
            <v>ROBNC</v>
          </cell>
          <cell r="D2275" t="str">
            <v>8 WATT TO &lt; 9 WATT PAR20 LED</v>
          </cell>
          <cell r="E2275" t="str">
            <v>Res</v>
          </cell>
          <cell r="F2275">
            <v>6.5999999046325701</v>
          </cell>
          <cell r="G2275">
            <v>6.5999999046325701</v>
          </cell>
          <cell r="H2275">
            <v>6.5999999046325701</v>
          </cell>
          <cell r="I2275">
            <v>6.5999999046325701</v>
          </cell>
          <cell r="J2275" t="b">
            <v>0</v>
          </cell>
        </row>
        <row r="2276">
          <cell r="A2276" t="str">
            <v>SCE:ROBNC:9 WATT TO &lt; 10 WATT A-LAMP LED</v>
          </cell>
          <cell r="B2276" t="str">
            <v>SCE</v>
          </cell>
          <cell r="C2276" t="str">
            <v>ROBNC</v>
          </cell>
          <cell r="D2276" t="str">
            <v>9 WATT TO &lt; 10 WATT A-LAMP LED</v>
          </cell>
          <cell r="E2276" t="str">
            <v>Res</v>
          </cell>
          <cell r="F2276">
            <v>6.4000000953674299</v>
          </cell>
          <cell r="G2276">
            <v>6.4000000953674299</v>
          </cell>
          <cell r="H2276">
            <v>6.4000000953674299</v>
          </cell>
          <cell r="I2276">
            <v>6.4000000953674299</v>
          </cell>
          <cell r="J2276" t="b">
            <v>0</v>
          </cell>
        </row>
        <row r="2277">
          <cell r="A2277" t="str">
            <v>SCE:ROBNC:9 WATT TO &lt; 10 WATT A-LAMP LED</v>
          </cell>
          <cell r="B2277" t="str">
            <v>SCE</v>
          </cell>
          <cell r="C2277" t="str">
            <v>ROBNC</v>
          </cell>
          <cell r="D2277" t="str">
            <v>9 WATT TO &lt; 10 WATT A-LAMP LED</v>
          </cell>
          <cell r="E2277" t="str">
            <v>Res</v>
          </cell>
          <cell r="F2277">
            <v>6.5</v>
          </cell>
          <cell r="G2277">
            <v>6.5</v>
          </cell>
          <cell r="H2277">
            <v>6.5</v>
          </cell>
          <cell r="I2277">
            <v>6.5</v>
          </cell>
          <cell r="J2277" t="b">
            <v>0</v>
          </cell>
        </row>
        <row r="2278">
          <cell r="A2278" t="str">
            <v>SCE:ROBNC:9 WATT TO &lt; 10 WATT A-LAMP LED</v>
          </cell>
          <cell r="B2278" t="str">
            <v>SCE</v>
          </cell>
          <cell r="C2278" t="str">
            <v>ROBNC</v>
          </cell>
          <cell r="D2278" t="str">
            <v>9 WATT TO &lt; 10 WATT A-LAMP LED</v>
          </cell>
          <cell r="E2278" t="str">
            <v>Res</v>
          </cell>
          <cell r="F2278">
            <v>6.9000000953674299</v>
          </cell>
          <cell r="G2278">
            <v>6.9000000953674299</v>
          </cell>
          <cell r="H2278">
            <v>6.9000000953674299</v>
          </cell>
          <cell r="I2278">
            <v>6.9000000953674299</v>
          </cell>
          <cell r="J2278" t="b">
            <v>0</v>
          </cell>
        </row>
        <row r="2279">
          <cell r="A2279" t="str">
            <v>SCE:ROBNC:9 WATT TO &lt; 10 WATT PAR20 LED</v>
          </cell>
          <cell r="B2279" t="str">
            <v>SCE</v>
          </cell>
          <cell r="C2279" t="str">
            <v>ROBNC</v>
          </cell>
          <cell r="D2279" t="str">
            <v>9 WATT TO &lt; 10 WATT PAR20 LED</v>
          </cell>
          <cell r="E2279" t="str">
            <v>Res</v>
          </cell>
          <cell r="F2279">
            <v>16</v>
          </cell>
          <cell r="G2279">
            <v>16</v>
          </cell>
          <cell r="H2279">
            <v>16</v>
          </cell>
          <cell r="I2279">
            <v>16</v>
          </cell>
          <cell r="J2279" t="b">
            <v>0</v>
          </cell>
        </row>
        <row r="2280">
          <cell r="A2280" t="str">
            <v>SCE:ROBNC:&gt; 8 TO 12 WATT PAR20 LED</v>
          </cell>
          <cell r="B2280" t="str">
            <v>SCE</v>
          </cell>
          <cell r="C2280" t="str">
            <v>ROBNC</v>
          </cell>
          <cell r="D2280" t="str">
            <v>&gt; 8 TO 12 WATT PAR20 LED</v>
          </cell>
          <cell r="E2280" t="str">
            <v>Res</v>
          </cell>
          <cell r="F2280">
            <v>16</v>
          </cell>
          <cell r="G2280">
            <v>16</v>
          </cell>
          <cell r="H2280">
            <v>16</v>
          </cell>
          <cell r="I2280">
            <v>16</v>
          </cell>
          <cell r="J2280" t="b">
            <v>0</v>
          </cell>
        </row>
        <row r="2281">
          <cell r="A2281" t="str">
            <v>SDGE:RET:REMOVE AND RECYCLE REFRIGERATOR - MULTI-FAMILY PICK-UP</v>
          </cell>
          <cell r="B2281" t="str">
            <v>SDGE</v>
          </cell>
          <cell r="C2281" t="str">
            <v>RET</v>
          </cell>
          <cell r="D2281" t="str">
            <v>REMOVE AND RECYCLE REFRIGERATOR - MULTI-FAMILY PICK-UP</v>
          </cell>
          <cell r="E2281" t="str">
            <v>Res</v>
          </cell>
          <cell r="F2281">
            <v>5</v>
          </cell>
          <cell r="G2281">
            <v>0</v>
          </cell>
          <cell r="H2281">
            <v>5</v>
          </cell>
          <cell r="I2281">
            <v>0</v>
          </cell>
          <cell r="J2281" t="b">
            <v>0</v>
          </cell>
        </row>
        <row r="2282">
          <cell r="A2282" t="str">
            <v>SDGE:RET:REMOVE AND RECYCLE REFRIGERATOR - RESIDENCE</v>
          </cell>
          <cell r="B2282" t="str">
            <v>SDGE</v>
          </cell>
          <cell r="C2282" t="str">
            <v>RET</v>
          </cell>
          <cell r="D2282" t="str">
            <v>REMOVE AND RECYCLE REFRIGERATOR - RESIDENCE</v>
          </cell>
          <cell r="E2282" t="str">
            <v>Res</v>
          </cell>
          <cell r="F2282">
            <v>5</v>
          </cell>
          <cell r="G2282">
            <v>0</v>
          </cell>
          <cell r="H2282">
            <v>5</v>
          </cell>
          <cell r="I2282">
            <v>0</v>
          </cell>
          <cell r="J2282" t="b">
            <v>0</v>
          </cell>
        </row>
        <row r="2283">
          <cell r="A2283" t="str">
            <v>SDGE:ROB:LED SCREW-IN A-LAMP 11 WATT</v>
          </cell>
          <cell r="B2283" t="str">
            <v>SDGE</v>
          </cell>
          <cell r="C2283" t="str">
            <v>ROB</v>
          </cell>
          <cell r="D2283" t="str">
            <v>LED SCREW-IN A-LAMP 11 WATT</v>
          </cell>
          <cell r="E2283" t="str">
            <v>Res</v>
          </cell>
          <cell r="F2283">
            <v>16</v>
          </cell>
          <cell r="G2283">
            <v>0</v>
          </cell>
          <cell r="H2283">
            <v>16</v>
          </cell>
          <cell r="I2283">
            <v>0</v>
          </cell>
          <cell r="J2283" t="b">
            <v>0</v>
          </cell>
        </row>
        <row r="2284">
          <cell r="A2284" t="str">
            <v>SDGE:ROB:LIGHTING-ENERGY STAR INTERIOR HARDWIRED FLUORESCENT FIXTURES &gt;=30 WATT</v>
          </cell>
          <cell r="B2284" t="str">
            <v>SDGE</v>
          </cell>
          <cell r="C2284" t="str">
            <v>ROB</v>
          </cell>
          <cell r="D2284" t="str">
            <v>LIGHTING-ENERGY STAR INTERIOR HARDWIRED FLUORESCENT FIXTURES &gt;=30 WATT</v>
          </cell>
          <cell r="E2284" t="str">
            <v>Res</v>
          </cell>
          <cell r="F2284">
            <v>9.67</v>
          </cell>
          <cell r="G2284">
            <v>0</v>
          </cell>
          <cell r="H2284">
            <v>9.67</v>
          </cell>
          <cell r="I2284">
            <v>0</v>
          </cell>
          <cell r="J2284" t="b">
            <v>0</v>
          </cell>
        </row>
        <row r="2285">
          <cell r="A2285" t="str">
            <v>PGE:REA:PIPE INSULATION PIPE DIAMETER &gt;= 1" - HOT WATER</v>
          </cell>
          <cell r="B2285" t="str">
            <v>PGE</v>
          </cell>
          <cell r="C2285" t="str">
            <v>REA</v>
          </cell>
          <cell r="D2285" t="str">
            <v>PIPE INSULATION PIPE DIAMETER &gt;= 1" - HOT WATER</v>
          </cell>
          <cell r="E2285" t="str">
            <v>Com</v>
          </cell>
          <cell r="F2285">
            <v>11</v>
          </cell>
          <cell r="G2285">
            <v>0</v>
          </cell>
          <cell r="H2285">
            <v>6.666666666666667</v>
          </cell>
          <cell r="I2285">
            <v>0</v>
          </cell>
          <cell r="J2285" t="b">
            <v>1</v>
          </cell>
        </row>
        <row r="2286">
          <cell r="A2286" t="str">
            <v>PGE:REA:TANK INSULATION-HIGH TEMP-ONE INCH</v>
          </cell>
          <cell r="B2286" t="str">
            <v>PGE</v>
          </cell>
          <cell r="C2286" t="str">
            <v>REA</v>
          </cell>
          <cell r="D2286" t="str">
            <v>TANK INSULATION-HIGH TEMP-ONE INCH</v>
          </cell>
          <cell r="E2286" t="str">
            <v>Ag</v>
          </cell>
          <cell r="F2286">
            <v>11</v>
          </cell>
          <cell r="G2286">
            <v>0</v>
          </cell>
          <cell r="H2286">
            <v>6.666666666666667</v>
          </cell>
          <cell r="I2286">
            <v>0</v>
          </cell>
          <cell r="J2286" t="b">
            <v>1</v>
          </cell>
        </row>
        <row r="2287">
          <cell r="A2287" t="str">
            <v>SDGE:RET:SAVINGS BONUS - THERMS</v>
          </cell>
          <cell r="B2287" t="str">
            <v>SDGE</v>
          </cell>
          <cell r="C2287" t="str">
            <v>RET</v>
          </cell>
          <cell r="D2287" t="str">
            <v>SAVINGS BONUS - THERMS</v>
          </cell>
          <cell r="E2287" t="str">
            <v>Res</v>
          </cell>
          <cell r="F2287">
            <v>0</v>
          </cell>
          <cell r="G2287">
            <v>0</v>
          </cell>
          <cell r="H2287">
            <v>0</v>
          </cell>
          <cell r="I2287">
            <v>0</v>
          </cell>
          <cell r="J2287" t="b">
            <v>0</v>
          </cell>
        </row>
        <row r="2288">
          <cell r="A2288" t="str">
            <v>SDGE:RET:M01:LED NIGHT LIGHT</v>
          </cell>
          <cell r="B2288" t="str">
            <v>SDGE</v>
          </cell>
          <cell r="C2288" t="str">
            <v>RET</v>
          </cell>
          <cell r="D2288" t="str">
            <v>M01:LED NIGHT LIGHT</v>
          </cell>
          <cell r="E2288" t="str">
            <v>Res</v>
          </cell>
          <cell r="F2288">
            <v>16</v>
          </cell>
          <cell r="G2288">
            <v>0</v>
          </cell>
          <cell r="H2288">
            <v>16</v>
          </cell>
          <cell r="I2288">
            <v>0</v>
          </cell>
          <cell r="J2288" t="b">
            <v>0</v>
          </cell>
        </row>
        <row r="2289">
          <cell r="A2289" t="str">
            <v>SDGE:RET:M10: R11-R38 ATTIC INSULATION</v>
          </cell>
          <cell r="B2289" t="str">
            <v>SDGE</v>
          </cell>
          <cell r="C2289" t="str">
            <v>RET</v>
          </cell>
          <cell r="D2289" t="str">
            <v>M10: R11-R38 ATTIC INSULATION</v>
          </cell>
          <cell r="E2289" t="str">
            <v>Res</v>
          </cell>
          <cell r="F2289">
            <v>20</v>
          </cell>
          <cell r="G2289">
            <v>0</v>
          </cell>
          <cell r="H2289">
            <v>20</v>
          </cell>
          <cell r="I2289">
            <v>0</v>
          </cell>
          <cell r="J2289" t="b">
            <v>0</v>
          </cell>
        </row>
        <row r="2290">
          <cell r="A2290" t="str">
            <v>SDGE:RET:PILOT: 20% COMPREHENSIVE BONUS MEASURE-CUSTOM PROJECTS</v>
          </cell>
          <cell r="B2290" t="str">
            <v>SDGE</v>
          </cell>
          <cell r="C2290" t="str">
            <v>RET</v>
          </cell>
          <cell r="D2290" t="str">
            <v>PILOT: 20% COMPREHENSIVE BONUS MEASURE-CUSTOM PROJECTS</v>
          </cell>
          <cell r="E2290" t="str">
            <v>Com</v>
          </cell>
          <cell r="F2290">
            <v>0</v>
          </cell>
          <cell r="G2290">
            <v>0</v>
          </cell>
          <cell r="H2290">
            <v>0</v>
          </cell>
          <cell r="I2290">
            <v>0</v>
          </cell>
          <cell r="J2290" t="b">
            <v>0</v>
          </cell>
        </row>
        <row r="2291">
          <cell r="A2291" t="str">
            <v>SDGE:RET:A/C - REFLECTIVE WINDOW FILM COASTAL</v>
          </cell>
          <cell r="B2291" t="str">
            <v>SDGE</v>
          </cell>
          <cell r="C2291" t="str">
            <v>RET</v>
          </cell>
          <cell r="D2291" t="str">
            <v>A/C - REFLECTIVE WINDOW FILM COASTAL</v>
          </cell>
          <cell r="E2291" t="str">
            <v>Com</v>
          </cell>
          <cell r="F2291">
            <v>10</v>
          </cell>
          <cell r="G2291">
            <v>0</v>
          </cell>
          <cell r="H2291">
            <v>6.666666666666667</v>
          </cell>
          <cell r="I2291">
            <v>0</v>
          </cell>
          <cell r="J2291" t="b">
            <v>1</v>
          </cell>
        </row>
        <row r="2292">
          <cell r="A2292" t="str">
            <v>SDGE:RET:LIGHTING - LINEAR LED SYSTEMS (T12 BASECASE)</v>
          </cell>
          <cell r="B2292" t="str">
            <v>SDGE</v>
          </cell>
          <cell r="C2292" t="str">
            <v>RET</v>
          </cell>
          <cell r="D2292" t="str">
            <v>LIGHTING - LINEAR LED SYSTEMS (T12 BASECASE)</v>
          </cell>
          <cell r="E2292" t="str">
            <v>Com</v>
          </cell>
          <cell r="F2292">
            <v>15</v>
          </cell>
          <cell r="G2292">
            <v>0</v>
          </cell>
          <cell r="H2292">
            <v>15</v>
          </cell>
          <cell r="I2292">
            <v>0</v>
          </cell>
          <cell r="J2292" t="b">
            <v>0</v>
          </cell>
        </row>
        <row r="2293">
          <cell r="A2293" t="str">
            <v>SDGE:RET:LIGHTING - PREMIUM TIER 5' CASE DOOR</v>
          </cell>
          <cell r="B2293" t="str">
            <v>SDGE</v>
          </cell>
          <cell r="C2293" t="str">
            <v>RET</v>
          </cell>
          <cell r="D2293" t="str">
            <v>LIGHTING - PREMIUM TIER 5' CASE DOOR</v>
          </cell>
          <cell r="E2293" t="str">
            <v>Com</v>
          </cell>
          <cell r="F2293">
            <v>16</v>
          </cell>
          <cell r="G2293">
            <v>0</v>
          </cell>
          <cell r="H2293">
            <v>4</v>
          </cell>
          <cell r="I2293">
            <v>4</v>
          </cell>
          <cell r="J2293" t="b">
            <v>1</v>
          </cell>
        </row>
        <row r="2294">
          <cell r="A2294" t="str">
            <v>SDGE:RET:LIGHTING - PREMIUM TIER 6' CASE DOOR</v>
          </cell>
          <cell r="B2294" t="str">
            <v>SDGE</v>
          </cell>
          <cell r="C2294" t="str">
            <v>RET</v>
          </cell>
          <cell r="D2294" t="str">
            <v>LIGHTING - PREMIUM TIER 6' CASE DOOR</v>
          </cell>
          <cell r="E2294" t="str">
            <v>Com</v>
          </cell>
          <cell r="F2294">
            <v>16</v>
          </cell>
          <cell r="G2294">
            <v>0</v>
          </cell>
          <cell r="H2294">
            <v>4</v>
          </cell>
          <cell r="I2294">
            <v>4</v>
          </cell>
          <cell r="J2294" t="b">
            <v>1</v>
          </cell>
        </row>
        <row r="2295">
          <cell r="A2295" t="str">
            <v>SDGE:RET:LIGHTING - TIME CLOCKS</v>
          </cell>
          <cell r="B2295" t="str">
            <v>SDGE</v>
          </cell>
          <cell r="C2295" t="str">
            <v>RET</v>
          </cell>
          <cell r="D2295" t="str">
            <v>LIGHTING - TIME CLOCKS</v>
          </cell>
          <cell r="E2295" t="str">
            <v>Com</v>
          </cell>
          <cell r="F2295">
            <v>8</v>
          </cell>
          <cell r="G2295">
            <v>0</v>
          </cell>
          <cell r="H2295">
            <v>8</v>
          </cell>
          <cell r="I2295">
            <v>0</v>
          </cell>
          <cell r="J2295" t="b">
            <v>0</v>
          </cell>
        </row>
        <row r="2296">
          <cell r="A2296" t="str">
            <v>SDGE:RET:REFRIGERATION - ANTI-SWEAT HEATER CONTROLS</v>
          </cell>
          <cell r="B2296" t="str">
            <v>SDGE</v>
          </cell>
          <cell r="C2296" t="str">
            <v>RET</v>
          </cell>
          <cell r="D2296" t="str">
            <v>REFRIGERATION - ANTI-SWEAT HEATER CONTROLS</v>
          </cell>
          <cell r="E2296" t="str">
            <v>Com</v>
          </cell>
          <cell r="F2296">
            <v>12</v>
          </cell>
          <cell r="G2296">
            <v>0</v>
          </cell>
          <cell r="H2296">
            <v>4</v>
          </cell>
          <cell r="I2296">
            <v>0</v>
          </cell>
          <cell r="J2296" t="b">
            <v>1</v>
          </cell>
        </row>
        <row r="2297">
          <cell r="A2297" t="str">
            <v>SDGE:ROB:FOOD SERVICE - CONVECTION OVEN-GAS</v>
          </cell>
          <cell r="B2297" t="str">
            <v>SDGE</v>
          </cell>
          <cell r="C2297" t="str">
            <v>ROB</v>
          </cell>
          <cell r="D2297" t="str">
            <v>FOOD SERVICE - CONVECTION OVEN-GAS</v>
          </cell>
          <cell r="E2297" t="str">
            <v>Com</v>
          </cell>
          <cell r="F2297">
            <v>12</v>
          </cell>
          <cell r="G2297">
            <v>0</v>
          </cell>
          <cell r="H2297">
            <v>12</v>
          </cell>
          <cell r="I2297">
            <v>0</v>
          </cell>
          <cell r="J2297" t="b">
            <v>0</v>
          </cell>
        </row>
        <row r="2298">
          <cell r="A2298" t="str">
            <v>SDGE:ROB:FOOD SERVICE - SOLID-DOOR REACH IN FREEZER 15-29'</v>
          </cell>
          <cell r="B2298" t="str">
            <v>SDGE</v>
          </cell>
          <cell r="C2298" t="str">
            <v>ROB</v>
          </cell>
          <cell r="D2298" t="str">
            <v>FOOD SERVICE - SOLID-DOOR REACH IN FREEZER 15-29'</v>
          </cell>
          <cell r="E2298" t="str">
            <v>Com</v>
          </cell>
          <cell r="F2298">
            <v>12</v>
          </cell>
          <cell r="G2298">
            <v>0</v>
          </cell>
          <cell r="H2298">
            <v>12</v>
          </cell>
          <cell r="I2298">
            <v>0</v>
          </cell>
          <cell r="J2298" t="b">
            <v>0</v>
          </cell>
        </row>
        <row r="2299">
          <cell r="A2299" t="str">
            <v>SDGE:ROB:ICE MACHINES 1001-1500 - CEE TIER III</v>
          </cell>
          <cell r="B2299" t="str">
            <v>SDGE</v>
          </cell>
          <cell r="C2299" t="str">
            <v>ROB</v>
          </cell>
          <cell r="D2299" t="str">
            <v>ICE MACHINES 1001-1500 - CEE TIER III</v>
          </cell>
          <cell r="E2299" t="str">
            <v>Com</v>
          </cell>
          <cell r="F2299">
            <v>10</v>
          </cell>
          <cell r="G2299">
            <v>0</v>
          </cell>
          <cell r="H2299">
            <v>10</v>
          </cell>
          <cell r="I2299">
            <v>0</v>
          </cell>
          <cell r="J2299" t="b">
            <v>0</v>
          </cell>
        </row>
        <row r="2300">
          <cell r="A2300" t="str">
            <v>SDGE:ROB:LED INTEGRAL A-LAMP 12-17 WATT INTERIOR</v>
          </cell>
          <cell r="B2300" t="str">
            <v>SDGE</v>
          </cell>
          <cell r="C2300" t="str">
            <v>ROB</v>
          </cell>
          <cell r="D2300" t="str">
            <v>LED INTEGRAL A-LAMP 12-17 WATT INTERIOR</v>
          </cell>
          <cell r="E2300" t="str">
            <v>Com</v>
          </cell>
          <cell r="F2300">
            <v>4.1399999999999997</v>
          </cell>
          <cell r="G2300">
            <v>0</v>
          </cell>
          <cell r="H2300">
            <v>4.1399999999999997</v>
          </cell>
          <cell r="I2300">
            <v>0</v>
          </cell>
          <cell r="J2300" t="b">
            <v>0</v>
          </cell>
        </row>
        <row r="2301">
          <cell r="A2301" t="str">
            <v>SDGE:ROB:LED INTEGRAL A-LAMP 12-17 WATT INTERIOR</v>
          </cell>
          <cell r="B2301" t="str">
            <v>SDGE</v>
          </cell>
          <cell r="C2301" t="str">
            <v>ROB</v>
          </cell>
          <cell r="D2301" t="str">
            <v>LED INTEGRAL A-LAMP 12-17 WATT INTERIOR</v>
          </cell>
          <cell r="E2301" t="str">
            <v>Com</v>
          </cell>
          <cell r="F2301">
            <v>6.67</v>
          </cell>
          <cell r="G2301">
            <v>0</v>
          </cell>
          <cell r="H2301">
            <v>6.67</v>
          </cell>
          <cell r="I2301">
            <v>0</v>
          </cell>
          <cell r="J2301" t="b">
            <v>0</v>
          </cell>
        </row>
        <row r="2302">
          <cell r="A2302" t="str">
            <v>SDGE:ROB:LED INTEGRAL A-LAMP 12-17 WATT INTERIOR</v>
          </cell>
          <cell r="B2302" t="str">
            <v>SDGE</v>
          </cell>
          <cell r="C2302" t="str">
            <v>ROB</v>
          </cell>
          <cell r="D2302" t="str">
            <v>LED INTEGRAL A-LAMP 12-17 WATT INTERIOR</v>
          </cell>
          <cell r="E2302" t="str">
            <v>Com</v>
          </cell>
          <cell r="F2302">
            <v>7.57</v>
          </cell>
          <cell r="G2302">
            <v>0</v>
          </cell>
          <cell r="H2302">
            <v>7.57</v>
          </cell>
          <cell r="I2302">
            <v>0</v>
          </cell>
          <cell r="J2302" t="b">
            <v>0</v>
          </cell>
        </row>
        <row r="2303">
          <cell r="A2303" t="str">
            <v>SDGE:ROB:LED INTEGRAL A-LAMP 12-17 WATT INTERIOR</v>
          </cell>
          <cell r="B2303" t="str">
            <v>SDGE</v>
          </cell>
          <cell r="C2303" t="str">
            <v>ROB</v>
          </cell>
          <cell r="D2303" t="str">
            <v>LED INTEGRAL A-LAMP 12-17 WATT INTERIOR</v>
          </cell>
          <cell r="E2303" t="str">
            <v>Com</v>
          </cell>
          <cell r="F2303">
            <v>7.66</v>
          </cell>
          <cell r="G2303">
            <v>0</v>
          </cell>
          <cell r="H2303">
            <v>7.66</v>
          </cell>
          <cell r="I2303">
            <v>0</v>
          </cell>
          <cell r="J2303" t="b">
            <v>0</v>
          </cell>
        </row>
        <row r="2304">
          <cell r="A2304" t="str">
            <v>SDGE:ROB:LED INTEGRAL A-LAMP 12-17 WATT INTERIOR</v>
          </cell>
          <cell r="B2304" t="str">
            <v>SDGE</v>
          </cell>
          <cell r="C2304" t="str">
            <v>ROB</v>
          </cell>
          <cell r="D2304" t="str">
            <v>LED INTEGRAL A-LAMP 12-17 WATT INTERIOR</v>
          </cell>
          <cell r="E2304" t="str">
            <v>Com</v>
          </cell>
          <cell r="F2304">
            <v>7.72</v>
          </cell>
          <cell r="G2304">
            <v>0</v>
          </cell>
          <cell r="H2304">
            <v>7.72</v>
          </cell>
          <cell r="I2304">
            <v>0</v>
          </cell>
          <cell r="J2304" t="b">
            <v>0</v>
          </cell>
        </row>
        <row r="2305">
          <cell r="A2305" t="str">
            <v>SDGE:ROB:LED INTEGRAL A-LAMP 12-17 WATT INTERIOR</v>
          </cell>
          <cell r="B2305" t="str">
            <v>SDGE</v>
          </cell>
          <cell r="C2305" t="str">
            <v>ROB</v>
          </cell>
          <cell r="D2305" t="str">
            <v>LED INTEGRAL A-LAMP 12-17 WATT INTERIOR</v>
          </cell>
          <cell r="E2305" t="str">
            <v>Com</v>
          </cell>
          <cell r="F2305">
            <v>8.6999999999999993</v>
          </cell>
          <cell r="G2305">
            <v>0</v>
          </cell>
          <cell r="H2305">
            <v>8.6999999999999993</v>
          </cell>
          <cell r="I2305">
            <v>0</v>
          </cell>
          <cell r="J2305" t="b">
            <v>0</v>
          </cell>
        </row>
        <row r="2306">
          <cell r="A2306" t="str">
            <v>SDGE:ROB:LED INTEGRAL A-LAMP UP TO 11 WATT INTERIOR</v>
          </cell>
          <cell r="B2306" t="str">
            <v>SDGE</v>
          </cell>
          <cell r="C2306" t="str">
            <v>ROB</v>
          </cell>
          <cell r="D2306" t="str">
            <v>LED INTEGRAL A-LAMP UP TO 11 WATT INTERIOR</v>
          </cell>
          <cell r="E2306" t="str">
            <v>Com</v>
          </cell>
          <cell r="F2306">
            <v>4.16</v>
          </cell>
          <cell r="G2306">
            <v>0</v>
          </cell>
          <cell r="H2306">
            <v>4.16</v>
          </cell>
          <cell r="I2306">
            <v>0</v>
          </cell>
          <cell r="J2306" t="b">
            <v>0</v>
          </cell>
        </row>
        <row r="2307">
          <cell r="A2307" t="str">
            <v>SDGE:ROB:LED INTEGRAL A-LAMP UP TO 11 WATT INTERIOR</v>
          </cell>
          <cell r="B2307" t="str">
            <v>SDGE</v>
          </cell>
          <cell r="C2307" t="str">
            <v>ROB</v>
          </cell>
          <cell r="D2307" t="str">
            <v>LED INTEGRAL A-LAMP UP TO 11 WATT INTERIOR</v>
          </cell>
          <cell r="E2307" t="str">
            <v>Com</v>
          </cell>
          <cell r="F2307">
            <v>10.25</v>
          </cell>
          <cell r="G2307">
            <v>0</v>
          </cell>
          <cell r="H2307">
            <v>10.25</v>
          </cell>
          <cell r="I2307">
            <v>0</v>
          </cell>
          <cell r="J2307" t="b">
            <v>0</v>
          </cell>
        </row>
        <row r="2308">
          <cell r="A2308" t="str">
            <v>SDGE:ROB:LED INTEGRAL A-LAMP UP TO 7 WATT INTERIOR</v>
          </cell>
          <cell r="B2308" t="str">
            <v>SDGE</v>
          </cell>
          <cell r="C2308" t="str">
            <v>ROB</v>
          </cell>
          <cell r="D2308" t="str">
            <v>LED INTEGRAL A-LAMP UP TO 7 WATT INTERIOR</v>
          </cell>
          <cell r="E2308" t="str">
            <v>Com</v>
          </cell>
          <cell r="F2308">
            <v>7.72</v>
          </cell>
          <cell r="G2308">
            <v>0</v>
          </cell>
          <cell r="H2308">
            <v>7.72</v>
          </cell>
          <cell r="I2308">
            <v>0</v>
          </cell>
          <cell r="J2308" t="b">
            <v>0</v>
          </cell>
        </row>
        <row r="2309">
          <cell r="A2309" t="str">
            <v>SDGE:ROB:LED INTEGRAL CANDELABRA LAMP UP TO 4 WATT</v>
          </cell>
          <cell r="B2309" t="str">
            <v>SDGE</v>
          </cell>
          <cell r="C2309" t="str">
            <v>ROB</v>
          </cell>
          <cell r="D2309" t="str">
            <v>LED INTEGRAL CANDELABRA LAMP UP TO 4 WATT</v>
          </cell>
          <cell r="E2309" t="str">
            <v>Com</v>
          </cell>
          <cell r="F2309">
            <v>8.98</v>
          </cell>
          <cell r="G2309">
            <v>0</v>
          </cell>
          <cell r="H2309">
            <v>8.98</v>
          </cell>
          <cell r="I2309">
            <v>0</v>
          </cell>
          <cell r="J2309" t="b">
            <v>0</v>
          </cell>
        </row>
        <row r="2310">
          <cell r="A2310" t="str">
            <v>SDGE:ROB:LED INTEGRAL GLOBE LAMP 3-10 WATT</v>
          </cell>
          <cell r="B2310" t="str">
            <v>SDGE</v>
          </cell>
          <cell r="C2310" t="str">
            <v>ROB</v>
          </cell>
          <cell r="D2310" t="str">
            <v>LED INTEGRAL GLOBE LAMP 3-10 WATT</v>
          </cell>
          <cell r="E2310" t="str">
            <v>Com</v>
          </cell>
          <cell r="F2310">
            <v>7.72</v>
          </cell>
          <cell r="G2310">
            <v>0</v>
          </cell>
          <cell r="H2310">
            <v>7.72</v>
          </cell>
          <cell r="I2310">
            <v>0</v>
          </cell>
          <cell r="J2310" t="b">
            <v>0</v>
          </cell>
        </row>
        <row r="2311">
          <cell r="A2311" t="str">
            <v>SDGE:ROB:LED INTEGRAL PAR-20 LAMP UP TO 10 WATT INTERIOR</v>
          </cell>
          <cell r="B2311" t="str">
            <v>SDGE</v>
          </cell>
          <cell r="C2311" t="str">
            <v>ROB</v>
          </cell>
          <cell r="D2311" t="str">
            <v>LED INTEGRAL PAR-20 LAMP UP TO 10 WATT INTERIOR</v>
          </cell>
          <cell r="E2311" t="str">
            <v>Com</v>
          </cell>
          <cell r="F2311">
            <v>5.39</v>
          </cell>
          <cell r="G2311">
            <v>0</v>
          </cell>
          <cell r="H2311">
            <v>5.39</v>
          </cell>
          <cell r="I2311">
            <v>0</v>
          </cell>
          <cell r="J2311" t="b">
            <v>0</v>
          </cell>
        </row>
        <row r="2312">
          <cell r="A2312" t="str">
            <v>SDGE:ROB:LED INTEGRAL PAR-20 LAMP UP TO 10 WATT INTERIOR</v>
          </cell>
          <cell r="B2312" t="str">
            <v>SDGE</v>
          </cell>
          <cell r="C2312" t="str">
            <v>ROB</v>
          </cell>
          <cell r="D2312" t="str">
            <v>LED INTEGRAL PAR-20 LAMP UP TO 10 WATT INTERIOR</v>
          </cell>
          <cell r="E2312" t="str">
            <v>Com</v>
          </cell>
          <cell r="F2312">
            <v>5.91</v>
          </cell>
          <cell r="G2312">
            <v>0</v>
          </cell>
          <cell r="H2312">
            <v>5.91</v>
          </cell>
          <cell r="I2312">
            <v>0</v>
          </cell>
          <cell r="J2312" t="b">
            <v>0</v>
          </cell>
        </row>
        <row r="2313">
          <cell r="A2313" t="str">
            <v>SDGE:ROB:LED INTEGRAL PAR-20 LAMP UP TO 10 WATT INTERIOR</v>
          </cell>
          <cell r="B2313" t="str">
            <v>SDGE</v>
          </cell>
          <cell r="C2313" t="str">
            <v>ROB</v>
          </cell>
          <cell r="D2313" t="str">
            <v>LED INTEGRAL PAR-20 LAMP UP TO 10 WATT INTERIOR</v>
          </cell>
          <cell r="E2313" t="str">
            <v>Com</v>
          </cell>
          <cell r="F2313">
            <v>7.66</v>
          </cell>
          <cell r="G2313">
            <v>0</v>
          </cell>
          <cell r="H2313">
            <v>7.66</v>
          </cell>
          <cell r="I2313">
            <v>0</v>
          </cell>
          <cell r="J2313" t="b">
            <v>0</v>
          </cell>
        </row>
        <row r="2314">
          <cell r="A2314" t="str">
            <v>SDGE:ROB:LED INTEGRAL PAR-30 LAMP UP TO 15 WATT INTERIOR</v>
          </cell>
          <cell r="B2314" t="str">
            <v>SDGE</v>
          </cell>
          <cell r="C2314" t="str">
            <v>ROB</v>
          </cell>
          <cell r="D2314" t="str">
            <v>LED INTEGRAL PAR-30 LAMP UP TO 15 WATT INTERIOR</v>
          </cell>
          <cell r="E2314" t="str">
            <v>Com</v>
          </cell>
          <cell r="F2314">
            <v>6.67</v>
          </cell>
          <cell r="G2314">
            <v>0</v>
          </cell>
          <cell r="H2314">
            <v>6.67</v>
          </cell>
          <cell r="I2314">
            <v>0</v>
          </cell>
          <cell r="J2314" t="b">
            <v>0</v>
          </cell>
        </row>
        <row r="2315">
          <cell r="A2315" t="str">
            <v>SDGE:ROB:LED INTEGRAL PAR-30 LAMP UP TO 15 WATT INTERIOR</v>
          </cell>
          <cell r="B2315" t="str">
            <v>SDGE</v>
          </cell>
          <cell r="C2315" t="str">
            <v>ROB</v>
          </cell>
          <cell r="D2315" t="str">
            <v>LED INTEGRAL PAR-30 LAMP UP TO 15 WATT INTERIOR</v>
          </cell>
          <cell r="E2315" t="str">
            <v>Com</v>
          </cell>
          <cell r="F2315">
            <v>7.57</v>
          </cell>
          <cell r="G2315">
            <v>0</v>
          </cell>
          <cell r="H2315">
            <v>7.57</v>
          </cell>
          <cell r="I2315">
            <v>0</v>
          </cell>
          <cell r="J2315" t="b">
            <v>0</v>
          </cell>
        </row>
        <row r="2316">
          <cell r="A2316" t="str">
            <v>SDGE:ROB:LED INTEGRAL PAR-30 LAMP UP TO 15 WATT INTERIOR</v>
          </cell>
          <cell r="B2316" t="str">
            <v>SDGE</v>
          </cell>
          <cell r="C2316" t="str">
            <v>ROB</v>
          </cell>
          <cell r="D2316" t="str">
            <v>LED INTEGRAL PAR-30 LAMP UP TO 15 WATT INTERIOR</v>
          </cell>
          <cell r="E2316" t="str">
            <v>Com</v>
          </cell>
          <cell r="F2316">
            <v>8.6999999999999993</v>
          </cell>
          <cell r="G2316">
            <v>0</v>
          </cell>
          <cell r="H2316">
            <v>8.6999999999999993</v>
          </cell>
          <cell r="I2316">
            <v>0</v>
          </cell>
          <cell r="J2316" t="b">
            <v>0</v>
          </cell>
        </row>
        <row r="2317">
          <cell r="A2317" t="str">
            <v>SDGE:ROB:LED INTEGRAL PAR38 LAMP 17-22 WATT</v>
          </cell>
          <cell r="B2317" t="str">
            <v>SDGE</v>
          </cell>
          <cell r="C2317" t="str">
            <v>ROB</v>
          </cell>
          <cell r="D2317" t="str">
            <v>LED INTEGRAL PAR38 LAMP 17-22 WATT</v>
          </cell>
          <cell r="E2317" t="str">
            <v>Com</v>
          </cell>
          <cell r="F2317">
            <v>6.67</v>
          </cell>
          <cell r="G2317">
            <v>0</v>
          </cell>
          <cell r="H2317">
            <v>6.67</v>
          </cell>
          <cell r="I2317">
            <v>0</v>
          </cell>
          <cell r="J2317" t="b">
            <v>0</v>
          </cell>
        </row>
        <row r="2318">
          <cell r="A2318" t="str">
            <v>SDGE:ROB:LED INTEGRAL PAR38 LAMP 17-22 WATT</v>
          </cell>
          <cell r="B2318" t="str">
            <v>SDGE</v>
          </cell>
          <cell r="C2318" t="str">
            <v>ROB</v>
          </cell>
          <cell r="D2318" t="str">
            <v>LED INTEGRAL PAR38 LAMP 17-22 WATT</v>
          </cell>
          <cell r="E2318" t="str">
            <v>Com</v>
          </cell>
          <cell r="F2318">
            <v>8.6999999999999993</v>
          </cell>
          <cell r="G2318">
            <v>0</v>
          </cell>
          <cell r="H2318">
            <v>8.6999999999999993</v>
          </cell>
          <cell r="I2318">
            <v>0</v>
          </cell>
          <cell r="J2318" t="b">
            <v>0</v>
          </cell>
        </row>
        <row r="2319">
          <cell r="A2319" t="str">
            <v>SDGE:ROB:LED INTEGRAL PAR38 LAMP 17-22 WATT</v>
          </cell>
          <cell r="B2319" t="str">
            <v>SDGE</v>
          </cell>
          <cell r="C2319" t="str">
            <v>ROB</v>
          </cell>
          <cell r="D2319" t="str">
            <v>LED INTEGRAL PAR38 LAMP 17-22 WATT</v>
          </cell>
          <cell r="E2319" t="str">
            <v>Com</v>
          </cell>
          <cell r="F2319">
            <v>8.93</v>
          </cell>
          <cell r="G2319">
            <v>0</v>
          </cell>
          <cell r="H2319">
            <v>8.93</v>
          </cell>
          <cell r="I2319">
            <v>0</v>
          </cell>
          <cell r="J2319" t="b">
            <v>0</v>
          </cell>
        </row>
        <row r="2320">
          <cell r="A2320" t="str">
            <v>SDGE:ROB:LED INTEGRAL PAR38 LAMP 17-22 WATT</v>
          </cell>
          <cell r="B2320" t="str">
            <v>SDGE</v>
          </cell>
          <cell r="C2320" t="str">
            <v>ROB</v>
          </cell>
          <cell r="D2320" t="str">
            <v>LED INTEGRAL PAR38 LAMP 17-22 WATT</v>
          </cell>
          <cell r="E2320" t="str">
            <v>Com</v>
          </cell>
          <cell r="F2320">
            <v>12</v>
          </cell>
          <cell r="G2320">
            <v>0</v>
          </cell>
          <cell r="H2320">
            <v>12</v>
          </cell>
          <cell r="I2320">
            <v>0</v>
          </cell>
          <cell r="J2320" t="b">
            <v>0</v>
          </cell>
        </row>
        <row r="2321">
          <cell r="A2321" t="str">
            <v>SDGE:ROB:LED INTEGRAL PAR38 LAMP 23-25 WATT</v>
          </cell>
          <cell r="B2321" t="str">
            <v>SDGE</v>
          </cell>
          <cell r="C2321" t="str">
            <v>ROB</v>
          </cell>
          <cell r="D2321" t="str">
            <v>LED INTEGRAL PAR38 LAMP 23-25 WATT</v>
          </cell>
          <cell r="E2321" t="str">
            <v>Com</v>
          </cell>
          <cell r="F2321">
            <v>10.25</v>
          </cell>
          <cell r="G2321">
            <v>0</v>
          </cell>
          <cell r="H2321">
            <v>10.25</v>
          </cell>
          <cell r="I2321">
            <v>0</v>
          </cell>
          <cell r="J2321" t="b">
            <v>0</v>
          </cell>
        </row>
        <row r="2322">
          <cell r="A2322" t="str">
            <v>SDGE:ROB:LED INTEGRAL PAR38 LAMP UP TO 16 WATT</v>
          </cell>
          <cell r="B2322" t="str">
            <v>SDGE</v>
          </cell>
          <cell r="C2322" t="str">
            <v>ROB</v>
          </cell>
          <cell r="D2322" t="str">
            <v>LED INTEGRAL PAR38 LAMP UP TO 16 WATT</v>
          </cell>
          <cell r="E2322" t="str">
            <v>Com</v>
          </cell>
          <cell r="F2322">
            <v>5.91</v>
          </cell>
          <cell r="G2322">
            <v>0</v>
          </cell>
          <cell r="H2322">
            <v>5.91</v>
          </cell>
          <cell r="I2322">
            <v>0</v>
          </cell>
          <cell r="J2322" t="b">
            <v>0</v>
          </cell>
        </row>
        <row r="2323">
          <cell r="A2323" t="str">
            <v>SDGE:ROB:LED MR16 7 -10 WATT INTERIOR LAMP</v>
          </cell>
          <cell r="B2323" t="str">
            <v>SDGE</v>
          </cell>
          <cell r="C2323" t="str">
            <v>ROB</v>
          </cell>
          <cell r="D2323" t="str">
            <v>LED MR16 7 -10 WATT INTERIOR LAMP</v>
          </cell>
          <cell r="E2323" t="str">
            <v>Com</v>
          </cell>
          <cell r="F2323">
            <v>5.39</v>
          </cell>
          <cell r="G2323">
            <v>0</v>
          </cell>
          <cell r="H2323">
            <v>5.39</v>
          </cell>
          <cell r="I2323">
            <v>0</v>
          </cell>
          <cell r="J2323" t="b">
            <v>0</v>
          </cell>
        </row>
        <row r="2324">
          <cell r="A2324" t="str">
            <v>SDGE:ROB:LED MR16 UP TO 6 WATT INTERIOR LED INTEGRAL LAMP</v>
          </cell>
          <cell r="B2324" t="str">
            <v>SDGE</v>
          </cell>
          <cell r="C2324" t="str">
            <v>ROB</v>
          </cell>
          <cell r="D2324" t="str">
            <v>LED MR16 UP TO 6 WATT INTERIOR LED INTEGRAL LAMP</v>
          </cell>
          <cell r="E2324" t="str">
            <v>Com</v>
          </cell>
          <cell r="F2324">
            <v>10.25</v>
          </cell>
          <cell r="G2324">
            <v>0</v>
          </cell>
          <cell r="H2324">
            <v>10.25</v>
          </cell>
          <cell r="I2324">
            <v>0</v>
          </cell>
          <cell r="J2324" t="b">
            <v>0</v>
          </cell>
        </row>
        <row r="2325">
          <cell r="A2325" t="str">
            <v>SDGE:ROB:LIGHTING - EXTERIOR LED FIXTURES &lt;=110 WATTS</v>
          </cell>
          <cell r="B2325" t="str">
            <v>SDGE</v>
          </cell>
          <cell r="C2325" t="str">
            <v>ROB</v>
          </cell>
          <cell r="D2325" t="str">
            <v>LIGHTING - EXTERIOR LED FIXTURES &lt;=110 WATTS</v>
          </cell>
          <cell r="E2325" t="str">
            <v>Com</v>
          </cell>
          <cell r="F2325">
            <v>4.99</v>
          </cell>
          <cell r="G2325">
            <v>0</v>
          </cell>
          <cell r="H2325">
            <v>4.99</v>
          </cell>
          <cell r="I2325">
            <v>0</v>
          </cell>
          <cell r="J2325" t="b">
            <v>0</v>
          </cell>
        </row>
        <row r="2326">
          <cell r="A2326" t="str">
            <v>SDGE:ROB:LIGHTING - EXTERIOR LED FIXTURES &lt;=130 WATTS</v>
          </cell>
          <cell r="B2326" t="str">
            <v>SDGE</v>
          </cell>
          <cell r="C2326" t="str">
            <v>ROB</v>
          </cell>
          <cell r="D2326" t="str">
            <v>LIGHTING - EXTERIOR LED FIXTURES &lt;=130 WATTS</v>
          </cell>
          <cell r="E2326" t="str">
            <v>Com</v>
          </cell>
          <cell r="F2326">
            <v>6.71</v>
          </cell>
          <cell r="G2326">
            <v>0</v>
          </cell>
          <cell r="H2326">
            <v>6.71</v>
          </cell>
          <cell r="I2326">
            <v>0</v>
          </cell>
          <cell r="J2326" t="b">
            <v>0</v>
          </cell>
        </row>
        <row r="2327">
          <cell r="A2327" t="str">
            <v>SDGE:ROB:LIGHTING - EXTERIOR LED FIXTURES &lt;=350 WATTS</v>
          </cell>
          <cell r="B2327" t="str">
            <v>SDGE</v>
          </cell>
          <cell r="C2327" t="str">
            <v>ROB</v>
          </cell>
          <cell r="D2327" t="str">
            <v>LIGHTING - EXTERIOR LED FIXTURES &lt;=350 WATTS</v>
          </cell>
          <cell r="E2327" t="str">
            <v>Com</v>
          </cell>
          <cell r="F2327">
            <v>6.67</v>
          </cell>
          <cell r="G2327">
            <v>0</v>
          </cell>
          <cell r="H2327">
            <v>6.67</v>
          </cell>
          <cell r="I2327">
            <v>0</v>
          </cell>
          <cell r="J2327" t="b">
            <v>0</v>
          </cell>
        </row>
        <row r="2328">
          <cell r="A2328" t="str">
            <v>SDGE:ROB:LIGHTING - EXTERIOR LED FIXTURES &lt;=80 WATTS</v>
          </cell>
          <cell r="B2328" t="str">
            <v>SDGE</v>
          </cell>
          <cell r="C2328" t="str">
            <v>ROB</v>
          </cell>
          <cell r="D2328" t="str">
            <v>LIGHTING - EXTERIOR LED FIXTURES &lt;=80 WATTS</v>
          </cell>
          <cell r="E2328" t="str">
            <v>Com</v>
          </cell>
          <cell r="F2328">
            <v>4.5999999999999996</v>
          </cell>
          <cell r="G2328">
            <v>0</v>
          </cell>
          <cell r="H2328">
            <v>4.5999999999999996</v>
          </cell>
          <cell r="I2328">
            <v>0</v>
          </cell>
          <cell r="J2328" t="b">
            <v>0</v>
          </cell>
        </row>
        <row r="2329">
          <cell r="A2329" t="str">
            <v>SDGE:ROB:LIGHTING - EXTERIOR LED FIXTURES &lt;=80 WATTS</v>
          </cell>
          <cell r="B2329" t="str">
            <v>SDGE</v>
          </cell>
          <cell r="C2329" t="str">
            <v>ROB</v>
          </cell>
          <cell r="D2329" t="str">
            <v>LIGHTING - EXTERIOR LED FIXTURES &lt;=80 WATTS</v>
          </cell>
          <cell r="E2329" t="str">
            <v>Com</v>
          </cell>
          <cell r="F2329">
            <v>4.99</v>
          </cell>
          <cell r="G2329">
            <v>0</v>
          </cell>
          <cell r="H2329">
            <v>4.99</v>
          </cell>
          <cell r="I2329">
            <v>0</v>
          </cell>
          <cell r="J2329" t="b">
            <v>0</v>
          </cell>
        </row>
        <row r="2330">
          <cell r="A2330" t="str">
            <v>SDGE:ROB:LIGHTING - EXTERIOR LED FIXTURES &lt;=80 WATTS</v>
          </cell>
          <cell r="B2330" t="str">
            <v>SDGE</v>
          </cell>
          <cell r="C2330" t="str">
            <v>ROB</v>
          </cell>
          <cell r="D2330" t="str">
            <v>LIGHTING - EXTERIOR LED FIXTURES &lt;=80 WATTS</v>
          </cell>
          <cell r="E2330" t="str">
            <v>Com</v>
          </cell>
          <cell r="F2330">
            <v>8.26</v>
          </cell>
          <cell r="G2330">
            <v>0</v>
          </cell>
          <cell r="H2330">
            <v>8.26</v>
          </cell>
          <cell r="I2330">
            <v>0</v>
          </cell>
          <cell r="J2330" t="b">
            <v>0</v>
          </cell>
        </row>
        <row r="2331">
          <cell r="A2331" t="str">
            <v>SDGE:ROB:LIGHTING - EXTERIOR LED FIXTURES &lt;=80 WATTS</v>
          </cell>
          <cell r="B2331" t="str">
            <v>SDGE</v>
          </cell>
          <cell r="C2331" t="str">
            <v>ROB</v>
          </cell>
          <cell r="D2331" t="str">
            <v>LIGHTING - EXTERIOR LED FIXTURES &lt;=80 WATTS</v>
          </cell>
          <cell r="E2331" t="str">
            <v>Com</v>
          </cell>
          <cell r="F2331">
            <v>8.6999999999999993</v>
          </cell>
          <cell r="G2331">
            <v>0</v>
          </cell>
          <cell r="H2331">
            <v>8.6999999999999993</v>
          </cell>
          <cell r="I2331">
            <v>0</v>
          </cell>
          <cell r="J2331" t="b">
            <v>0</v>
          </cell>
        </row>
        <row r="2332">
          <cell r="A2332" t="str">
            <v>SDGE:ROB:LIGHTING - EXTERIOR LED FIXTURES &lt;=80 WATTS</v>
          </cell>
          <cell r="B2332" t="str">
            <v>SDGE</v>
          </cell>
          <cell r="C2332" t="str">
            <v>ROB</v>
          </cell>
          <cell r="D2332" t="str">
            <v>LIGHTING - EXTERIOR LED FIXTURES &lt;=80 WATTS</v>
          </cell>
          <cell r="E2332" t="str">
            <v>Com</v>
          </cell>
          <cell r="F2332">
            <v>12</v>
          </cell>
          <cell r="G2332">
            <v>0</v>
          </cell>
          <cell r="H2332">
            <v>12</v>
          </cell>
          <cell r="I2332">
            <v>0</v>
          </cell>
          <cell r="J2332" t="b">
            <v>0</v>
          </cell>
        </row>
        <row r="2333">
          <cell r="A2333" t="str">
            <v>SDGE:ROB:LIGHTING - EXTERIOR PULSE START/CERAMIC METAL HALIDE FIXTURES &lt;=750 WATTS</v>
          </cell>
          <cell r="B2333" t="str">
            <v>SDGE</v>
          </cell>
          <cell r="C2333" t="str">
            <v>ROB</v>
          </cell>
          <cell r="D2333" t="str">
            <v>LIGHTING - EXTERIOR PULSE START/CERAMIC METAL HALIDE FIXTURES &lt;=750 WATTS</v>
          </cell>
          <cell r="E2333" t="str">
            <v>Com</v>
          </cell>
          <cell r="F2333">
            <v>15</v>
          </cell>
          <cell r="G2333">
            <v>0</v>
          </cell>
          <cell r="H2333">
            <v>15</v>
          </cell>
          <cell r="I2333">
            <v>0</v>
          </cell>
          <cell r="J2333" t="b">
            <v>0</v>
          </cell>
        </row>
        <row r="2334">
          <cell r="A2334" t="str">
            <v>SDGE:ROB:LIGHTING - INTERIOR LED FIXTURES &lt;=110 WATTS</v>
          </cell>
          <cell r="B2334" t="str">
            <v>SDGE</v>
          </cell>
          <cell r="C2334" t="str">
            <v>ROB</v>
          </cell>
          <cell r="D2334" t="str">
            <v>LIGHTING - INTERIOR LED FIXTURES &lt;=110 WATTS</v>
          </cell>
          <cell r="E2334" t="str">
            <v>Com</v>
          </cell>
          <cell r="F2334">
            <v>12</v>
          </cell>
          <cell r="G2334">
            <v>0</v>
          </cell>
          <cell r="H2334">
            <v>12</v>
          </cell>
          <cell r="I2334">
            <v>0</v>
          </cell>
          <cell r="J2334" t="b">
            <v>0</v>
          </cell>
        </row>
        <row r="2335">
          <cell r="A2335" t="str">
            <v>SDGE:ROB:PARTNERSHIP ADDER FOR DEEMED MEASURES</v>
          </cell>
          <cell r="B2335" t="str">
            <v>SDGE</v>
          </cell>
          <cell r="C2335" t="str">
            <v>ROB</v>
          </cell>
          <cell r="D2335" t="str">
            <v>PARTNERSHIP ADDER FOR DEEMED MEASURES</v>
          </cell>
          <cell r="E2335" t="str">
            <v>Com</v>
          </cell>
          <cell r="F2335">
            <v>0</v>
          </cell>
          <cell r="G2335">
            <v>0</v>
          </cell>
          <cell r="H2335">
            <v>0</v>
          </cell>
          <cell r="I2335">
            <v>0</v>
          </cell>
          <cell r="J2335" t="b">
            <v>0</v>
          </cell>
        </row>
        <row r="2336">
          <cell r="A2336" t="str">
            <v>SDGE:ER:PACKAGED TERMINAL HP 7-15K ER-REBATE</v>
          </cell>
          <cell r="B2336" t="str">
            <v>SDGE</v>
          </cell>
          <cell r="C2336" t="str">
            <v>ER</v>
          </cell>
          <cell r="D2336" t="str">
            <v>PACKAGED TERMINAL HP 7-15K ER-REBATE</v>
          </cell>
          <cell r="E2336" t="str">
            <v>Com</v>
          </cell>
          <cell r="F2336">
            <v>15</v>
          </cell>
          <cell r="G2336">
            <v>5</v>
          </cell>
          <cell r="H2336">
            <v>15</v>
          </cell>
          <cell r="I2336">
            <v>5</v>
          </cell>
          <cell r="J2336" t="b">
            <v>0</v>
          </cell>
        </row>
        <row r="2337">
          <cell r="A2337" t="str">
            <v>SDGE:ER:PCT EQUIPMENT</v>
          </cell>
          <cell r="B2337" t="str">
            <v>SDGE</v>
          </cell>
          <cell r="C2337" t="str">
            <v>ER</v>
          </cell>
          <cell r="D2337" t="str">
            <v>PCT EQUIPMENT</v>
          </cell>
          <cell r="E2337" t="str">
            <v>Com</v>
          </cell>
          <cell r="F2337">
            <v>11</v>
          </cell>
          <cell r="G2337">
            <v>3.7</v>
          </cell>
          <cell r="H2337">
            <v>11</v>
          </cell>
          <cell r="I2337">
            <v>3.7</v>
          </cell>
          <cell r="J2337" t="b">
            <v>0</v>
          </cell>
        </row>
        <row r="2338">
          <cell r="A2338" t="str">
            <v>SDGE:ROB:PACKAGED TERMINAL HP &lt;7K-REBATE</v>
          </cell>
          <cell r="B2338" t="str">
            <v>SDGE</v>
          </cell>
          <cell r="C2338" t="str">
            <v>ROB</v>
          </cell>
          <cell r="D2338" t="str">
            <v>PACKAGED TERMINAL HP &lt;7K-REBATE</v>
          </cell>
          <cell r="E2338" t="str">
            <v>Com</v>
          </cell>
          <cell r="F2338">
            <v>15</v>
          </cell>
          <cell r="G2338">
            <v>0</v>
          </cell>
          <cell r="H2338">
            <v>15</v>
          </cell>
          <cell r="I2338">
            <v>0</v>
          </cell>
          <cell r="J2338" t="b">
            <v>0</v>
          </cell>
        </row>
        <row r="2339">
          <cell r="A2339" t="str">
            <v>SDGE:ROB:PKG AC 135-239K EER=12.0-REBATE</v>
          </cell>
          <cell r="B2339" t="str">
            <v>SDGE</v>
          </cell>
          <cell r="C2339" t="str">
            <v>ROB</v>
          </cell>
          <cell r="D2339" t="str">
            <v>PKG AC 135-239K EER=12.0-REBATE</v>
          </cell>
          <cell r="E2339" t="str">
            <v>Com</v>
          </cell>
          <cell r="F2339">
            <v>15</v>
          </cell>
          <cell r="G2339">
            <v>0</v>
          </cell>
          <cell r="H2339">
            <v>15</v>
          </cell>
          <cell r="I2339">
            <v>0</v>
          </cell>
          <cell r="J2339" t="b">
            <v>0</v>
          </cell>
        </row>
        <row r="2340">
          <cell r="A2340" t="str">
            <v>SDGE:ROB:PKG HP &lt;65K SINGLE PHASE SEER = 14.0-REBATE</v>
          </cell>
          <cell r="B2340" t="str">
            <v>SDGE</v>
          </cell>
          <cell r="C2340" t="str">
            <v>ROB</v>
          </cell>
          <cell r="D2340" t="str">
            <v>PKG HP &lt;65K SINGLE PHASE SEER = 14.0-REBATE</v>
          </cell>
          <cell r="E2340" t="str">
            <v>Com</v>
          </cell>
          <cell r="F2340">
            <v>15</v>
          </cell>
          <cell r="G2340">
            <v>0</v>
          </cell>
          <cell r="H2340">
            <v>15</v>
          </cell>
          <cell r="I2340">
            <v>0</v>
          </cell>
          <cell r="J2340" t="b">
            <v>0</v>
          </cell>
        </row>
        <row r="2341">
          <cell r="A2341" t="str">
            <v>SDGE:ROB:PKG HP 90-134K EER=12.0-REBATE</v>
          </cell>
          <cell r="B2341" t="str">
            <v>SDGE</v>
          </cell>
          <cell r="C2341" t="str">
            <v>ROB</v>
          </cell>
          <cell r="D2341" t="str">
            <v>PKG HP 90-134K EER=12.0-REBATE</v>
          </cell>
          <cell r="E2341" t="str">
            <v>Com</v>
          </cell>
          <cell r="F2341">
            <v>15</v>
          </cell>
          <cell r="G2341">
            <v>0</v>
          </cell>
          <cell r="H2341">
            <v>15</v>
          </cell>
          <cell r="I2341">
            <v>0</v>
          </cell>
          <cell r="J2341" t="b">
            <v>0</v>
          </cell>
        </row>
        <row r="2342">
          <cell r="A2342" t="str">
            <v>SDGE:ER:LIGHTING - 4 FT 4TH GEN. T-8 WITH ELEC. BALLAST (2-LAMP)</v>
          </cell>
          <cell r="B2342" t="str">
            <v>SDGE</v>
          </cell>
          <cell r="C2342" t="str">
            <v>ER</v>
          </cell>
          <cell r="D2342" t="str">
            <v>LIGHTING - 4 FT 4TH GEN. T-8 WITH ELEC. BALLAST (2-LAMP)</v>
          </cell>
          <cell r="E2342" t="str">
            <v>Com</v>
          </cell>
          <cell r="F2342">
            <v>13.31</v>
          </cell>
          <cell r="G2342">
            <v>4.4000000000000004</v>
          </cell>
          <cell r="H2342">
            <v>13.31</v>
          </cell>
          <cell r="I2342">
            <v>4.4000000000000004</v>
          </cell>
          <cell r="J2342" t="b">
            <v>0</v>
          </cell>
        </row>
        <row r="2343">
          <cell r="A2343" t="str">
            <v>SDGE:ER:LIGHTING - 4 FT 4TH GEN. T-8 WITH ELEC. BALLAST (2-LAMP)</v>
          </cell>
          <cell r="B2343" t="str">
            <v>SDGE</v>
          </cell>
          <cell r="C2343" t="str">
            <v>ER</v>
          </cell>
          <cell r="D2343" t="str">
            <v>LIGHTING - 4 FT 4TH GEN. T-8 WITH ELEC. BALLAST (2-LAMP)</v>
          </cell>
          <cell r="E2343" t="str">
            <v>Com</v>
          </cell>
          <cell r="F2343">
            <v>14.46</v>
          </cell>
          <cell r="G2343">
            <v>4.8</v>
          </cell>
          <cell r="H2343">
            <v>14.46</v>
          </cell>
          <cell r="I2343">
            <v>4.8</v>
          </cell>
          <cell r="J2343" t="b">
            <v>0</v>
          </cell>
        </row>
        <row r="2344">
          <cell r="A2344" t="str">
            <v>SDGE:ER:LIGHTING - 4 FT 4TH GEN. T-8 WITH ELEC. BALLAST (2-LAMP)</v>
          </cell>
          <cell r="B2344" t="str">
            <v>SDGE</v>
          </cell>
          <cell r="C2344" t="str">
            <v>ER</v>
          </cell>
          <cell r="D2344" t="str">
            <v>LIGHTING - 4 FT 4TH GEN. T-8 WITH ELEC. BALLAST (2-LAMP)</v>
          </cell>
          <cell r="E2344" t="str">
            <v>Com</v>
          </cell>
          <cell r="F2344">
            <v>15</v>
          </cell>
          <cell r="G2344">
            <v>5</v>
          </cell>
          <cell r="H2344">
            <v>15</v>
          </cell>
          <cell r="I2344">
            <v>5</v>
          </cell>
          <cell r="J2344" t="b">
            <v>0</v>
          </cell>
        </row>
        <row r="2345">
          <cell r="A2345" t="str">
            <v>SDGE:ER:LIGHTING - 4 FT 4TH GEN. T-8 WITH ELEC. BALLAST (4-LAMP)</v>
          </cell>
          <cell r="B2345" t="str">
            <v>SDGE</v>
          </cell>
          <cell r="C2345" t="str">
            <v>ER</v>
          </cell>
          <cell r="D2345" t="str">
            <v>LIGHTING - 4 FT 4TH GEN. T-8 WITH ELEC. BALLAST (4-LAMP)</v>
          </cell>
          <cell r="E2345" t="str">
            <v>Com</v>
          </cell>
          <cell r="F2345">
            <v>16</v>
          </cell>
          <cell r="G2345">
            <v>5.3</v>
          </cell>
          <cell r="H2345">
            <v>16</v>
          </cell>
          <cell r="I2345">
            <v>5.3</v>
          </cell>
          <cell r="J2345" t="b">
            <v>0</v>
          </cell>
        </row>
        <row r="2346">
          <cell r="A2346" t="str">
            <v>SDGE:RET:CF HARDWIRED FIXTURE 28W</v>
          </cell>
          <cell r="B2346" t="str">
            <v>SDGE</v>
          </cell>
          <cell r="C2346" t="str">
            <v>RET</v>
          </cell>
          <cell r="D2346" t="str">
            <v>CF HARDWIRED FIXTURE 28W</v>
          </cell>
          <cell r="E2346" t="str">
            <v>Com</v>
          </cell>
          <cell r="F2346">
            <v>2.57</v>
          </cell>
          <cell r="G2346">
            <v>0</v>
          </cell>
          <cell r="H2346">
            <v>2.57</v>
          </cell>
          <cell r="I2346">
            <v>0</v>
          </cell>
          <cell r="J2346" t="b">
            <v>0</v>
          </cell>
        </row>
        <row r="2347">
          <cell r="A2347" t="str">
            <v>SDGE:RET:CF HARDWIRED FIXTURE 28W</v>
          </cell>
          <cell r="B2347" t="str">
            <v>SDGE</v>
          </cell>
          <cell r="C2347" t="str">
            <v>RET</v>
          </cell>
          <cell r="D2347" t="str">
            <v>CF HARDWIRED FIXTURE 28W</v>
          </cell>
          <cell r="E2347" t="str">
            <v>Com</v>
          </cell>
          <cell r="F2347">
            <v>4.3499999999999996</v>
          </cell>
          <cell r="G2347">
            <v>0</v>
          </cell>
          <cell r="H2347">
            <v>4.3499999999999996</v>
          </cell>
          <cell r="I2347">
            <v>0</v>
          </cell>
          <cell r="J2347" t="b">
            <v>0</v>
          </cell>
        </row>
        <row r="2348">
          <cell r="A2348" t="str">
            <v>SDGE:RET:CF HARDWIRED FIXTURE 28W</v>
          </cell>
          <cell r="B2348" t="str">
            <v>SDGE</v>
          </cell>
          <cell r="C2348" t="str">
            <v>RET</v>
          </cell>
          <cell r="D2348" t="str">
            <v>CF HARDWIRED FIXTURE 28W</v>
          </cell>
          <cell r="E2348" t="str">
            <v>Com</v>
          </cell>
          <cell r="F2348">
            <v>4.46</v>
          </cell>
          <cell r="G2348">
            <v>0</v>
          </cell>
          <cell r="H2348">
            <v>4.46</v>
          </cell>
          <cell r="I2348">
            <v>0</v>
          </cell>
          <cell r="J2348" t="b">
            <v>0</v>
          </cell>
        </row>
        <row r="2349">
          <cell r="A2349" t="str">
            <v>SDGE:RET:CLEANED CONDENSER COIL REFRIGERATION UNIT SERVING REACH-INS</v>
          </cell>
          <cell r="B2349" t="str">
            <v>SDGE</v>
          </cell>
          <cell r="C2349" t="str">
            <v>RET</v>
          </cell>
          <cell r="D2349" t="str">
            <v>CLEANED CONDENSER COIL REFRIGERATION UNIT SERVING REACH-INS</v>
          </cell>
          <cell r="E2349" t="str">
            <v>Com</v>
          </cell>
          <cell r="F2349">
            <v>3</v>
          </cell>
          <cell r="G2349">
            <v>0</v>
          </cell>
          <cell r="H2349">
            <v>3</v>
          </cell>
          <cell r="I2349">
            <v>0</v>
          </cell>
          <cell r="J2349" t="b">
            <v>0</v>
          </cell>
        </row>
        <row r="2350">
          <cell r="A2350" t="str">
            <v>SDGE:RET:FL, (6) 46IN, T5HO LAMP, (3) PROGRAMMED START BALLAST, (BF: 1.00), LUMENS=28500, W/FIXT=351 (REPLACE, CODE REFERENCE)</v>
          </cell>
          <cell r="B2350" t="str">
            <v>SDGE</v>
          </cell>
          <cell r="C2350" t="str">
            <v>RET</v>
          </cell>
          <cell r="D2350" t="str">
            <v>FL, (6) 46IN, T5HO LAMP, (3) PROGRAMMED START BALLAST, (BF: 1.00), LUMENS=28500, W/FIXT=351 (REPLACE, CODE REFERENCE)</v>
          </cell>
          <cell r="E2350" t="str">
            <v>Com</v>
          </cell>
          <cell r="F2350">
            <v>16</v>
          </cell>
          <cell r="G2350">
            <v>0</v>
          </cell>
          <cell r="H2350">
            <v>16</v>
          </cell>
          <cell r="I2350">
            <v>0</v>
          </cell>
          <cell r="J2350" t="b">
            <v>0</v>
          </cell>
        </row>
        <row r="2351">
          <cell r="A2351" t="str">
            <v>SDGE:RET:LIGHTING - 2 FT 4TH GEN. T-8 WITH ELEC. BALLAST (1 LAMP)</v>
          </cell>
          <cell r="B2351" t="str">
            <v>SDGE</v>
          </cell>
          <cell r="C2351" t="str">
            <v>RET</v>
          </cell>
          <cell r="D2351" t="str">
            <v>LIGHTING - 2 FT 4TH GEN. T-8 WITH ELEC. BALLAST (1 LAMP)</v>
          </cell>
          <cell r="E2351" t="str">
            <v>Com</v>
          </cell>
          <cell r="F2351">
            <v>14.26</v>
          </cell>
          <cell r="G2351">
            <v>0</v>
          </cell>
          <cell r="H2351">
            <v>14.26</v>
          </cell>
          <cell r="I2351">
            <v>0</v>
          </cell>
          <cell r="J2351" t="b">
            <v>0</v>
          </cell>
        </row>
        <row r="2352">
          <cell r="A2352" t="str">
            <v>SDGE:RET:LIGHTING - 2 FT 4TH GEN. T-8 WITH ELEC. BALLAST (1 LAMP)</v>
          </cell>
          <cell r="B2352" t="str">
            <v>SDGE</v>
          </cell>
          <cell r="C2352" t="str">
            <v>RET</v>
          </cell>
          <cell r="D2352" t="str">
            <v>LIGHTING - 2 FT 4TH GEN. T-8 WITH ELEC. BALLAST (1 LAMP)</v>
          </cell>
          <cell r="E2352" t="str">
            <v>Com</v>
          </cell>
          <cell r="F2352">
            <v>14.46</v>
          </cell>
          <cell r="G2352">
            <v>0</v>
          </cell>
          <cell r="H2352">
            <v>14.46</v>
          </cell>
          <cell r="I2352">
            <v>0</v>
          </cell>
          <cell r="J2352" t="b">
            <v>0</v>
          </cell>
        </row>
        <row r="2353">
          <cell r="A2353" t="str">
            <v>SDGE:RET:LIGHTING - 2 FT 4TH GEN. T-8 WITH ELEC. BALLAST (1 LAMP)</v>
          </cell>
          <cell r="B2353" t="str">
            <v>SDGE</v>
          </cell>
          <cell r="C2353" t="str">
            <v>RET</v>
          </cell>
          <cell r="D2353" t="str">
            <v>LIGHTING - 2 FT 4TH GEN. T-8 WITH ELEC. BALLAST (1 LAMP)</v>
          </cell>
          <cell r="E2353" t="str">
            <v>Com</v>
          </cell>
          <cell r="F2353">
            <v>14.49</v>
          </cell>
          <cell r="G2353">
            <v>0</v>
          </cell>
          <cell r="H2353">
            <v>14.49</v>
          </cell>
          <cell r="I2353">
            <v>0</v>
          </cell>
          <cell r="J2353" t="b">
            <v>0</v>
          </cell>
        </row>
        <row r="2354">
          <cell r="A2354" t="str">
            <v>SDGE:RET:LIGHTING - T8 TO 4FT 25 WATT LAMP &amp; BALLAST (2 LAMP)</v>
          </cell>
          <cell r="B2354" t="str">
            <v>SDGE</v>
          </cell>
          <cell r="C2354" t="str">
            <v>RET</v>
          </cell>
          <cell r="D2354" t="str">
            <v>LIGHTING - T8 TO 4FT 25 WATT LAMP &amp; BALLAST (2 LAMP)</v>
          </cell>
          <cell r="E2354" t="str">
            <v>Com</v>
          </cell>
          <cell r="F2354">
            <v>14.26</v>
          </cell>
          <cell r="G2354">
            <v>0</v>
          </cell>
          <cell r="H2354">
            <v>14.26</v>
          </cell>
          <cell r="I2354">
            <v>0</v>
          </cell>
          <cell r="J2354" t="b">
            <v>0</v>
          </cell>
        </row>
        <row r="2355">
          <cell r="A2355" t="str">
            <v>SDGE:RET:LIGHTING - T8 TO 4FT 25 WATT LAMP &amp; BALLAST (2 LAMP)</v>
          </cell>
          <cell r="B2355" t="str">
            <v>SDGE</v>
          </cell>
          <cell r="C2355" t="str">
            <v>RET</v>
          </cell>
          <cell r="D2355" t="str">
            <v>LIGHTING - T8 TO 4FT 25 WATT LAMP &amp; BALLAST (2 LAMP)</v>
          </cell>
          <cell r="E2355" t="str">
            <v>Com</v>
          </cell>
          <cell r="F2355">
            <v>14.49</v>
          </cell>
          <cell r="G2355">
            <v>0</v>
          </cell>
          <cell r="H2355">
            <v>14.49</v>
          </cell>
          <cell r="I2355">
            <v>0</v>
          </cell>
          <cell r="J2355" t="b">
            <v>0</v>
          </cell>
        </row>
        <row r="2356">
          <cell r="A2356" t="str">
            <v>SDGE:RET:LIGHTING - T8 TO 4FT 25 WATT LAMP &amp; BALLAST (4 LAMP)</v>
          </cell>
          <cell r="B2356" t="str">
            <v>SDGE</v>
          </cell>
          <cell r="C2356" t="str">
            <v>RET</v>
          </cell>
          <cell r="D2356" t="str">
            <v>LIGHTING - T8 TO 4FT 25 WATT LAMP &amp; BALLAST (4 LAMP)</v>
          </cell>
          <cell r="E2356" t="str">
            <v>Com</v>
          </cell>
          <cell r="F2356">
            <v>13.31</v>
          </cell>
          <cell r="G2356">
            <v>0</v>
          </cell>
          <cell r="H2356">
            <v>13.31</v>
          </cell>
          <cell r="I2356">
            <v>0</v>
          </cell>
          <cell r="J2356" t="b">
            <v>0</v>
          </cell>
        </row>
        <row r="2357">
          <cell r="A2357" t="str">
            <v>SDGE:RET:LIGHTING - T8 TO 4FT 25 WATT LAMP &amp; BALLAST (4 LAMP)</v>
          </cell>
          <cell r="B2357" t="str">
            <v>SDGE</v>
          </cell>
          <cell r="C2357" t="str">
            <v>RET</v>
          </cell>
          <cell r="D2357" t="str">
            <v>LIGHTING - T8 TO 4FT 25 WATT LAMP &amp; BALLAST (4 LAMP)</v>
          </cell>
          <cell r="E2357" t="str">
            <v>Com</v>
          </cell>
          <cell r="F2357">
            <v>14.26</v>
          </cell>
          <cell r="G2357">
            <v>0</v>
          </cell>
          <cell r="H2357">
            <v>14.26</v>
          </cell>
          <cell r="I2357">
            <v>0</v>
          </cell>
          <cell r="J2357" t="b">
            <v>0</v>
          </cell>
        </row>
        <row r="2358">
          <cell r="A2358" t="str">
            <v>SDGE:RET:LIGHTING - T8 TO 4FT 25 WATT LAMP &amp; BALLAST (4 LAMP)</v>
          </cell>
          <cell r="B2358" t="str">
            <v>SDGE</v>
          </cell>
          <cell r="C2358" t="str">
            <v>RET</v>
          </cell>
          <cell r="D2358" t="str">
            <v>LIGHTING - T8 TO 4FT 25 WATT LAMP &amp; BALLAST (4 LAMP)</v>
          </cell>
          <cell r="E2358" t="str">
            <v>Com</v>
          </cell>
          <cell r="F2358">
            <v>14.49</v>
          </cell>
          <cell r="G2358">
            <v>0</v>
          </cell>
          <cell r="H2358">
            <v>14.49</v>
          </cell>
          <cell r="I2358">
            <v>0</v>
          </cell>
          <cell r="J2358" t="b">
            <v>0</v>
          </cell>
        </row>
        <row r="2359">
          <cell r="A2359" t="str">
            <v>SDGE:RET:LIGHTING - T8 TO 4FT 25 WATT LAMP &amp; BALLAST (4 LAMP)</v>
          </cell>
          <cell r="B2359" t="str">
            <v>SDGE</v>
          </cell>
          <cell r="C2359" t="str">
            <v>RET</v>
          </cell>
          <cell r="D2359" t="str">
            <v>LIGHTING - T8 TO 4FT 25 WATT LAMP &amp; BALLAST (4 LAMP)</v>
          </cell>
          <cell r="E2359" t="str">
            <v>Com</v>
          </cell>
          <cell r="F2359">
            <v>15</v>
          </cell>
          <cell r="G2359">
            <v>0</v>
          </cell>
          <cell r="H2359">
            <v>15</v>
          </cell>
          <cell r="I2359">
            <v>0</v>
          </cell>
          <cell r="J2359" t="b">
            <v>0</v>
          </cell>
        </row>
        <row r="2360">
          <cell r="A2360" t="str">
            <v>SDGE:RET:LIGHTING - T8 TO 4FT 28 WATT LAMP &amp; BALLAST (1 LAMP)</v>
          </cell>
          <cell r="B2360" t="str">
            <v>SDGE</v>
          </cell>
          <cell r="C2360" t="str">
            <v>RET</v>
          </cell>
          <cell r="D2360" t="str">
            <v>LIGHTING - T8 TO 4FT 28 WATT LAMP &amp; BALLAST (1 LAMP)</v>
          </cell>
          <cell r="E2360" t="str">
            <v>Com</v>
          </cell>
          <cell r="F2360">
            <v>13.31</v>
          </cell>
          <cell r="G2360">
            <v>0</v>
          </cell>
          <cell r="H2360">
            <v>13.31</v>
          </cell>
          <cell r="I2360">
            <v>0</v>
          </cell>
          <cell r="J2360" t="b">
            <v>0</v>
          </cell>
        </row>
        <row r="2361">
          <cell r="A2361" t="str">
            <v>SDGE:RET:LIGHTING - T8 TO 4FT 28 WATT LAMP &amp; BALLAST (1 LAMP)</v>
          </cell>
          <cell r="B2361" t="str">
            <v>SDGE</v>
          </cell>
          <cell r="C2361" t="str">
            <v>RET</v>
          </cell>
          <cell r="D2361" t="str">
            <v>LIGHTING - T8 TO 4FT 28 WATT LAMP &amp; BALLAST (1 LAMP)</v>
          </cell>
          <cell r="E2361" t="str">
            <v>Com</v>
          </cell>
          <cell r="F2361">
            <v>15</v>
          </cell>
          <cell r="G2361">
            <v>0</v>
          </cell>
          <cell r="H2361">
            <v>15</v>
          </cell>
          <cell r="I2361">
            <v>0</v>
          </cell>
          <cell r="J2361" t="b">
            <v>0</v>
          </cell>
        </row>
        <row r="2362">
          <cell r="A2362" t="str">
            <v>SDGE:RET:LIGHTING - T8 TO 4FT 28 WATT LAMP &amp; BALLAST (3 LAMP)</v>
          </cell>
          <cell r="B2362" t="str">
            <v>SDGE</v>
          </cell>
          <cell r="C2362" t="str">
            <v>RET</v>
          </cell>
          <cell r="D2362" t="str">
            <v>LIGHTING - T8 TO 4FT 28 WATT LAMP &amp; BALLAST (3 LAMP)</v>
          </cell>
          <cell r="E2362" t="str">
            <v>Com</v>
          </cell>
          <cell r="F2362">
            <v>13.31</v>
          </cell>
          <cell r="G2362">
            <v>0</v>
          </cell>
          <cell r="H2362">
            <v>13.31</v>
          </cell>
          <cell r="I2362">
            <v>0</v>
          </cell>
          <cell r="J2362" t="b">
            <v>0</v>
          </cell>
        </row>
        <row r="2363">
          <cell r="A2363" t="str">
            <v>SDGE:RET:LIGHTING - T8 TO 4FT 28 WATT LAMP &amp; BALLAST (3 LAMP)</v>
          </cell>
          <cell r="B2363" t="str">
            <v>SDGE</v>
          </cell>
          <cell r="C2363" t="str">
            <v>RET</v>
          </cell>
          <cell r="D2363" t="str">
            <v>LIGHTING - T8 TO 4FT 28 WATT LAMP &amp; BALLAST (3 LAMP)</v>
          </cell>
          <cell r="E2363" t="str">
            <v>Com</v>
          </cell>
          <cell r="F2363">
            <v>14.26</v>
          </cell>
          <cell r="G2363">
            <v>0</v>
          </cell>
          <cell r="H2363">
            <v>14.26</v>
          </cell>
          <cell r="I2363">
            <v>0</v>
          </cell>
          <cell r="J2363" t="b">
            <v>0</v>
          </cell>
        </row>
        <row r="2364">
          <cell r="A2364" t="str">
            <v>SDGE:RET:LIGHTING - T8 TO 4FT 28 WATT LAMP &amp; BALLAST (3 LAMP)</v>
          </cell>
          <cell r="B2364" t="str">
            <v>SDGE</v>
          </cell>
          <cell r="C2364" t="str">
            <v>RET</v>
          </cell>
          <cell r="D2364" t="str">
            <v>LIGHTING - T8 TO 4FT 28 WATT LAMP &amp; BALLAST (3 LAMP)</v>
          </cell>
          <cell r="E2364" t="str">
            <v>Com</v>
          </cell>
          <cell r="F2364">
            <v>14.49</v>
          </cell>
          <cell r="G2364">
            <v>0</v>
          </cell>
          <cell r="H2364">
            <v>14.49</v>
          </cell>
          <cell r="I2364">
            <v>0</v>
          </cell>
          <cell r="J2364" t="b">
            <v>0</v>
          </cell>
        </row>
        <row r="2365">
          <cell r="A2365" t="str">
            <v>SDGE:RET:LIGHTING - T8 TO 4FT 28 WATT LAMP &amp; BALLAST (3 LAMP)</v>
          </cell>
          <cell r="B2365" t="str">
            <v>SDGE</v>
          </cell>
          <cell r="C2365" t="str">
            <v>RET</v>
          </cell>
          <cell r="D2365" t="str">
            <v>LIGHTING - T8 TO 4FT 28 WATT LAMP &amp; BALLAST (3 LAMP)</v>
          </cell>
          <cell r="E2365" t="str">
            <v>Com</v>
          </cell>
          <cell r="F2365">
            <v>15</v>
          </cell>
          <cell r="G2365">
            <v>0</v>
          </cell>
          <cell r="H2365">
            <v>15</v>
          </cell>
          <cell r="I2365">
            <v>0</v>
          </cell>
          <cell r="J2365" t="b">
            <v>0</v>
          </cell>
        </row>
        <row r="2366">
          <cell r="A2366" t="str">
            <v>SDGE:RET:LIGHTING - T8 TO 4FT 28 WATT LAMP &amp; BALLAST (4 LAMP)</v>
          </cell>
          <cell r="B2366" t="str">
            <v>SDGE</v>
          </cell>
          <cell r="C2366" t="str">
            <v>RET</v>
          </cell>
          <cell r="D2366" t="str">
            <v>LIGHTING - T8 TO 4FT 28 WATT LAMP &amp; BALLAST (4 LAMP)</v>
          </cell>
          <cell r="E2366" t="str">
            <v>Com</v>
          </cell>
          <cell r="F2366">
            <v>14.46</v>
          </cell>
          <cell r="G2366">
            <v>0</v>
          </cell>
          <cell r="H2366">
            <v>14.46</v>
          </cell>
          <cell r="I2366">
            <v>0</v>
          </cell>
          <cell r="J2366" t="b">
            <v>0</v>
          </cell>
        </row>
        <row r="2367">
          <cell r="A2367" t="str">
            <v>SDGE:RET:LIGHTING - T8 TO 4FT 28 WATT LAMP &amp; BALLAST (4 LAMP)</v>
          </cell>
          <cell r="B2367" t="str">
            <v>SDGE</v>
          </cell>
          <cell r="C2367" t="str">
            <v>RET</v>
          </cell>
          <cell r="D2367" t="str">
            <v>LIGHTING - T8 TO 4FT 28 WATT LAMP &amp; BALLAST (4 LAMP)</v>
          </cell>
          <cell r="E2367" t="str">
            <v>Com</v>
          </cell>
          <cell r="F2367">
            <v>15</v>
          </cell>
          <cell r="G2367">
            <v>0</v>
          </cell>
          <cell r="H2367">
            <v>15</v>
          </cell>
          <cell r="I2367">
            <v>0</v>
          </cell>
          <cell r="J2367" t="b">
            <v>0</v>
          </cell>
        </row>
        <row r="2368">
          <cell r="A2368" t="str">
            <v>SCE:ER:(2) 48IN REDUCED 28 WATT (1) INSTANT START BALLAST T8 LINEAR FLUORESCENT REPLACING (3) 48IN T12 LINE</v>
          </cell>
          <cell r="B2368" t="str">
            <v>SCE</v>
          </cell>
          <cell r="C2368" t="str">
            <v>ER</v>
          </cell>
          <cell r="D2368" t="str">
            <v>(2) 48IN REDUCED 28 WATT (1) INSTANT START BALLAST T8 LINEAR FLUORESCENT REPLACING (3) 48IN T12 LINE</v>
          </cell>
          <cell r="E2368" t="str">
            <v>Com</v>
          </cell>
          <cell r="F2368">
            <v>15</v>
          </cell>
          <cell r="G2368">
            <v>2.9000000953674299</v>
          </cell>
          <cell r="H2368">
            <v>15</v>
          </cell>
          <cell r="I2368">
            <v>2.9000000953674299</v>
          </cell>
          <cell r="J2368" t="b">
            <v>0</v>
          </cell>
        </row>
        <row r="2369">
          <cell r="A2369" t="str">
            <v>SCE:ER:(2) U-TUBE (1) INSTANT START BALLAST - NORMAL LIGHT OUTPUT T8 LINEAR FLOURESCENT  REPLACING (2) T12</v>
          </cell>
          <cell r="B2369" t="str">
            <v>SCE</v>
          </cell>
          <cell r="C2369" t="str">
            <v>ER</v>
          </cell>
          <cell r="D2369" t="str">
            <v>(2) U-TUBE (1) INSTANT START BALLAST - NORMAL LIGHT OUTPUT T8 LINEAR FLOURESCENT  REPLACING (2) T12</v>
          </cell>
          <cell r="E2369" t="str">
            <v>Com</v>
          </cell>
          <cell r="F2369">
            <v>15</v>
          </cell>
          <cell r="G2369">
            <v>5</v>
          </cell>
          <cell r="H2369">
            <v>15</v>
          </cell>
          <cell r="I2369">
            <v>5</v>
          </cell>
          <cell r="J2369" t="b">
            <v>0</v>
          </cell>
        </row>
        <row r="2370">
          <cell r="A2370" t="str">
            <v>SDGE:RET:REFRIGERATION - FOOD SERVICE -AUTO CLOSER FOR MAIN FREEZER DOORS</v>
          </cell>
          <cell r="B2370" t="str">
            <v>SDGE</v>
          </cell>
          <cell r="C2370" t="str">
            <v>RET</v>
          </cell>
          <cell r="D2370" t="str">
            <v>REFRIGERATION - FOOD SERVICE -AUTO CLOSER FOR MAIN FREEZER DOORS</v>
          </cell>
          <cell r="E2370" t="str">
            <v>Com</v>
          </cell>
          <cell r="F2370">
            <v>8</v>
          </cell>
          <cell r="G2370">
            <v>0</v>
          </cell>
          <cell r="H2370">
            <v>6.666666666666667</v>
          </cell>
          <cell r="I2370">
            <v>0</v>
          </cell>
          <cell r="J2370" t="b">
            <v>1</v>
          </cell>
        </row>
        <row r="2371">
          <cell r="A2371" t="str">
            <v>SCE:REA:(2) 24IN (1) INSTANT START BALLAST - NORMAL LIGHT OUTPUT T8 LINEAR FLOURESCENT  REPLACING (2) 24IN T</v>
          </cell>
          <cell r="B2371" t="str">
            <v>SCE</v>
          </cell>
          <cell r="C2371" t="str">
            <v>REA</v>
          </cell>
          <cell r="D2371" t="str">
            <v>(2) 24IN (1) INSTANT START BALLAST - NORMAL LIGHT OUTPUT T8 LINEAR FLOURESCENT  REPLACING (2) 24IN T</v>
          </cell>
          <cell r="E2371" t="str">
            <v>Com</v>
          </cell>
          <cell r="F2371">
            <v>15</v>
          </cell>
          <cell r="G2371">
            <v>5</v>
          </cell>
          <cell r="H2371">
            <v>5</v>
          </cell>
          <cell r="I2371">
            <v>5</v>
          </cell>
          <cell r="J2371" t="b">
            <v>1</v>
          </cell>
        </row>
        <row r="2372">
          <cell r="A2372" t="str">
            <v>PGE:ROB:LED A-LAMP 14 TO &lt; 15 WATTS</v>
          </cell>
          <cell r="B2372" t="str">
            <v>PGE</v>
          </cell>
          <cell r="C2372" t="str">
            <v>ROB</v>
          </cell>
          <cell r="D2372" t="str">
            <v>LED A-LAMP 14 TO &lt; 15 WATTS</v>
          </cell>
          <cell r="E2372" t="str">
            <v>Com</v>
          </cell>
          <cell r="F2372">
            <v>6.7</v>
          </cell>
          <cell r="G2372">
            <v>0</v>
          </cell>
          <cell r="H2372">
            <v>6.7</v>
          </cell>
          <cell r="I2372">
            <v>0</v>
          </cell>
          <cell r="J2372" t="b">
            <v>0</v>
          </cell>
        </row>
        <row r="2373">
          <cell r="A2373" t="str">
            <v>PGE:ROB:LED A-LAMP 19 TO &lt; 20 WATTS</v>
          </cell>
          <cell r="B2373" t="str">
            <v>PGE</v>
          </cell>
          <cell r="C2373" t="str">
            <v>ROB</v>
          </cell>
          <cell r="D2373" t="str">
            <v>LED A-LAMP 19 TO &lt; 20 WATTS</v>
          </cell>
          <cell r="E2373" t="str">
            <v>Com</v>
          </cell>
          <cell r="F2373">
            <v>6.58</v>
          </cell>
          <cell r="G2373">
            <v>0</v>
          </cell>
          <cell r="H2373">
            <v>6.58</v>
          </cell>
          <cell r="I2373">
            <v>0</v>
          </cell>
          <cell r="J2373" t="b">
            <v>0</v>
          </cell>
        </row>
        <row r="2374">
          <cell r="A2374" t="str">
            <v>PGE:ROB:LED A-LAMP 8 TO &lt; 9 WATTS</v>
          </cell>
          <cell r="B2374" t="str">
            <v>PGE</v>
          </cell>
          <cell r="C2374" t="str">
            <v>ROB</v>
          </cell>
          <cell r="D2374" t="str">
            <v>LED A-LAMP 8 TO &lt; 9 WATTS</v>
          </cell>
          <cell r="E2374" t="str">
            <v>Ind</v>
          </cell>
          <cell r="F2374">
            <v>6.7</v>
          </cell>
          <cell r="G2374">
            <v>0</v>
          </cell>
          <cell r="H2374">
            <v>6.7</v>
          </cell>
          <cell r="I2374">
            <v>0</v>
          </cell>
          <cell r="J2374" t="b">
            <v>0</v>
          </cell>
        </row>
        <row r="2375">
          <cell r="A2375" t="str">
            <v>SDGE:ROB:HIGH BAY LED:  40 TO 131 WATTSÂ </v>
          </cell>
          <cell r="B2375" t="str">
            <v>SDGE</v>
          </cell>
          <cell r="C2375" t="str">
            <v>ROB</v>
          </cell>
          <cell r="D2375" t="str">
            <v>HIGH BAY LED:  40 TO 131 WATTSÂ </v>
          </cell>
          <cell r="E2375" t="str">
            <v>Ind</v>
          </cell>
          <cell r="F2375">
            <v>12</v>
          </cell>
          <cell r="G2375">
            <v>0</v>
          </cell>
          <cell r="H2375">
            <v>12</v>
          </cell>
          <cell r="I2375">
            <v>0</v>
          </cell>
          <cell r="J2375" t="b">
            <v>0</v>
          </cell>
        </row>
        <row r="2376">
          <cell r="A2376" t="str">
            <v>SDGE:ROB:LED INTEGRAL A-LAMP 18-30 WATT INTERIOR</v>
          </cell>
          <cell r="B2376" t="str">
            <v>SDGE</v>
          </cell>
          <cell r="C2376" t="str">
            <v>ROB</v>
          </cell>
          <cell r="D2376" t="str">
            <v>LED INTEGRAL A-LAMP 18-30 WATT INTERIOR</v>
          </cell>
          <cell r="E2376" t="str">
            <v>Ind</v>
          </cell>
          <cell r="F2376">
            <v>6.21</v>
          </cell>
          <cell r="G2376">
            <v>0</v>
          </cell>
          <cell r="H2376">
            <v>6.21</v>
          </cell>
          <cell r="I2376">
            <v>0</v>
          </cell>
          <cell r="J2376" t="b">
            <v>0</v>
          </cell>
        </row>
        <row r="2377">
          <cell r="A2377" t="str">
            <v>SDGE:ROB:LED INTEGRAL PAR38 LAMP 17-22 WATT</v>
          </cell>
          <cell r="B2377" t="str">
            <v>SDGE</v>
          </cell>
          <cell r="C2377" t="str">
            <v>ROB</v>
          </cell>
          <cell r="D2377" t="str">
            <v>LED INTEGRAL PAR38 LAMP 17-22 WATT</v>
          </cell>
          <cell r="E2377" t="str">
            <v>Ind</v>
          </cell>
          <cell r="F2377">
            <v>7.57</v>
          </cell>
          <cell r="G2377">
            <v>0</v>
          </cell>
          <cell r="H2377">
            <v>7.57</v>
          </cell>
          <cell r="I2377">
            <v>0</v>
          </cell>
          <cell r="J2377" t="b">
            <v>0</v>
          </cell>
        </row>
        <row r="2378">
          <cell r="A2378" t="str">
            <v>SDGE:ROB:LIGHTING - T8 TO 4FT 28 WATT LAMP</v>
          </cell>
          <cell r="B2378" t="str">
            <v>SDGE</v>
          </cell>
          <cell r="C2378" t="str">
            <v>ROB</v>
          </cell>
          <cell r="D2378" t="str">
            <v>LIGHTING - T8 TO 4FT 28 WATT LAMP</v>
          </cell>
          <cell r="E2378" t="str">
            <v>Ind</v>
          </cell>
          <cell r="F2378">
            <v>15</v>
          </cell>
          <cell r="G2378">
            <v>0</v>
          </cell>
          <cell r="H2378">
            <v>5</v>
          </cell>
          <cell r="I2378">
            <v>0</v>
          </cell>
          <cell r="J2378" t="b">
            <v>1</v>
          </cell>
        </row>
        <row r="2379">
          <cell r="A2379" t="str">
            <v>SDGE:RET:HEATING - GREENHOUSE HEAT CURTAIN</v>
          </cell>
          <cell r="B2379" t="str">
            <v>SDGE</v>
          </cell>
          <cell r="C2379" t="str">
            <v>RET</v>
          </cell>
          <cell r="D2379" t="str">
            <v>HEATING - GREENHOUSE HEAT CURTAIN</v>
          </cell>
          <cell r="E2379" t="str">
            <v>Ag</v>
          </cell>
          <cell r="F2379">
            <v>5</v>
          </cell>
          <cell r="G2379">
            <v>0</v>
          </cell>
          <cell r="H2379">
            <v>5</v>
          </cell>
          <cell r="I2379">
            <v>0</v>
          </cell>
          <cell r="J2379" t="b">
            <v>0</v>
          </cell>
        </row>
        <row r="2380">
          <cell r="A2380" t="str">
            <v>SDGE:ROB:LED INTEGRAL A-LAMP 12-17 WATT INTERIOR</v>
          </cell>
          <cell r="B2380" t="str">
            <v>SDGE</v>
          </cell>
          <cell r="C2380" t="str">
            <v>ROB</v>
          </cell>
          <cell r="D2380" t="str">
            <v>LED INTEGRAL A-LAMP 12-17 WATT INTERIOR</v>
          </cell>
          <cell r="E2380" t="str">
            <v>Ag</v>
          </cell>
          <cell r="F2380">
            <v>7.25</v>
          </cell>
          <cell r="G2380">
            <v>0</v>
          </cell>
          <cell r="H2380">
            <v>7.25</v>
          </cell>
          <cell r="I2380">
            <v>0</v>
          </cell>
          <cell r="J2380" t="b">
            <v>0</v>
          </cell>
        </row>
        <row r="2381">
          <cell r="A2381" t="str">
            <v>SDGE:RET:COMMERCIAL-LED RECESSED DOWNLIGHT 16 WATT</v>
          </cell>
          <cell r="B2381" t="str">
            <v>SDGE</v>
          </cell>
          <cell r="C2381" t="str">
            <v>RET</v>
          </cell>
          <cell r="D2381" t="str">
            <v>COMMERCIAL-LED RECESSED DOWNLIGHT 16 WATT</v>
          </cell>
          <cell r="E2381" t="str">
            <v>CC</v>
          </cell>
          <cell r="F2381">
            <v>7.57</v>
          </cell>
          <cell r="G2381">
            <v>0</v>
          </cell>
          <cell r="H2381">
            <v>7.57</v>
          </cell>
          <cell r="I2381">
            <v>0</v>
          </cell>
          <cell r="J2381" t="b">
            <v>0</v>
          </cell>
        </row>
        <row r="2382">
          <cell r="A2382" t="str">
            <v>PGE:ROB:LED A-LAMP 9 TO &lt; 10 WATTS</v>
          </cell>
          <cell r="B2382" t="str">
            <v>PGE</v>
          </cell>
          <cell r="C2382" t="str">
            <v>ROB</v>
          </cell>
          <cell r="D2382" t="str">
            <v>LED A-LAMP 9 TO &lt; 10 WATTS</v>
          </cell>
          <cell r="E2382" t="str">
            <v>Com</v>
          </cell>
          <cell r="F2382">
            <v>6.7</v>
          </cell>
          <cell r="G2382">
            <v>0</v>
          </cell>
          <cell r="H2382">
            <v>6.7</v>
          </cell>
          <cell r="I2382">
            <v>0</v>
          </cell>
          <cell r="J2382" t="b">
            <v>0</v>
          </cell>
        </row>
        <row r="2383">
          <cell r="A2383" t="str">
            <v>PGE:ROB:LED GLOBE: &gt;=3 TO &lt;=10 WATTS</v>
          </cell>
          <cell r="B2383" t="str">
            <v>PGE</v>
          </cell>
          <cell r="C2383" t="str">
            <v>ROB</v>
          </cell>
          <cell r="D2383" t="str">
            <v>LED GLOBE: &gt;=3 TO &lt;=10 WATTS</v>
          </cell>
          <cell r="E2383" t="str">
            <v>Com</v>
          </cell>
          <cell r="F2383">
            <v>6.58</v>
          </cell>
          <cell r="G2383">
            <v>0</v>
          </cell>
          <cell r="H2383">
            <v>6.58</v>
          </cell>
          <cell r="I2383">
            <v>0</v>
          </cell>
          <cell r="J2383" t="b">
            <v>0</v>
          </cell>
        </row>
        <row r="2384">
          <cell r="A2384" t="str">
            <v>PGE:ROB:LED MR-16 = 10 TO &lt;11 WATTS</v>
          </cell>
          <cell r="B2384" t="str">
            <v>PGE</v>
          </cell>
          <cell r="C2384" t="str">
            <v>ROB</v>
          </cell>
          <cell r="D2384" t="str">
            <v>LED MR-16 = 10 TO &lt;11 WATTS</v>
          </cell>
          <cell r="E2384" t="str">
            <v>Ag</v>
          </cell>
          <cell r="F2384">
            <v>6.7</v>
          </cell>
          <cell r="G2384">
            <v>0</v>
          </cell>
          <cell r="H2384">
            <v>6.7</v>
          </cell>
          <cell r="I2384">
            <v>0</v>
          </cell>
          <cell r="J2384" t="b">
            <v>0</v>
          </cell>
        </row>
        <row r="2385">
          <cell r="A2385" t="str">
            <v>PGE:ROB:LED PAR38 = 15 TO &lt;16 WATTS</v>
          </cell>
          <cell r="B2385" t="str">
            <v>PGE</v>
          </cell>
          <cell r="C2385" t="str">
            <v>ROB</v>
          </cell>
          <cell r="D2385" t="str">
            <v>LED PAR38 = 15 TO &lt;16 WATTS</v>
          </cell>
          <cell r="E2385" t="str">
            <v>Com</v>
          </cell>
          <cell r="F2385">
            <v>6.7</v>
          </cell>
          <cell r="G2385">
            <v>0</v>
          </cell>
          <cell r="H2385">
            <v>6.7</v>
          </cell>
          <cell r="I2385">
            <v>0</v>
          </cell>
          <cell r="J2385" t="b">
            <v>0</v>
          </cell>
        </row>
        <row r="2386">
          <cell r="A2386" t="str">
            <v>PGE:ROB:LED PAR38 = 21 TO &lt;22 WATTS</v>
          </cell>
          <cell r="B2386" t="str">
            <v>PGE</v>
          </cell>
          <cell r="C2386" t="str">
            <v>ROB</v>
          </cell>
          <cell r="D2386" t="str">
            <v>LED PAR38 = 21 TO &lt;22 WATTS</v>
          </cell>
          <cell r="E2386" t="str">
            <v>Com</v>
          </cell>
          <cell r="F2386">
            <v>6.58</v>
          </cell>
          <cell r="G2386">
            <v>0</v>
          </cell>
          <cell r="H2386">
            <v>6.58</v>
          </cell>
          <cell r="I2386">
            <v>0</v>
          </cell>
          <cell r="J2386" t="b">
            <v>0</v>
          </cell>
        </row>
        <row r="2387">
          <cell r="A2387" t="str">
            <v>SDGE:ROB:COMMERCIAL-LED - CANDALEBRA 2 WATT</v>
          </cell>
          <cell r="B2387" t="str">
            <v>SDGE</v>
          </cell>
          <cell r="C2387" t="str">
            <v>ROB</v>
          </cell>
          <cell r="D2387" t="str">
            <v>COMMERCIAL-LED - CANDALEBRA 2 WATT</v>
          </cell>
          <cell r="E2387" t="str">
            <v>CC</v>
          </cell>
          <cell r="F2387">
            <v>4.88</v>
          </cell>
          <cell r="G2387">
            <v>0</v>
          </cell>
          <cell r="H2387">
            <v>4.88</v>
          </cell>
          <cell r="I2387">
            <v>0</v>
          </cell>
          <cell r="J2387" t="b">
            <v>0</v>
          </cell>
        </row>
        <row r="2388">
          <cell r="A2388" t="str">
            <v>SDGE:ROB:COMMERCIAL-LED - MR16 7 WATT</v>
          </cell>
          <cell r="B2388" t="str">
            <v>SDGE</v>
          </cell>
          <cell r="C2388" t="str">
            <v>ROB</v>
          </cell>
          <cell r="D2388" t="str">
            <v>COMMERCIAL-LED - MR16 7 WATT</v>
          </cell>
          <cell r="E2388" t="str">
            <v>CC</v>
          </cell>
          <cell r="F2388">
            <v>7.66</v>
          </cell>
          <cell r="G2388">
            <v>0</v>
          </cell>
          <cell r="H2388">
            <v>7.66</v>
          </cell>
          <cell r="I2388">
            <v>0</v>
          </cell>
          <cell r="J2388" t="b">
            <v>0</v>
          </cell>
        </row>
        <row r="2389">
          <cell r="A2389" t="str">
            <v>SDGE:ROB:COMMERCIAL-LED RECESSED DOWNLIGHT/RETROFIT 15 WATT</v>
          </cell>
          <cell r="B2389" t="str">
            <v>SDGE</v>
          </cell>
          <cell r="C2389" t="str">
            <v>ROB</v>
          </cell>
          <cell r="D2389" t="str">
            <v>COMMERCIAL-LED RECESSED DOWNLIGHT/RETROFIT 15 WATT</v>
          </cell>
          <cell r="E2389" t="str">
            <v>CC</v>
          </cell>
          <cell r="F2389">
            <v>6.51</v>
          </cell>
          <cell r="G2389">
            <v>0</v>
          </cell>
          <cell r="H2389">
            <v>6.51</v>
          </cell>
          <cell r="I2389">
            <v>0</v>
          </cell>
          <cell r="J2389" t="b">
            <v>0</v>
          </cell>
        </row>
        <row r="2390">
          <cell r="A2390" t="str">
            <v>SDGE:ROB:COMMERCIAL-LED RECESSED DOWNLIGHT/RETROFIT 9 WATT</v>
          </cell>
          <cell r="B2390" t="str">
            <v>SDGE</v>
          </cell>
          <cell r="C2390" t="str">
            <v>ROB</v>
          </cell>
          <cell r="D2390" t="str">
            <v>COMMERCIAL-LED RECESSED DOWNLIGHT/RETROFIT 9 WATT</v>
          </cell>
          <cell r="E2390" t="str">
            <v>CC</v>
          </cell>
          <cell r="F2390">
            <v>6.51</v>
          </cell>
          <cell r="G2390">
            <v>0</v>
          </cell>
          <cell r="H2390">
            <v>6.51</v>
          </cell>
          <cell r="I2390">
            <v>0</v>
          </cell>
          <cell r="J2390" t="b">
            <v>0</v>
          </cell>
        </row>
        <row r="2391">
          <cell r="A2391" t="str">
            <v>SDGE:ROB:COMMERCIAL-LED SCREW-IN A-LAMP 12 WATT</v>
          </cell>
          <cell r="B2391" t="str">
            <v>SDGE</v>
          </cell>
          <cell r="C2391" t="str">
            <v>ROB</v>
          </cell>
          <cell r="D2391" t="str">
            <v>COMMERCIAL-LED SCREW-IN A-LAMP 12 WATT</v>
          </cell>
          <cell r="E2391" t="str">
            <v>CC</v>
          </cell>
          <cell r="F2391">
            <v>7.66</v>
          </cell>
          <cell r="G2391">
            <v>0</v>
          </cell>
          <cell r="H2391">
            <v>7.66</v>
          </cell>
          <cell r="I2391">
            <v>0</v>
          </cell>
          <cell r="J2391" t="b">
            <v>0</v>
          </cell>
        </row>
        <row r="2392">
          <cell r="A2392" t="str">
            <v>SDGE:ROB:COMMERCIAL-LED SCREW-IN A-LAMP 12 WATT</v>
          </cell>
          <cell r="B2392" t="str">
            <v>SDGE</v>
          </cell>
          <cell r="C2392" t="str">
            <v>ROB</v>
          </cell>
          <cell r="D2392" t="str">
            <v>COMMERCIAL-LED SCREW-IN A-LAMP 12 WATT</v>
          </cell>
          <cell r="E2392" t="str">
            <v>CC</v>
          </cell>
          <cell r="F2392">
            <v>8.6999999999999993</v>
          </cell>
          <cell r="G2392">
            <v>0</v>
          </cell>
          <cell r="H2392">
            <v>8.6999999999999993</v>
          </cell>
          <cell r="I2392">
            <v>0</v>
          </cell>
          <cell r="J2392" t="b">
            <v>0</v>
          </cell>
        </row>
        <row r="2393">
          <cell r="A2393" t="str">
            <v>SDGE:ROB:COMMERCIAL-LED SCREW-IN A-LAMP 17 WATT</v>
          </cell>
          <cell r="B2393" t="str">
            <v>SDGE</v>
          </cell>
          <cell r="C2393" t="str">
            <v>ROB</v>
          </cell>
          <cell r="D2393" t="str">
            <v>COMMERCIAL-LED SCREW-IN A-LAMP 17 WATT</v>
          </cell>
          <cell r="E2393" t="str">
            <v>CC</v>
          </cell>
          <cell r="F2393">
            <v>6.51</v>
          </cell>
          <cell r="G2393">
            <v>0</v>
          </cell>
          <cell r="H2393">
            <v>6.51</v>
          </cell>
          <cell r="I2393">
            <v>0</v>
          </cell>
          <cell r="J2393" t="b">
            <v>0</v>
          </cell>
        </row>
        <row r="2394">
          <cell r="A2394" t="str">
            <v>SDGE:ROB:COMMERCIAL-LED SCREW-IN A-LAMP 17 WATT</v>
          </cell>
          <cell r="B2394" t="str">
            <v>SDGE</v>
          </cell>
          <cell r="C2394" t="str">
            <v>ROB</v>
          </cell>
          <cell r="D2394" t="str">
            <v>COMMERCIAL-LED SCREW-IN A-LAMP 17 WATT</v>
          </cell>
          <cell r="E2394" t="str">
            <v>CC</v>
          </cell>
          <cell r="F2394">
            <v>7.66</v>
          </cell>
          <cell r="G2394">
            <v>0</v>
          </cell>
          <cell r="H2394">
            <v>7.66</v>
          </cell>
          <cell r="I2394">
            <v>0</v>
          </cell>
          <cell r="J2394" t="b">
            <v>0</v>
          </cell>
        </row>
        <row r="2395">
          <cell r="A2395" t="str">
            <v>SDGE:ROB:COMMERCIAL-LED SCREW-IN A-LAMP 8.5 WATT</v>
          </cell>
          <cell r="B2395" t="str">
            <v>SDGE</v>
          </cell>
          <cell r="C2395" t="str">
            <v>ROB</v>
          </cell>
          <cell r="D2395" t="str">
            <v>COMMERCIAL-LED SCREW-IN A-LAMP 8.5 WATT</v>
          </cell>
          <cell r="E2395" t="str">
            <v>CC</v>
          </cell>
          <cell r="F2395">
            <v>6.51</v>
          </cell>
          <cell r="G2395">
            <v>0</v>
          </cell>
          <cell r="H2395">
            <v>6.51</v>
          </cell>
          <cell r="I2395">
            <v>0</v>
          </cell>
          <cell r="J2395" t="b">
            <v>0</v>
          </cell>
        </row>
        <row r="2396">
          <cell r="A2396" t="str">
            <v>SDGE:ROB:COMMERCIAL-LED SCREW-IN A-LAMP 9.5 WATT</v>
          </cell>
          <cell r="B2396" t="str">
            <v>SDGE</v>
          </cell>
          <cell r="C2396" t="str">
            <v>ROB</v>
          </cell>
          <cell r="D2396" t="str">
            <v>COMMERCIAL-LED SCREW-IN A-LAMP 9.5 WATT</v>
          </cell>
          <cell r="E2396" t="str">
            <v>CC</v>
          </cell>
          <cell r="F2396">
            <v>6.51</v>
          </cell>
          <cell r="G2396">
            <v>0</v>
          </cell>
          <cell r="H2396">
            <v>6.51</v>
          </cell>
          <cell r="I2396">
            <v>0</v>
          </cell>
          <cell r="J2396" t="b">
            <v>0</v>
          </cell>
        </row>
        <row r="2397">
          <cell r="A2397" t="str">
            <v>SDGE:ROB:COMMERCIAL-LED SCREW-IN GLOBE 8 WATT</v>
          </cell>
          <cell r="B2397" t="str">
            <v>SDGE</v>
          </cell>
          <cell r="C2397" t="str">
            <v>ROB</v>
          </cell>
          <cell r="D2397" t="str">
            <v>COMMERCIAL-LED SCREW-IN GLOBE 8 WATT</v>
          </cell>
          <cell r="E2397" t="str">
            <v>CC</v>
          </cell>
          <cell r="F2397">
            <v>6.51</v>
          </cell>
          <cell r="G2397">
            <v>0</v>
          </cell>
          <cell r="H2397">
            <v>6.51</v>
          </cell>
          <cell r="I2397">
            <v>0</v>
          </cell>
          <cell r="J2397" t="b">
            <v>0</v>
          </cell>
        </row>
        <row r="2398">
          <cell r="A2398" t="str">
            <v>SDGE:ROB:COMMERCIAL-LED SCREW-IN PAR20 7 WATT</v>
          </cell>
          <cell r="B2398" t="str">
            <v>SDGE</v>
          </cell>
          <cell r="C2398" t="str">
            <v>ROB</v>
          </cell>
          <cell r="D2398" t="str">
            <v>COMMERCIAL-LED SCREW-IN PAR20 7 WATT</v>
          </cell>
          <cell r="E2398" t="str">
            <v>CC</v>
          </cell>
          <cell r="F2398">
            <v>6.55</v>
          </cell>
          <cell r="G2398">
            <v>0</v>
          </cell>
          <cell r="H2398">
            <v>6.55</v>
          </cell>
          <cell r="I2398">
            <v>0</v>
          </cell>
          <cell r="J2398" t="b">
            <v>0</v>
          </cell>
        </row>
        <row r="2399">
          <cell r="A2399" t="str">
            <v>SDGE:ROB:COMMERCIAL-LED SCREW-IN PAR38 13 WATT</v>
          </cell>
          <cell r="B2399" t="str">
            <v>SDGE</v>
          </cell>
          <cell r="C2399" t="str">
            <v>ROB</v>
          </cell>
          <cell r="D2399" t="str">
            <v>COMMERCIAL-LED SCREW-IN PAR38 13 WATT</v>
          </cell>
          <cell r="E2399" t="str">
            <v>CC</v>
          </cell>
          <cell r="F2399">
            <v>6.51</v>
          </cell>
          <cell r="G2399">
            <v>0</v>
          </cell>
          <cell r="H2399">
            <v>6.51</v>
          </cell>
          <cell r="I2399">
            <v>0</v>
          </cell>
          <cell r="J2399" t="b">
            <v>0</v>
          </cell>
        </row>
        <row r="2400">
          <cell r="A2400" t="str">
            <v>PGE:R:LED MR-16 = 9 TO &lt;10 WATTS</v>
          </cell>
          <cell r="B2400" t="str">
            <v>PGE</v>
          </cell>
          <cell r="C2400" t="str">
            <v>R</v>
          </cell>
          <cell r="D2400" t="str">
            <v>LED MR-16 = 9 TO &lt;10 WATTS</v>
          </cell>
          <cell r="E2400" t="str">
            <v>Res</v>
          </cell>
          <cell r="F2400">
            <v>4.1399999999999997</v>
          </cell>
          <cell r="G2400">
            <v>0</v>
          </cell>
          <cell r="H2400">
            <v>4.1399999999999997</v>
          </cell>
          <cell r="I2400">
            <v>0</v>
          </cell>
          <cell r="J2400" t="b">
            <v>0</v>
          </cell>
        </row>
        <row r="2401">
          <cell r="A2401" t="str">
            <v>PGE:R:LED PAR30 &lt; 10 WATTS</v>
          </cell>
          <cell r="B2401" t="str">
            <v>PGE</v>
          </cell>
          <cell r="C2401" t="str">
            <v>R</v>
          </cell>
          <cell r="D2401" t="str">
            <v>LED PAR30 &lt; 10 WATTS</v>
          </cell>
          <cell r="E2401" t="str">
            <v>Res</v>
          </cell>
          <cell r="F2401">
            <v>4.2</v>
          </cell>
          <cell r="G2401">
            <v>0</v>
          </cell>
          <cell r="H2401">
            <v>4.2</v>
          </cell>
          <cell r="I2401">
            <v>0</v>
          </cell>
          <cell r="J2401" t="b">
            <v>0</v>
          </cell>
        </row>
        <row r="2402">
          <cell r="A2402" t="str">
            <v>SCE:ROBNC:&gt; 6 TO 10 WATT MR16 LED</v>
          </cell>
          <cell r="B2402" t="str">
            <v>SCE</v>
          </cell>
          <cell r="C2402" t="str">
            <v>ROBNC</v>
          </cell>
          <cell r="D2402" t="str">
            <v>&gt; 6 TO 10 WATT MR16 LED</v>
          </cell>
          <cell r="E2402" t="str">
            <v>Com</v>
          </cell>
          <cell r="F2402">
            <v>6.3000001907348597</v>
          </cell>
          <cell r="G2402">
            <v>6.3000001907348597</v>
          </cell>
          <cell r="H2402">
            <v>6.3000001907348597</v>
          </cell>
          <cell r="I2402">
            <v>6.3000001907348597</v>
          </cell>
          <cell r="J2402" t="b">
            <v>0</v>
          </cell>
        </row>
        <row r="2403">
          <cell r="A2403" t="str">
            <v>PGE:R:LED PAR30 = 14 TO &lt;15 WATTS</v>
          </cell>
          <cell r="B2403" t="str">
            <v>PGE</v>
          </cell>
          <cell r="C2403" t="str">
            <v>R</v>
          </cell>
          <cell r="D2403" t="str">
            <v>LED PAR30 = 14 TO &lt;15 WATTS</v>
          </cell>
          <cell r="E2403" t="str">
            <v>Res</v>
          </cell>
          <cell r="F2403">
            <v>4.1399999999999997</v>
          </cell>
          <cell r="G2403">
            <v>0</v>
          </cell>
          <cell r="H2403">
            <v>4.1399999999999997</v>
          </cell>
          <cell r="I2403">
            <v>0</v>
          </cell>
          <cell r="J2403" t="b">
            <v>0</v>
          </cell>
        </row>
        <row r="2404">
          <cell r="A2404" t="str">
            <v>PGE:R:T-8 W/ ELECTRONIC BALLAST: 3 FT 3 LAMP - INTERIOR</v>
          </cell>
          <cell r="B2404" t="str">
            <v>PGE</v>
          </cell>
          <cell r="C2404" t="str">
            <v>R</v>
          </cell>
          <cell r="D2404" t="str">
            <v>T-8 W/ ELECTRONIC BALLAST: 3 FT 3 LAMP - INTERIOR</v>
          </cell>
          <cell r="E2404" t="str">
            <v>Res</v>
          </cell>
          <cell r="F2404">
            <v>15</v>
          </cell>
          <cell r="G2404">
            <v>0</v>
          </cell>
          <cell r="H2404">
            <v>15</v>
          </cell>
          <cell r="I2404">
            <v>0</v>
          </cell>
          <cell r="J2404" t="b">
            <v>0</v>
          </cell>
        </row>
        <row r="2405">
          <cell r="A2405" t="str">
            <v>SDGE:ROB:COMMERCIAL-LED SCREW-IN PAR38 17 WATT</v>
          </cell>
          <cell r="B2405" t="str">
            <v>SDGE</v>
          </cell>
          <cell r="C2405" t="str">
            <v>ROB</v>
          </cell>
          <cell r="D2405" t="str">
            <v>COMMERCIAL-LED SCREW-IN PAR38 17 WATT</v>
          </cell>
          <cell r="E2405" t="str">
            <v>CC</v>
          </cell>
          <cell r="F2405">
            <v>7.66</v>
          </cell>
          <cell r="G2405">
            <v>0</v>
          </cell>
          <cell r="H2405">
            <v>7.66</v>
          </cell>
          <cell r="I2405">
            <v>0</v>
          </cell>
          <cell r="J2405" t="b">
            <v>0</v>
          </cell>
        </row>
        <row r="2406">
          <cell r="A2406" t="str">
            <v>SDGE:ROB:COMMERCIAL-LED SCREW-IN PAR38 19.5 WATT</v>
          </cell>
          <cell r="B2406" t="str">
            <v>SDGE</v>
          </cell>
          <cell r="C2406" t="str">
            <v>ROB</v>
          </cell>
          <cell r="D2406" t="str">
            <v>COMMERCIAL-LED SCREW-IN PAR38 19.5 WATT</v>
          </cell>
          <cell r="E2406" t="str">
            <v>CC</v>
          </cell>
          <cell r="F2406">
            <v>6.51</v>
          </cell>
          <cell r="G2406">
            <v>0</v>
          </cell>
          <cell r="H2406">
            <v>6.51</v>
          </cell>
          <cell r="I2406">
            <v>0</v>
          </cell>
          <cell r="J2406" t="b">
            <v>0</v>
          </cell>
        </row>
        <row r="2407">
          <cell r="A2407" t="str">
            <v>SDGE:ROB:COMMERCIAL-LED SCREW-IN R30 12 WATT</v>
          </cell>
          <cell r="B2407" t="str">
            <v>SDGE</v>
          </cell>
          <cell r="C2407" t="str">
            <v>ROB</v>
          </cell>
          <cell r="D2407" t="str">
            <v>COMMERCIAL-LED SCREW-IN R30 12 WATT</v>
          </cell>
          <cell r="E2407" t="str">
            <v>CC</v>
          </cell>
          <cell r="F2407">
            <v>7.66</v>
          </cell>
          <cell r="G2407">
            <v>0</v>
          </cell>
          <cell r="H2407">
            <v>7.66</v>
          </cell>
          <cell r="I2407">
            <v>0</v>
          </cell>
          <cell r="J2407" t="b">
            <v>0</v>
          </cell>
        </row>
        <row r="2408">
          <cell r="A2408" t="str">
            <v>SDGE:ROB:COMMERCIAL-LED SCREW-IN R30 13 WATT</v>
          </cell>
          <cell r="B2408" t="str">
            <v>SDGE</v>
          </cell>
          <cell r="C2408" t="str">
            <v>ROB</v>
          </cell>
          <cell r="D2408" t="str">
            <v>COMMERCIAL-LED SCREW-IN R30 13 WATT</v>
          </cell>
          <cell r="E2408" t="str">
            <v>CC</v>
          </cell>
          <cell r="F2408">
            <v>7.66</v>
          </cell>
          <cell r="G2408">
            <v>0</v>
          </cell>
          <cell r="H2408">
            <v>7.66</v>
          </cell>
          <cell r="I2408">
            <v>0</v>
          </cell>
          <cell r="J2408" t="b">
            <v>0</v>
          </cell>
        </row>
        <row r="2409">
          <cell r="A2409" t="str">
            <v>PGE:ROB:2X4 HIGH PERFORMANCE 2L T8 KIT WITH RLO NEMA PREMIUM BALLAST</v>
          </cell>
          <cell r="B2409" t="str">
            <v>PGE</v>
          </cell>
          <cell r="C2409" t="str">
            <v>ROB</v>
          </cell>
          <cell r="D2409" t="str">
            <v>2X4 HIGH PERFORMANCE 2L T8 KIT WITH RLO NEMA PREMIUM BALLAST</v>
          </cell>
          <cell r="E2409" t="str">
            <v>Res</v>
          </cell>
          <cell r="F2409">
            <v>14.5</v>
          </cell>
          <cell r="G2409">
            <v>0</v>
          </cell>
          <cell r="H2409">
            <v>14.5</v>
          </cell>
          <cell r="I2409">
            <v>0</v>
          </cell>
          <cell r="J2409" t="b">
            <v>0</v>
          </cell>
        </row>
        <row r="2410">
          <cell r="A2410" t="str">
            <v>PGE:ROB:CFL HARD WIRED FIXTURES: 26 WATT - INTERIOR</v>
          </cell>
          <cell r="B2410" t="str">
            <v>PGE</v>
          </cell>
          <cell r="C2410" t="str">
            <v>ROB</v>
          </cell>
          <cell r="D2410" t="str">
            <v>CFL HARD WIRED FIXTURES: 26 WATT - INTERIOR</v>
          </cell>
          <cell r="E2410" t="str">
            <v>Res</v>
          </cell>
          <cell r="F2410">
            <v>16</v>
          </cell>
          <cell r="G2410">
            <v>0</v>
          </cell>
          <cell r="H2410">
            <v>16</v>
          </cell>
          <cell r="I2410">
            <v>0</v>
          </cell>
          <cell r="J2410" t="b">
            <v>0</v>
          </cell>
        </row>
        <row r="2411">
          <cell r="A2411" t="str">
            <v>SDGE:ROB:COMMERCIAL-LED SCREW-IN R30 15 WATT</v>
          </cell>
          <cell r="B2411" t="str">
            <v>SDGE</v>
          </cell>
          <cell r="C2411" t="str">
            <v>ROB</v>
          </cell>
          <cell r="D2411" t="str">
            <v>COMMERCIAL-LED SCREW-IN R30 15 WATT</v>
          </cell>
          <cell r="E2411" t="str">
            <v>CC</v>
          </cell>
          <cell r="F2411">
            <v>6.51</v>
          </cell>
          <cell r="G2411">
            <v>0</v>
          </cell>
          <cell r="H2411">
            <v>6.51</v>
          </cell>
          <cell r="I2411">
            <v>0</v>
          </cell>
          <cell r="J2411" t="b">
            <v>0</v>
          </cell>
        </row>
        <row r="2412">
          <cell r="A2412" t="str">
            <v>SDGE:ROB:COMMERCIAL-LED SCREW-IN R40 18 WATT</v>
          </cell>
          <cell r="B2412" t="str">
            <v>SDGE</v>
          </cell>
          <cell r="C2412" t="str">
            <v>ROB</v>
          </cell>
          <cell r="D2412" t="str">
            <v>COMMERCIAL-LED SCREW-IN R40 18 WATT</v>
          </cell>
          <cell r="E2412" t="str">
            <v>CC</v>
          </cell>
          <cell r="F2412">
            <v>7.66</v>
          </cell>
          <cell r="G2412">
            <v>0</v>
          </cell>
          <cell r="H2412">
            <v>7.66</v>
          </cell>
          <cell r="I2412">
            <v>0</v>
          </cell>
          <cell r="J2412" t="b">
            <v>0</v>
          </cell>
        </row>
        <row r="2413">
          <cell r="A2413" t="str">
            <v>SDGE:ROB:PACKAGED TERMINAL HP 7-15K-REBATE</v>
          </cell>
          <cell r="B2413" t="str">
            <v>SDGE</v>
          </cell>
          <cell r="C2413" t="str">
            <v>ROB</v>
          </cell>
          <cell r="D2413" t="str">
            <v>PACKAGED TERMINAL HP 7-15K-REBATE</v>
          </cell>
          <cell r="E2413" t="str">
            <v>Com</v>
          </cell>
          <cell r="F2413">
            <v>15</v>
          </cell>
          <cell r="G2413">
            <v>0</v>
          </cell>
          <cell r="H2413">
            <v>15</v>
          </cell>
          <cell r="I2413">
            <v>0</v>
          </cell>
          <cell r="J2413" t="b">
            <v>0</v>
          </cell>
        </row>
        <row r="2414">
          <cell r="A2414" t="str">
            <v>SDGE:ROB:PKG AC OR HP &lt;65K SINGLE PHASE SEER = 15.0 OR 12.5 EER-UP STREAM</v>
          </cell>
          <cell r="B2414" t="str">
            <v>SDGE</v>
          </cell>
          <cell r="C2414" t="str">
            <v>ROB</v>
          </cell>
          <cell r="D2414" t="str">
            <v>PKG AC OR HP &lt;65K SINGLE PHASE SEER = 15.0 OR 12.5 EER-UP STREAM</v>
          </cell>
          <cell r="E2414" t="str">
            <v>Com</v>
          </cell>
          <cell r="F2414">
            <v>15</v>
          </cell>
          <cell r="G2414">
            <v>0</v>
          </cell>
          <cell r="H2414">
            <v>15</v>
          </cell>
          <cell r="I2414">
            <v>0</v>
          </cell>
          <cell r="J2414" t="b">
            <v>0</v>
          </cell>
        </row>
        <row r="2415">
          <cell r="A2415" t="str">
            <v>SDGE:ROB:SPLIT AC &lt;65K SINGLE PHASE SEER = 14.0-UP STREAM</v>
          </cell>
          <cell r="B2415" t="str">
            <v>SDGE</v>
          </cell>
          <cell r="C2415" t="str">
            <v>ROB</v>
          </cell>
          <cell r="D2415" t="str">
            <v>SPLIT AC &lt;65K SINGLE PHASE SEER = 14.0-UP STREAM</v>
          </cell>
          <cell r="E2415" t="str">
            <v>Com</v>
          </cell>
          <cell r="F2415">
            <v>15</v>
          </cell>
          <cell r="G2415">
            <v>0</v>
          </cell>
          <cell r="H2415">
            <v>15</v>
          </cell>
          <cell r="I2415">
            <v>0</v>
          </cell>
          <cell r="J2415" t="b">
            <v>0</v>
          </cell>
        </row>
        <row r="2416">
          <cell r="A2416" t="str">
            <v>SDGE:ROB:SPLIT HP &lt;65K THREE PHASE SEER = 14.0-REBATE</v>
          </cell>
          <cell r="B2416" t="str">
            <v>SDGE</v>
          </cell>
          <cell r="C2416" t="str">
            <v>ROB</v>
          </cell>
          <cell r="D2416" t="str">
            <v>SPLIT HP &lt;65K THREE PHASE SEER = 14.0-REBATE</v>
          </cell>
          <cell r="E2416" t="str">
            <v>Com</v>
          </cell>
          <cell r="F2416">
            <v>15</v>
          </cell>
          <cell r="G2416">
            <v>0</v>
          </cell>
          <cell r="H2416">
            <v>15</v>
          </cell>
          <cell r="I2416">
            <v>0</v>
          </cell>
          <cell r="J2416" t="b">
            <v>0</v>
          </cell>
        </row>
        <row r="2417">
          <cell r="A2417" t="str">
            <v>SDGE:ROB:LED RECESSED DOWNLIGHT 11 WATT</v>
          </cell>
          <cell r="B2417" t="str">
            <v>SDGE</v>
          </cell>
          <cell r="C2417" t="str">
            <v>ROB</v>
          </cell>
          <cell r="D2417" t="str">
            <v>LED RECESSED DOWNLIGHT 11 WATT</v>
          </cell>
          <cell r="E2417" t="str">
            <v>CC</v>
          </cell>
          <cell r="F2417">
            <v>16</v>
          </cell>
          <cell r="G2417">
            <v>0</v>
          </cell>
          <cell r="H2417">
            <v>16</v>
          </cell>
          <cell r="I2417">
            <v>0</v>
          </cell>
          <cell r="J2417" t="b">
            <v>0</v>
          </cell>
        </row>
        <row r="2418">
          <cell r="A2418" t="str">
            <v>SDGE:ROB:LED RECESSED DOWNLIGHT 12 WATT</v>
          </cell>
          <cell r="B2418" t="str">
            <v>SDGE</v>
          </cell>
          <cell r="C2418" t="str">
            <v>ROB</v>
          </cell>
          <cell r="D2418" t="str">
            <v>LED RECESSED DOWNLIGHT 12 WATT</v>
          </cell>
          <cell r="E2418" t="str">
            <v>CC</v>
          </cell>
          <cell r="F2418">
            <v>16</v>
          </cell>
          <cell r="G2418">
            <v>0</v>
          </cell>
          <cell r="H2418">
            <v>16</v>
          </cell>
          <cell r="I2418">
            <v>0</v>
          </cell>
          <cell r="J2418" t="b">
            <v>0</v>
          </cell>
        </row>
        <row r="2419">
          <cell r="A2419" t="str">
            <v>SCG:REA:W/H-BOILER CONTROLLERS = &lt; 34 UNITS</v>
          </cell>
          <cell r="B2419" t="str">
            <v>SCG</v>
          </cell>
          <cell r="C2419" t="str">
            <v>REA</v>
          </cell>
          <cell r="D2419" t="str">
            <v>W/H-BOILER CONTROLLERS = &lt; 34 UNITS</v>
          </cell>
          <cell r="E2419" t="str">
            <v>Res</v>
          </cell>
          <cell r="F2419">
            <v>10</v>
          </cell>
          <cell r="G2419">
            <v>0</v>
          </cell>
          <cell r="H2419">
            <v>6.666666666666667</v>
          </cell>
          <cell r="I2419">
            <v>0</v>
          </cell>
          <cell r="J2419" t="b">
            <v>1</v>
          </cell>
        </row>
        <row r="2420">
          <cell r="A2420" t="str">
            <v>SDGE:ER:4-FOOT (4-LAMP) - (2) 48IN (2) PREMIUM INSTANT START BALLAST - REDUCED LIGHT OUPUT W/REFLECTOR T8 LF</v>
          </cell>
          <cell r="B2420" t="str">
            <v>SDGE</v>
          </cell>
          <cell r="C2420" t="str">
            <v>ER</v>
          </cell>
          <cell r="D2420" t="str">
            <v>4-FOOT (4-LAMP) - (2) 48IN (2) PREMIUM INSTANT START BALLAST - REDUCED LIGHT OUPUT W/REFLECTOR T8 LF</v>
          </cell>
          <cell r="E2420" t="str">
            <v>Com</v>
          </cell>
          <cell r="F2420">
            <v>14.26</v>
          </cell>
          <cell r="G2420">
            <v>4.8</v>
          </cell>
          <cell r="H2420">
            <v>14.26</v>
          </cell>
          <cell r="I2420">
            <v>4.8</v>
          </cell>
          <cell r="J2420" t="b">
            <v>0</v>
          </cell>
        </row>
        <row r="2421">
          <cell r="A2421" t="str">
            <v>SDGE:ER:4-FOOT (4-LAMP) - (2) 48IN (2) PREMIUM INSTANT START BALLAST - REDUCED LIGHT OUPUT W/REFLECTOR T8 LF</v>
          </cell>
          <cell r="B2421" t="str">
            <v>SDGE</v>
          </cell>
          <cell r="C2421" t="str">
            <v>ER</v>
          </cell>
          <cell r="D2421" t="str">
            <v>4-FOOT (4-LAMP) - (2) 48IN (2) PREMIUM INSTANT START BALLAST - REDUCED LIGHT OUPUT W/REFLECTOR T8 LF</v>
          </cell>
          <cell r="E2421" t="str">
            <v>Com</v>
          </cell>
          <cell r="F2421">
            <v>14.49</v>
          </cell>
          <cell r="G2421">
            <v>4.8</v>
          </cell>
          <cell r="H2421">
            <v>14.49</v>
          </cell>
          <cell r="I2421">
            <v>4.8</v>
          </cell>
          <cell r="J2421" t="b">
            <v>0</v>
          </cell>
        </row>
        <row r="2422">
          <cell r="A2422" t="str">
            <v>SDGE:ROB:LED RECESSED DOWNLIGHT/RETROFIT 9 WATT</v>
          </cell>
          <cell r="B2422" t="str">
            <v>SDGE</v>
          </cell>
          <cell r="C2422" t="str">
            <v>ROB</v>
          </cell>
          <cell r="D2422" t="str">
            <v>LED RECESSED DOWNLIGHT/RETROFIT 9 WATT</v>
          </cell>
          <cell r="E2422" t="str">
            <v>CC</v>
          </cell>
          <cell r="F2422">
            <v>16</v>
          </cell>
          <cell r="G2422">
            <v>0</v>
          </cell>
          <cell r="H2422">
            <v>16</v>
          </cell>
          <cell r="I2422">
            <v>0</v>
          </cell>
          <cell r="J2422" t="b">
            <v>0</v>
          </cell>
        </row>
        <row r="2423">
          <cell r="A2423" t="str">
            <v>SCG:ROB:NATURAL GAS POOL HEATER &gt;=84% TE</v>
          </cell>
          <cell r="B2423" t="str">
            <v>SCG</v>
          </cell>
          <cell r="C2423" t="str">
            <v>ROB</v>
          </cell>
          <cell r="D2423" t="str">
            <v>NATURAL GAS POOL HEATER &gt;=84% TE</v>
          </cell>
          <cell r="E2423" t="str">
            <v>Res</v>
          </cell>
          <cell r="F2423">
            <v>5</v>
          </cell>
          <cell r="G2423">
            <v>0</v>
          </cell>
          <cell r="H2423">
            <v>5</v>
          </cell>
          <cell r="I2423">
            <v>0</v>
          </cell>
          <cell r="J2423" t="b">
            <v>0</v>
          </cell>
        </row>
        <row r="2424">
          <cell r="A2424" t="str">
            <v>SDGE:ROB:LED SCREW-IN A-LAMP 12 WATT</v>
          </cell>
          <cell r="B2424" t="str">
            <v>SDGE</v>
          </cell>
          <cell r="C2424" t="str">
            <v>ROB</v>
          </cell>
          <cell r="D2424" t="str">
            <v>LED SCREW-IN A-LAMP 12 WATT</v>
          </cell>
          <cell r="E2424" t="str">
            <v>CC</v>
          </cell>
          <cell r="F2424">
            <v>16</v>
          </cell>
          <cell r="G2424">
            <v>0</v>
          </cell>
          <cell r="H2424">
            <v>16</v>
          </cell>
          <cell r="I2424">
            <v>0</v>
          </cell>
          <cell r="J2424" t="b">
            <v>0</v>
          </cell>
        </row>
        <row r="2425">
          <cell r="A2425" t="str">
            <v>SDGE:ROB:LED SCREW-IN A-LAMP 13.5 WATT</v>
          </cell>
          <cell r="B2425" t="str">
            <v>SDGE</v>
          </cell>
          <cell r="C2425" t="str">
            <v>ROB</v>
          </cell>
          <cell r="D2425" t="str">
            <v>LED SCREW-IN A-LAMP 13.5 WATT</v>
          </cell>
          <cell r="E2425" t="str">
            <v>CC</v>
          </cell>
          <cell r="F2425">
            <v>16</v>
          </cell>
          <cell r="G2425">
            <v>0</v>
          </cell>
          <cell r="H2425">
            <v>16</v>
          </cell>
          <cell r="I2425">
            <v>0</v>
          </cell>
          <cell r="J2425" t="b">
            <v>0</v>
          </cell>
        </row>
        <row r="2426">
          <cell r="A2426" t="str">
            <v>SDGE:ROB:LED SCREW-IN A-LAMP 17 WATT</v>
          </cell>
          <cell r="B2426" t="str">
            <v>SDGE</v>
          </cell>
          <cell r="C2426" t="str">
            <v>ROB</v>
          </cell>
          <cell r="D2426" t="str">
            <v>LED SCREW-IN A-LAMP 17 WATT</v>
          </cell>
          <cell r="E2426" t="str">
            <v>CC</v>
          </cell>
          <cell r="F2426">
            <v>16</v>
          </cell>
          <cell r="G2426">
            <v>0</v>
          </cell>
          <cell r="H2426">
            <v>16</v>
          </cell>
          <cell r="I2426">
            <v>0</v>
          </cell>
          <cell r="J2426" t="b">
            <v>0</v>
          </cell>
        </row>
        <row r="2427">
          <cell r="A2427" t="str">
            <v>SDGE:ROB:LED SCREW-IN PAR20 8 WATT</v>
          </cell>
          <cell r="B2427" t="str">
            <v>SDGE</v>
          </cell>
          <cell r="C2427" t="str">
            <v>ROB</v>
          </cell>
          <cell r="D2427" t="str">
            <v>LED SCREW-IN PAR20 8 WATT</v>
          </cell>
          <cell r="E2427" t="str">
            <v>CC</v>
          </cell>
          <cell r="F2427">
            <v>16</v>
          </cell>
          <cell r="G2427">
            <v>0</v>
          </cell>
          <cell r="H2427">
            <v>16</v>
          </cell>
          <cell r="I2427">
            <v>0</v>
          </cell>
          <cell r="J2427" t="b">
            <v>0</v>
          </cell>
        </row>
        <row r="2428">
          <cell r="A2428" t="str">
            <v>SDGE:ROB:LED SCREW-IN PAR30 15 WATT</v>
          </cell>
          <cell r="B2428" t="str">
            <v>SDGE</v>
          </cell>
          <cell r="C2428" t="str">
            <v>ROB</v>
          </cell>
          <cell r="D2428" t="str">
            <v>LED SCREW-IN PAR30 15 WATT</v>
          </cell>
          <cell r="E2428" t="str">
            <v>CC</v>
          </cell>
          <cell r="F2428">
            <v>16</v>
          </cell>
          <cell r="G2428">
            <v>0</v>
          </cell>
          <cell r="H2428">
            <v>16</v>
          </cell>
          <cell r="I2428">
            <v>0</v>
          </cell>
          <cell r="J2428" t="b">
            <v>0</v>
          </cell>
        </row>
        <row r="2429">
          <cell r="A2429" t="str">
            <v>SDGE:ROB:LED SCREW-IN R30 10 WATT</v>
          </cell>
          <cell r="B2429" t="str">
            <v>SDGE</v>
          </cell>
          <cell r="C2429" t="str">
            <v>ROB</v>
          </cell>
          <cell r="D2429" t="str">
            <v>LED SCREW-IN R30 10 WATT</v>
          </cell>
          <cell r="E2429" t="str">
            <v>CC</v>
          </cell>
          <cell r="F2429">
            <v>16</v>
          </cell>
          <cell r="G2429">
            <v>0</v>
          </cell>
          <cell r="H2429">
            <v>16</v>
          </cell>
          <cell r="I2429">
            <v>0</v>
          </cell>
          <cell r="J2429" t="b">
            <v>0</v>
          </cell>
        </row>
        <row r="2430">
          <cell r="A2430" t="str">
            <v>SDGE:ROB:LED SCREW-IN R40 18 WATT</v>
          </cell>
          <cell r="B2430" t="str">
            <v>SDGE</v>
          </cell>
          <cell r="C2430" t="str">
            <v>ROB</v>
          </cell>
          <cell r="D2430" t="str">
            <v>LED SCREW-IN R40 18 WATT</v>
          </cell>
          <cell r="E2430" t="str">
            <v>CC</v>
          </cell>
          <cell r="F2430">
            <v>16</v>
          </cell>
          <cell r="G2430">
            <v>0</v>
          </cell>
          <cell r="H2430">
            <v>16</v>
          </cell>
          <cell r="I2430">
            <v>0</v>
          </cell>
          <cell r="J2430" t="b">
            <v>0</v>
          </cell>
        </row>
        <row r="2431">
          <cell r="A2431" t="str">
            <v>SDGE:ER:4-FOOT (4-LAMP) - (2) 48IN (2) PREMIUM INSTANT START BALLAST - REDUCED LIGHT OUPUT W/REFLECTOR T8 LF</v>
          </cell>
          <cell r="B2431" t="str">
            <v>SDGE</v>
          </cell>
          <cell r="C2431" t="str">
            <v>ER</v>
          </cell>
          <cell r="D2431" t="str">
            <v>4-FOOT (4-LAMP) - (2) 48IN (2) PREMIUM INSTANT START BALLAST - REDUCED LIGHT OUPUT W/REFLECTOR T8 LF</v>
          </cell>
          <cell r="E2431" t="str">
            <v>Com</v>
          </cell>
          <cell r="F2431">
            <v>15</v>
          </cell>
          <cell r="G2431">
            <v>5</v>
          </cell>
          <cell r="H2431">
            <v>15</v>
          </cell>
          <cell r="I2431">
            <v>5</v>
          </cell>
          <cell r="J2431" t="b">
            <v>0</v>
          </cell>
        </row>
        <row r="2432">
          <cell r="A2432" t="str">
            <v>SDGE:ER:LIGHTING - 4 FT 4TH GEN. T-8 WITH ELEC. BALLAST (1 LAMP)</v>
          </cell>
          <cell r="B2432" t="str">
            <v>SDGE</v>
          </cell>
          <cell r="C2432" t="str">
            <v>ER</v>
          </cell>
          <cell r="D2432" t="str">
            <v>LIGHTING - 4 FT 4TH GEN. T-8 WITH ELEC. BALLAST (1 LAMP)</v>
          </cell>
          <cell r="E2432" t="str">
            <v>Com</v>
          </cell>
          <cell r="F2432">
            <v>15</v>
          </cell>
          <cell r="G2432">
            <v>5</v>
          </cell>
          <cell r="H2432">
            <v>15</v>
          </cell>
          <cell r="I2432">
            <v>5</v>
          </cell>
          <cell r="J2432" t="b">
            <v>0</v>
          </cell>
        </row>
        <row r="2433">
          <cell r="A2433" t="str">
            <v>PGE:ROB:LED A-LAMP 10 TO &lt; 11 WATTS</v>
          </cell>
          <cell r="B2433" t="str">
            <v>PGE</v>
          </cell>
          <cell r="C2433" t="str">
            <v>ROB</v>
          </cell>
          <cell r="D2433" t="str">
            <v>LED A-LAMP 10 TO &lt; 11 WATTS</v>
          </cell>
          <cell r="E2433" t="str">
            <v>Res</v>
          </cell>
          <cell r="F2433">
            <v>8.9</v>
          </cell>
          <cell r="G2433">
            <v>0</v>
          </cell>
          <cell r="H2433">
            <v>8.9</v>
          </cell>
          <cell r="I2433">
            <v>0</v>
          </cell>
          <cell r="J2433" t="b">
            <v>0</v>
          </cell>
        </row>
        <row r="2434">
          <cell r="A2434" t="str">
            <v>SDGE:ER:LIGHTING - 4 FT 4TH GEN. T-8 WITH ELEC. BALLAST (3-LAMP)</v>
          </cell>
          <cell r="B2434" t="str">
            <v>SDGE</v>
          </cell>
          <cell r="C2434" t="str">
            <v>ER</v>
          </cell>
          <cell r="D2434" t="str">
            <v>LIGHTING - 4 FT 4TH GEN. T-8 WITH ELEC. BALLAST (3-LAMP)</v>
          </cell>
          <cell r="E2434" t="str">
            <v>Com</v>
          </cell>
          <cell r="F2434">
            <v>16</v>
          </cell>
          <cell r="G2434">
            <v>5.3</v>
          </cell>
          <cell r="H2434">
            <v>16</v>
          </cell>
          <cell r="I2434">
            <v>5.3</v>
          </cell>
          <cell r="J2434" t="b">
            <v>0</v>
          </cell>
        </row>
        <row r="2435">
          <cell r="A2435" t="str">
            <v>SDGE:RET:4-FOOT  (6-LAMP)</v>
          </cell>
          <cell r="B2435" t="str">
            <v>SDGE</v>
          </cell>
          <cell r="C2435" t="str">
            <v>RET</v>
          </cell>
          <cell r="D2435" t="str">
            <v>4-FOOT  (6-LAMP)</v>
          </cell>
          <cell r="E2435" t="str">
            <v>Com</v>
          </cell>
          <cell r="F2435">
            <v>16</v>
          </cell>
          <cell r="G2435">
            <v>0</v>
          </cell>
          <cell r="H2435">
            <v>16</v>
          </cell>
          <cell r="I2435">
            <v>0</v>
          </cell>
          <cell r="J2435" t="b">
            <v>0</v>
          </cell>
        </row>
        <row r="2436">
          <cell r="A2436" t="str">
            <v>SDGE:RET:CF HARDWIRED FIXTURE 28W</v>
          </cell>
          <cell r="B2436" t="str">
            <v>SDGE</v>
          </cell>
          <cell r="C2436" t="str">
            <v>RET</v>
          </cell>
          <cell r="D2436" t="str">
            <v>CF HARDWIRED FIXTURE 28W</v>
          </cell>
          <cell r="E2436" t="str">
            <v>Com</v>
          </cell>
          <cell r="F2436">
            <v>7.3</v>
          </cell>
          <cell r="G2436">
            <v>0</v>
          </cell>
          <cell r="H2436">
            <v>7.3</v>
          </cell>
          <cell r="I2436">
            <v>0</v>
          </cell>
          <cell r="J2436" t="b">
            <v>0</v>
          </cell>
        </row>
        <row r="2437">
          <cell r="A2437" t="str">
            <v>SDGE:RET:CLEANED CONDENSER COIL FOR REFRIGERATION UNIT SERVING WALKINS</v>
          </cell>
          <cell r="B2437" t="str">
            <v>SDGE</v>
          </cell>
          <cell r="C2437" t="str">
            <v>RET</v>
          </cell>
          <cell r="D2437" t="str">
            <v>CLEANED CONDENSER COIL FOR REFRIGERATION UNIT SERVING WALKINS</v>
          </cell>
          <cell r="E2437" t="str">
            <v>Com</v>
          </cell>
          <cell r="F2437">
            <v>3</v>
          </cell>
          <cell r="G2437">
            <v>0</v>
          </cell>
          <cell r="H2437">
            <v>3</v>
          </cell>
          <cell r="I2437">
            <v>0</v>
          </cell>
          <cell r="J2437" t="b">
            <v>0</v>
          </cell>
        </row>
        <row r="2438">
          <cell r="A2438" t="str">
            <v>SCE:ROBNC:UP TO 10 WATT A-LAMP LED</v>
          </cell>
          <cell r="B2438" t="str">
            <v>SCE</v>
          </cell>
          <cell r="C2438" t="str">
            <v>ROBNC</v>
          </cell>
          <cell r="D2438" t="str">
            <v>UP TO 10 WATT A-LAMP LED</v>
          </cell>
          <cell r="E2438" t="str">
            <v>Com</v>
          </cell>
          <cell r="F2438">
            <v>5.5999999046325701</v>
          </cell>
          <cell r="G2438">
            <v>5.5999999046325701</v>
          </cell>
          <cell r="H2438">
            <v>5.5999999046325701</v>
          </cell>
          <cell r="I2438">
            <v>5.5999999046325701</v>
          </cell>
          <cell r="J2438" t="b">
            <v>0</v>
          </cell>
        </row>
        <row r="2439">
          <cell r="A2439" t="str">
            <v>SCE:ROBNC:UP TO 15 WATT PAR30 LED</v>
          </cell>
          <cell r="B2439" t="str">
            <v>SCE</v>
          </cell>
          <cell r="C2439" t="str">
            <v>ROBNC</v>
          </cell>
          <cell r="D2439" t="str">
            <v>UP TO 15 WATT PAR30 LED</v>
          </cell>
          <cell r="E2439" t="str">
            <v>Com</v>
          </cell>
          <cell r="F2439">
            <v>7.5999999046325701</v>
          </cell>
          <cell r="G2439">
            <v>7.5999999046325701</v>
          </cell>
          <cell r="H2439">
            <v>7.5999999046325701</v>
          </cell>
          <cell r="I2439">
            <v>7.5999999046325701</v>
          </cell>
          <cell r="J2439" t="b">
            <v>0</v>
          </cell>
        </row>
        <row r="2440">
          <cell r="A2440" t="str">
            <v>SCE:ROBNC:UP TO 6 WATT MR16 LED</v>
          </cell>
          <cell r="B2440" t="str">
            <v>SCE</v>
          </cell>
          <cell r="C2440" t="str">
            <v>ROBNC</v>
          </cell>
          <cell r="D2440" t="str">
            <v>UP TO 6 WATT MR16 LED</v>
          </cell>
          <cell r="E2440" t="str">
            <v>Com</v>
          </cell>
          <cell r="F2440">
            <v>6.4000000953674299</v>
          </cell>
          <cell r="G2440">
            <v>6.4000000953674299</v>
          </cell>
          <cell r="H2440">
            <v>6.4000000953674299</v>
          </cell>
          <cell r="I2440">
            <v>6.4000000953674299</v>
          </cell>
          <cell r="J2440" t="b">
            <v>0</v>
          </cell>
        </row>
        <row r="2441">
          <cell r="A2441" t="str">
            <v>SCE:ROBNC:UP TO 6 WATT MR16 LED</v>
          </cell>
          <cell r="B2441" t="str">
            <v>SCE</v>
          </cell>
          <cell r="C2441" t="str">
            <v>ROBNC</v>
          </cell>
          <cell r="D2441" t="str">
            <v>UP TO 6 WATT MR16 LED</v>
          </cell>
          <cell r="E2441" t="str">
            <v>Com</v>
          </cell>
          <cell r="F2441">
            <v>6.9000000953674299</v>
          </cell>
          <cell r="G2441">
            <v>6.9000000953674299</v>
          </cell>
          <cell r="H2441">
            <v>6.9000000953674299</v>
          </cell>
          <cell r="I2441">
            <v>6.9000000953674299</v>
          </cell>
          <cell r="J2441" t="b">
            <v>0</v>
          </cell>
        </row>
        <row r="2442">
          <cell r="A2442" t="str">
            <v>SCE:ER:&lt;55KBTU/HR TO CODE SAVINGS PORTION PACKAGE/SPLIT SYSTEM AIR CONDITIONER DX EQUIPMENT</v>
          </cell>
          <cell r="B2442" t="str">
            <v>SCE</v>
          </cell>
          <cell r="C2442" t="str">
            <v>ER</v>
          </cell>
          <cell r="D2442" t="str">
            <v>&lt;55KBTU/HR TO CODE SAVINGS PORTION PACKAGE/SPLIT SYSTEM AIR CONDITIONER DX EQUIPMENT</v>
          </cell>
          <cell r="E2442" t="str">
            <v>Com</v>
          </cell>
          <cell r="F2442">
            <v>15</v>
          </cell>
          <cell r="G2442">
            <v>5</v>
          </cell>
          <cell r="H2442">
            <v>5</v>
          </cell>
          <cell r="I2442">
            <v>5</v>
          </cell>
          <cell r="J2442" t="b">
            <v>1</v>
          </cell>
        </row>
        <row r="2443">
          <cell r="A2443" t="str">
            <v>SCE:ER:&lt;65KBTU/HR 15 SEER (12 EER/12.5 EER) PACKAGE/SPLIT SYSTEM AIR CONDITIONER DX EQUIPMENT</v>
          </cell>
          <cell r="B2443" t="str">
            <v>SCE</v>
          </cell>
          <cell r="C2443" t="str">
            <v>ER</v>
          </cell>
          <cell r="D2443" t="str">
            <v>&lt;65KBTU/HR 15 SEER (12 EER/12.5 EER) PACKAGE/SPLIT SYSTEM AIR CONDITIONER DX EQUIPMENT</v>
          </cell>
          <cell r="E2443" t="str">
            <v>Com</v>
          </cell>
          <cell r="F2443">
            <v>15</v>
          </cell>
          <cell r="G2443">
            <v>5</v>
          </cell>
          <cell r="H2443">
            <v>15</v>
          </cell>
          <cell r="I2443">
            <v>5</v>
          </cell>
          <cell r="J2443" t="b">
            <v>0</v>
          </cell>
        </row>
        <row r="2444">
          <cell r="A2444" t="str">
            <v>SCE:ER:240-760 KBTU/HR 11.1 EER OR 13.1 IEER AIR SOURCE UNITARY AIR CONDITIONER DX EQUIPMENT</v>
          </cell>
          <cell r="B2444" t="str">
            <v>SCE</v>
          </cell>
          <cell r="C2444" t="str">
            <v>ER</v>
          </cell>
          <cell r="D2444" t="str">
            <v>240-760 KBTU/HR 11.1 EER OR 13.1 IEER AIR SOURCE UNITARY AIR CONDITIONER DX EQUIPMENT</v>
          </cell>
          <cell r="E2444" t="str">
            <v>Com</v>
          </cell>
          <cell r="F2444">
            <v>15</v>
          </cell>
          <cell r="G2444">
            <v>5</v>
          </cell>
          <cell r="H2444">
            <v>15</v>
          </cell>
          <cell r="I2444">
            <v>5</v>
          </cell>
          <cell r="J2444" t="b">
            <v>0</v>
          </cell>
        </row>
        <row r="2445">
          <cell r="A2445" t="str">
            <v>SDGE:RET:FL, (2) 96IN, T8 LAMP, IS EB, RLO (BF&lt;0.85), LUMENS=8304, W/FIXT=98 (RETROFIT)</v>
          </cell>
          <cell r="B2445" t="str">
            <v>SDGE</v>
          </cell>
          <cell r="C2445" t="str">
            <v>RET</v>
          </cell>
          <cell r="D2445" t="str">
            <v>FL, (2) 96IN, T8 LAMP, IS EB, RLO (BF&lt;0.85), LUMENS=8304, W/FIXT=98 (RETROFIT)</v>
          </cell>
          <cell r="E2445" t="str">
            <v>Com</v>
          </cell>
          <cell r="F2445">
            <v>16</v>
          </cell>
          <cell r="G2445">
            <v>0</v>
          </cell>
          <cell r="H2445">
            <v>16</v>
          </cell>
          <cell r="I2445">
            <v>0</v>
          </cell>
          <cell r="J2445" t="b">
            <v>0</v>
          </cell>
        </row>
        <row r="2446">
          <cell r="A2446" t="str">
            <v>SDGE:RET:LED OPEN SIGN REPLACING NEON OPEN SIGN</v>
          </cell>
          <cell r="B2446" t="str">
            <v>SDGE</v>
          </cell>
          <cell r="C2446" t="str">
            <v>RET</v>
          </cell>
          <cell r="D2446" t="str">
            <v>LED OPEN SIGN REPLACING NEON OPEN SIGN</v>
          </cell>
          <cell r="E2446" t="str">
            <v>Com</v>
          </cell>
          <cell r="F2446">
            <v>16</v>
          </cell>
          <cell r="G2446">
            <v>0</v>
          </cell>
          <cell r="H2446">
            <v>16</v>
          </cell>
          <cell r="I2446">
            <v>0</v>
          </cell>
          <cell r="J2446" t="b">
            <v>0</v>
          </cell>
        </row>
        <row r="2447">
          <cell r="A2447" t="str">
            <v>SDGE:RET:LIGHTING - 2 FT 4TH GEN. T-8 WITH ELEC. BALLAST (1 LAMP)</v>
          </cell>
          <cell r="B2447" t="str">
            <v>SDGE</v>
          </cell>
          <cell r="C2447" t="str">
            <v>RET</v>
          </cell>
          <cell r="D2447" t="str">
            <v>LIGHTING - 2 FT 4TH GEN. T-8 WITH ELEC. BALLAST (1 LAMP)</v>
          </cell>
          <cell r="E2447" t="str">
            <v>Com</v>
          </cell>
          <cell r="F2447">
            <v>13.31</v>
          </cell>
          <cell r="G2447">
            <v>0</v>
          </cell>
          <cell r="H2447">
            <v>13.31</v>
          </cell>
          <cell r="I2447">
            <v>0</v>
          </cell>
          <cell r="J2447" t="b">
            <v>0</v>
          </cell>
        </row>
        <row r="2448">
          <cell r="A2448" t="str">
            <v>SDGE:RET:LIGHTING - 2 FT 4TH GEN. T-8 WITH ELEC. BALLAST (1 LAMP)</v>
          </cell>
          <cell r="B2448" t="str">
            <v>SDGE</v>
          </cell>
          <cell r="C2448" t="str">
            <v>RET</v>
          </cell>
          <cell r="D2448" t="str">
            <v>LIGHTING - 2 FT 4TH GEN. T-8 WITH ELEC. BALLAST (1 LAMP)</v>
          </cell>
          <cell r="E2448" t="str">
            <v>Com</v>
          </cell>
          <cell r="F2448">
            <v>15</v>
          </cell>
          <cell r="G2448">
            <v>0</v>
          </cell>
          <cell r="H2448">
            <v>15</v>
          </cell>
          <cell r="I2448">
            <v>0</v>
          </cell>
          <cell r="J2448" t="b">
            <v>0</v>
          </cell>
        </row>
        <row r="2449">
          <cell r="A2449" t="str">
            <v>SDGE:RET:LIGHTING - 3 FT 4TH GEN. T-8 WITH ELEC. BALLAST (1 LAMP)</v>
          </cell>
          <cell r="B2449" t="str">
            <v>SDGE</v>
          </cell>
          <cell r="C2449" t="str">
            <v>RET</v>
          </cell>
          <cell r="D2449" t="str">
            <v>LIGHTING - 3 FT 4TH GEN. T-8 WITH ELEC. BALLAST (1 LAMP)</v>
          </cell>
          <cell r="E2449" t="str">
            <v>Com</v>
          </cell>
          <cell r="F2449">
            <v>15</v>
          </cell>
          <cell r="G2449">
            <v>0</v>
          </cell>
          <cell r="H2449">
            <v>15</v>
          </cell>
          <cell r="I2449">
            <v>0</v>
          </cell>
          <cell r="J2449" t="b">
            <v>0</v>
          </cell>
        </row>
        <row r="2450">
          <cell r="A2450" t="str">
            <v>SCE:ER:65-135 KBTU/HR 12.5 EER OR 14.8 IEER AIR SOURCE UNITARY AIR CONDITIONER DX EQUIPMENT</v>
          </cell>
          <cell r="B2450" t="str">
            <v>SCE</v>
          </cell>
          <cell r="C2450" t="str">
            <v>ER</v>
          </cell>
          <cell r="D2450" t="str">
            <v>65-135 KBTU/HR 12.5 EER OR 14.8 IEER AIR SOURCE UNITARY AIR CONDITIONER DX EQUIPMENT</v>
          </cell>
          <cell r="E2450" t="str">
            <v>Com</v>
          </cell>
          <cell r="F2450">
            <v>15</v>
          </cell>
          <cell r="G2450">
            <v>5</v>
          </cell>
          <cell r="H2450">
            <v>15</v>
          </cell>
          <cell r="I2450">
            <v>5</v>
          </cell>
          <cell r="J2450" t="b">
            <v>0</v>
          </cell>
        </row>
        <row r="2451">
          <cell r="A2451" t="str">
            <v>SCE:REA:135-240 KBTU/HR TO CODE SAVINGS PORTION AIR SOURCE UNITARY AIR CONDITIONER DX EQUIPMENT</v>
          </cell>
          <cell r="B2451" t="str">
            <v>SCE</v>
          </cell>
          <cell r="C2451" t="str">
            <v>REA</v>
          </cell>
          <cell r="D2451" t="str">
            <v>135-240 KBTU/HR TO CODE SAVINGS PORTION AIR SOURCE UNITARY AIR CONDITIONER DX EQUIPMENT</v>
          </cell>
          <cell r="E2451" t="str">
            <v>Com</v>
          </cell>
          <cell r="F2451">
            <v>15</v>
          </cell>
          <cell r="G2451">
            <v>15</v>
          </cell>
          <cell r="H2451">
            <v>5</v>
          </cell>
          <cell r="I2451">
            <v>5</v>
          </cell>
          <cell r="J2451" t="b">
            <v>1</v>
          </cell>
        </row>
        <row r="2452">
          <cell r="A2452" t="str">
            <v>SDGE:RET:LIGHTING - STANDARD TIER 6' CASE DOOR</v>
          </cell>
          <cell r="B2452" t="str">
            <v>SDGE</v>
          </cell>
          <cell r="C2452" t="str">
            <v>RET</v>
          </cell>
          <cell r="D2452" t="str">
            <v>LIGHTING - STANDARD TIER 6' CASE DOOR</v>
          </cell>
          <cell r="E2452" t="str">
            <v>Com</v>
          </cell>
          <cell r="F2452">
            <v>16</v>
          </cell>
          <cell r="G2452">
            <v>0</v>
          </cell>
          <cell r="H2452">
            <v>4</v>
          </cell>
          <cell r="I2452">
            <v>4</v>
          </cell>
          <cell r="J2452" t="b">
            <v>1</v>
          </cell>
        </row>
        <row r="2453">
          <cell r="A2453" t="str">
            <v>SDGE:RET:LIGHTING - T8 TO 4FT 25 WATT LAMP &amp; BALLAST (2 LAMP)</v>
          </cell>
          <cell r="B2453" t="str">
            <v>SDGE</v>
          </cell>
          <cell r="C2453" t="str">
            <v>RET</v>
          </cell>
          <cell r="D2453" t="str">
            <v>LIGHTING - T8 TO 4FT 25 WATT LAMP &amp; BALLAST (2 LAMP)</v>
          </cell>
          <cell r="E2453" t="str">
            <v>Com</v>
          </cell>
          <cell r="F2453">
            <v>13.31</v>
          </cell>
          <cell r="G2453">
            <v>0</v>
          </cell>
          <cell r="H2453">
            <v>13.31</v>
          </cell>
          <cell r="I2453">
            <v>0</v>
          </cell>
          <cell r="J2453" t="b">
            <v>0</v>
          </cell>
        </row>
        <row r="2454">
          <cell r="A2454" t="str">
            <v>SDGE:RET:EXT ENERGY STAR HARDWIRE FIXTURE (18 WATT)</v>
          </cell>
          <cell r="B2454" t="str">
            <v>SDGE</v>
          </cell>
          <cell r="C2454" t="str">
            <v>RET</v>
          </cell>
          <cell r="D2454" t="str">
            <v>EXT ENERGY STAR HARDWIRE FIXTURE (18 WATT)</v>
          </cell>
          <cell r="E2454" t="str">
            <v>Res</v>
          </cell>
          <cell r="F2454">
            <v>9.67</v>
          </cell>
          <cell r="G2454">
            <v>0</v>
          </cell>
          <cell r="H2454">
            <v>9.67</v>
          </cell>
          <cell r="I2454">
            <v>0</v>
          </cell>
          <cell r="J2454" t="b">
            <v>0</v>
          </cell>
        </row>
        <row r="2455">
          <cell r="A2455" t="str">
            <v>SDGE:RET:T-8 OR T-5 LAMP AND ELECTRONIC, 2-LAMP, 4-FOOT FIXTURE   COMMON</v>
          </cell>
          <cell r="B2455" t="str">
            <v>SDGE</v>
          </cell>
          <cell r="C2455" t="str">
            <v>RET</v>
          </cell>
          <cell r="D2455" t="str">
            <v>T-8 OR T-5 LAMP AND ELECTRONIC, 2-LAMP, 4-FOOT FIXTURE   COMMON</v>
          </cell>
          <cell r="E2455" t="str">
            <v>Res</v>
          </cell>
          <cell r="F2455">
            <v>16</v>
          </cell>
          <cell r="G2455">
            <v>0</v>
          </cell>
          <cell r="H2455">
            <v>16</v>
          </cell>
          <cell r="I2455">
            <v>0</v>
          </cell>
          <cell r="J2455" t="b">
            <v>0</v>
          </cell>
        </row>
        <row r="2456">
          <cell r="A2456" t="str">
            <v>SDGE:RET:T-8 OR T-5 LAMP AND ELECTRONIC, 4-LAMP, 4-FOOT FIXTURE   COMMON</v>
          </cell>
          <cell r="B2456" t="str">
            <v>SDGE</v>
          </cell>
          <cell r="C2456" t="str">
            <v>RET</v>
          </cell>
          <cell r="D2456" t="str">
            <v>T-8 OR T-5 LAMP AND ELECTRONIC, 4-LAMP, 4-FOOT FIXTURE   COMMON</v>
          </cell>
          <cell r="E2456" t="str">
            <v>Res</v>
          </cell>
          <cell r="F2456">
            <v>16</v>
          </cell>
          <cell r="G2456">
            <v>0</v>
          </cell>
          <cell r="H2456">
            <v>16</v>
          </cell>
          <cell r="I2456">
            <v>0</v>
          </cell>
          <cell r="J2456" t="b">
            <v>0</v>
          </cell>
        </row>
        <row r="2457">
          <cell r="A2457" t="str">
            <v>SDGE:ROB:INT CF FIXTURE COMMON (30-36 WATTS) - ENERGY STAR</v>
          </cell>
          <cell r="B2457" t="str">
            <v>SDGE</v>
          </cell>
          <cell r="C2457" t="str">
            <v>ROB</v>
          </cell>
          <cell r="D2457" t="str">
            <v>INT CF FIXTURE COMMON (30-36 WATTS) - ENERGY STAR</v>
          </cell>
          <cell r="E2457" t="str">
            <v>Res</v>
          </cell>
          <cell r="F2457">
            <v>3.3</v>
          </cell>
          <cell r="G2457">
            <v>0</v>
          </cell>
          <cell r="H2457">
            <v>3.3</v>
          </cell>
          <cell r="I2457">
            <v>0</v>
          </cell>
          <cell r="J2457" t="b">
            <v>0</v>
          </cell>
        </row>
        <row r="2458">
          <cell r="A2458" t="str">
            <v>SCE:ROBNC:&lt;55 KBTU/HR 22 SEER MINI-SPLIT HEAT PUMP DX EQUIPMENT REPLACING &lt;55 KBTU/HR 13 SEER SPLIT SYSTEM HEA</v>
          </cell>
          <cell r="B2458" t="str">
            <v>SCE</v>
          </cell>
          <cell r="C2458" t="str">
            <v>ROBNC</v>
          </cell>
          <cell r="D2458" t="str">
            <v>&lt;55 KBTU/HR 22 SEER MINI-SPLIT HEAT PUMP DX EQUIPMENT REPLACING &lt;55 KBTU/HR 13 SEER SPLIT SYSTEM HEA</v>
          </cell>
          <cell r="E2458" t="str">
            <v>Com</v>
          </cell>
          <cell r="F2458">
            <v>15</v>
          </cell>
          <cell r="G2458">
            <v>15</v>
          </cell>
          <cell r="H2458">
            <v>15</v>
          </cell>
          <cell r="I2458">
            <v>15</v>
          </cell>
          <cell r="J2458" t="b">
            <v>0</v>
          </cell>
        </row>
        <row r="2459">
          <cell r="A2459" t="str">
            <v>SCE:ROBNC:&lt;55KBTU/HR 14 SEER (11.6 EER/12 EER) PACKAGE/SPLIT SYSTEM AIR CONDITIONER DX EQUIPMENT</v>
          </cell>
          <cell r="B2459" t="str">
            <v>SCE</v>
          </cell>
          <cell r="C2459" t="str">
            <v>ROBNC</v>
          </cell>
          <cell r="D2459" t="str">
            <v>&lt;55KBTU/HR 14 SEER (11.6 EER/12 EER) PACKAGE/SPLIT SYSTEM AIR CONDITIONER DX EQUIPMENT</v>
          </cell>
          <cell r="E2459" t="str">
            <v>Com</v>
          </cell>
          <cell r="F2459">
            <v>15</v>
          </cell>
          <cell r="G2459">
            <v>15</v>
          </cell>
          <cell r="H2459">
            <v>15</v>
          </cell>
          <cell r="I2459">
            <v>15</v>
          </cell>
          <cell r="J2459" t="b">
            <v>0</v>
          </cell>
        </row>
        <row r="2460">
          <cell r="A2460" t="str">
            <v>SCE:ROBNC:&lt;65KBTU/HR 16 SEER (12.4 EER/13 EER) PACKAGE/SPLIT SYSTEM AIR CONDITIONER DX EQUIPMENT</v>
          </cell>
          <cell r="B2460" t="str">
            <v>SCE</v>
          </cell>
          <cell r="C2460" t="str">
            <v>ROBNC</v>
          </cell>
          <cell r="D2460" t="str">
            <v>&lt;65KBTU/HR 16 SEER (12.4 EER/13 EER) PACKAGE/SPLIT SYSTEM AIR CONDITIONER DX EQUIPMENT</v>
          </cell>
          <cell r="E2460" t="str">
            <v>Com</v>
          </cell>
          <cell r="F2460">
            <v>15</v>
          </cell>
          <cell r="G2460">
            <v>15</v>
          </cell>
          <cell r="H2460">
            <v>15</v>
          </cell>
          <cell r="I2460">
            <v>15</v>
          </cell>
          <cell r="J2460" t="b">
            <v>0</v>
          </cell>
        </row>
        <row r="2461">
          <cell r="A2461" t="str">
            <v>SCE:ROBNC:&gt;= 65 KBTU/HR VARIABLE REFRIGERANT FLOW HEAT RECOVERY DX EQUIPMENT REPLACING PACKAGE VARIABLE AIR VO</v>
          </cell>
          <cell r="B2461" t="str">
            <v>SCE</v>
          </cell>
          <cell r="C2461" t="str">
            <v>ROBNC</v>
          </cell>
          <cell r="D2461" t="str">
            <v>&gt;= 65 KBTU/HR VARIABLE REFRIGERANT FLOW HEAT RECOVERY DX EQUIPMENT REPLACING PACKAGE VARIABLE AIR VO</v>
          </cell>
          <cell r="E2461" t="str">
            <v>Com</v>
          </cell>
          <cell r="F2461">
            <v>15</v>
          </cell>
          <cell r="G2461">
            <v>15</v>
          </cell>
          <cell r="H2461">
            <v>15</v>
          </cell>
          <cell r="I2461">
            <v>15</v>
          </cell>
          <cell r="J2461" t="b">
            <v>0</v>
          </cell>
        </row>
        <row r="2462">
          <cell r="A2462" t="str">
            <v>SCE:ROBNC:17 SEER (12.28 EER) SPLIT SYSTEM AIR CONDITIONER DX EQUIPMENT</v>
          </cell>
          <cell r="B2462" t="str">
            <v>SCE</v>
          </cell>
          <cell r="C2462" t="str">
            <v>ROBNC</v>
          </cell>
          <cell r="D2462" t="str">
            <v>17 SEER (12.28 EER) SPLIT SYSTEM AIR CONDITIONER DX EQUIPMENT</v>
          </cell>
          <cell r="E2462" t="str">
            <v>Res</v>
          </cell>
          <cell r="F2462">
            <v>15</v>
          </cell>
          <cell r="G2462">
            <v>15</v>
          </cell>
          <cell r="H2462">
            <v>15</v>
          </cell>
          <cell r="I2462">
            <v>15</v>
          </cell>
          <cell r="J2462" t="b">
            <v>0</v>
          </cell>
        </row>
        <row r="2463">
          <cell r="A2463" t="str">
            <v>SCE:ROBNC:55-64KBTU/HR 15 SEER (12 EER/12.5 EER) HEAT PUMP</v>
          </cell>
          <cell r="B2463" t="str">
            <v>SCE</v>
          </cell>
          <cell r="C2463" t="str">
            <v>ROBNC</v>
          </cell>
          <cell r="D2463" t="str">
            <v>55-64KBTU/HR 15 SEER (12 EER/12.5 EER) HEAT PUMP</v>
          </cell>
          <cell r="E2463" t="str">
            <v>Com</v>
          </cell>
          <cell r="F2463">
            <v>15</v>
          </cell>
          <cell r="G2463">
            <v>15</v>
          </cell>
          <cell r="H2463">
            <v>15</v>
          </cell>
          <cell r="I2463">
            <v>15</v>
          </cell>
          <cell r="J2463" t="b">
            <v>0</v>
          </cell>
        </row>
        <row r="2464">
          <cell r="A2464" t="str">
            <v>SDGE:RET:LIGHTING - T8 TO 4FT 25 WATT LAMP &amp; BALLAST (2 LAMP)</v>
          </cell>
          <cell r="B2464" t="str">
            <v>SDGE</v>
          </cell>
          <cell r="C2464" t="str">
            <v>RET</v>
          </cell>
          <cell r="D2464" t="str">
            <v>LIGHTING - T8 TO 4FT 25 WATT LAMP &amp; BALLAST (2 LAMP)</v>
          </cell>
          <cell r="E2464" t="str">
            <v>Com</v>
          </cell>
          <cell r="F2464">
            <v>14.46</v>
          </cell>
          <cell r="G2464">
            <v>0</v>
          </cell>
          <cell r="H2464">
            <v>14.46</v>
          </cell>
          <cell r="I2464">
            <v>0</v>
          </cell>
          <cell r="J2464" t="b">
            <v>0</v>
          </cell>
        </row>
        <row r="2465">
          <cell r="A2465" t="str">
            <v>SDGE:RET:LIGHTING - T8 TO 4FT 25 WATT LAMP &amp; BALLAST (2 LAMP)</v>
          </cell>
          <cell r="B2465" t="str">
            <v>SDGE</v>
          </cell>
          <cell r="C2465" t="str">
            <v>RET</v>
          </cell>
          <cell r="D2465" t="str">
            <v>LIGHTING - T8 TO 4FT 25 WATT LAMP &amp; BALLAST (2 LAMP)</v>
          </cell>
          <cell r="E2465" t="str">
            <v>Com</v>
          </cell>
          <cell r="F2465">
            <v>15</v>
          </cell>
          <cell r="G2465">
            <v>0</v>
          </cell>
          <cell r="H2465">
            <v>15</v>
          </cell>
          <cell r="I2465">
            <v>0</v>
          </cell>
          <cell r="J2465" t="b">
            <v>0</v>
          </cell>
        </row>
        <row r="2466">
          <cell r="A2466" t="str">
            <v>SCE:ROBNC:55-64KBTU/HR 17 SEER (13 EER/13.5 EER) HEAT PUMP</v>
          </cell>
          <cell r="B2466" t="str">
            <v>SCE</v>
          </cell>
          <cell r="C2466" t="str">
            <v>ROBNC</v>
          </cell>
          <cell r="D2466" t="str">
            <v>55-64KBTU/HR 17 SEER (13 EER/13.5 EER) HEAT PUMP</v>
          </cell>
          <cell r="E2466" t="str">
            <v>Com</v>
          </cell>
          <cell r="F2466">
            <v>15</v>
          </cell>
          <cell r="G2466">
            <v>15</v>
          </cell>
          <cell r="H2466">
            <v>15</v>
          </cell>
          <cell r="I2466">
            <v>15</v>
          </cell>
          <cell r="J2466" t="b">
            <v>0</v>
          </cell>
        </row>
        <row r="2467">
          <cell r="A2467" t="str">
            <v>SCE:ROBNC:AIR CONDITIONER WITH EVAPORATIVELY COOLED CONDENSER</v>
          </cell>
          <cell r="B2467" t="str">
            <v>SCE</v>
          </cell>
          <cell r="C2467" t="str">
            <v>ROBNC</v>
          </cell>
          <cell r="D2467" t="str">
            <v>AIR CONDITIONER WITH EVAPORATIVELY COOLED CONDENSER</v>
          </cell>
          <cell r="E2467" t="str">
            <v>Res</v>
          </cell>
          <cell r="F2467">
            <v>15</v>
          </cell>
          <cell r="G2467">
            <v>15</v>
          </cell>
          <cell r="H2467">
            <v>15</v>
          </cell>
          <cell r="I2467">
            <v>15</v>
          </cell>
          <cell r="J2467" t="b">
            <v>0</v>
          </cell>
        </row>
        <row r="2468">
          <cell r="A2468" t="str">
            <v>SDGE:RET:LIGHTING - T8 TO 4FT 28 WATT LAMP &amp; BALLAST (1 LAMP)</v>
          </cell>
          <cell r="B2468" t="str">
            <v>SDGE</v>
          </cell>
          <cell r="C2468" t="str">
            <v>RET</v>
          </cell>
          <cell r="D2468" t="str">
            <v>LIGHTING - T8 TO 4FT 28 WATT LAMP &amp; BALLAST (1 LAMP)</v>
          </cell>
          <cell r="E2468" t="str">
            <v>Com</v>
          </cell>
          <cell r="F2468">
            <v>14.26</v>
          </cell>
          <cell r="G2468">
            <v>0</v>
          </cell>
          <cell r="H2468">
            <v>14.26</v>
          </cell>
          <cell r="I2468">
            <v>0</v>
          </cell>
          <cell r="J2468" t="b">
            <v>0</v>
          </cell>
        </row>
        <row r="2469">
          <cell r="A2469" t="str">
            <v>SDGE:RET:LIGHTING - T8 TO 4FT 28 WATT LAMP &amp; BALLAST (1 LAMP)</v>
          </cell>
          <cell r="B2469" t="str">
            <v>SDGE</v>
          </cell>
          <cell r="C2469" t="str">
            <v>RET</v>
          </cell>
          <cell r="D2469" t="str">
            <v>LIGHTING - T8 TO 4FT 28 WATT LAMP &amp; BALLAST (1 LAMP)</v>
          </cell>
          <cell r="E2469" t="str">
            <v>Com</v>
          </cell>
          <cell r="F2469">
            <v>14.46</v>
          </cell>
          <cell r="G2469">
            <v>0</v>
          </cell>
          <cell r="H2469">
            <v>14.46</v>
          </cell>
          <cell r="I2469">
            <v>0</v>
          </cell>
          <cell r="J2469" t="b">
            <v>0</v>
          </cell>
        </row>
        <row r="2470">
          <cell r="A2470" t="str">
            <v>SDGE:RET:LIGHTING - T8 TO 4FT 28 WATT LAMP &amp; BALLAST (1 LAMP)</v>
          </cell>
          <cell r="B2470" t="str">
            <v>SDGE</v>
          </cell>
          <cell r="C2470" t="str">
            <v>RET</v>
          </cell>
          <cell r="D2470" t="str">
            <v>LIGHTING - T8 TO 4FT 28 WATT LAMP &amp; BALLAST (1 LAMP)</v>
          </cell>
          <cell r="E2470" t="str">
            <v>Com</v>
          </cell>
          <cell r="F2470">
            <v>14.49</v>
          </cell>
          <cell r="G2470">
            <v>0</v>
          </cell>
          <cell r="H2470">
            <v>14.49</v>
          </cell>
          <cell r="I2470">
            <v>0</v>
          </cell>
          <cell r="J2470" t="b">
            <v>0</v>
          </cell>
        </row>
        <row r="2471">
          <cell r="A2471" t="str">
            <v>SDGE:RET:LIGHTING - T8 TO 4FT 28 WATT LAMP &amp; BALLAST (2 LAMP)</v>
          </cell>
          <cell r="B2471" t="str">
            <v>SDGE</v>
          </cell>
          <cell r="C2471" t="str">
            <v>RET</v>
          </cell>
          <cell r="D2471" t="str">
            <v>LIGHTING - T8 TO 4FT 28 WATT LAMP &amp; BALLAST (2 LAMP)</v>
          </cell>
          <cell r="E2471" t="str">
            <v>Com</v>
          </cell>
          <cell r="F2471">
            <v>14.46</v>
          </cell>
          <cell r="G2471">
            <v>0</v>
          </cell>
          <cell r="H2471">
            <v>14.46</v>
          </cell>
          <cell r="I2471">
            <v>0</v>
          </cell>
          <cell r="J2471" t="b">
            <v>0</v>
          </cell>
        </row>
        <row r="2472">
          <cell r="A2472" t="str">
            <v>SCE:REA:VARIABLE SPEED DRIVE ON HVAC FAN CONTROL</v>
          </cell>
          <cell r="B2472" t="str">
            <v>SCE</v>
          </cell>
          <cell r="C2472" t="str">
            <v>REA</v>
          </cell>
          <cell r="D2472" t="str">
            <v>VARIABLE SPEED DRIVE ON HVAC FAN CONTROL</v>
          </cell>
          <cell r="E2472" t="str">
            <v>Ind</v>
          </cell>
          <cell r="F2472">
            <v>0</v>
          </cell>
          <cell r="G2472">
            <v>0</v>
          </cell>
          <cell r="H2472">
            <v>0</v>
          </cell>
          <cell r="I2472">
            <v>0</v>
          </cell>
          <cell r="J2472" t="b">
            <v>0</v>
          </cell>
        </row>
        <row r="2473">
          <cell r="A2473" t="str">
            <v>SCE:ROBNC:&lt;100 HP COMPRESSED AIR SYSTEM - CYCLING AIR DRYER</v>
          </cell>
          <cell r="B2473" t="str">
            <v>SCE</v>
          </cell>
          <cell r="C2473" t="str">
            <v>ROBNC</v>
          </cell>
          <cell r="D2473" t="str">
            <v>&lt;100 HP COMPRESSED AIR SYSTEM - CYCLING AIR DRYER</v>
          </cell>
          <cell r="E2473" t="str">
            <v>Ind</v>
          </cell>
          <cell r="F2473">
            <v>13</v>
          </cell>
          <cell r="G2473">
            <v>13</v>
          </cell>
          <cell r="H2473">
            <v>13</v>
          </cell>
          <cell r="I2473">
            <v>13</v>
          </cell>
          <cell r="J2473" t="b">
            <v>0</v>
          </cell>
        </row>
        <row r="2474">
          <cell r="A2474" t="str">
            <v>SCE:ROBNC:= 15 WATT DOWN LIGHT (NON RES) LED REPLACING 40-100 WATTS INCANDESCENT LIGHTING</v>
          </cell>
          <cell r="B2474" t="str">
            <v>SCE</v>
          </cell>
          <cell r="C2474" t="str">
            <v>ROBNC</v>
          </cell>
          <cell r="D2474" t="str">
            <v>= 15 WATT DOWN LIGHT (NON RES) LED REPLACING 40-100 WATTS INCANDESCENT LIGHTING</v>
          </cell>
          <cell r="E2474" t="str">
            <v>Ind</v>
          </cell>
          <cell r="F2474">
            <v>5.9000000953674299</v>
          </cell>
          <cell r="G2474">
            <v>5.9000000953674299</v>
          </cell>
          <cell r="H2474">
            <v>5.9000000953674299</v>
          </cell>
          <cell r="I2474">
            <v>5.9000000953674299</v>
          </cell>
          <cell r="J2474" t="b">
            <v>0</v>
          </cell>
        </row>
        <row r="2475">
          <cell r="A2475" t="str">
            <v>SCE:ROBNC:= 15 WATT DOWN LIGHT (NON RES) LED REPLACING 40-100 WATTS INCANDESCENT LIGHTING</v>
          </cell>
          <cell r="B2475" t="str">
            <v>SCE</v>
          </cell>
          <cell r="C2475" t="str">
            <v>ROBNC</v>
          </cell>
          <cell r="D2475" t="str">
            <v>= 15 WATT DOWN LIGHT (NON RES) LED REPLACING 40-100 WATTS INCANDESCENT LIGHTING</v>
          </cell>
          <cell r="E2475" t="str">
            <v>Ind</v>
          </cell>
          <cell r="F2475">
            <v>7.8000001907348597</v>
          </cell>
          <cell r="G2475">
            <v>7.8000001907348597</v>
          </cell>
          <cell r="H2475">
            <v>7.8000001907348597</v>
          </cell>
          <cell r="I2475">
            <v>7.8000001907348597</v>
          </cell>
          <cell r="J2475" t="b">
            <v>0</v>
          </cell>
        </row>
        <row r="2476">
          <cell r="A2476" t="str">
            <v>SCE:ROBNC:&gt; 6 TO 10 WATT MR16 LED</v>
          </cell>
          <cell r="B2476" t="str">
            <v>SCE</v>
          </cell>
          <cell r="C2476" t="str">
            <v>ROBNC</v>
          </cell>
          <cell r="D2476" t="str">
            <v>&gt; 6 TO 10 WATT MR16 LED</v>
          </cell>
          <cell r="E2476" t="str">
            <v>Ind</v>
          </cell>
          <cell r="F2476">
            <v>6.1999998092651403</v>
          </cell>
          <cell r="G2476">
            <v>6.1999998092651403</v>
          </cell>
          <cell r="H2476">
            <v>6.1999998092651403</v>
          </cell>
          <cell r="I2476">
            <v>6.1999998092651403</v>
          </cell>
          <cell r="J2476" t="b">
            <v>0</v>
          </cell>
        </row>
        <row r="2477">
          <cell r="A2477" t="str">
            <v>SCE:ROBNC:BOILERLESS AND CONNECTIONLESS  STEAMER</v>
          </cell>
          <cell r="B2477" t="str">
            <v>SCE</v>
          </cell>
          <cell r="C2477" t="str">
            <v>ROBNC</v>
          </cell>
          <cell r="D2477" t="str">
            <v>BOILERLESS AND CONNECTIONLESS  STEAMER</v>
          </cell>
          <cell r="E2477" t="str">
            <v>Ind</v>
          </cell>
          <cell r="F2477">
            <v>12</v>
          </cell>
          <cell r="G2477">
            <v>12</v>
          </cell>
          <cell r="H2477">
            <v>12</v>
          </cell>
          <cell r="I2477">
            <v>12</v>
          </cell>
          <cell r="J2477" t="b">
            <v>0</v>
          </cell>
        </row>
        <row r="2478">
          <cell r="A2478" t="str">
            <v>SDGE:RET:LIGHTING - T8 TO 4FT 28 WATT LAMP &amp; BALLAST (2 LAMP)</v>
          </cell>
          <cell r="B2478" t="str">
            <v>SDGE</v>
          </cell>
          <cell r="C2478" t="str">
            <v>RET</v>
          </cell>
          <cell r="D2478" t="str">
            <v>LIGHTING - T8 TO 4FT 28 WATT LAMP &amp; BALLAST (2 LAMP)</v>
          </cell>
          <cell r="E2478" t="str">
            <v>Com</v>
          </cell>
          <cell r="F2478">
            <v>15</v>
          </cell>
          <cell r="G2478">
            <v>0</v>
          </cell>
          <cell r="H2478">
            <v>15</v>
          </cell>
          <cell r="I2478">
            <v>0</v>
          </cell>
          <cell r="J2478" t="b">
            <v>0</v>
          </cell>
        </row>
        <row r="2479">
          <cell r="A2479" t="str">
            <v>SDGE:RET:LIGHTING - T8 TO 4FT 28 WATT LAMP &amp; BALLAST (3 LAMP)</v>
          </cell>
          <cell r="B2479" t="str">
            <v>SDGE</v>
          </cell>
          <cell r="C2479" t="str">
            <v>RET</v>
          </cell>
          <cell r="D2479" t="str">
            <v>LIGHTING - T8 TO 4FT 28 WATT LAMP &amp; BALLAST (3 LAMP)</v>
          </cell>
          <cell r="E2479" t="str">
            <v>Com</v>
          </cell>
          <cell r="F2479">
            <v>14.46</v>
          </cell>
          <cell r="G2479">
            <v>0</v>
          </cell>
          <cell r="H2479">
            <v>14.46</v>
          </cell>
          <cell r="I2479">
            <v>0</v>
          </cell>
          <cell r="J2479" t="b">
            <v>0</v>
          </cell>
        </row>
        <row r="2480">
          <cell r="A2480" t="str">
            <v>SCE:REA:&lt; 25 HP SUBMERSIBLE WELL PUMP SYSTEM OVERHAUL MAINTENANCE</v>
          </cell>
          <cell r="B2480" t="str">
            <v>SCE</v>
          </cell>
          <cell r="C2480" t="str">
            <v>REA</v>
          </cell>
          <cell r="D2480" t="str">
            <v>&lt; 25 HP SUBMERSIBLE WELL PUMP SYSTEM OVERHAUL MAINTENANCE</v>
          </cell>
          <cell r="E2480" t="str">
            <v>Ag</v>
          </cell>
          <cell r="F2480">
            <v>6.5</v>
          </cell>
          <cell r="G2480">
            <v>6.5</v>
          </cell>
          <cell r="H2480">
            <v>6.5</v>
          </cell>
          <cell r="I2480">
            <v>6.5</v>
          </cell>
          <cell r="J2480" t="b">
            <v>0</v>
          </cell>
        </row>
        <row r="2481">
          <cell r="A2481" t="str">
            <v>SCE:REA:= 25 HP SUBMERSIBLE BOOSTER PUMP SYSTEM OVERHAUL MAINTENANCE</v>
          </cell>
          <cell r="B2481" t="str">
            <v>SCE</v>
          </cell>
          <cell r="C2481" t="str">
            <v>REA</v>
          </cell>
          <cell r="D2481" t="str">
            <v>= 25 HP SUBMERSIBLE BOOSTER PUMP SYSTEM OVERHAUL MAINTENANCE</v>
          </cell>
          <cell r="E2481" t="str">
            <v>Ag</v>
          </cell>
          <cell r="F2481">
            <v>8.3000001907348597</v>
          </cell>
          <cell r="G2481">
            <v>8.3000001907348597</v>
          </cell>
          <cell r="H2481">
            <v>8.3000001907348597</v>
          </cell>
          <cell r="I2481">
            <v>8.3000001907348597</v>
          </cell>
          <cell r="J2481" t="b">
            <v>0</v>
          </cell>
        </row>
        <row r="2482">
          <cell r="A2482" t="str">
            <v>SCE:ROBNC:&lt; 8 WATT A-LAMP LED</v>
          </cell>
          <cell r="B2482" t="str">
            <v>SCE</v>
          </cell>
          <cell r="C2482" t="str">
            <v>ROBNC</v>
          </cell>
          <cell r="D2482" t="str">
            <v>&lt; 8 WATT A-LAMP LED</v>
          </cell>
          <cell r="E2482" t="str">
            <v>Res</v>
          </cell>
          <cell r="F2482">
            <v>6.9000000953674299</v>
          </cell>
          <cell r="G2482">
            <v>6.9000000953674299</v>
          </cell>
          <cell r="H2482">
            <v>6.9000000953674299</v>
          </cell>
          <cell r="I2482">
            <v>6.9000000953674299</v>
          </cell>
          <cell r="J2482" t="b">
            <v>0</v>
          </cell>
        </row>
        <row r="2483">
          <cell r="A2483" t="str">
            <v>SCE:ROBNC:= 15 WATT DOWN LIGHT (NON RES) LED REPLACING 40-100 WATTS INCANDESCENT LIGHTING</v>
          </cell>
          <cell r="B2483" t="str">
            <v>SCE</v>
          </cell>
          <cell r="C2483" t="str">
            <v>ROBNC</v>
          </cell>
          <cell r="D2483" t="str">
            <v>= 15 WATT DOWN LIGHT (NON RES) LED REPLACING 40-100 WATTS INCANDESCENT LIGHTING</v>
          </cell>
          <cell r="E2483" t="str">
            <v>Res</v>
          </cell>
          <cell r="F2483">
            <v>7.0999999046325701</v>
          </cell>
          <cell r="G2483">
            <v>7.0999999046325701</v>
          </cell>
          <cell r="H2483">
            <v>7.0999999046325701</v>
          </cell>
          <cell r="I2483">
            <v>7.0999999046325701</v>
          </cell>
          <cell r="J2483" t="b">
            <v>0</v>
          </cell>
        </row>
        <row r="2484">
          <cell r="A2484" t="str">
            <v>SCE:ROBNC:&gt;= 4 WATT CANDELABRA LED</v>
          </cell>
          <cell r="B2484" t="str">
            <v>SCE</v>
          </cell>
          <cell r="C2484" t="str">
            <v>ROBNC</v>
          </cell>
          <cell r="D2484" t="str">
            <v>&gt;= 4 WATT CANDELABRA LED</v>
          </cell>
          <cell r="E2484" t="str">
            <v>Com</v>
          </cell>
          <cell r="F2484">
            <v>4.9000000953674299</v>
          </cell>
          <cell r="G2484">
            <v>4.9000000953674299</v>
          </cell>
          <cell r="H2484">
            <v>4.9000000953674299</v>
          </cell>
          <cell r="I2484">
            <v>4.9000000953674299</v>
          </cell>
          <cell r="J2484" t="b">
            <v>0</v>
          </cell>
        </row>
        <row r="2485">
          <cell r="A2485" t="str">
            <v>SCE:ROBNC:&gt;= 4 WATT CANDELABRA LED</v>
          </cell>
          <cell r="B2485" t="str">
            <v>SCE</v>
          </cell>
          <cell r="C2485" t="str">
            <v>ROBNC</v>
          </cell>
          <cell r="D2485" t="str">
            <v>&gt;= 4 WATT CANDELABRA LED</v>
          </cell>
          <cell r="E2485" t="str">
            <v>Ind</v>
          </cell>
          <cell r="F2485">
            <v>4.9000000953674299</v>
          </cell>
          <cell r="G2485">
            <v>4.9000000953674299</v>
          </cell>
          <cell r="H2485">
            <v>4.9000000953674299</v>
          </cell>
          <cell r="I2485">
            <v>4.9000000953674299</v>
          </cell>
          <cell r="J2485" t="b">
            <v>0</v>
          </cell>
        </row>
        <row r="2486">
          <cell r="A2486" t="str">
            <v>SCE:ROBNC:&gt;= 4 WATT CANDELABRA LED</v>
          </cell>
          <cell r="B2486" t="str">
            <v>SCE</v>
          </cell>
          <cell r="C2486" t="str">
            <v>ROBNC</v>
          </cell>
          <cell r="D2486" t="str">
            <v>&gt;= 4 WATT CANDELABRA LED</v>
          </cell>
          <cell r="E2486" t="str">
            <v>Res</v>
          </cell>
          <cell r="F2486">
            <v>4.8000001907348597</v>
          </cell>
          <cell r="G2486">
            <v>4.8000001907348597</v>
          </cell>
          <cell r="H2486">
            <v>4.8000001907348597</v>
          </cell>
          <cell r="I2486">
            <v>4.8000001907348597</v>
          </cell>
          <cell r="J2486" t="b">
            <v>0</v>
          </cell>
        </row>
        <row r="2487">
          <cell r="A2487" t="str">
            <v>SCE:ROBNC:10 WATT TO &lt; 11 WATT MR16 LED</v>
          </cell>
          <cell r="B2487" t="str">
            <v>SCE</v>
          </cell>
          <cell r="C2487" t="str">
            <v>ROBNC</v>
          </cell>
          <cell r="D2487" t="str">
            <v>10 WATT TO &lt; 11 WATT MR16 LED</v>
          </cell>
          <cell r="E2487" t="str">
            <v>Res</v>
          </cell>
          <cell r="F2487">
            <v>6.5999999046325701</v>
          </cell>
          <cell r="G2487">
            <v>6.5999999046325701</v>
          </cell>
          <cell r="H2487">
            <v>6.5999999046325701</v>
          </cell>
          <cell r="I2487">
            <v>6.5999999046325701</v>
          </cell>
          <cell r="J2487" t="b">
            <v>0</v>
          </cell>
        </row>
        <row r="2488">
          <cell r="A2488" t="str">
            <v>PGE:R:LED R-BR -  5 TO &lt;11 WATTS</v>
          </cell>
          <cell r="B2488" t="str">
            <v>PGE</v>
          </cell>
          <cell r="C2488" t="str">
            <v>R</v>
          </cell>
          <cell r="D2488" t="str">
            <v>LED R-BR -  5 TO &lt;11 WATTS</v>
          </cell>
          <cell r="E2488" t="str">
            <v>Res</v>
          </cell>
          <cell r="F2488">
            <v>9.5</v>
          </cell>
          <cell r="G2488">
            <v>0</v>
          </cell>
          <cell r="H2488">
            <v>9.5</v>
          </cell>
          <cell r="I2488">
            <v>0</v>
          </cell>
          <cell r="J2488" t="b">
            <v>0</v>
          </cell>
        </row>
        <row r="2489">
          <cell r="A2489" t="str">
            <v>SCE:ROBNC:11 WATT TO &lt; 12 WATT A-LAMP LED</v>
          </cell>
          <cell r="B2489" t="str">
            <v>SCE</v>
          </cell>
          <cell r="C2489" t="str">
            <v>ROBNC</v>
          </cell>
          <cell r="D2489" t="str">
            <v>11 WATT TO &lt; 12 WATT A-LAMP LED</v>
          </cell>
          <cell r="E2489" t="str">
            <v>Com</v>
          </cell>
          <cell r="F2489">
            <v>6.4000000953674299</v>
          </cell>
          <cell r="G2489">
            <v>6.4000000953674299</v>
          </cell>
          <cell r="H2489">
            <v>6.4000000953674299</v>
          </cell>
          <cell r="I2489">
            <v>6.4000000953674299</v>
          </cell>
          <cell r="J2489" t="b">
            <v>0</v>
          </cell>
        </row>
        <row r="2490">
          <cell r="A2490" t="str">
            <v>SCE:ROBNC:11 WATT TO &lt; 12 WATT A-LAMP LED</v>
          </cell>
          <cell r="B2490" t="str">
            <v>SCE</v>
          </cell>
          <cell r="C2490" t="str">
            <v>ROBNC</v>
          </cell>
          <cell r="D2490" t="str">
            <v>11 WATT TO &lt; 12 WATT A-LAMP LED</v>
          </cell>
          <cell r="E2490" t="str">
            <v>Com</v>
          </cell>
          <cell r="F2490">
            <v>6.9000000953674299</v>
          </cell>
          <cell r="G2490">
            <v>6.9000000953674299</v>
          </cell>
          <cell r="H2490">
            <v>6.9000000953674299</v>
          </cell>
          <cell r="I2490">
            <v>6.9000000953674299</v>
          </cell>
          <cell r="J2490" t="b">
            <v>0</v>
          </cell>
        </row>
        <row r="2491">
          <cell r="A2491" t="str">
            <v>SCE:ROBNC:12 WATT TO &lt; 13 WATT PAR30 LED</v>
          </cell>
          <cell r="B2491" t="str">
            <v>SCE</v>
          </cell>
          <cell r="C2491" t="str">
            <v>ROBNC</v>
          </cell>
          <cell r="D2491" t="str">
            <v>12 WATT TO &lt; 13 WATT PAR30 LED</v>
          </cell>
          <cell r="E2491" t="str">
            <v>Com</v>
          </cell>
          <cell r="F2491">
            <v>12</v>
          </cell>
          <cell r="G2491">
            <v>12</v>
          </cell>
          <cell r="H2491">
            <v>12</v>
          </cell>
          <cell r="I2491">
            <v>12</v>
          </cell>
          <cell r="J2491" t="b">
            <v>0</v>
          </cell>
        </row>
        <row r="2492">
          <cell r="A2492" t="str">
            <v>SCE:ROBNC:12 WATT TO &lt; 13 WATT PAR30 LED</v>
          </cell>
          <cell r="B2492" t="str">
            <v>SCE</v>
          </cell>
          <cell r="C2492" t="str">
            <v>ROBNC</v>
          </cell>
          <cell r="D2492" t="str">
            <v>12 WATT TO &lt; 13 WATT PAR30 LED</v>
          </cell>
          <cell r="E2492" t="str">
            <v>Res</v>
          </cell>
          <cell r="F2492">
            <v>6.4000000953674299</v>
          </cell>
          <cell r="G2492">
            <v>6.4000000953674299</v>
          </cell>
          <cell r="H2492">
            <v>6.4000000953674299</v>
          </cell>
          <cell r="I2492">
            <v>6.4000000953674299</v>
          </cell>
          <cell r="J2492" t="b">
            <v>0</v>
          </cell>
        </row>
        <row r="2493">
          <cell r="A2493" t="str">
            <v>SCE:ROBNC:12 WATT TO &lt; 13 WATT PAR38 LED</v>
          </cell>
          <cell r="B2493" t="str">
            <v>SCE</v>
          </cell>
          <cell r="C2493" t="str">
            <v>ROBNC</v>
          </cell>
          <cell r="D2493" t="str">
            <v>12 WATT TO &lt; 13 WATT PAR38 LED</v>
          </cell>
          <cell r="E2493" t="str">
            <v>Res</v>
          </cell>
          <cell r="F2493">
            <v>6.5</v>
          </cell>
          <cell r="G2493">
            <v>6.5</v>
          </cell>
          <cell r="H2493">
            <v>6.5</v>
          </cell>
          <cell r="I2493">
            <v>6.5</v>
          </cell>
          <cell r="J2493" t="b">
            <v>0</v>
          </cell>
        </row>
        <row r="2494">
          <cell r="A2494" t="str">
            <v>SCE:ROBNC:13 WATT TO &lt; 14 WATT PAR30 LED</v>
          </cell>
          <cell r="B2494" t="str">
            <v>SCE</v>
          </cell>
          <cell r="C2494" t="str">
            <v>ROBNC</v>
          </cell>
          <cell r="D2494" t="str">
            <v>13 WATT TO &lt; 14 WATT PAR30 LED</v>
          </cell>
          <cell r="E2494" t="str">
            <v>Ind</v>
          </cell>
          <cell r="F2494">
            <v>6.4000000953674299</v>
          </cell>
          <cell r="G2494">
            <v>6.4000000953674299</v>
          </cell>
          <cell r="H2494">
            <v>6.4000000953674299</v>
          </cell>
          <cell r="I2494">
            <v>6.4000000953674299</v>
          </cell>
          <cell r="J2494" t="b">
            <v>0</v>
          </cell>
        </row>
        <row r="2495">
          <cell r="A2495" t="str">
            <v>SCE:ROBNC:13 WATT TO &lt; 14 WATT PAR38 LED</v>
          </cell>
          <cell r="B2495" t="str">
            <v>SCE</v>
          </cell>
          <cell r="C2495" t="str">
            <v>ROBNC</v>
          </cell>
          <cell r="D2495" t="str">
            <v>13 WATT TO &lt; 14 WATT PAR38 LED</v>
          </cell>
          <cell r="E2495" t="str">
            <v>Com</v>
          </cell>
          <cell r="F2495">
            <v>12</v>
          </cell>
          <cell r="G2495">
            <v>12</v>
          </cell>
          <cell r="H2495">
            <v>12</v>
          </cell>
          <cell r="I2495">
            <v>12</v>
          </cell>
          <cell r="J2495" t="b">
            <v>0</v>
          </cell>
        </row>
        <row r="2496">
          <cell r="A2496" t="str">
            <v>SCE:ROBNC:14 WATT TO &lt; 15 WATT PAR38 LED</v>
          </cell>
          <cell r="B2496" t="str">
            <v>SCE</v>
          </cell>
          <cell r="C2496" t="str">
            <v>ROBNC</v>
          </cell>
          <cell r="D2496" t="str">
            <v>14 WATT TO &lt; 15 WATT PAR38 LED</v>
          </cell>
          <cell r="E2496" t="str">
            <v>Res</v>
          </cell>
          <cell r="F2496">
            <v>6.5</v>
          </cell>
          <cell r="G2496">
            <v>6.5</v>
          </cell>
          <cell r="H2496">
            <v>6.5</v>
          </cell>
          <cell r="I2496">
            <v>6.5</v>
          </cell>
          <cell r="J2496" t="b">
            <v>0</v>
          </cell>
        </row>
        <row r="2497">
          <cell r="A2497" t="str">
            <v>SCE:ROBNC:16 WATT TO &lt; 17 WATT PAR30 LED</v>
          </cell>
          <cell r="B2497" t="str">
            <v>SCE</v>
          </cell>
          <cell r="C2497" t="str">
            <v>ROBNC</v>
          </cell>
          <cell r="D2497" t="str">
            <v>16 WATT TO &lt; 17 WATT PAR30 LED</v>
          </cell>
          <cell r="E2497" t="str">
            <v>Com</v>
          </cell>
          <cell r="F2497">
            <v>6.5</v>
          </cell>
          <cell r="G2497">
            <v>6.5</v>
          </cell>
          <cell r="H2497">
            <v>6.5</v>
          </cell>
          <cell r="I2497">
            <v>6.5</v>
          </cell>
          <cell r="J2497" t="b">
            <v>0</v>
          </cell>
        </row>
        <row r="2498">
          <cell r="A2498" t="str">
            <v>SCE:ROBNC:18 WATT TO &lt; 19 WATT PAR38 LED</v>
          </cell>
          <cell r="B2498" t="str">
            <v>SCE</v>
          </cell>
          <cell r="C2498" t="str">
            <v>ROBNC</v>
          </cell>
          <cell r="D2498" t="str">
            <v>18 WATT TO &lt; 19 WATT PAR38 LED</v>
          </cell>
          <cell r="E2498" t="str">
            <v>Ind</v>
          </cell>
          <cell r="F2498">
            <v>6.4000000953674299</v>
          </cell>
          <cell r="G2498">
            <v>6.4000000953674299</v>
          </cell>
          <cell r="H2498">
            <v>6.4000000953674299</v>
          </cell>
          <cell r="I2498">
            <v>6.4000000953674299</v>
          </cell>
          <cell r="J2498" t="b">
            <v>0</v>
          </cell>
        </row>
        <row r="2499">
          <cell r="A2499" t="str">
            <v>SCE:ROBNC:18 WATT TO &lt; 19 WATT PAR38 LED</v>
          </cell>
          <cell r="B2499" t="str">
            <v>SCE</v>
          </cell>
          <cell r="C2499" t="str">
            <v>ROBNC</v>
          </cell>
          <cell r="D2499" t="str">
            <v>18 WATT TO &lt; 19 WATT PAR38 LED</v>
          </cell>
          <cell r="E2499" t="str">
            <v>Res</v>
          </cell>
          <cell r="F2499">
            <v>6.5</v>
          </cell>
          <cell r="G2499">
            <v>6.5</v>
          </cell>
          <cell r="H2499">
            <v>6.5</v>
          </cell>
          <cell r="I2499">
            <v>6.5</v>
          </cell>
          <cell r="J2499" t="b">
            <v>0</v>
          </cell>
        </row>
        <row r="2500">
          <cell r="A2500" t="str">
            <v>SCE:ROBNC:19 WATT TO &lt; 20 WATT PAR38 LED</v>
          </cell>
          <cell r="B2500" t="str">
            <v>SCE</v>
          </cell>
          <cell r="C2500" t="str">
            <v>ROBNC</v>
          </cell>
          <cell r="D2500" t="str">
            <v>19 WATT TO &lt; 20 WATT PAR38 LED</v>
          </cell>
          <cell r="E2500" t="str">
            <v>Ind</v>
          </cell>
          <cell r="F2500">
            <v>6.5</v>
          </cell>
          <cell r="G2500">
            <v>6.5</v>
          </cell>
          <cell r="H2500">
            <v>6.5</v>
          </cell>
          <cell r="I2500">
            <v>6.5</v>
          </cell>
          <cell r="J2500" t="b">
            <v>0</v>
          </cell>
        </row>
        <row r="2501">
          <cell r="A2501" t="str">
            <v>SCE:ROBNC:3 WATT TO &lt; 4 WATT CANDELABRA LED</v>
          </cell>
          <cell r="B2501" t="str">
            <v>SCE</v>
          </cell>
          <cell r="C2501" t="str">
            <v>ROBNC</v>
          </cell>
          <cell r="D2501" t="str">
            <v>3 WATT TO &lt; 4 WATT CANDELABRA LED</v>
          </cell>
          <cell r="E2501" t="str">
            <v>Com</v>
          </cell>
          <cell r="F2501">
            <v>9</v>
          </cell>
          <cell r="G2501">
            <v>9</v>
          </cell>
          <cell r="H2501">
            <v>9</v>
          </cell>
          <cell r="I2501">
            <v>9</v>
          </cell>
          <cell r="J2501" t="b">
            <v>0</v>
          </cell>
        </row>
        <row r="2502">
          <cell r="A2502" t="str">
            <v>SCE:ROBNC:6 WATT TO &lt; 7 WATT MR16 LED</v>
          </cell>
          <cell r="B2502" t="str">
            <v>SCE</v>
          </cell>
          <cell r="C2502" t="str">
            <v>ROBNC</v>
          </cell>
          <cell r="D2502" t="str">
            <v>6 WATT TO &lt; 7 WATT MR16 LED</v>
          </cell>
          <cell r="E2502" t="str">
            <v>Res</v>
          </cell>
          <cell r="F2502">
            <v>6.5</v>
          </cell>
          <cell r="G2502">
            <v>6.5</v>
          </cell>
          <cell r="H2502">
            <v>6.5</v>
          </cell>
          <cell r="I2502">
            <v>6.5</v>
          </cell>
          <cell r="J2502" t="b">
            <v>0</v>
          </cell>
        </row>
        <row r="2503">
          <cell r="A2503" t="str">
            <v>SCE:ROBNC:8 WATT TO &lt; 9 WATT A-LAMP LED</v>
          </cell>
          <cell r="B2503" t="str">
            <v>SCE</v>
          </cell>
          <cell r="C2503" t="str">
            <v>ROBNC</v>
          </cell>
          <cell r="D2503" t="str">
            <v>8 WATT TO &lt; 9 WATT A-LAMP LED</v>
          </cell>
          <cell r="E2503" t="str">
            <v>Com</v>
          </cell>
          <cell r="F2503">
            <v>12</v>
          </cell>
          <cell r="G2503">
            <v>12</v>
          </cell>
          <cell r="H2503">
            <v>12</v>
          </cell>
          <cell r="I2503">
            <v>12</v>
          </cell>
          <cell r="J2503" t="b">
            <v>0</v>
          </cell>
        </row>
        <row r="2504">
          <cell r="A2504" t="str">
            <v>SCE:ROBNC:8 WATT TO &lt; 9 WATT A-LAMP LED</v>
          </cell>
          <cell r="B2504" t="str">
            <v>SCE</v>
          </cell>
          <cell r="C2504" t="str">
            <v>ROBNC</v>
          </cell>
          <cell r="D2504" t="str">
            <v>8 WATT TO &lt; 9 WATT A-LAMP LED</v>
          </cell>
          <cell r="E2504" t="str">
            <v>Res</v>
          </cell>
          <cell r="F2504">
            <v>6.4000000953674299</v>
          </cell>
          <cell r="G2504">
            <v>6.4000000953674299</v>
          </cell>
          <cell r="H2504">
            <v>6.4000000953674299</v>
          </cell>
          <cell r="I2504">
            <v>6.4000000953674299</v>
          </cell>
          <cell r="J2504" t="b">
            <v>0</v>
          </cell>
        </row>
        <row r="2505">
          <cell r="A2505" t="str">
            <v>SCE:ROBNC:8 WATT TO &lt; 9 WATT MR16 LED</v>
          </cell>
          <cell r="B2505" t="str">
            <v>SCE</v>
          </cell>
          <cell r="C2505" t="str">
            <v>ROBNC</v>
          </cell>
          <cell r="D2505" t="str">
            <v>8 WATT TO &lt; 9 WATT MR16 LED</v>
          </cell>
          <cell r="E2505" t="str">
            <v>Com</v>
          </cell>
          <cell r="F2505">
            <v>6.5999999046325701</v>
          </cell>
          <cell r="G2505">
            <v>6.5999999046325701</v>
          </cell>
          <cell r="H2505">
            <v>6.5999999046325701</v>
          </cell>
          <cell r="I2505">
            <v>6.5999999046325701</v>
          </cell>
          <cell r="J2505" t="b">
            <v>0</v>
          </cell>
        </row>
        <row r="2506">
          <cell r="A2506" t="str">
            <v>SCE:ROBNC:8 WATT TO &lt; 9 WATT PAR20 LED</v>
          </cell>
          <cell r="B2506" t="str">
            <v>SCE</v>
          </cell>
          <cell r="C2506" t="str">
            <v>ROBNC</v>
          </cell>
          <cell r="D2506" t="str">
            <v>8 WATT TO &lt; 9 WATT PAR20 LED</v>
          </cell>
          <cell r="E2506" t="str">
            <v>Res</v>
          </cell>
          <cell r="F2506">
            <v>6.9000000953674299</v>
          </cell>
          <cell r="G2506">
            <v>6.9000000953674299</v>
          </cell>
          <cell r="H2506">
            <v>6.9000000953674299</v>
          </cell>
          <cell r="I2506">
            <v>6.9000000953674299</v>
          </cell>
          <cell r="J2506" t="b">
            <v>0</v>
          </cell>
        </row>
        <row r="2507">
          <cell r="A2507" t="str">
            <v>SCE:ROBNC:9 WATT TO &lt; 10 WATT A-LAMP LED</v>
          </cell>
          <cell r="B2507" t="str">
            <v>SCE</v>
          </cell>
          <cell r="C2507" t="str">
            <v>ROBNC</v>
          </cell>
          <cell r="D2507" t="str">
            <v>9 WATT TO &lt; 10 WATT A-LAMP LED</v>
          </cell>
          <cell r="E2507" t="str">
            <v>Com</v>
          </cell>
          <cell r="F2507">
            <v>6.8000001907348597</v>
          </cell>
          <cell r="G2507">
            <v>6.8000001907348597</v>
          </cell>
          <cell r="H2507">
            <v>6.8000001907348597</v>
          </cell>
          <cell r="I2507">
            <v>6.8000001907348597</v>
          </cell>
          <cell r="J2507" t="b">
            <v>0</v>
          </cell>
        </row>
        <row r="2508">
          <cell r="A2508" t="str">
            <v>SCE:ROBNC:9 WATT TO &lt; 10 WATT A-LAMP LED</v>
          </cell>
          <cell r="B2508" t="str">
            <v>SCE</v>
          </cell>
          <cell r="C2508" t="str">
            <v>ROBNC</v>
          </cell>
          <cell r="D2508" t="str">
            <v>9 WATT TO &lt; 10 WATT A-LAMP LED</v>
          </cell>
          <cell r="E2508" t="str">
            <v>Com</v>
          </cell>
          <cell r="F2508">
            <v>6.9000000953674299</v>
          </cell>
          <cell r="G2508">
            <v>6.9000000953674299</v>
          </cell>
          <cell r="H2508">
            <v>6.9000000953674299</v>
          </cell>
          <cell r="I2508">
            <v>6.9000000953674299</v>
          </cell>
          <cell r="J2508" t="b">
            <v>0</v>
          </cell>
        </row>
        <row r="2509">
          <cell r="A2509" t="str">
            <v>SCE:ROBNC:9 WATT TO &lt; 10 WATT A-LAMP LED</v>
          </cell>
          <cell r="B2509" t="str">
            <v>SCE</v>
          </cell>
          <cell r="C2509" t="str">
            <v>ROBNC</v>
          </cell>
          <cell r="D2509" t="str">
            <v>9 WATT TO &lt; 10 WATT A-LAMP LED</v>
          </cell>
          <cell r="E2509" t="str">
            <v>Com</v>
          </cell>
          <cell r="F2509">
            <v>12</v>
          </cell>
          <cell r="G2509">
            <v>12</v>
          </cell>
          <cell r="H2509">
            <v>12</v>
          </cell>
          <cell r="I2509">
            <v>12</v>
          </cell>
          <cell r="J2509" t="b">
            <v>0</v>
          </cell>
        </row>
        <row r="2510">
          <cell r="A2510" t="str">
            <v>SCE:ROBNC:9 WATT TO &lt; 10 WATT MR16 LED</v>
          </cell>
          <cell r="B2510" t="str">
            <v>SCE</v>
          </cell>
          <cell r="C2510" t="str">
            <v>ROBNC</v>
          </cell>
          <cell r="D2510" t="str">
            <v>9 WATT TO &lt; 10 WATT MR16 LED</v>
          </cell>
          <cell r="E2510" t="str">
            <v>Com</v>
          </cell>
          <cell r="F2510">
            <v>6.4876086674451798</v>
          </cell>
          <cell r="G2510">
            <v>6.4876086674451798</v>
          </cell>
          <cell r="H2510">
            <v>6.4876086674451798</v>
          </cell>
          <cell r="I2510">
            <v>6.4876086674451798</v>
          </cell>
          <cell r="J2510" t="b">
            <v>0</v>
          </cell>
        </row>
        <row r="2511">
          <cell r="A2511" t="str">
            <v>SCE:ROBNC:&gt; 17 TO 25 WATT PAR38 LED</v>
          </cell>
          <cell r="B2511" t="str">
            <v>SCE</v>
          </cell>
          <cell r="C2511" t="str">
            <v>ROBNC</v>
          </cell>
          <cell r="D2511" t="str">
            <v>&gt; 17 TO 25 WATT PAR38 LED</v>
          </cell>
          <cell r="E2511" t="str">
            <v>Com</v>
          </cell>
          <cell r="F2511">
            <v>16</v>
          </cell>
          <cell r="G2511">
            <v>16</v>
          </cell>
          <cell r="H2511">
            <v>16</v>
          </cell>
          <cell r="I2511">
            <v>16</v>
          </cell>
          <cell r="J2511" t="b">
            <v>0</v>
          </cell>
        </row>
        <row r="2512">
          <cell r="A2512" t="str">
            <v>SCE:ROBNC:&gt; 8 TO 12 WATT PAR20 LED</v>
          </cell>
          <cell r="B2512" t="str">
            <v>SCE</v>
          </cell>
          <cell r="C2512" t="str">
            <v>ROBNC</v>
          </cell>
          <cell r="D2512" t="str">
            <v>&gt; 8 TO 12 WATT PAR20 LED</v>
          </cell>
          <cell r="E2512" t="str">
            <v>Com</v>
          </cell>
          <cell r="F2512">
            <v>6.3000001907348597</v>
          </cell>
          <cell r="G2512">
            <v>6.3000001907348597</v>
          </cell>
          <cell r="H2512">
            <v>6.3000001907348597</v>
          </cell>
          <cell r="I2512">
            <v>6.3000001907348597</v>
          </cell>
          <cell r="J2512" t="b">
            <v>0</v>
          </cell>
        </row>
        <row r="2513">
          <cell r="A2513" t="str">
            <v>PGE:ROB:LED A-LAMP 9 TO &lt; 10 WATTS</v>
          </cell>
          <cell r="B2513" t="str">
            <v>PGE</v>
          </cell>
          <cell r="C2513" t="str">
            <v>ROB</v>
          </cell>
          <cell r="D2513" t="str">
            <v>LED A-LAMP 9 TO &lt; 10 WATTS</v>
          </cell>
          <cell r="E2513" t="str">
            <v>Res</v>
          </cell>
          <cell r="F2513">
            <v>6.9</v>
          </cell>
          <cell r="G2513">
            <v>0</v>
          </cell>
          <cell r="H2513">
            <v>6.9</v>
          </cell>
          <cell r="I2513">
            <v>0</v>
          </cell>
          <cell r="J2513" t="b">
            <v>0</v>
          </cell>
        </row>
        <row r="2514">
          <cell r="A2514" t="str">
            <v>SCE:ROBNC:26 WATT PLUG-IN LAMP CFL</v>
          </cell>
          <cell r="B2514" t="str">
            <v>SCE</v>
          </cell>
          <cell r="C2514" t="str">
            <v>ROBNC</v>
          </cell>
          <cell r="D2514" t="str">
            <v>26 WATT PLUG-IN LAMP CFL</v>
          </cell>
          <cell r="E2514" t="str">
            <v>Res</v>
          </cell>
          <cell r="F2514">
            <v>16</v>
          </cell>
          <cell r="G2514">
            <v>16</v>
          </cell>
          <cell r="H2514">
            <v>16</v>
          </cell>
          <cell r="I2514">
            <v>16</v>
          </cell>
          <cell r="J2514" t="b">
            <v>0</v>
          </cell>
        </row>
        <row r="2515">
          <cell r="A2515" t="str">
            <v>SCG:REA:LOW TEMPERATURE OPEN VERTICAL NIGHT COVER</v>
          </cell>
          <cell r="B2515" t="str">
            <v>SCG</v>
          </cell>
          <cell r="C2515" t="str">
            <v>REA</v>
          </cell>
          <cell r="D2515" t="str">
            <v>LOW TEMPERATURE OPEN VERTICAL NIGHT COVER</v>
          </cell>
          <cell r="E2515" t="str">
            <v>Com</v>
          </cell>
          <cell r="F2515">
            <v>5</v>
          </cell>
          <cell r="G2515">
            <v>0</v>
          </cell>
          <cell r="H2515">
            <v>4</v>
          </cell>
          <cell r="I2515">
            <v>0</v>
          </cell>
          <cell r="J2515" t="b">
            <v>1</v>
          </cell>
        </row>
        <row r="2516">
          <cell r="A2516" t="str">
            <v>SCG:REA:MEDIUM TEMPERATURE OPEN VERTICAL NIGHT COVER</v>
          </cell>
          <cell r="B2516" t="str">
            <v>SCG</v>
          </cell>
          <cell r="C2516" t="str">
            <v>REA</v>
          </cell>
          <cell r="D2516" t="str">
            <v>MEDIUM TEMPERATURE OPEN VERTICAL NIGHT COVER</v>
          </cell>
          <cell r="E2516" t="str">
            <v>Com</v>
          </cell>
          <cell r="F2516">
            <v>5</v>
          </cell>
          <cell r="G2516">
            <v>0</v>
          </cell>
          <cell r="H2516">
            <v>4</v>
          </cell>
          <cell r="I2516">
            <v>0</v>
          </cell>
          <cell r="J2516" t="b">
            <v>1</v>
          </cell>
        </row>
        <row r="2517">
          <cell r="A2517" t="str">
            <v>SCG:REA:TANK INSULATION - LOW TEMPERATURE APPLIC. (LF) 1 IN, INDOOR</v>
          </cell>
          <cell r="B2517" t="str">
            <v>SCG</v>
          </cell>
          <cell r="C2517" t="str">
            <v>REA</v>
          </cell>
          <cell r="D2517" t="str">
            <v>TANK INSULATION - LOW TEMPERATURE APPLIC. (LF) 1 IN, INDOOR</v>
          </cell>
          <cell r="E2517" t="str">
            <v>Com</v>
          </cell>
          <cell r="F2517">
            <v>11</v>
          </cell>
          <cell r="G2517">
            <v>0</v>
          </cell>
          <cell r="H2517">
            <v>6.666666666666667</v>
          </cell>
          <cell r="I2517">
            <v>0</v>
          </cell>
          <cell r="J2517" t="b">
            <v>1</v>
          </cell>
        </row>
        <row r="2518">
          <cell r="A2518" t="str">
            <v>SCG:ROB:COM CLOTHES WASHER 0.70, CEE TIER III MEF&gt;=2.4, WF&lt;=4.0</v>
          </cell>
          <cell r="B2518" t="str">
            <v>SCG</v>
          </cell>
          <cell r="C2518" t="str">
            <v>ROB</v>
          </cell>
          <cell r="D2518" t="str">
            <v>COM CLOTHES WASHER 0.70, CEE TIER III MEF&gt;=2.4, WF&lt;=4.0</v>
          </cell>
          <cell r="E2518" t="str">
            <v>Com</v>
          </cell>
          <cell r="F2518">
            <v>11</v>
          </cell>
          <cell r="G2518">
            <v>0</v>
          </cell>
          <cell r="H2518">
            <v>11</v>
          </cell>
          <cell r="I2518">
            <v>0</v>
          </cell>
          <cell r="J2518" t="b">
            <v>0</v>
          </cell>
        </row>
        <row r="2519">
          <cell r="A2519" t="str">
            <v>SCG:ROB:SPACEHEATINGBOILERS-WATER-SMALL-TIER1(&gt;=84%AFUE)</v>
          </cell>
          <cell r="B2519" t="str">
            <v>SCG</v>
          </cell>
          <cell r="C2519" t="str">
            <v>ROB</v>
          </cell>
          <cell r="D2519" t="str">
            <v>SPACEHEATINGBOILERS-WATER-SMALL-TIER1(&gt;=84%AFUE)</v>
          </cell>
          <cell r="E2519" t="str">
            <v>Com</v>
          </cell>
          <cell r="F2519">
            <v>20</v>
          </cell>
          <cell r="G2519">
            <v>0</v>
          </cell>
          <cell r="H2519">
            <v>20</v>
          </cell>
          <cell r="I2519">
            <v>0</v>
          </cell>
          <cell r="J2519" t="b">
            <v>0</v>
          </cell>
        </row>
        <row r="2520">
          <cell r="A2520" t="str">
            <v>SCG:ROB:STORAGEWATERHEATERS-LARGE(&gt;75MBTUH)-TIER1(&gt;=83%TE)</v>
          </cell>
          <cell r="B2520" t="str">
            <v>SCG</v>
          </cell>
          <cell r="C2520" t="str">
            <v>ROB</v>
          </cell>
          <cell r="D2520" t="str">
            <v>STORAGEWATERHEATERS-LARGE(&gt;75MBTUH)-TIER1(&gt;=83%TE)</v>
          </cell>
          <cell r="E2520" t="str">
            <v>Com</v>
          </cell>
          <cell r="F2520">
            <v>15</v>
          </cell>
          <cell r="G2520">
            <v>0</v>
          </cell>
          <cell r="H2520">
            <v>15</v>
          </cell>
          <cell r="I2520">
            <v>0</v>
          </cell>
          <cell r="J2520" t="b">
            <v>0</v>
          </cell>
        </row>
        <row r="2521">
          <cell r="A2521" t="str">
            <v>SCG:ROB:STORAGEWATERHEATERS-LARGE(&gt;75MBTUH)-TIER2(&gt;=90%TE)</v>
          </cell>
          <cell r="B2521" t="str">
            <v>SCG</v>
          </cell>
          <cell r="C2521" t="str">
            <v>ROB</v>
          </cell>
          <cell r="D2521" t="str">
            <v>STORAGEWATERHEATERS-LARGE(&gt;75MBTUH)-TIER2(&gt;=90%TE)</v>
          </cell>
          <cell r="E2521" t="str">
            <v>Com</v>
          </cell>
          <cell r="F2521">
            <v>15</v>
          </cell>
          <cell r="G2521">
            <v>0</v>
          </cell>
          <cell r="H2521">
            <v>15</v>
          </cell>
          <cell r="I2521">
            <v>0</v>
          </cell>
          <cell r="J2521" t="b">
            <v>0</v>
          </cell>
        </row>
        <row r="2522">
          <cell r="A2522" t="str">
            <v>SCE:ROBNC:UP TO 10 WATT A-LAMP LED</v>
          </cell>
          <cell r="B2522" t="str">
            <v>SCE</v>
          </cell>
          <cell r="C2522" t="str">
            <v>ROBNC</v>
          </cell>
          <cell r="D2522" t="str">
            <v>UP TO 10 WATT A-LAMP LED</v>
          </cell>
          <cell r="E2522" t="str">
            <v>Res</v>
          </cell>
          <cell r="F2522">
            <v>16</v>
          </cell>
          <cell r="G2522">
            <v>16</v>
          </cell>
          <cell r="H2522">
            <v>16</v>
          </cell>
          <cell r="I2522">
            <v>16</v>
          </cell>
          <cell r="J2522" t="b">
            <v>0</v>
          </cell>
        </row>
        <row r="2523">
          <cell r="A2523" t="str">
            <v>SDGE:ROB:REPLACED REFRIG. LINE INSULATION (A/C)</v>
          </cell>
          <cell r="B2523" t="str">
            <v>SDGE</v>
          </cell>
          <cell r="C2523" t="str">
            <v>ROB</v>
          </cell>
          <cell r="D2523" t="str">
            <v>REPLACED REFRIG. LINE INSULATION (A/C)</v>
          </cell>
          <cell r="E2523" t="str">
            <v>Com</v>
          </cell>
          <cell r="F2523">
            <v>13</v>
          </cell>
          <cell r="G2523">
            <v>0</v>
          </cell>
          <cell r="H2523">
            <v>13</v>
          </cell>
          <cell r="I2523">
            <v>0</v>
          </cell>
          <cell r="J2523" t="b">
            <v>0</v>
          </cell>
        </row>
        <row r="2524">
          <cell r="A2524" t="str">
            <v>SCG:ROB:STORAGEWATERHEATERS-SMALL(&lt;=75MBTUH)</v>
          </cell>
          <cell r="B2524" t="str">
            <v>SCG</v>
          </cell>
          <cell r="C2524" t="str">
            <v>ROB</v>
          </cell>
          <cell r="D2524" t="str">
            <v>STORAGEWATERHEATERS-SMALL(&lt;=75MBTUH)</v>
          </cell>
          <cell r="E2524" t="str">
            <v>Com</v>
          </cell>
          <cell r="F2524">
            <v>15</v>
          </cell>
          <cell r="G2524">
            <v>0</v>
          </cell>
          <cell r="H2524">
            <v>15</v>
          </cell>
          <cell r="I2524">
            <v>0</v>
          </cell>
          <cell r="J2524" t="b">
            <v>0</v>
          </cell>
        </row>
        <row r="2525">
          <cell r="A2525" t="str">
            <v>SCG:ROB:TANKLESSWATERHEATERS-LARGE(&gt;200MBTUH)-TIER1(&gt;=80%TE)</v>
          </cell>
          <cell r="B2525" t="str">
            <v>SCG</v>
          </cell>
          <cell r="C2525" t="str">
            <v>ROB</v>
          </cell>
          <cell r="D2525" t="str">
            <v>TANKLESSWATERHEATERS-LARGE(&gt;200MBTUH)-TIER1(&gt;=80%TE)</v>
          </cell>
          <cell r="E2525" t="str">
            <v>Com</v>
          </cell>
          <cell r="F2525">
            <v>0</v>
          </cell>
          <cell r="G2525">
            <v>0</v>
          </cell>
          <cell r="H2525">
            <v>0</v>
          </cell>
          <cell r="I2525">
            <v>0</v>
          </cell>
          <cell r="J2525" t="b">
            <v>0</v>
          </cell>
        </row>
        <row r="2526">
          <cell r="A2526" t="str">
            <v>SDGE:RET:ECONOMIZER - CENTRAL SYSTEM</v>
          </cell>
          <cell r="B2526" t="str">
            <v>SDGE</v>
          </cell>
          <cell r="C2526" t="str">
            <v>RET</v>
          </cell>
          <cell r="D2526" t="str">
            <v>ECONOMIZER - CENTRAL SYSTEM</v>
          </cell>
          <cell r="E2526" t="str">
            <v>Ind</v>
          </cell>
          <cell r="F2526">
            <v>10</v>
          </cell>
          <cell r="G2526">
            <v>0</v>
          </cell>
          <cell r="H2526">
            <v>10</v>
          </cell>
          <cell r="I2526">
            <v>0</v>
          </cell>
          <cell r="J2526" t="b">
            <v>0</v>
          </cell>
        </row>
        <row r="2527">
          <cell r="A2527" t="str">
            <v>SDGE:RET:LIGHTING - INTERIOR LINEAR FLUORESCENT FIXTURE &lt;=244 WATTS REPLACING 400 WATTS (TIER 1)</v>
          </cell>
          <cell r="B2527" t="str">
            <v>SDGE</v>
          </cell>
          <cell r="C2527" t="str">
            <v>RET</v>
          </cell>
          <cell r="D2527" t="str">
            <v>LIGHTING - INTERIOR LINEAR FLUORESCENT FIXTURE &lt;=244 WATTS REPLACING 400 WATTS (TIER 1)</v>
          </cell>
          <cell r="E2527" t="str">
            <v>Ind</v>
          </cell>
          <cell r="F2527">
            <v>16</v>
          </cell>
          <cell r="G2527">
            <v>0</v>
          </cell>
          <cell r="H2527">
            <v>16</v>
          </cell>
          <cell r="I2527">
            <v>0</v>
          </cell>
          <cell r="J2527" t="b">
            <v>0</v>
          </cell>
        </row>
        <row r="2528">
          <cell r="A2528" t="str">
            <v>SDGE:RET:LIGHTING - LED SYSTEM &lt;=15 WATTS SURFACE/PENDANT/RECESSED DOWN LIGHTING</v>
          </cell>
          <cell r="B2528" t="str">
            <v>SDGE</v>
          </cell>
          <cell r="C2528" t="str">
            <v>RET</v>
          </cell>
          <cell r="D2528" t="str">
            <v>LIGHTING - LED SYSTEM &lt;=15 WATTS SURFACE/PENDANT/RECESSED DOWN LIGHTING</v>
          </cell>
          <cell r="E2528" t="str">
            <v>Ind</v>
          </cell>
          <cell r="F2528">
            <v>15</v>
          </cell>
          <cell r="G2528">
            <v>0</v>
          </cell>
          <cell r="H2528">
            <v>15</v>
          </cell>
          <cell r="I2528">
            <v>0</v>
          </cell>
          <cell r="J2528" t="b">
            <v>0</v>
          </cell>
        </row>
        <row r="2529">
          <cell r="A2529" t="str">
            <v>SDGE:RET:MOTORS - VFD - HVAC FANS (PER HP)</v>
          </cell>
          <cell r="B2529" t="str">
            <v>SDGE</v>
          </cell>
          <cell r="C2529" t="str">
            <v>RET</v>
          </cell>
          <cell r="D2529" t="str">
            <v>MOTORS - VFD - HVAC FANS (PER HP)</v>
          </cell>
          <cell r="E2529" t="str">
            <v>Ind</v>
          </cell>
          <cell r="F2529">
            <v>15</v>
          </cell>
          <cell r="G2529">
            <v>0</v>
          </cell>
          <cell r="H2529">
            <v>6.666666666666667</v>
          </cell>
          <cell r="I2529">
            <v>0</v>
          </cell>
          <cell r="J2529" t="b">
            <v>1</v>
          </cell>
        </row>
        <row r="2530">
          <cell r="A2530" t="str">
            <v>SDGE:RET:REFRIGERATOR - EARLY REPLACEMENT</v>
          </cell>
          <cell r="B2530" t="str">
            <v>SDGE</v>
          </cell>
          <cell r="C2530" t="str">
            <v>RET</v>
          </cell>
          <cell r="D2530" t="str">
            <v>REFRIGERATOR - EARLY REPLACEMENT</v>
          </cell>
          <cell r="E2530" t="str">
            <v>Ind</v>
          </cell>
          <cell r="F2530">
            <v>5</v>
          </cell>
          <cell r="G2530">
            <v>0</v>
          </cell>
          <cell r="H2530">
            <v>5</v>
          </cell>
          <cell r="I2530">
            <v>0</v>
          </cell>
          <cell r="J2530" t="b">
            <v>0</v>
          </cell>
        </row>
        <row r="2531">
          <cell r="A2531" t="str">
            <v>SCG:REA:ECONOMIZER AND QUALITY MAINTENANCE</v>
          </cell>
          <cell r="B2531" t="str">
            <v>SCG</v>
          </cell>
          <cell r="C2531" t="str">
            <v>REA</v>
          </cell>
          <cell r="D2531" t="str">
            <v>ECONOMIZER AND QUALITY MAINTENANCE</v>
          </cell>
          <cell r="E2531" t="str">
            <v>Com</v>
          </cell>
          <cell r="F2531">
            <v>3</v>
          </cell>
          <cell r="G2531">
            <v>0</v>
          </cell>
          <cell r="H2531">
            <v>3</v>
          </cell>
          <cell r="I2531">
            <v>0</v>
          </cell>
          <cell r="J2531" t="b">
            <v>0</v>
          </cell>
        </row>
        <row r="2532">
          <cell r="A2532" t="str">
            <v>SDGE:ROB:LED INTEGRAL A-LAMP 8-10 WATT INTERIOR</v>
          </cell>
          <cell r="B2532" t="str">
            <v>SDGE</v>
          </cell>
          <cell r="C2532" t="str">
            <v>ROB</v>
          </cell>
          <cell r="D2532" t="str">
            <v>LED INTEGRAL A-LAMP 8-10 WATT INTERIOR</v>
          </cell>
          <cell r="E2532" t="str">
            <v>Ind</v>
          </cell>
          <cell r="F2532">
            <v>7.72</v>
          </cell>
          <cell r="G2532">
            <v>0</v>
          </cell>
          <cell r="H2532">
            <v>7.72</v>
          </cell>
          <cell r="I2532">
            <v>0</v>
          </cell>
          <cell r="J2532" t="b">
            <v>0</v>
          </cell>
        </row>
        <row r="2533">
          <cell r="A2533" t="str">
            <v>SDGE:ROB:LED INTEGRAL PAR-20 LAMP UP TO 10 WATT INTERIOR</v>
          </cell>
          <cell r="B2533" t="str">
            <v>SDGE</v>
          </cell>
          <cell r="C2533" t="str">
            <v>ROB</v>
          </cell>
          <cell r="D2533" t="str">
            <v>LED INTEGRAL PAR-20 LAMP UP TO 10 WATT INTERIOR</v>
          </cell>
          <cell r="E2533" t="str">
            <v>Ind</v>
          </cell>
          <cell r="F2533">
            <v>7.57</v>
          </cell>
          <cell r="G2533">
            <v>0</v>
          </cell>
          <cell r="H2533">
            <v>7.57</v>
          </cell>
          <cell r="I2533">
            <v>0</v>
          </cell>
          <cell r="J2533" t="b">
            <v>0</v>
          </cell>
        </row>
        <row r="2534">
          <cell r="A2534" t="str">
            <v>SDGE:ROB:LED INTEGRAL PAR38 LAMP UP TO 16 WATT</v>
          </cell>
          <cell r="B2534" t="str">
            <v>SDGE</v>
          </cell>
          <cell r="C2534" t="str">
            <v>ROB</v>
          </cell>
          <cell r="D2534" t="str">
            <v>LED INTEGRAL PAR38 LAMP UP TO 16 WATT</v>
          </cell>
          <cell r="E2534" t="str">
            <v>Ind</v>
          </cell>
          <cell r="F2534">
            <v>7.57</v>
          </cell>
          <cell r="G2534">
            <v>0</v>
          </cell>
          <cell r="H2534">
            <v>7.57</v>
          </cell>
          <cell r="I2534">
            <v>0</v>
          </cell>
          <cell r="J2534" t="b">
            <v>0</v>
          </cell>
        </row>
        <row r="2535">
          <cell r="A2535" t="str">
            <v>SDGE:ROB:LED MR16 7 -10 WATT INTERIOR LAMP</v>
          </cell>
          <cell r="B2535" t="str">
            <v>SDGE</v>
          </cell>
          <cell r="C2535" t="str">
            <v>ROB</v>
          </cell>
          <cell r="D2535" t="str">
            <v>LED MR16 7 -10 WATT INTERIOR LAMP</v>
          </cell>
          <cell r="E2535" t="str">
            <v>Ind</v>
          </cell>
          <cell r="F2535">
            <v>6.21</v>
          </cell>
          <cell r="G2535">
            <v>0</v>
          </cell>
          <cell r="H2535">
            <v>6.21</v>
          </cell>
          <cell r="I2535">
            <v>0</v>
          </cell>
          <cell r="J2535" t="b">
            <v>0</v>
          </cell>
        </row>
        <row r="2536">
          <cell r="A2536" t="str">
            <v>SDGE:ROB:LIGHTING - EXTERIOR LED FIXTURES &lt;=110 WATTS</v>
          </cell>
          <cell r="B2536" t="str">
            <v>SDGE</v>
          </cell>
          <cell r="C2536" t="str">
            <v>ROB</v>
          </cell>
          <cell r="D2536" t="str">
            <v>LIGHTING - EXTERIOR LED FIXTURES &lt;=110 WATTS</v>
          </cell>
          <cell r="E2536" t="str">
            <v>Ind</v>
          </cell>
          <cell r="F2536">
            <v>6.67</v>
          </cell>
          <cell r="G2536">
            <v>0</v>
          </cell>
          <cell r="H2536">
            <v>6.67</v>
          </cell>
          <cell r="I2536">
            <v>0</v>
          </cell>
          <cell r="J2536" t="b">
            <v>0</v>
          </cell>
        </row>
        <row r="2537">
          <cell r="A2537" t="str">
            <v>SDGE:ROB:LIGHTING - EXTERIOR LED FIXTURES &lt;=130 WATTS</v>
          </cell>
          <cell r="B2537" t="str">
            <v>SDGE</v>
          </cell>
          <cell r="C2537" t="str">
            <v>ROB</v>
          </cell>
          <cell r="D2537" t="str">
            <v>LIGHTING - EXTERIOR LED FIXTURES &lt;=130 WATTS</v>
          </cell>
          <cell r="E2537" t="str">
            <v>Ind</v>
          </cell>
          <cell r="F2537">
            <v>6.71</v>
          </cell>
          <cell r="G2537">
            <v>0</v>
          </cell>
          <cell r="H2537">
            <v>6.71</v>
          </cell>
          <cell r="I2537">
            <v>0</v>
          </cell>
          <cell r="J2537" t="b">
            <v>0</v>
          </cell>
        </row>
        <row r="2538">
          <cell r="A2538" t="str">
            <v>SDGE:ROB:LIGHTING - EXTERIOR LED FIXTURES &lt;=192WATTS</v>
          </cell>
          <cell r="B2538" t="str">
            <v>SDGE</v>
          </cell>
          <cell r="C2538" t="str">
            <v>ROB</v>
          </cell>
          <cell r="D2538" t="str">
            <v>LIGHTING - EXTERIOR LED FIXTURES &lt;=192WATTS</v>
          </cell>
          <cell r="E2538" t="str">
            <v>Ind</v>
          </cell>
          <cell r="F2538">
            <v>6.71</v>
          </cell>
          <cell r="G2538">
            <v>0</v>
          </cell>
          <cell r="H2538">
            <v>6.71</v>
          </cell>
          <cell r="I2538">
            <v>0</v>
          </cell>
          <cell r="J2538" t="b">
            <v>0</v>
          </cell>
        </row>
        <row r="2539">
          <cell r="A2539" t="str">
            <v>SDGE:ROB:LIGHTING - INTERIOR LINEAR FLUORESCENT FIXTURE &lt;=600 WATTS REPLACING &gt;=400 WATTS (TIER 1)</v>
          </cell>
          <cell r="B2539" t="str">
            <v>SDGE</v>
          </cell>
          <cell r="C2539" t="str">
            <v>ROB</v>
          </cell>
          <cell r="D2539" t="str">
            <v>LIGHTING - INTERIOR LINEAR FLUORESCENT FIXTURE &lt;=600 WATTS REPLACING &gt;=400 WATTS (TIER 1)</v>
          </cell>
          <cell r="E2539" t="str">
            <v>Ind</v>
          </cell>
          <cell r="F2539">
            <v>16</v>
          </cell>
          <cell r="G2539">
            <v>0</v>
          </cell>
          <cell r="H2539">
            <v>16</v>
          </cell>
          <cell r="I2539">
            <v>0</v>
          </cell>
          <cell r="J2539" t="b">
            <v>0</v>
          </cell>
        </row>
        <row r="2540">
          <cell r="A2540" t="str">
            <v>SDGE:RET:HEATING - INFRARED FILM FOR GREENHOUSE</v>
          </cell>
          <cell r="B2540" t="str">
            <v>SDGE</v>
          </cell>
          <cell r="C2540" t="str">
            <v>RET</v>
          </cell>
          <cell r="D2540" t="str">
            <v>HEATING - INFRARED FILM FOR GREENHOUSE</v>
          </cell>
          <cell r="E2540" t="str">
            <v>Ag</v>
          </cell>
          <cell r="F2540">
            <v>5</v>
          </cell>
          <cell r="G2540">
            <v>0</v>
          </cell>
          <cell r="H2540">
            <v>5</v>
          </cell>
          <cell r="I2540">
            <v>0</v>
          </cell>
          <cell r="J2540" t="b">
            <v>0</v>
          </cell>
        </row>
        <row r="2541">
          <cell r="A2541" t="str">
            <v>SDGE:RET:COMMERCIAL-LED RECESSED DOWNLIGHT 16 WATT</v>
          </cell>
          <cell r="B2541" t="str">
            <v>SDGE</v>
          </cell>
          <cell r="C2541" t="str">
            <v>RET</v>
          </cell>
          <cell r="D2541" t="str">
            <v>COMMERCIAL-LED RECESSED DOWNLIGHT 16 WATT</v>
          </cell>
          <cell r="E2541" t="str">
            <v>CC</v>
          </cell>
          <cell r="F2541">
            <v>16</v>
          </cell>
          <cell r="G2541">
            <v>0</v>
          </cell>
          <cell r="H2541">
            <v>16</v>
          </cell>
          <cell r="I2541">
            <v>0</v>
          </cell>
          <cell r="J2541" t="b">
            <v>0</v>
          </cell>
        </row>
        <row r="2542">
          <cell r="A2542" t="str">
            <v>SCG:REA:TANK INSULATION - HIGH TEMPERATURE APPLIC. (LF) 1 IN, INDOOR</v>
          </cell>
          <cell r="B2542" t="str">
            <v>SCG</v>
          </cell>
          <cell r="C2542" t="str">
            <v>REA</v>
          </cell>
          <cell r="D2542" t="str">
            <v>TANK INSULATION - HIGH TEMPERATURE APPLIC. (LF) 1 IN, INDOOR</v>
          </cell>
          <cell r="E2542" t="str">
            <v>Ind</v>
          </cell>
          <cell r="F2542">
            <v>11</v>
          </cell>
          <cell r="G2542">
            <v>0</v>
          </cell>
          <cell r="H2542">
            <v>6.666666666666667</v>
          </cell>
          <cell r="I2542">
            <v>0</v>
          </cell>
          <cell r="J2542" t="b">
            <v>1</v>
          </cell>
        </row>
        <row r="2543">
          <cell r="A2543" t="str">
            <v>SCG:ROB:PROCESSBOILER-STEAM-(&gt;=83%CE)</v>
          </cell>
          <cell r="B2543" t="str">
            <v>SCG</v>
          </cell>
          <cell r="C2543" t="str">
            <v>ROB</v>
          </cell>
          <cell r="D2543" t="str">
            <v>PROCESSBOILER-STEAM-(&gt;=83%CE)</v>
          </cell>
          <cell r="E2543" t="str">
            <v>Ind</v>
          </cell>
          <cell r="F2543">
            <v>20</v>
          </cell>
          <cell r="G2543">
            <v>0</v>
          </cell>
          <cell r="H2543">
            <v>20</v>
          </cell>
          <cell r="I2543">
            <v>0</v>
          </cell>
          <cell r="J2543" t="b">
            <v>0</v>
          </cell>
        </row>
        <row r="2544">
          <cell r="A2544" t="str">
            <v>SCG:ROB:TANKLESSWATERHEATERS-LARGE(&gt;200MBTUH)-TIER1(&gt;=80%TE)</v>
          </cell>
          <cell r="B2544" t="str">
            <v>SCG</v>
          </cell>
          <cell r="C2544" t="str">
            <v>ROB</v>
          </cell>
          <cell r="D2544" t="str">
            <v>TANKLESSWATERHEATERS-LARGE(&gt;200MBTUH)-TIER1(&gt;=80%TE)</v>
          </cell>
          <cell r="E2544" t="str">
            <v>Ag</v>
          </cell>
          <cell r="F2544">
            <v>20</v>
          </cell>
          <cell r="G2544">
            <v>0</v>
          </cell>
          <cell r="H2544">
            <v>20</v>
          </cell>
          <cell r="I2544">
            <v>0</v>
          </cell>
          <cell r="J2544" t="b">
            <v>0</v>
          </cell>
        </row>
        <row r="2545">
          <cell r="A2545" t="str">
            <v>SCG:REA:TANK INSULATION - HIGH TEMPERATURE APPLIC. (LF) 2 IN, OUTDOOR</v>
          </cell>
          <cell r="B2545" t="str">
            <v>SCG</v>
          </cell>
          <cell r="C2545" t="str">
            <v>REA</v>
          </cell>
          <cell r="D2545" t="str">
            <v>TANK INSULATION - HIGH TEMPERATURE APPLIC. (LF) 2 IN, OUTDOOR</v>
          </cell>
          <cell r="E2545" t="str">
            <v>Ind</v>
          </cell>
          <cell r="F2545">
            <v>11</v>
          </cell>
          <cell r="G2545">
            <v>0</v>
          </cell>
          <cell r="H2545">
            <v>6.666666666666667</v>
          </cell>
          <cell r="I2545">
            <v>0</v>
          </cell>
          <cell r="J2545" t="b">
            <v>1</v>
          </cell>
        </row>
        <row r="2546">
          <cell r="A2546" t="str">
            <v>SCG:ROB:BONUS INCENTIVE EARLY INSTALLATION 10%</v>
          </cell>
          <cell r="B2546" t="str">
            <v>SCG</v>
          </cell>
          <cell r="C2546" t="str">
            <v>ROB</v>
          </cell>
          <cell r="D2546" t="str">
            <v>BONUS INCENTIVE EARLY INSTALLATION 10%</v>
          </cell>
          <cell r="E2546" t="str">
            <v>Com</v>
          </cell>
          <cell r="F2546">
            <v>0</v>
          </cell>
          <cell r="G2546">
            <v>0</v>
          </cell>
          <cell r="H2546">
            <v>0</v>
          </cell>
          <cell r="I2546">
            <v>0</v>
          </cell>
          <cell r="J2546" t="b">
            <v>0</v>
          </cell>
        </row>
        <row r="2547">
          <cell r="A2547" t="str">
            <v>SCG:ROB:SPACEHEATINGBOILERS-WATER-LARGE-TIER1-0.85CE</v>
          </cell>
          <cell r="B2547" t="str">
            <v>SCG</v>
          </cell>
          <cell r="C2547" t="str">
            <v>ROB</v>
          </cell>
          <cell r="D2547" t="str">
            <v>SPACEHEATINGBOILERS-WATER-LARGE-TIER1-0.85CE</v>
          </cell>
          <cell r="E2547" t="str">
            <v>Com</v>
          </cell>
          <cell r="F2547">
            <v>20</v>
          </cell>
          <cell r="G2547">
            <v>0</v>
          </cell>
          <cell r="H2547">
            <v>20</v>
          </cell>
          <cell r="I2547">
            <v>0</v>
          </cell>
          <cell r="J2547" t="b">
            <v>0</v>
          </cell>
        </row>
        <row r="2548">
          <cell r="A2548" t="str">
            <v>SCG:RET:DEMAND CONTROL RECIRCULATION PUMP GAS WATER HEATER HIGH RISE BUILDING - CZ09</v>
          </cell>
          <cell r="B2548" t="str">
            <v>SCG</v>
          </cell>
          <cell r="C2548" t="str">
            <v>RET</v>
          </cell>
          <cell r="D2548" t="str">
            <v>DEMAND CONTROL RECIRCULATION PUMP GAS WATER HEATER HIGH RISE BUILDING - CZ09</v>
          </cell>
          <cell r="E2548" t="str">
            <v>Res</v>
          </cell>
          <cell r="F2548">
            <v>15</v>
          </cell>
          <cell r="G2548">
            <v>0</v>
          </cell>
          <cell r="H2548">
            <v>15</v>
          </cell>
          <cell r="I2548">
            <v>0</v>
          </cell>
          <cell r="J2548" t="b">
            <v>0</v>
          </cell>
        </row>
        <row r="2549">
          <cell r="A2549" t="str">
            <v>SCG:RET:DEMAND CONTROL RECIRCULATION PUMP GAS WATER HEATER LOW RISE BUILDING - CZ16</v>
          </cell>
          <cell r="B2549" t="str">
            <v>SCG</v>
          </cell>
          <cell r="C2549" t="str">
            <v>RET</v>
          </cell>
          <cell r="D2549" t="str">
            <v>DEMAND CONTROL RECIRCULATION PUMP GAS WATER HEATER LOW RISE BUILDING - CZ16</v>
          </cell>
          <cell r="E2549" t="str">
            <v>Res</v>
          </cell>
          <cell r="F2549">
            <v>15</v>
          </cell>
          <cell r="G2549">
            <v>0</v>
          </cell>
          <cell r="H2549">
            <v>15</v>
          </cell>
          <cell r="I2549">
            <v>0</v>
          </cell>
          <cell r="J2549" t="b">
            <v>0</v>
          </cell>
        </row>
        <row r="2550">
          <cell r="A2550" t="str">
            <v>SDGE:ROB:COMMERCIAL-LED - CANDALEBRA 3.5 WATT</v>
          </cell>
          <cell r="B2550" t="str">
            <v>SDGE</v>
          </cell>
          <cell r="C2550" t="str">
            <v>ROB</v>
          </cell>
          <cell r="D2550" t="str">
            <v>COMMERCIAL-LED - CANDALEBRA 3.5 WATT</v>
          </cell>
          <cell r="E2550" t="str">
            <v>CC</v>
          </cell>
          <cell r="F2550">
            <v>4.91</v>
          </cell>
          <cell r="G2550">
            <v>0</v>
          </cell>
          <cell r="H2550">
            <v>4.91</v>
          </cell>
          <cell r="I2550">
            <v>0</v>
          </cell>
          <cell r="J2550" t="b">
            <v>0</v>
          </cell>
        </row>
        <row r="2551">
          <cell r="A2551" t="str">
            <v>SDGE:ROB:COMMERCIAL-LED - CANDALEBRA 3.5 WATT</v>
          </cell>
          <cell r="B2551" t="str">
            <v>SDGE</v>
          </cell>
          <cell r="C2551" t="str">
            <v>ROB</v>
          </cell>
          <cell r="D2551" t="str">
            <v>COMMERCIAL-LED - CANDALEBRA 3.5 WATT</v>
          </cell>
          <cell r="E2551" t="str">
            <v>CC</v>
          </cell>
          <cell r="F2551">
            <v>6.52</v>
          </cell>
          <cell r="G2551">
            <v>0</v>
          </cell>
          <cell r="H2551">
            <v>6.52</v>
          </cell>
          <cell r="I2551">
            <v>0</v>
          </cell>
          <cell r="J2551" t="b">
            <v>0</v>
          </cell>
        </row>
        <row r="2552">
          <cell r="A2552" t="str">
            <v>SDGE:ROB:COMMERCIAL-LED - CANDALEBRA 5 WATT</v>
          </cell>
          <cell r="B2552" t="str">
            <v>SDGE</v>
          </cell>
          <cell r="C2552" t="str">
            <v>ROB</v>
          </cell>
          <cell r="D2552" t="str">
            <v>COMMERCIAL-LED - CANDALEBRA 5 WATT</v>
          </cell>
          <cell r="E2552" t="str">
            <v>CC</v>
          </cell>
          <cell r="F2552">
            <v>5.74</v>
          </cell>
          <cell r="G2552">
            <v>0</v>
          </cell>
          <cell r="H2552">
            <v>5.74</v>
          </cell>
          <cell r="I2552">
            <v>0</v>
          </cell>
          <cell r="J2552" t="b">
            <v>0</v>
          </cell>
        </row>
        <row r="2553">
          <cell r="A2553" t="str">
            <v>SDGE:ROB:COMMERCIAL-LED - MR16 7 WATT</v>
          </cell>
          <cell r="B2553" t="str">
            <v>SDGE</v>
          </cell>
          <cell r="C2553" t="str">
            <v>ROB</v>
          </cell>
          <cell r="D2553" t="str">
            <v>COMMERCIAL-LED - MR16 7 WATT</v>
          </cell>
          <cell r="E2553" t="str">
            <v>CC</v>
          </cell>
          <cell r="F2553">
            <v>8.6999999999999993</v>
          </cell>
          <cell r="G2553">
            <v>0</v>
          </cell>
          <cell r="H2553">
            <v>8.6999999999999993</v>
          </cell>
          <cell r="I2553">
            <v>0</v>
          </cell>
          <cell r="J2553" t="b">
            <v>0</v>
          </cell>
        </row>
        <row r="2554">
          <cell r="A2554" t="str">
            <v>SCE:ER:(8) 48IN (2) PREMIUM INSTANT START BALLAST - REDUCED LIGHT OUTPUT T8 LINEAR FLUORESCENT REPLACING (4</v>
          </cell>
          <cell r="B2554" t="str">
            <v>SCE</v>
          </cell>
          <cell r="C2554" t="str">
            <v>ER</v>
          </cell>
          <cell r="D2554" t="str">
            <v>(8) 48IN (2) PREMIUM INSTANT START BALLAST - REDUCED LIGHT OUTPUT T8 LINEAR FLUORESCENT REPLACING (4</v>
          </cell>
          <cell r="E2554" t="str">
            <v>Com</v>
          </cell>
          <cell r="F2554">
            <v>15</v>
          </cell>
          <cell r="G2554">
            <v>5</v>
          </cell>
          <cell r="H2554">
            <v>15</v>
          </cell>
          <cell r="I2554">
            <v>5</v>
          </cell>
          <cell r="J2554" t="b">
            <v>0</v>
          </cell>
        </row>
        <row r="2555">
          <cell r="A2555" t="str">
            <v>SDGE:ROB:COMMERCIAL-LED RECESSED DOWNLIGHT 12 WATT</v>
          </cell>
          <cell r="B2555" t="str">
            <v>SDGE</v>
          </cell>
          <cell r="C2555" t="str">
            <v>ROB</v>
          </cell>
          <cell r="D2555" t="str">
            <v>COMMERCIAL-LED RECESSED DOWNLIGHT 12 WATT</v>
          </cell>
          <cell r="E2555" t="str">
            <v>CC</v>
          </cell>
          <cell r="F2555">
            <v>7.66</v>
          </cell>
          <cell r="G2555">
            <v>0</v>
          </cell>
          <cell r="H2555">
            <v>7.66</v>
          </cell>
          <cell r="I2555">
            <v>0</v>
          </cell>
          <cell r="J2555" t="b">
            <v>0</v>
          </cell>
        </row>
        <row r="2556">
          <cell r="A2556" t="str">
            <v>SDGE:ROB:COMMERCIAL-LED RECESSED DOWNLIGHT/RETROFIT 10 WATT</v>
          </cell>
          <cell r="B2556" t="str">
            <v>SDGE</v>
          </cell>
          <cell r="C2556" t="str">
            <v>ROB</v>
          </cell>
          <cell r="D2556" t="str">
            <v>COMMERCIAL-LED RECESSED DOWNLIGHT/RETROFIT 10 WATT</v>
          </cell>
          <cell r="E2556" t="str">
            <v>CC</v>
          </cell>
          <cell r="F2556">
            <v>6.51</v>
          </cell>
          <cell r="G2556">
            <v>0</v>
          </cell>
          <cell r="H2556">
            <v>6.51</v>
          </cell>
          <cell r="I2556">
            <v>0</v>
          </cell>
          <cell r="J2556" t="b">
            <v>0</v>
          </cell>
        </row>
        <row r="2557">
          <cell r="A2557" t="str">
            <v>SDGE:ROB:COMMERCIAL-LED SCREW-IN A-LAMP 11 WATT</v>
          </cell>
          <cell r="B2557" t="str">
            <v>SDGE</v>
          </cell>
          <cell r="C2557" t="str">
            <v>ROB</v>
          </cell>
          <cell r="D2557" t="str">
            <v>COMMERCIAL-LED SCREW-IN A-LAMP 11 WATT</v>
          </cell>
          <cell r="E2557" t="str">
            <v>CC</v>
          </cell>
          <cell r="F2557">
            <v>3.8</v>
          </cell>
          <cell r="G2557">
            <v>0</v>
          </cell>
          <cell r="H2557">
            <v>3.8</v>
          </cell>
          <cell r="I2557">
            <v>0</v>
          </cell>
          <cell r="J2557" t="b">
            <v>0</v>
          </cell>
        </row>
        <row r="2558">
          <cell r="A2558" t="str">
            <v>SDGE:ROB:COMMERCIAL-LED SCREW-IN A-LAMP 11 WATT</v>
          </cell>
          <cell r="B2558" t="str">
            <v>SDGE</v>
          </cell>
          <cell r="C2558" t="str">
            <v>ROB</v>
          </cell>
          <cell r="D2558" t="str">
            <v>COMMERCIAL-LED SCREW-IN A-LAMP 11 WATT</v>
          </cell>
          <cell r="E2558" t="str">
            <v>CC</v>
          </cell>
          <cell r="F2558">
            <v>6.51</v>
          </cell>
          <cell r="G2558">
            <v>0</v>
          </cell>
          <cell r="H2558">
            <v>6.51</v>
          </cell>
          <cell r="I2558">
            <v>0</v>
          </cell>
          <cell r="J2558" t="b">
            <v>0</v>
          </cell>
        </row>
        <row r="2559">
          <cell r="A2559" t="str">
            <v>SDGE:ROB:COMMERCIAL-LED SCREW-IN A-LAMP 11 WATT</v>
          </cell>
          <cell r="B2559" t="str">
            <v>SDGE</v>
          </cell>
          <cell r="C2559" t="str">
            <v>ROB</v>
          </cell>
          <cell r="D2559" t="str">
            <v>COMMERCIAL-LED SCREW-IN A-LAMP 11 WATT</v>
          </cell>
          <cell r="E2559" t="str">
            <v>CC</v>
          </cell>
          <cell r="F2559">
            <v>7.57</v>
          </cell>
          <cell r="G2559">
            <v>0</v>
          </cell>
          <cell r="H2559">
            <v>7.57</v>
          </cell>
          <cell r="I2559">
            <v>0</v>
          </cell>
          <cell r="J2559" t="b">
            <v>0</v>
          </cell>
        </row>
        <row r="2560">
          <cell r="A2560" t="str">
            <v>SDGE:ROB:COMMERCIAL-LED SCREW-IN A-LAMP 13 WATT</v>
          </cell>
          <cell r="B2560" t="str">
            <v>SDGE</v>
          </cell>
          <cell r="C2560" t="str">
            <v>ROB</v>
          </cell>
          <cell r="D2560" t="str">
            <v>COMMERCIAL-LED SCREW-IN A-LAMP 13 WATT</v>
          </cell>
          <cell r="E2560" t="str">
            <v>CC</v>
          </cell>
          <cell r="F2560">
            <v>7.66</v>
          </cell>
          <cell r="G2560">
            <v>0</v>
          </cell>
          <cell r="H2560">
            <v>7.66</v>
          </cell>
          <cell r="I2560">
            <v>0</v>
          </cell>
          <cell r="J2560" t="b">
            <v>0</v>
          </cell>
        </row>
        <row r="2561">
          <cell r="A2561" t="str">
            <v>SDGE:ROB:COMMERCIAL-LED SCREW-IN A-LAMP 13 WATT</v>
          </cell>
          <cell r="B2561" t="str">
            <v>SDGE</v>
          </cell>
          <cell r="C2561" t="str">
            <v>ROB</v>
          </cell>
          <cell r="D2561" t="str">
            <v>COMMERCIAL-LED SCREW-IN A-LAMP 13 WATT</v>
          </cell>
          <cell r="E2561" t="str">
            <v>CC</v>
          </cell>
          <cell r="F2561">
            <v>7.72</v>
          </cell>
          <cell r="G2561">
            <v>0</v>
          </cell>
          <cell r="H2561">
            <v>7.72</v>
          </cell>
          <cell r="I2561">
            <v>0</v>
          </cell>
          <cell r="J2561" t="b">
            <v>0</v>
          </cell>
        </row>
        <row r="2562">
          <cell r="A2562" t="str">
            <v>SDGE:ROB:COMMERCIAL-LED SCREW-IN A-LAMP 13.5 WATT</v>
          </cell>
          <cell r="B2562" t="str">
            <v>SDGE</v>
          </cell>
          <cell r="C2562" t="str">
            <v>ROB</v>
          </cell>
          <cell r="D2562" t="str">
            <v>COMMERCIAL-LED SCREW-IN A-LAMP 13.5 WATT</v>
          </cell>
          <cell r="E2562" t="str">
            <v>CC</v>
          </cell>
          <cell r="F2562">
            <v>6.51</v>
          </cell>
          <cell r="G2562">
            <v>0</v>
          </cell>
          <cell r="H2562">
            <v>6.51</v>
          </cell>
          <cell r="I2562">
            <v>0</v>
          </cell>
          <cell r="J2562" t="b">
            <v>0</v>
          </cell>
        </row>
        <row r="2563">
          <cell r="A2563" t="str">
            <v>SDGE:ROB:COMMERCIAL-LED SCREW-IN A-LAMP 8 WATT</v>
          </cell>
          <cell r="B2563" t="str">
            <v>SDGE</v>
          </cell>
          <cell r="C2563" t="str">
            <v>ROB</v>
          </cell>
          <cell r="D2563" t="str">
            <v>COMMERCIAL-LED SCREW-IN A-LAMP 8 WATT</v>
          </cell>
          <cell r="E2563" t="str">
            <v>CC</v>
          </cell>
          <cell r="F2563">
            <v>7.66</v>
          </cell>
          <cell r="G2563">
            <v>0</v>
          </cell>
          <cell r="H2563">
            <v>7.66</v>
          </cell>
          <cell r="I2563">
            <v>0</v>
          </cell>
          <cell r="J2563" t="b">
            <v>0</v>
          </cell>
        </row>
        <row r="2564">
          <cell r="A2564" t="str">
            <v>SDGE:ROB:COMMERCIAL-LED SCREW-IN PAR20 7 WATT</v>
          </cell>
          <cell r="B2564" t="str">
            <v>SDGE</v>
          </cell>
          <cell r="C2564" t="str">
            <v>ROB</v>
          </cell>
          <cell r="D2564" t="str">
            <v>COMMERCIAL-LED SCREW-IN PAR20 7 WATT</v>
          </cell>
          <cell r="E2564" t="str">
            <v>CC</v>
          </cell>
          <cell r="F2564">
            <v>6.51</v>
          </cell>
          <cell r="G2564">
            <v>0</v>
          </cell>
          <cell r="H2564">
            <v>6.51</v>
          </cell>
          <cell r="I2564">
            <v>0</v>
          </cell>
          <cell r="J2564" t="b">
            <v>0</v>
          </cell>
        </row>
        <row r="2565">
          <cell r="A2565" t="str">
            <v>PGE:R:LED MR-16 = 6 TO &lt;7 WATTS</v>
          </cell>
          <cell r="B2565" t="str">
            <v>PGE</v>
          </cell>
          <cell r="C2565" t="str">
            <v>R</v>
          </cell>
          <cell r="D2565" t="str">
            <v>LED MR-16 = 6 TO &lt;7 WATTS</v>
          </cell>
          <cell r="E2565" t="str">
            <v>Res</v>
          </cell>
          <cell r="F2565">
            <v>8.9</v>
          </cell>
          <cell r="G2565">
            <v>0</v>
          </cell>
          <cell r="H2565">
            <v>8.9</v>
          </cell>
          <cell r="I2565">
            <v>0</v>
          </cell>
          <cell r="J2565" t="b">
            <v>0</v>
          </cell>
        </row>
        <row r="2566">
          <cell r="A2566" t="str">
            <v>PGE:R:LED PAR30 = 14 TO &lt;15 WATTS</v>
          </cell>
          <cell r="B2566" t="str">
            <v>PGE</v>
          </cell>
          <cell r="C2566" t="str">
            <v>R</v>
          </cell>
          <cell r="D2566" t="str">
            <v>LED PAR30 = 14 TO &lt;15 WATTS</v>
          </cell>
          <cell r="E2566" t="str">
            <v>Res</v>
          </cell>
          <cell r="F2566">
            <v>9.5</v>
          </cell>
          <cell r="G2566">
            <v>0</v>
          </cell>
          <cell r="H2566">
            <v>9.5</v>
          </cell>
          <cell r="I2566">
            <v>0</v>
          </cell>
          <cell r="J2566" t="b">
            <v>0</v>
          </cell>
        </row>
        <row r="2567">
          <cell r="A2567" t="str">
            <v>SDGE:ROB:COMMERCIAL-LED SCREW-IN PAR20 8 WATT</v>
          </cell>
          <cell r="B2567" t="str">
            <v>SDGE</v>
          </cell>
          <cell r="C2567" t="str">
            <v>ROB</v>
          </cell>
          <cell r="D2567" t="str">
            <v>COMMERCIAL-LED SCREW-IN PAR20 8 WATT</v>
          </cell>
          <cell r="E2567" t="str">
            <v>CC</v>
          </cell>
          <cell r="F2567">
            <v>7.66</v>
          </cell>
          <cell r="G2567">
            <v>0</v>
          </cell>
          <cell r="H2567">
            <v>7.66</v>
          </cell>
          <cell r="I2567">
            <v>0</v>
          </cell>
          <cell r="J2567" t="b">
            <v>0</v>
          </cell>
        </row>
        <row r="2568">
          <cell r="A2568" t="str">
            <v>SDGE:ROB:COMMERCIAL-LED SCREW-IN PAR20 8 WATT</v>
          </cell>
          <cell r="B2568" t="str">
            <v>SDGE</v>
          </cell>
          <cell r="C2568" t="str">
            <v>ROB</v>
          </cell>
          <cell r="D2568" t="str">
            <v>COMMERCIAL-LED SCREW-IN PAR20 8 WATT</v>
          </cell>
          <cell r="E2568" t="str">
            <v>CC</v>
          </cell>
          <cell r="F2568">
            <v>8.6999999999999993</v>
          </cell>
          <cell r="G2568">
            <v>0</v>
          </cell>
          <cell r="H2568">
            <v>8.6999999999999993</v>
          </cell>
          <cell r="I2568">
            <v>0</v>
          </cell>
          <cell r="J2568" t="b">
            <v>0</v>
          </cell>
        </row>
        <row r="2569">
          <cell r="A2569" t="str">
            <v>SDGE:ROB:COMMERCIAL-LED SCREW-IN R40 19 WATT</v>
          </cell>
          <cell r="B2569" t="str">
            <v>SDGE</v>
          </cell>
          <cell r="C2569" t="str">
            <v>ROB</v>
          </cell>
          <cell r="D2569" t="str">
            <v>COMMERCIAL-LED SCREW-IN R40 19 WATT</v>
          </cell>
          <cell r="E2569" t="str">
            <v>CC</v>
          </cell>
          <cell r="F2569">
            <v>16</v>
          </cell>
          <cell r="G2569">
            <v>0</v>
          </cell>
          <cell r="H2569">
            <v>16</v>
          </cell>
          <cell r="I2569">
            <v>0</v>
          </cell>
          <cell r="J2569" t="b">
            <v>0</v>
          </cell>
        </row>
        <row r="2570">
          <cell r="A2570" t="str">
            <v>SCE:REA:DEMAND CONTROL VENTILATION (MOVIE THEATER) CONTROL</v>
          </cell>
          <cell r="B2570" t="str">
            <v>SCE</v>
          </cell>
          <cell r="C2570" t="str">
            <v>REA</v>
          </cell>
          <cell r="D2570" t="str">
            <v>DEMAND CONTROL VENTILATION (MOVIE THEATER) CONTROL</v>
          </cell>
          <cell r="E2570" t="str">
            <v>Com</v>
          </cell>
          <cell r="F2570">
            <v>10</v>
          </cell>
          <cell r="G2570">
            <v>10</v>
          </cell>
          <cell r="H2570">
            <v>5</v>
          </cell>
          <cell r="I2570">
            <v>0</v>
          </cell>
          <cell r="J2570" t="b">
            <v>1</v>
          </cell>
        </row>
        <row r="2571">
          <cell r="A2571" t="str">
            <v>SCE:ER:(4) 96IN (1) INSTANT START BALLAST - NORMAL LIGHT OUTPUT T8 LINEAR FLUORESCENT REPLACING (4) 96IN T1</v>
          </cell>
          <cell r="B2571" t="str">
            <v>SCE</v>
          </cell>
          <cell r="C2571" t="str">
            <v>ER</v>
          </cell>
          <cell r="D2571" t="str">
            <v>(4) 96IN (1) INSTANT START BALLAST - NORMAL LIGHT OUTPUT T8 LINEAR FLUORESCENT REPLACING (4) 96IN T1</v>
          </cell>
          <cell r="E2571" t="str">
            <v>Com</v>
          </cell>
          <cell r="F2571">
            <v>15</v>
          </cell>
          <cell r="G2571">
            <v>3.0999999046325701</v>
          </cell>
          <cell r="H2571">
            <v>15</v>
          </cell>
          <cell r="I2571">
            <v>3.0999999046325701</v>
          </cell>
          <cell r="J2571" t="b">
            <v>0</v>
          </cell>
        </row>
        <row r="2572">
          <cell r="A2572" t="str">
            <v>PGE:R:LED PAR38 = 16 TO &lt;17 WATTS</v>
          </cell>
          <cell r="B2572" t="str">
            <v>PGE</v>
          </cell>
          <cell r="C2572" t="str">
            <v>R</v>
          </cell>
          <cell r="D2572" t="str">
            <v>LED PAR38 = 16 TO &lt;17 WATTS</v>
          </cell>
          <cell r="E2572" t="str">
            <v>Res</v>
          </cell>
          <cell r="F2572">
            <v>4.5999999999999996</v>
          </cell>
          <cell r="G2572">
            <v>0</v>
          </cell>
          <cell r="H2572">
            <v>4.5999999999999996</v>
          </cell>
          <cell r="I2572">
            <v>0</v>
          </cell>
          <cell r="J2572" t="b">
            <v>0</v>
          </cell>
        </row>
        <row r="2573">
          <cell r="A2573" t="str">
            <v>PGE:ROB:LED A-LAMP 9 TO &lt; 10 WATTS</v>
          </cell>
          <cell r="B2573" t="str">
            <v>PGE</v>
          </cell>
          <cell r="C2573" t="str">
            <v>ROB</v>
          </cell>
          <cell r="D2573" t="str">
            <v>LED A-LAMP 9 TO &lt; 10 WATTS</v>
          </cell>
          <cell r="E2573" t="str">
            <v>Res</v>
          </cell>
          <cell r="F2573">
            <v>9.5</v>
          </cell>
          <cell r="G2573">
            <v>0</v>
          </cell>
          <cell r="H2573">
            <v>9.5</v>
          </cell>
          <cell r="I2573">
            <v>0</v>
          </cell>
          <cell r="J2573" t="b">
            <v>0</v>
          </cell>
        </row>
        <row r="2574">
          <cell r="A2574" t="str">
            <v>PGE:ROB:2X4 HIGH PERFORMANCE 2L T8 KIT WITH HLO NEMA PREMIUM BALLAST</v>
          </cell>
          <cell r="B2574" t="str">
            <v>PGE</v>
          </cell>
          <cell r="C2574" t="str">
            <v>ROB</v>
          </cell>
          <cell r="D2574" t="str">
            <v>2X4 HIGH PERFORMANCE 2L T8 KIT WITH HLO NEMA PREMIUM BALLAST</v>
          </cell>
          <cell r="E2574" t="str">
            <v>Res</v>
          </cell>
          <cell r="F2574">
            <v>15</v>
          </cell>
          <cell r="G2574">
            <v>0</v>
          </cell>
          <cell r="H2574">
            <v>15</v>
          </cell>
          <cell r="I2574">
            <v>0</v>
          </cell>
          <cell r="J2574" t="b">
            <v>0</v>
          </cell>
        </row>
        <row r="2575">
          <cell r="A2575" t="str">
            <v>PGE:R:LED A-LAMP 19 TO &lt; 20 WATTS</v>
          </cell>
          <cell r="B2575" t="str">
            <v>PGE</v>
          </cell>
          <cell r="C2575" t="str">
            <v>R</v>
          </cell>
          <cell r="D2575" t="str">
            <v>LED A-LAMP 19 TO &lt; 20 WATTS</v>
          </cell>
          <cell r="E2575" t="str">
            <v>Res</v>
          </cell>
          <cell r="F2575">
            <v>4.99</v>
          </cell>
          <cell r="G2575">
            <v>0</v>
          </cell>
          <cell r="H2575">
            <v>4.99</v>
          </cell>
          <cell r="I2575">
            <v>0</v>
          </cell>
          <cell r="J2575" t="b">
            <v>0</v>
          </cell>
        </row>
        <row r="2576">
          <cell r="A2576" t="str">
            <v>PGE:R:LED HIGH/LOW BAY: &gt;160 TO 187 WATTS, REPLACING A 250 W PS-MH</v>
          </cell>
          <cell r="B2576" t="str">
            <v>PGE</v>
          </cell>
          <cell r="C2576" t="str">
            <v>R</v>
          </cell>
          <cell r="D2576" t="str">
            <v>LED HIGH/LOW BAY: &gt;160 TO 187 WATTS, REPLACING A 250 W PS-MH</v>
          </cell>
          <cell r="E2576" t="str">
            <v>Res</v>
          </cell>
          <cell r="F2576">
            <v>10.36</v>
          </cell>
          <cell r="G2576">
            <v>0</v>
          </cell>
          <cell r="H2576">
            <v>10.36</v>
          </cell>
          <cell r="I2576">
            <v>0</v>
          </cell>
          <cell r="J2576" t="b">
            <v>0</v>
          </cell>
        </row>
        <row r="2577">
          <cell r="A2577" t="str">
            <v>PGE:R:LED MR-16 = 6 TO &lt;7 WATTS</v>
          </cell>
          <cell r="B2577" t="str">
            <v>PGE</v>
          </cell>
          <cell r="C2577" t="str">
            <v>R</v>
          </cell>
          <cell r="D2577" t="str">
            <v>LED MR-16 = 6 TO &lt;7 WATTS</v>
          </cell>
          <cell r="E2577" t="str">
            <v>Res</v>
          </cell>
          <cell r="F2577">
            <v>6.7</v>
          </cell>
          <cell r="G2577">
            <v>0</v>
          </cell>
          <cell r="H2577">
            <v>6.7</v>
          </cell>
          <cell r="I2577">
            <v>0</v>
          </cell>
          <cell r="J2577" t="b">
            <v>0</v>
          </cell>
        </row>
        <row r="2578">
          <cell r="A2578" t="str">
            <v>PGE:R:LED PAR38 = 18 TO &lt;19 WATTS</v>
          </cell>
          <cell r="B2578" t="str">
            <v>PGE</v>
          </cell>
          <cell r="C2578" t="str">
            <v>R</v>
          </cell>
          <cell r="D2578" t="str">
            <v>LED PAR38 = 18 TO &lt;19 WATTS</v>
          </cell>
          <cell r="E2578" t="str">
            <v>Res</v>
          </cell>
          <cell r="F2578">
            <v>8.9</v>
          </cell>
          <cell r="G2578">
            <v>0</v>
          </cell>
          <cell r="H2578">
            <v>8.9</v>
          </cell>
          <cell r="I2578">
            <v>0</v>
          </cell>
          <cell r="J2578" t="b">
            <v>0</v>
          </cell>
        </row>
        <row r="2579">
          <cell r="A2579" t="str">
            <v>PGE:R:LED PAR38 = 18 TO &lt;19 WATTS</v>
          </cell>
          <cell r="B2579" t="str">
            <v>PGE</v>
          </cell>
          <cell r="C2579" t="str">
            <v>R</v>
          </cell>
          <cell r="D2579" t="str">
            <v>LED PAR38 = 18 TO &lt;19 WATTS</v>
          </cell>
          <cell r="E2579" t="str">
            <v>Res</v>
          </cell>
          <cell r="F2579">
            <v>6.71</v>
          </cell>
          <cell r="G2579">
            <v>0</v>
          </cell>
          <cell r="H2579">
            <v>6.71</v>
          </cell>
          <cell r="I2579">
            <v>0</v>
          </cell>
          <cell r="J2579" t="b">
            <v>0</v>
          </cell>
        </row>
        <row r="2580">
          <cell r="A2580" t="str">
            <v>PGE:R:REFRIG: EVAPORATOR FAN CONTROLLER</v>
          </cell>
          <cell r="B2580" t="str">
            <v>PGE</v>
          </cell>
          <cell r="C2580" t="str">
            <v>R</v>
          </cell>
          <cell r="D2580" t="str">
            <v>REFRIG: EVAPORATOR FAN CONTROLLER</v>
          </cell>
          <cell r="E2580" t="str">
            <v>Res</v>
          </cell>
          <cell r="F2580">
            <v>16</v>
          </cell>
          <cell r="G2580">
            <v>0</v>
          </cell>
          <cell r="H2580">
            <v>6.666666666666667</v>
          </cell>
          <cell r="I2580">
            <v>0</v>
          </cell>
          <cell r="J2580" t="b">
            <v>1</v>
          </cell>
        </row>
        <row r="2581">
          <cell r="A2581" t="str">
            <v>PGE:ROB:LED A-LAMP &lt; 8 WATTS</v>
          </cell>
          <cell r="B2581" t="str">
            <v>PGE</v>
          </cell>
          <cell r="C2581" t="str">
            <v>ROB</v>
          </cell>
          <cell r="D2581" t="str">
            <v>LED A-LAMP &lt; 8 WATTS</v>
          </cell>
          <cell r="E2581" t="str">
            <v>Res</v>
          </cell>
          <cell r="F2581">
            <v>9.5</v>
          </cell>
          <cell r="G2581">
            <v>0</v>
          </cell>
          <cell r="H2581">
            <v>9.5</v>
          </cell>
          <cell r="I2581">
            <v>0</v>
          </cell>
          <cell r="J2581" t="b">
            <v>0</v>
          </cell>
        </row>
        <row r="2582">
          <cell r="A2582" t="str">
            <v>SCG:ROB:2013 ENERGY STAR CLOTHES WASHER, MEF&gt;=2.0, WF&lt;=6.0</v>
          </cell>
          <cell r="B2582" t="str">
            <v>SCG</v>
          </cell>
          <cell r="C2582" t="str">
            <v>ROB</v>
          </cell>
          <cell r="D2582" t="str">
            <v>2013 ENERGY STAR CLOTHES WASHER, MEF&gt;=2.0, WF&lt;=6.0</v>
          </cell>
          <cell r="E2582" t="str">
            <v>Res</v>
          </cell>
          <cell r="F2582">
            <v>11</v>
          </cell>
          <cell r="G2582">
            <v>0</v>
          </cell>
          <cell r="H2582">
            <v>11</v>
          </cell>
          <cell r="I2582">
            <v>0</v>
          </cell>
          <cell r="J2582" t="b">
            <v>0</v>
          </cell>
        </row>
        <row r="2583">
          <cell r="A2583" t="str">
            <v>SCG:ROB:ENERGY STAR MOST EFFICIENT CLOTHES WASHER, MEF&gt;=3.2, WF&lt;=3.0</v>
          </cell>
          <cell r="B2583" t="str">
            <v>SCG</v>
          </cell>
          <cell r="C2583" t="str">
            <v>ROB</v>
          </cell>
          <cell r="D2583" t="str">
            <v>ENERGY STAR MOST EFFICIENT CLOTHES WASHER, MEF&gt;=3.2, WF&lt;=3.0</v>
          </cell>
          <cell r="E2583" t="str">
            <v>Res</v>
          </cell>
          <cell r="F2583">
            <v>11</v>
          </cell>
          <cell r="G2583">
            <v>0</v>
          </cell>
          <cell r="H2583">
            <v>11</v>
          </cell>
          <cell r="I2583">
            <v>0</v>
          </cell>
          <cell r="J2583" t="b">
            <v>0</v>
          </cell>
        </row>
        <row r="2584">
          <cell r="A2584" t="str">
            <v>PGE:R:LED CANDELABRA:  &lt;3 WATTS</v>
          </cell>
          <cell r="B2584" t="str">
            <v>PGE</v>
          </cell>
          <cell r="C2584" t="str">
            <v>R</v>
          </cell>
          <cell r="D2584" t="str">
            <v>LED CANDELABRA:  &lt;3 WATTS</v>
          </cell>
          <cell r="E2584" t="str">
            <v>Res</v>
          </cell>
          <cell r="F2584">
            <v>3.86</v>
          </cell>
          <cell r="G2584">
            <v>0</v>
          </cell>
          <cell r="H2584">
            <v>3.86</v>
          </cell>
          <cell r="I2584">
            <v>0</v>
          </cell>
          <cell r="J2584" t="b">
            <v>0</v>
          </cell>
        </row>
        <row r="2585">
          <cell r="A2585" t="str">
            <v>PGE:R:LED GLOBE:  &gt;=3 TO &lt;=10 WATTS</v>
          </cell>
          <cell r="B2585" t="str">
            <v>PGE</v>
          </cell>
          <cell r="C2585" t="str">
            <v>R</v>
          </cell>
          <cell r="D2585" t="str">
            <v>LED GLOBE:  &gt;=3 TO &lt;=10 WATTS</v>
          </cell>
          <cell r="E2585" t="str">
            <v>Res</v>
          </cell>
          <cell r="F2585">
            <v>6.7</v>
          </cell>
          <cell r="G2585">
            <v>0</v>
          </cell>
          <cell r="H2585">
            <v>6.7</v>
          </cell>
          <cell r="I2585">
            <v>0</v>
          </cell>
          <cell r="J2585" t="b">
            <v>0</v>
          </cell>
        </row>
        <row r="2586">
          <cell r="A2586" t="str">
            <v>PGE:R:LED PAR30 &lt; 10 WATTS</v>
          </cell>
          <cell r="B2586" t="str">
            <v>PGE</v>
          </cell>
          <cell r="C2586" t="str">
            <v>R</v>
          </cell>
          <cell r="D2586" t="str">
            <v>LED PAR30 &lt; 10 WATTS</v>
          </cell>
          <cell r="E2586" t="str">
            <v>Res</v>
          </cell>
          <cell r="F2586">
            <v>6.7</v>
          </cell>
          <cell r="G2586">
            <v>0</v>
          </cell>
          <cell r="H2586">
            <v>6.7</v>
          </cell>
          <cell r="I2586">
            <v>0</v>
          </cell>
          <cell r="J2586" t="b">
            <v>0</v>
          </cell>
        </row>
        <row r="2587">
          <cell r="A2587" t="str">
            <v>PGE:ROB:T-8 W/ ELECTRONIC BALLAST: 2 FT 3 LAMP - INTERIOR</v>
          </cell>
          <cell r="B2587" t="str">
            <v>PGE</v>
          </cell>
          <cell r="C2587" t="str">
            <v>ROB</v>
          </cell>
          <cell r="D2587" t="str">
            <v>T-8 W/ ELECTRONIC BALLAST: 2 FT 3 LAMP - INTERIOR</v>
          </cell>
          <cell r="E2587" t="str">
            <v>Res</v>
          </cell>
          <cell r="F2587">
            <v>15</v>
          </cell>
          <cell r="G2587">
            <v>0</v>
          </cell>
          <cell r="H2587">
            <v>15</v>
          </cell>
          <cell r="I2587">
            <v>0</v>
          </cell>
          <cell r="J2587" t="b">
            <v>0</v>
          </cell>
        </row>
        <row r="2588">
          <cell r="A2588" t="str">
            <v>SCG:REA:MEDIUM TEMPERATURE REACH-IN DISPLAY CASE</v>
          </cell>
          <cell r="B2588" t="str">
            <v>SCG</v>
          </cell>
          <cell r="C2588" t="str">
            <v>REA</v>
          </cell>
          <cell r="D2588" t="str">
            <v>MEDIUM TEMPERATURE REACH-IN DISPLAY CASE</v>
          </cell>
          <cell r="E2588" t="str">
            <v>Com</v>
          </cell>
          <cell r="F2588">
            <v>12</v>
          </cell>
          <cell r="G2588">
            <v>0</v>
          </cell>
          <cell r="H2588">
            <v>12</v>
          </cell>
          <cell r="I2588">
            <v>0</v>
          </cell>
          <cell r="J2588" t="b">
            <v>0</v>
          </cell>
        </row>
        <row r="2589">
          <cell r="A2589" t="str">
            <v>SCG:RET:STEAM TRAP REPLACEMENT - COMMERCIAL/OTHER</v>
          </cell>
          <cell r="B2589" t="str">
            <v>SCG</v>
          </cell>
          <cell r="C2589" t="str">
            <v>RET</v>
          </cell>
          <cell r="D2589" t="str">
            <v>STEAM TRAP REPLACEMENT - COMMERCIAL/OTHER</v>
          </cell>
          <cell r="E2589" t="str">
            <v>Com</v>
          </cell>
          <cell r="F2589">
            <v>6</v>
          </cell>
          <cell r="G2589">
            <v>0</v>
          </cell>
          <cell r="H2589">
            <v>6</v>
          </cell>
          <cell r="I2589">
            <v>0</v>
          </cell>
          <cell r="J2589" t="b">
            <v>0</v>
          </cell>
        </row>
        <row r="2590">
          <cell r="A2590" t="str">
            <v>SCG:ROB:EER COMMERCIAL COMBINATION OVEN-GAS &lt;15 PAN CAPACITY</v>
          </cell>
          <cell r="B2590" t="str">
            <v>SCG</v>
          </cell>
          <cell r="C2590" t="str">
            <v>ROB</v>
          </cell>
          <cell r="D2590" t="str">
            <v>EER COMMERCIAL COMBINATION OVEN-GAS &lt;15 PAN CAPACITY</v>
          </cell>
          <cell r="E2590" t="str">
            <v>Com</v>
          </cell>
          <cell r="F2590">
            <v>12</v>
          </cell>
          <cell r="G2590">
            <v>0</v>
          </cell>
          <cell r="H2590">
            <v>12</v>
          </cell>
          <cell r="I2590">
            <v>0</v>
          </cell>
          <cell r="J2590" t="b">
            <v>0</v>
          </cell>
        </row>
        <row r="2591">
          <cell r="A2591" t="str">
            <v>PGE:R:LED A-LAMP 14 TO &lt; 15 WATTS</v>
          </cell>
          <cell r="B2591" t="str">
            <v>PGE</v>
          </cell>
          <cell r="C2591" t="str">
            <v>R</v>
          </cell>
          <cell r="D2591" t="str">
            <v>LED A-LAMP 14 TO &lt; 15 WATTS</v>
          </cell>
          <cell r="E2591" t="str">
            <v>Res</v>
          </cell>
          <cell r="F2591">
            <v>4.99</v>
          </cell>
          <cell r="G2591">
            <v>0</v>
          </cell>
          <cell r="H2591">
            <v>4.99</v>
          </cell>
          <cell r="I2591">
            <v>0</v>
          </cell>
          <cell r="J2591" t="b">
            <v>0</v>
          </cell>
        </row>
        <row r="2592">
          <cell r="A2592" t="str">
            <v>PGE:R:LED CANDELABRA &gt;=3 TO &lt;=5</v>
          </cell>
          <cell r="B2592" t="str">
            <v>PGE</v>
          </cell>
          <cell r="C2592" t="str">
            <v>R</v>
          </cell>
          <cell r="D2592" t="str">
            <v>LED CANDELABRA &gt;=3 TO &lt;=5</v>
          </cell>
          <cell r="E2592" t="str">
            <v>Res</v>
          </cell>
          <cell r="F2592">
            <v>7.1</v>
          </cell>
          <cell r="G2592">
            <v>0</v>
          </cell>
          <cell r="H2592">
            <v>7.1</v>
          </cell>
          <cell r="I2592">
            <v>0</v>
          </cell>
          <cell r="J2592" t="b">
            <v>0</v>
          </cell>
        </row>
        <row r="2593">
          <cell r="A2593" t="str">
            <v>PGE:R:LED HIGH/LOW BAY: 40 TO 131 WATTS, REPLACING T8 FLUOR 2ND GEN 4L VHLO</v>
          </cell>
          <cell r="B2593" t="str">
            <v>PGE</v>
          </cell>
          <cell r="C2593" t="str">
            <v>R</v>
          </cell>
          <cell r="D2593" t="str">
            <v>LED HIGH/LOW BAY: 40 TO 131 WATTS, REPLACING T8 FLUOR 2ND GEN 4L VHLO</v>
          </cell>
          <cell r="E2593" t="str">
            <v>Res</v>
          </cell>
          <cell r="F2593">
            <v>8.41</v>
          </cell>
          <cell r="G2593">
            <v>0</v>
          </cell>
          <cell r="H2593">
            <v>8.41</v>
          </cell>
          <cell r="I2593">
            <v>0</v>
          </cell>
          <cell r="J2593" t="b">
            <v>0</v>
          </cell>
        </row>
        <row r="2594">
          <cell r="A2594" t="str">
            <v>PGE:R:LED MR-16 = 9 TO &lt;10 WATTS</v>
          </cell>
          <cell r="B2594" t="str">
            <v>PGE</v>
          </cell>
          <cell r="C2594" t="str">
            <v>R</v>
          </cell>
          <cell r="D2594" t="str">
            <v>LED MR-16 = 9 TO &lt;10 WATTS</v>
          </cell>
          <cell r="E2594" t="str">
            <v>Res</v>
          </cell>
          <cell r="F2594">
            <v>4.5999999999999996</v>
          </cell>
          <cell r="G2594">
            <v>0</v>
          </cell>
          <cell r="H2594">
            <v>4.5999999999999996</v>
          </cell>
          <cell r="I2594">
            <v>0</v>
          </cell>
          <cell r="J2594" t="b">
            <v>0</v>
          </cell>
        </row>
        <row r="2595">
          <cell r="A2595" t="str">
            <v>PGE:R:LED PAR30 = 12 TO &lt;13 WATTS</v>
          </cell>
          <cell r="B2595" t="str">
            <v>PGE</v>
          </cell>
          <cell r="C2595" t="str">
            <v>R</v>
          </cell>
          <cell r="D2595" t="str">
            <v>LED PAR30 = 12 TO &lt;13 WATTS</v>
          </cell>
          <cell r="E2595" t="str">
            <v>Res</v>
          </cell>
          <cell r="F2595">
            <v>7.8</v>
          </cell>
          <cell r="G2595">
            <v>0</v>
          </cell>
          <cell r="H2595">
            <v>7.8</v>
          </cell>
          <cell r="I2595">
            <v>0</v>
          </cell>
          <cell r="J2595" t="b">
            <v>0</v>
          </cell>
        </row>
        <row r="2596">
          <cell r="A2596" t="str">
            <v>PGE:R:LED PAR38 = 19 TO &lt;20 WATTS</v>
          </cell>
          <cell r="B2596" t="str">
            <v>PGE</v>
          </cell>
          <cell r="C2596" t="str">
            <v>R</v>
          </cell>
          <cell r="D2596" t="str">
            <v>LED PAR38 = 19 TO &lt;20 WATTS</v>
          </cell>
          <cell r="E2596" t="str">
            <v>Res</v>
          </cell>
          <cell r="F2596">
            <v>5</v>
          </cell>
          <cell r="G2596">
            <v>0</v>
          </cell>
          <cell r="H2596">
            <v>5</v>
          </cell>
          <cell r="I2596">
            <v>0</v>
          </cell>
          <cell r="J2596" t="b">
            <v>0</v>
          </cell>
        </row>
        <row r="2597">
          <cell r="A2597" t="str">
            <v>SCG:ROB:PROCESSBOILER-WATER-TIER2(&gt;=90%CE)</v>
          </cell>
          <cell r="B2597" t="str">
            <v>SCG</v>
          </cell>
          <cell r="C2597" t="str">
            <v>ROB</v>
          </cell>
          <cell r="D2597" t="str">
            <v>PROCESSBOILER-WATER-TIER2(&gt;=90%CE)</v>
          </cell>
          <cell r="E2597" t="str">
            <v>Com</v>
          </cell>
          <cell r="F2597">
            <v>20</v>
          </cell>
          <cell r="G2597">
            <v>0</v>
          </cell>
          <cell r="H2597">
            <v>20</v>
          </cell>
          <cell r="I2597">
            <v>0</v>
          </cell>
          <cell r="J2597" t="b">
            <v>0</v>
          </cell>
        </row>
        <row r="2598">
          <cell r="A2598" t="str">
            <v>PGE:ROB:LED A-LAMP 11 TO &lt; 12 WATTS</v>
          </cell>
          <cell r="B2598" t="str">
            <v>PGE</v>
          </cell>
          <cell r="C2598" t="str">
            <v>ROB</v>
          </cell>
          <cell r="D2598" t="str">
            <v>LED A-LAMP 11 TO &lt; 12 WATTS</v>
          </cell>
          <cell r="E2598" t="str">
            <v>Res</v>
          </cell>
          <cell r="F2598">
            <v>5</v>
          </cell>
          <cell r="G2598">
            <v>0</v>
          </cell>
          <cell r="H2598">
            <v>5</v>
          </cell>
          <cell r="I2598">
            <v>0</v>
          </cell>
          <cell r="J2598" t="b">
            <v>0</v>
          </cell>
        </row>
        <row r="2599">
          <cell r="A2599" t="str">
            <v>SCG:ROB:EER COMMERCIAL FULL-SIZE CONVECTION OVEN-GAS</v>
          </cell>
          <cell r="B2599" t="str">
            <v>SCG</v>
          </cell>
          <cell r="C2599" t="str">
            <v>ROB</v>
          </cell>
          <cell r="D2599" t="str">
            <v>EER COMMERCIAL FULL-SIZE CONVECTION OVEN-GAS</v>
          </cell>
          <cell r="E2599" t="str">
            <v>Ind</v>
          </cell>
          <cell r="F2599">
            <v>12</v>
          </cell>
          <cell r="G2599">
            <v>0</v>
          </cell>
          <cell r="H2599">
            <v>12</v>
          </cell>
          <cell r="I2599">
            <v>0</v>
          </cell>
          <cell r="J2599" t="b">
            <v>0</v>
          </cell>
        </row>
        <row r="2600">
          <cell r="A2600" t="str">
            <v>SCG:ROB:TANKLESSWATERHEATERS-LARGE(&gt;200MBTUH)-TIER1(&gt;=80%TE)</v>
          </cell>
          <cell r="B2600" t="str">
            <v>SCG</v>
          </cell>
          <cell r="C2600" t="str">
            <v>ROB</v>
          </cell>
          <cell r="D2600" t="str">
            <v>TANKLESSWATERHEATERS-LARGE(&gt;200MBTUH)-TIER1(&gt;=80%TE)</v>
          </cell>
          <cell r="E2600" t="str">
            <v>Ind</v>
          </cell>
          <cell r="F2600">
            <v>20</v>
          </cell>
          <cell r="G2600">
            <v>0</v>
          </cell>
          <cell r="H2600">
            <v>20</v>
          </cell>
          <cell r="I2600">
            <v>0</v>
          </cell>
          <cell r="J2600" t="b">
            <v>0</v>
          </cell>
        </row>
        <row r="2601">
          <cell r="A2601" t="str">
            <v>PGE:ROB:LED A-LAMP 14 TO &lt; 15 WATTS</v>
          </cell>
          <cell r="B2601" t="str">
            <v>PGE</v>
          </cell>
          <cell r="C2601" t="str">
            <v>ROB</v>
          </cell>
          <cell r="D2601" t="str">
            <v>LED A-LAMP 14 TO &lt; 15 WATTS</v>
          </cell>
          <cell r="E2601" t="str">
            <v>Res</v>
          </cell>
          <cell r="F2601">
            <v>16</v>
          </cell>
          <cell r="G2601">
            <v>0</v>
          </cell>
          <cell r="H2601">
            <v>16</v>
          </cell>
          <cell r="I2601">
            <v>0</v>
          </cell>
          <cell r="J2601" t="b">
            <v>0</v>
          </cell>
        </row>
        <row r="2602">
          <cell r="A2602" t="str">
            <v>SCE:ROBNC:ENERGY STAR BOTTOM MOUNT FREEZER, WITH ICE - LARGE (16.5 FT3 OR GREATER) REFRIGERATOR</v>
          </cell>
          <cell r="B2602" t="str">
            <v>SCE</v>
          </cell>
          <cell r="C2602" t="str">
            <v>ROBNC</v>
          </cell>
          <cell r="D2602" t="str">
            <v>ENERGY STAR BOTTOM MOUNT FREEZER, WITH ICE - LARGE (16.5 FT3 OR GREATER) REFRIGERATOR</v>
          </cell>
          <cell r="E2602" t="str">
            <v>Res</v>
          </cell>
          <cell r="F2602">
            <v>14</v>
          </cell>
          <cell r="G2602">
            <v>14</v>
          </cell>
          <cell r="H2602">
            <v>14</v>
          </cell>
          <cell r="I2602">
            <v>14</v>
          </cell>
          <cell r="J2602" t="b">
            <v>0</v>
          </cell>
        </row>
        <row r="2603">
          <cell r="A2603" t="str">
            <v>SCE:ROBNC:ES MOST EFF 2012 BOTTOM MOUNT FREEZER WITH THROUGH-THE-DOOR ICE - X-LRG (&gt;22.5 FT3) REFRIGERATOR</v>
          </cell>
          <cell r="B2603" t="str">
            <v>SCE</v>
          </cell>
          <cell r="C2603" t="str">
            <v>ROBNC</v>
          </cell>
          <cell r="D2603" t="str">
            <v>ES MOST EFF 2012 BOTTOM MOUNT FREEZER WITH THROUGH-THE-DOOR ICE - X-LRG (&gt;22.5 FT3) REFRIGERATOR</v>
          </cell>
          <cell r="E2603" t="str">
            <v>Res</v>
          </cell>
          <cell r="F2603">
            <v>0</v>
          </cell>
          <cell r="G2603">
            <v>0</v>
          </cell>
          <cell r="H2603">
            <v>0</v>
          </cell>
          <cell r="I2603">
            <v>0</v>
          </cell>
          <cell r="J2603" t="b">
            <v>0</v>
          </cell>
        </row>
        <row r="2604">
          <cell r="A2604" t="str">
            <v>SCE:ROBNC:ES MOST EFFICIENT BOTTOM MOUNT FREEZER, WITH ICE - X-LARGE (GREATER THAN 22.5 FT3) REFRIGERATOR</v>
          </cell>
          <cell r="B2604" t="str">
            <v>SCE</v>
          </cell>
          <cell r="C2604" t="str">
            <v>ROBNC</v>
          </cell>
          <cell r="D2604" t="str">
            <v>ES MOST EFFICIENT BOTTOM MOUNT FREEZER, WITH ICE - X-LARGE (GREATER THAN 22.5 FT3) REFRIGERATOR</v>
          </cell>
          <cell r="E2604" t="str">
            <v>Res</v>
          </cell>
          <cell r="F2604">
            <v>14</v>
          </cell>
          <cell r="G2604">
            <v>14</v>
          </cell>
          <cell r="H2604">
            <v>14</v>
          </cell>
          <cell r="I2604">
            <v>14</v>
          </cell>
          <cell r="J2604" t="b">
            <v>0</v>
          </cell>
        </row>
        <row r="2605">
          <cell r="A2605" t="str">
            <v>PGE:ROB:LED A-LAMP 17 TO &lt; 18 WATTS</v>
          </cell>
          <cell r="B2605" t="str">
            <v>PGE</v>
          </cell>
          <cell r="C2605" t="str">
            <v>ROB</v>
          </cell>
          <cell r="D2605" t="str">
            <v>LED A-LAMP 17 TO &lt; 18 WATTS</v>
          </cell>
          <cell r="E2605" t="str">
            <v>Com</v>
          </cell>
          <cell r="F2605">
            <v>6.7</v>
          </cell>
          <cell r="G2605">
            <v>0</v>
          </cell>
          <cell r="H2605">
            <v>6.7</v>
          </cell>
          <cell r="I2605">
            <v>0</v>
          </cell>
          <cell r="J2605" t="b">
            <v>0</v>
          </cell>
        </row>
        <row r="2606">
          <cell r="A2606" t="str">
            <v>PGE:ROB:LED A-LAMP 19 TO &lt; 20 WATTS</v>
          </cell>
          <cell r="B2606" t="str">
            <v>PGE</v>
          </cell>
          <cell r="C2606" t="str">
            <v>ROB</v>
          </cell>
          <cell r="D2606" t="str">
            <v>LED A-LAMP 19 TO &lt; 20 WATTS</v>
          </cell>
          <cell r="E2606" t="str">
            <v>Com</v>
          </cell>
          <cell r="F2606">
            <v>6.7</v>
          </cell>
          <cell r="G2606">
            <v>0</v>
          </cell>
          <cell r="H2606">
            <v>6.7</v>
          </cell>
          <cell r="I2606">
            <v>0</v>
          </cell>
          <cell r="J2606" t="b">
            <v>0</v>
          </cell>
        </row>
        <row r="2607">
          <cell r="A2607" t="str">
            <v>PGE:ROB:LED PAR20: &lt;= 11 WATTS</v>
          </cell>
          <cell r="B2607" t="str">
            <v>PGE</v>
          </cell>
          <cell r="C2607" t="str">
            <v>ROB</v>
          </cell>
          <cell r="D2607" t="str">
            <v>LED PAR20: &lt;= 11 WATTS</v>
          </cell>
          <cell r="E2607" t="str">
            <v>Ind</v>
          </cell>
          <cell r="F2607">
            <v>6.58</v>
          </cell>
          <cell r="G2607">
            <v>0</v>
          </cell>
          <cell r="H2607">
            <v>6.58</v>
          </cell>
          <cell r="I2607">
            <v>0</v>
          </cell>
          <cell r="J2607" t="b">
            <v>0</v>
          </cell>
        </row>
        <row r="2608">
          <cell r="A2608" t="str">
            <v>PGE:ROB:LED PAR30 = 12 TO &lt;13 WATTS</v>
          </cell>
          <cell r="B2608" t="str">
            <v>PGE</v>
          </cell>
          <cell r="C2608" t="str">
            <v>ROB</v>
          </cell>
          <cell r="D2608" t="str">
            <v>LED PAR30 = 12 TO &lt;13 WATTS</v>
          </cell>
          <cell r="E2608" t="str">
            <v>Ind</v>
          </cell>
          <cell r="F2608">
            <v>6.7</v>
          </cell>
          <cell r="G2608">
            <v>0</v>
          </cell>
          <cell r="H2608">
            <v>6.7</v>
          </cell>
          <cell r="I2608">
            <v>0</v>
          </cell>
          <cell r="J2608" t="b">
            <v>0</v>
          </cell>
        </row>
        <row r="2609">
          <cell r="A2609" t="str">
            <v>PGE:ROB:LED PAR30 = 13 TO &lt;14 WATTS</v>
          </cell>
          <cell r="B2609" t="str">
            <v>PGE</v>
          </cell>
          <cell r="C2609" t="str">
            <v>ROB</v>
          </cell>
          <cell r="D2609" t="str">
            <v>LED PAR30 = 13 TO &lt;14 WATTS</v>
          </cell>
          <cell r="E2609" t="str">
            <v>Ag</v>
          </cell>
          <cell r="F2609">
            <v>6.58</v>
          </cell>
          <cell r="G2609">
            <v>0</v>
          </cell>
          <cell r="H2609">
            <v>6.58</v>
          </cell>
          <cell r="I2609">
            <v>0</v>
          </cell>
          <cell r="J2609" t="b">
            <v>0</v>
          </cell>
        </row>
        <row r="2610">
          <cell r="A2610" t="str">
            <v>PGE:ROB:LED PAR30 = 18 TO &lt;19 WATTS</v>
          </cell>
          <cell r="B2610" t="str">
            <v>PGE</v>
          </cell>
          <cell r="C2610" t="str">
            <v>ROB</v>
          </cell>
          <cell r="D2610" t="str">
            <v>LED PAR30 = 18 TO &lt;19 WATTS</v>
          </cell>
          <cell r="E2610" t="str">
            <v>Com</v>
          </cell>
          <cell r="F2610">
            <v>6.58</v>
          </cell>
          <cell r="G2610">
            <v>0</v>
          </cell>
          <cell r="H2610">
            <v>6.58</v>
          </cell>
          <cell r="I2610">
            <v>0</v>
          </cell>
          <cell r="J2610" t="b">
            <v>0</v>
          </cell>
        </row>
        <row r="2611">
          <cell r="A2611" t="str">
            <v>PGE:REA:VARIABLE FREQUENCY DRIVE - HVAC FAN, 100 HP MAX</v>
          </cell>
          <cell r="B2611" t="str">
            <v>PGE</v>
          </cell>
          <cell r="C2611" t="str">
            <v>REA</v>
          </cell>
          <cell r="D2611" t="str">
            <v>VARIABLE FREQUENCY DRIVE - HVAC FAN, 100 HP MAX</v>
          </cell>
          <cell r="E2611" t="str">
            <v>Res</v>
          </cell>
          <cell r="F2611">
            <v>5</v>
          </cell>
          <cell r="G2611">
            <v>0</v>
          </cell>
          <cell r="H2611">
            <v>5</v>
          </cell>
          <cell r="I2611">
            <v>0</v>
          </cell>
          <cell r="J2611" t="b">
            <v>0</v>
          </cell>
        </row>
        <row r="2612">
          <cell r="A2612" t="str">
            <v>PGE:ROB:LED PAR38 &gt;= 27 WATTS</v>
          </cell>
          <cell r="B2612" t="str">
            <v>PGE</v>
          </cell>
          <cell r="C2612" t="str">
            <v>ROB</v>
          </cell>
          <cell r="D2612" t="str">
            <v>LED PAR38 &gt;= 27 WATTS</v>
          </cell>
          <cell r="E2612" t="str">
            <v>Com</v>
          </cell>
          <cell r="F2612">
            <v>6.7</v>
          </cell>
          <cell r="G2612">
            <v>0</v>
          </cell>
          <cell r="H2612">
            <v>6.7</v>
          </cell>
          <cell r="I2612">
            <v>0</v>
          </cell>
          <cell r="J2612" t="b">
            <v>0</v>
          </cell>
        </row>
        <row r="2613">
          <cell r="A2613" t="str">
            <v>SCE:ROBNC:UP TO 10 WATT A-LAMP LED</v>
          </cell>
          <cell r="B2613" t="str">
            <v>SCE</v>
          </cell>
          <cell r="C2613" t="str">
            <v>ROBNC</v>
          </cell>
          <cell r="D2613" t="str">
            <v>UP TO 10 WATT A-LAMP LED</v>
          </cell>
          <cell r="E2613" t="str">
            <v>Com</v>
          </cell>
          <cell r="F2613">
            <v>7.0999999046325701</v>
          </cell>
          <cell r="G2613">
            <v>7.0999999046325701</v>
          </cell>
          <cell r="H2613">
            <v>7.0999999046325701</v>
          </cell>
          <cell r="I2613">
            <v>7.0999999046325701</v>
          </cell>
          <cell r="J2613" t="b">
            <v>0</v>
          </cell>
        </row>
        <row r="2614">
          <cell r="A2614" t="str">
            <v>SCE:ROBNC:UP TO 17 WATT PAR38 LED</v>
          </cell>
          <cell r="B2614" t="str">
            <v>SCE</v>
          </cell>
          <cell r="C2614" t="str">
            <v>ROBNC</v>
          </cell>
          <cell r="D2614" t="str">
            <v>UP TO 17 WATT PAR38 LED</v>
          </cell>
          <cell r="E2614" t="str">
            <v>Com</v>
          </cell>
          <cell r="F2614">
            <v>7.0999999046325701</v>
          </cell>
          <cell r="G2614">
            <v>7.0999999046325701</v>
          </cell>
          <cell r="H2614">
            <v>7.0999999046325701</v>
          </cell>
          <cell r="I2614">
            <v>7.0999999046325701</v>
          </cell>
          <cell r="J2614" t="b">
            <v>0</v>
          </cell>
        </row>
        <row r="2615">
          <cell r="A2615" t="str">
            <v>SCE:ROBNC:UP TO 120 WATT INTERIOR FIXTURE INDUCTION REPLACING 101 - 175 WATT LAMP BASE CASE</v>
          </cell>
          <cell r="B2615" t="str">
            <v>SCE</v>
          </cell>
          <cell r="C2615" t="str">
            <v>ROBNC</v>
          </cell>
          <cell r="D2615" t="str">
            <v>UP TO 120 WATT INTERIOR FIXTURE INDUCTION REPLACING 101 - 175 WATT LAMP BASE CASE</v>
          </cell>
          <cell r="E2615" t="str">
            <v>Com</v>
          </cell>
          <cell r="F2615">
            <v>15</v>
          </cell>
          <cell r="G2615">
            <v>15</v>
          </cell>
          <cell r="H2615">
            <v>15</v>
          </cell>
          <cell r="I2615">
            <v>15</v>
          </cell>
          <cell r="J2615" t="b">
            <v>0</v>
          </cell>
        </row>
        <row r="2616">
          <cell r="A2616" t="str">
            <v>PGE:ROB:LED R-BR - 5 TO &lt;11 WATTS</v>
          </cell>
          <cell r="B2616" t="str">
            <v>PGE</v>
          </cell>
          <cell r="C2616" t="str">
            <v>ROB</v>
          </cell>
          <cell r="D2616" t="str">
            <v>LED R-BR - 5 TO &lt;11 WATTS</v>
          </cell>
          <cell r="E2616" t="str">
            <v>Ind</v>
          </cell>
          <cell r="F2616">
            <v>8.2200000000000006</v>
          </cell>
          <cell r="G2616">
            <v>0</v>
          </cell>
          <cell r="H2616">
            <v>8.2200000000000006</v>
          </cell>
          <cell r="I2616">
            <v>0</v>
          </cell>
          <cell r="J2616" t="b">
            <v>0</v>
          </cell>
        </row>
        <row r="2617">
          <cell r="A2617" t="str">
            <v>SCE:REA:LONG ONLINE SURVEY</v>
          </cell>
          <cell r="B2617" t="str">
            <v>SCE</v>
          </cell>
          <cell r="C2617" t="str">
            <v>REA</v>
          </cell>
          <cell r="D2617" t="str">
            <v>LONG ONLINE SURVEY</v>
          </cell>
          <cell r="E2617" t="str">
            <v>Res</v>
          </cell>
          <cell r="F2617">
            <v>3</v>
          </cell>
          <cell r="G2617">
            <v>3</v>
          </cell>
          <cell r="H2617">
            <v>3</v>
          </cell>
          <cell r="I2617">
            <v>3</v>
          </cell>
          <cell r="J2617" t="b">
            <v>0</v>
          </cell>
        </row>
        <row r="2618">
          <cell r="A2618" t="str">
            <v>PGE:R:LED PAR30 = 12 TO &lt;13 WATTS</v>
          </cell>
          <cell r="B2618" t="str">
            <v>PGE</v>
          </cell>
          <cell r="C2618" t="str">
            <v>R</v>
          </cell>
          <cell r="D2618" t="str">
            <v>LED PAR30 = 12 TO &lt;13 WATTS</v>
          </cell>
          <cell r="E2618" t="str">
            <v>Res</v>
          </cell>
          <cell r="F2618">
            <v>7.4</v>
          </cell>
          <cell r="G2618">
            <v>0</v>
          </cell>
          <cell r="H2618">
            <v>7.4</v>
          </cell>
          <cell r="I2618">
            <v>0</v>
          </cell>
          <cell r="J2618" t="b">
            <v>0</v>
          </cell>
        </row>
        <row r="2619">
          <cell r="A2619" t="str">
            <v>PGE:R:LED PAR38 &lt; 12 WATTS</v>
          </cell>
          <cell r="B2619" t="str">
            <v>PGE</v>
          </cell>
          <cell r="C2619" t="str">
            <v>R</v>
          </cell>
          <cell r="D2619" t="str">
            <v>LED PAR38 &lt; 12 WATTS</v>
          </cell>
          <cell r="E2619" t="str">
            <v>Res</v>
          </cell>
          <cell r="F2619">
            <v>8.58</v>
          </cell>
          <cell r="G2619">
            <v>0</v>
          </cell>
          <cell r="H2619">
            <v>8.58</v>
          </cell>
          <cell r="I2619">
            <v>0</v>
          </cell>
          <cell r="J2619" t="b">
            <v>0</v>
          </cell>
        </row>
        <row r="2620">
          <cell r="A2620" t="str">
            <v>SCE:ER:52 WATT INTERIOR FIXTURE (COMMON AREA) CFL REPLACING INCANDESCENT AVERAGE WATTS = 180.44</v>
          </cell>
          <cell r="B2620" t="str">
            <v>SCE</v>
          </cell>
          <cell r="C2620" t="str">
            <v>ER</v>
          </cell>
          <cell r="D2620" t="str">
            <v>52 WATT INTERIOR FIXTURE (COMMON AREA) CFL REPLACING INCANDESCENT AVERAGE WATTS = 180.44</v>
          </cell>
          <cell r="E2620" t="str">
            <v>Res</v>
          </cell>
          <cell r="F2620">
            <v>16</v>
          </cell>
          <cell r="G2620">
            <v>5.3000001907348597</v>
          </cell>
          <cell r="H2620">
            <v>16</v>
          </cell>
          <cell r="I2620">
            <v>5.3000001907348597</v>
          </cell>
          <cell r="J2620" t="b">
            <v>0</v>
          </cell>
        </row>
        <row r="2621">
          <cell r="A2621" t="str">
            <v>SCE:ER:PROGRAMMABLE VARIABLE SPEED DRIVE ON POOL PUMP CONTROL REPLACING SINGLE SPEED POOL PUMP</v>
          </cell>
          <cell r="B2621" t="str">
            <v>SCE</v>
          </cell>
          <cell r="C2621" t="str">
            <v>ER</v>
          </cell>
          <cell r="D2621" t="str">
            <v>PROGRAMMABLE VARIABLE SPEED DRIVE ON POOL PUMP CONTROL REPLACING SINGLE SPEED POOL PUMP</v>
          </cell>
          <cell r="E2621" t="str">
            <v>Res</v>
          </cell>
          <cell r="F2621">
            <v>10</v>
          </cell>
          <cell r="G2621">
            <v>3.2999999523162802</v>
          </cell>
          <cell r="H2621">
            <v>10</v>
          </cell>
          <cell r="I2621">
            <v>3.2999999523162802</v>
          </cell>
          <cell r="J2621" t="b">
            <v>0</v>
          </cell>
        </row>
        <row r="2622">
          <cell r="A2622" t="str">
            <v>SDGE:ROB:LED - CANDALEBRA 3.5 WATT</v>
          </cell>
          <cell r="B2622" t="str">
            <v>SDGE</v>
          </cell>
          <cell r="C2622" t="str">
            <v>ROB</v>
          </cell>
          <cell r="D2622" t="str">
            <v>LED - CANDALEBRA 3.5 WATT</v>
          </cell>
          <cell r="E2622" t="str">
            <v>CC</v>
          </cell>
          <cell r="F2622">
            <v>16</v>
          </cell>
          <cell r="G2622">
            <v>0</v>
          </cell>
          <cell r="H2622">
            <v>16</v>
          </cell>
          <cell r="I2622">
            <v>0</v>
          </cell>
          <cell r="J2622" t="b">
            <v>0</v>
          </cell>
        </row>
        <row r="2623">
          <cell r="A2623" t="str">
            <v>SDGE:ROB:LED - CANDALEBRA 5 WATT</v>
          </cell>
          <cell r="B2623" t="str">
            <v>SDGE</v>
          </cell>
          <cell r="C2623" t="str">
            <v>ROB</v>
          </cell>
          <cell r="D2623" t="str">
            <v>LED - CANDALEBRA 5 WATT</v>
          </cell>
          <cell r="E2623" t="str">
            <v>CC</v>
          </cell>
          <cell r="F2623">
            <v>16</v>
          </cell>
          <cell r="G2623">
            <v>0</v>
          </cell>
          <cell r="H2623">
            <v>16</v>
          </cell>
          <cell r="I2623">
            <v>0</v>
          </cell>
          <cell r="J2623" t="b">
            <v>0</v>
          </cell>
        </row>
        <row r="2624">
          <cell r="A2624" t="str">
            <v>SDGE:ROB:LED RECESSED DOWNLIGHT 16 WATT</v>
          </cell>
          <cell r="B2624" t="str">
            <v>SDGE</v>
          </cell>
          <cell r="C2624" t="str">
            <v>ROB</v>
          </cell>
          <cell r="D2624" t="str">
            <v>LED RECESSED DOWNLIGHT 16 WATT</v>
          </cell>
          <cell r="E2624" t="str">
            <v>CC</v>
          </cell>
          <cell r="F2624">
            <v>16</v>
          </cell>
          <cell r="G2624">
            <v>0</v>
          </cell>
          <cell r="H2624">
            <v>16</v>
          </cell>
          <cell r="I2624">
            <v>0</v>
          </cell>
          <cell r="J2624" t="b">
            <v>0</v>
          </cell>
        </row>
        <row r="2625">
          <cell r="A2625" t="str">
            <v>SDGE:ROB:LED SCREW-IN A-LAMP 11 WATT</v>
          </cell>
          <cell r="B2625" t="str">
            <v>SDGE</v>
          </cell>
          <cell r="C2625" t="str">
            <v>ROB</v>
          </cell>
          <cell r="D2625" t="str">
            <v>LED SCREW-IN A-LAMP 11 WATT</v>
          </cell>
          <cell r="E2625" t="str">
            <v>CC</v>
          </cell>
          <cell r="F2625">
            <v>16</v>
          </cell>
          <cell r="G2625">
            <v>0</v>
          </cell>
          <cell r="H2625">
            <v>16</v>
          </cell>
          <cell r="I2625">
            <v>0</v>
          </cell>
          <cell r="J2625" t="b">
            <v>0</v>
          </cell>
        </row>
        <row r="2626">
          <cell r="A2626" t="str">
            <v>SDGE:ROB:LED SCREW-IN A-LAMP 13 WATT</v>
          </cell>
          <cell r="B2626" t="str">
            <v>SDGE</v>
          </cell>
          <cell r="C2626" t="str">
            <v>ROB</v>
          </cell>
          <cell r="D2626" t="str">
            <v>LED SCREW-IN A-LAMP 13 WATT</v>
          </cell>
          <cell r="E2626" t="str">
            <v>CC</v>
          </cell>
          <cell r="F2626">
            <v>16</v>
          </cell>
          <cell r="G2626">
            <v>0</v>
          </cell>
          <cell r="H2626">
            <v>16</v>
          </cell>
          <cell r="I2626">
            <v>0</v>
          </cell>
          <cell r="J2626" t="b">
            <v>0</v>
          </cell>
        </row>
        <row r="2627">
          <cell r="A2627" t="str">
            <v>SCE:ROBNC:10 WATT TO &lt; 11 WATT PAR30 (DWELLING AREA) LED</v>
          </cell>
          <cell r="B2627" t="str">
            <v>SCE</v>
          </cell>
          <cell r="C2627" t="str">
            <v>ROBNC</v>
          </cell>
          <cell r="D2627" t="str">
            <v>10 WATT TO &lt; 11 WATT PAR30 (DWELLING AREA) LED</v>
          </cell>
          <cell r="E2627" t="str">
            <v>Res</v>
          </cell>
          <cell r="F2627">
            <v>16</v>
          </cell>
          <cell r="G2627">
            <v>16</v>
          </cell>
          <cell r="H2627">
            <v>16</v>
          </cell>
          <cell r="I2627">
            <v>16</v>
          </cell>
          <cell r="J2627" t="b">
            <v>0</v>
          </cell>
        </row>
        <row r="2628">
          <cell r="A2628" t="str">
            <v>SCE:ROBNC:11 WATT TO &lt; 12 WATT PAR30 (DWELLING AREA) LED</v>
          </cell>
          <cell r="B2628" t="str">
            <v>SCE</v>
          </cell>
          <cell r="C2628" t="str">
            <v>ROBNC</v>
          </cell>
          <cell r="D2628" t="str">
            <v>11 WATT TO &lt; 12 WATT PAR30 (DWELLING AREA) LED</v>
          </cell>
          <cell r="E2628" t="str">
            <v>Res</v>
          </cell>
          <cell r="F2628">
            <v>16</v>
          </cell>
          <cell r="G2628">
            <v>16</v>
          </cell>
          <cell r="H2628">
            <v>16</v>
          </cell>
          <cell r="I2628">
            <v>16</v>
          </cell>
          <cell r="J2628" t="b">
            <v>0</v>
          </cell>
        </row>
        <row r="2629">
          <cell r="A2629" t="str">
            <v>SDGE:ROB:LED SCREW-IN A-LAMP 9 WATT</v>
          </cell>
          <cell r="B2629" t="str">
            <v>SDGE</v>
          </cell>
          <cell r="C2629" t="str">
            <v>ROB</v>
          </cell>
          <cell r="D2629" t="str">
            <v>LED SCREW-IN A-LAMP 9 WATT</v>
          </cell>
          <cell r="E2629" t="str">
            <v>CC</v>
          </cell>
          <cell r="F2629">
            <v>16</v>
          </cell>
          <cell r="G2629">
            <v>0</v>
          </cell>
          <cell r="H2629">
            <v>16</v>
          </cell>
          <cell r="I2629">
            <v>0</v>
          </cell>
          <cell r="J2629" t="b">
            <v>0</v>
          </cell>
        </row>
        <row r="2630">
          <cell r="A2630" t="str">
            <v>SDGE:ROB:LED SCREW-IN GLOBE 8 WATT</v>
          </cell>
          <cell r="B2630" t="str">
            <v>SDGE</v>
          </cell>
          <cell r="C2630" t="str">
            <v>ROB</v>
          </cell>
          <cell r="D2630" t="str">
            <v>LED SCREW-IN GLOBE 8 WATT</v>
          </cell>
          <cell r="E2630" t="str">
            <v>CC</v>
          </cell>
          <cell r="F2630">
            <v>16</v>
          </cell>
          <cell r="G2630">
            <v>0</v>
          </cell>
          <cell r="H2630">
            <v>16</v>
          </cell>
          <cell r="I2630">
            <v>0</v>
          </cell>
          <cell r="J2630" t="b">
            <v>0</v>
          </cell>
        </row>
        <row r="2631">
          <cell r="A2631" t="str">
            <v>SDGE:ROB:LED SCREW-IN PAR20 7 WATT</v>
          </cell>
          <cell r="B2631" t="str">
            <v>SDGE</v>
          </cell>
          <cell r="C2631" t="str">
            <v>ROB</v>
          </cell>
          <cell r="D2631" t="str">
            <v>LED SCREW-IN PAR20 7 WATT</v>
          </cell>
          <cell r="E2631" t="str">
            <v>CC</v>
          </cell>
          <cell r="F2631">
            <v>6.55</v>
          </cell>
          <cell r="G2631">
            <v>0</v>
          </cell>
          <cell r="H2631">
            <v>6.55</v>
          </cell>
          <cell r="I2631">
            <v>0</v>
          </cell>
          <cell r="J2631" t="b">
            <v>0</v>
          </cell>
        </row>
        <row r="2632">
          <cell r="A2632" t="str">
            <v>SDGE:ROB:LED SCREW-IN PAR30 12 WATT</v>
          </cell>
          <cell r="B2632" t="str">
            <v>SDGE</v>
          </cell>
          <cell r="C2632" t="str">
            <v>ROB</v>
          </cell>
          <cell r="D2632" t="str">
            <v>LED SCREW-IN PAR30 12 WATT</v>
          </cell>
          <cell r="E2632" t="str">
            <v>CC</v>
          </cell>
          <cell r="F2632">
            <v>16</v>
          </cell>
          <cell r="G2632">
            <v>0</v>
          </cell>
          <cell r="H2632">
            <v>16</v>
          </cell>
          <cell r="I2632">
            <v>0</v>
          </cell>
          <cell r="J2632" t="b">
            <v>0</v>
          </cell>
        </row>
        <row r="2633">
          <cell r="A2633" t="str">
            <v>SDGE:ROB:LED SCREW-IN PAR30 13 WATT</v>
          </cell>
          <cell r="B2633" t="str">
            <v>SDGE</v>
          </cell>
          <cell r="C2633" t="str">
            <v>ROB</v>
          </cell>
          <cell r="D2633" t="str">
            <v>LED SCREW-IN PAR30 13 WATT</v>
          </cell>
          <cell r="E2633" t="str">
            <v>CC</v>
          </cell>
          <cell r="F2633">
            <v>16</v>
          </cell>
          <cell r="G2633">
            <v>0</v>
          </cell>
          <cell r="H2633">
            <v>16</v>
          </cell>
          <cell r="I2633">
            <v>0</v>
          </cell>
          <cell r="J2633" t="b">
            <v>0</v>
          </cell>
        </row>
        <row r="2634">
          <cell r="A2634" t="str">
            <v>SDGE:ROB:LED SCREW-IN PAR38 13 WATT</v>
          </cell>
          <cell r="B2634" t="str">
            <v>SDGE</v>
          </cell>
          <cell r="C2634" t="str">
            <v>ROB</v>
          </cell>
          <cell r="D2634" t="str">
            <v>LED SCREW-IN PAR38 13 WATT</v>
          </cell>
          <cell r="E2634" t="str">
            <v>CC</v>
          </cell>
          <cell r="F2634">
            <v>16</v>
          </cell>
          <cell r="G2634">
            <v>0</v>
          </cell>
          <cell r="H2634">
            <v>16</v>
          </cell>
          <cell r="I2634">
            <v>0</v>
          </cell>
          <cell r="J2634" t="b">
            <v>0</v>
          </cell>
        </row>
        <row r="2635">
          <cell r="A2635" t="str">
            <v>SDGE:ROB:LED SCREW-IN PAR38 17 WATT</v>
          </cell>
          <cell r="B2635" t="str">
            <v>SDGE</v>
          </cell>
          <cell r="C2635" t="str">
            <v>ROB</v>
          </cell>
          <cell r="D2635" t="str">
            <v>LED SCREW-IN PAR38 17 WATT</v>
          </cell>
          <cell r="E2635" t="str">
            <v>CC</v>
          </cell>
          <cell r="F2635">
            <v>16</v>
          </cell>
          <cell r="G2635">
            <v>0</v>
          </cell>
          <cell r="H2635">
            <v>16</v>
          </cell>
          <cell r="I2635">
            <v>0</v>
          </cell>
          <cell r="J2635" t="b">
            <v>0</v>
          </cell>
        </row>
        <row r="2636">
          <cell r="A2636" t="str">
            <v>SDGE:ROB:LED SCREW-IN PAR38 18 WATT</v>
          </cell>
          <cell r="B2636" t="str">
            <v>SDGE</v>
          </cell>
          <cell r="C2636" t="str">
            <v>ROB</v>
          </cell>
          <cell r="D2636" t="str">
            <v>LED SCREW-IN PAR38 18 WATT</v>
          </cell>
          <cell r="E2636" t="str">
            <v>CC</v>
          </cell>
          <cell r="F2636">
            <v>16</v>
          </cell>
          <cell r="G2636">
            <v>0</v>
          </cell>
          <cell r="H2636">
            <v>16</v>
          </cell>
          <cell r="I2636">
            <v>0</v>
          </cell>
          <cell r="J2636" t="b">
            <v>0</v>
          </cell>
        </row>
        <row r="2637">
          <cell r="A2637" t="str">
            <v>SDGE:ROB:LED SCREW-IN PAR38 19.5 WATT</v>
          </cell>
          <cell r="B2637" t="str">
            <v>SDGE</v>
          </cell>
          <cell r="C2637" t="str">
            <v>ROB</v>
          </cell>
          <cell r="D2637" t="str">
            <v>LED SCREW-IN PAR38 19.5 WATT</v>
          </cell>
          <cell r="E2637" t="str">
            <v>CC</v>
          </cell>
          <cell r="F2637">
            <v>16</v>
          </cell>
          <cell r="G2637">
            <v>0</v>
          </cell>
          <cell r="H2637">
            <v>16</v>
          </cell>
          <cell r="I2637">
            <v>0</v>
          </cell>
          <cell r="J2637" t="b">
            <v>0</v>
          </cell>
        </row>
        <row r="2638">
          <cell r="A2638" t="str">
            <v>SDGE:ROB:LED SCREW-IN PAR38 23 WATT</v>
          </cell>
          <cell r="B2638" t="str">
            <v>SDGE</v>
          </cell>
          <cell r="C2638" t="str">
            <v>ROB</v>
          </cell>
          <cell r="D2638" t="str">
            <v>LED SCREW-IN PAR38 23 WATT</v>
          </cell>
          <cell r="E2638" t="str">
            <v>CC</v>
          </cell>
          <cell r="F2638">
            <v>16</v>
          </cell>
          <cell r="G2638">
            <v>0</v>
          </cell>
          <cell r="H2638">
            <v>16</v>
          </cell>
          <cell r="I2638">
            <v>0</v>
          </cell>
          <cell r="J2638" t="b">
            <v>0</v>
          </cell>
        </row>
        <row r="2639">
          <cell r="A2639" t="str">
            <v>SDGE:ROB:LED SCREW-IN R40 13 WATT</v>
          </cell>
          <cell r="B2639" t="str">
            <v>SDGE</v>
          </cell>
          <cell r="C2639" t="str">
            <v>ROB</v>
          </cell>
          <cell r="D2639" t="str">
            <v>LED SCREW-IN R40 13 WATT</v>
          </cell>
          <cell r="E2639" t="str">
            <v>CC</v>
          </cell>
          <cell r="F2639">
            <v>16</v>
          </cell>
          <cell r="G2639">
            <v>0</v>
          </cell>
          <cell r="H2639">
            <v>16</v>
          </cell>
          <cell r="I2639">
            <v>0</v>
          </cell>
          <cell r="J2639" t="b">
            <v>0</v>
          </cell>
        </row>
        <row r="2640">
          <cell r="A2640" t="str">
            <v>SDGE:ROB:LED SCREW-IN R40 20 WATT</v>
          </cell>
          <cell r="B2640" t="str">
            <v>SDGE</v>
          </cell>
          <cell r="C2640" t="str">
            <v>ROB</v>
          </cell>
          <cell r="D2640" t="str">
            <v>LED SCREW-IN R40 20 WATT</v>
          </cell>
          <cell r="E2640" t="str">
            <v>CC</v>
          </cell>
          <cell r="F2640">
            <v>16</v>
          </cell>
          <cell r="G2640">
            <v>0</v>
          </cell>
          <cell r="H2640">
            <v>16</v>
          </cell>
          <cell r="I2640">
            <v>0</v>
          </cell>
          <cell r="J2640" t="b">
            <v>0</v>
          </cell>
        </row>
        <row r="2641">
          <cell r="A2641" t="str">
            <v>PGE:ROB:T-8 W/ ELECTRONIC BALLAST: 2 FT 4 LAMP - INTERIOR COMMON</v>
          </cell>
          <cell r="B2641" t="str">
            <v>PGE</v>
          </cell>
          <cell r="C2641" t="str">
            <v>ROB</v>
          </cell>
          <cell r="D2641" t="str">
            <v>T-8 W/ ELECTRONIC BALLAST: 2 FT 4 LAMP - INTERIOR COMMON</v>
          </cell>
          <cell r="E2641" t="str">
            <v>Res</v>
          </cell>
          <cell r="F2641">
            <v>15</v>
          </cell>
          <cell r="G2641">
            <v>0</v>
          </cell>
          <cell r="H2641">
            <v>15</v>
          </cell>
          <cell r="I2641">
            <v>0</v>
          </cell>
          <cell r="J2641" t="b">
            <v>0</v>
          </cell>
        </row>
        <row r="2642">
          <cell r="A2642" t="str">
            <v>PGE:ROB:T-8 W/ ELECTRONIC BALLAST: 4 FT 3 LAMP - INTERIOR COMMON</v>
          </cell>
          <cell r="B2642" t="str">
            <v>PGE</v>
          </cell>
          <cell r="C2642" t="str">
            <v>ROB</v>
          </cell>
          <cell r="D2642" t="str">
            <v>T-8 W/ ELECTRONIC BALLAST: 4 FT 3 LAMP - INTERIOR COMMON</v>
          </cell>
          <cell r="E2642" t="str">
            <v>Res</v>
          </cell>
          <cell r="F2642">
            <v>15</v>
          </cell>
          <cell r="G2642">
            <v>0</v>
          </cell>
          <cell r="H2642">
            <v>15</v>
          </cell>
          <cell r="I2642">
            <v>0</v>
          </cell>
          <cell r="J2642" t="b">
            <v>0</v>
          </cell>
        </row>
        <row r="2643">
          <cell r="A2643" t="str">
            <v>PGE:R:LED MR-16 = 8 TO &lt;9 WATTS</v>
          </cell>
          <cell r="B2643" t="str">
            <v>PGE</v>
          </cell>
          <cell r="C2643" t="str">
            <v>R</v>
          </cell>
          <cell r="D2643" t="str">
            <v>LED MR-16 = 8 TO &lt;9 WATTS</v>
          </cell>
          <cell r="E2643" t="str">
            <v>Res</v>
          </cell>
          <cell r="F2643">
            <v>6.58</v>
          </cell>
          <cell r="G2643">
            <v>0</v>
          </cell>
          <cell r="H2643">
            <v>6.58</v>
          </cell>
          <cell r="I2643">
            <v>0</v>
          </cell>
          <cell r="J2643" t="b">
            <v>0</v>
          </cell>
        </row>
        <row r="2644">
          <cell r="A2644" t="str">
            <v>PGE:R:LED MR-16 =7 TO &lt;8 WATTS</v>
          </cell>
          <cell r="B2644" t="str">
            <v>PGE</v>
          </cell>
          <cell r="C2644" t="str">
            <v>R</v>
          </cell>
          <cell r="D2644" t="str">
            <v>LED MR-16 =7 TO &lt;8 WATTS</v>
          </cell>
          <cell r="E2644" t="str">
            <v>Res</v>
          </cell>
          <cell r="F2644">
            <v>5.14</v>
          </cell>
          <cell r="G2644">
            <v>0</v>
          </cell>
          <cell r="H2644">
            <v>5.14</v>
          </cell>
          <cell r="I2644">
            <v>0</v>
          </cell>
          <cell r="J2644" t="b">
            <v>0</v>
          </cell>
        </row>
        <row r="2645">
          <cell r="A2645" t="str">
            <v>PGE:R:LED PAR30 = 14 TO &lt;15 WATTS</v>
          </cell>
          <cell r="B2645" t="str">
            <v>PGE</v>
          </cell>
          <cell r="C2645" t="str">
            <v>R</v>
          </cell>
          <cell r="D2645" t="str">
            <v>LED PAR30 = 14 TO &lt;15 WATTS</v>
          </cell>
          <cell r="E2645" t="str">
            <v>Res</v>
          </cell>
          <cell r="F2645">
            <v>5</v>
          </cell>
          <cell r="G2645">
            <v>0</v>
          </cell>
          <cell r="H2645">
            <v>5</v>
          </cell>
          <cell r="I2645">
            <v>0</v>
          </cell>
          <cell r="J2645" t="b">
            <v>0</v>
          </cell>
        </row>
        <row r="2646">
          <cell r="A2646" t="str">
            <v>PGE:R:LED PAR38 = 19 TO &lt;20 WATTS</v>
          </cell>
          <cell r="B2646" t="str">
            <v>PGE</v>
          </cell>
          <cell r="C2646" t="str">
            <v>R</v>
          </cell>
          <cell r="D2646" t="str">
            <v>LED PAR38 = 19 TO &lt;20 WATTS</v>
          </cell>
          <cell r="E2646" t="str">
            <v>Res</v>
          </cell>
          <cell r="F2646">
            <v>6.9</v>
          </cell>
          <cell r="G2646">
            <v>0</v>
          </cell>
          <cell r="H2646">
            <v>6.9</v>
          </cell>
          <cell r="I2646">
            <v>0</v>
          </cell>
          <cell r="J2646" t="b">
            <v>0</v>
          </cell>
        </row>
        <row r="2647">
          <cell r="A2647" t="str">
            <v>PGE:ROB:LED A-LAMP &lt; 8 WATTS</v>
          </cell>
          <cell r="B2647" t="str">
            <v>PGE</v>
          </cell>
          <cell r="C2647" t="str">
            <v>ROB</v>
          </cell>
          <cell r="D2647" t="str">
            <v>LED A-LAMP &lt; 8 WATTS</v>
          </cell>
          <cell r="E2647" t="str">
            <v>Res</v>
          </cell>
          <cell r="F2647">
            <v>5.2</v>
          </cell>
          <cell r="G2647">
            <v>0</v>
          </cell>
          <cell r="H2647">
            <v>5.2</v>
          </cell>
          <cell r="I2647">
            <v>0</v>
          </cell>
          <cell r="J2647" t="b">
            <v>0</v>
          </cell>
        </row>
        <row r="2648">
          <cell r="A2648" t="str">
            <v>SCE:ROBNC:7 WATT TO &lt; 8 WATT MR16 (COMMON AREA) LED</v>
          </cell>
          <cell r="B2648" t="str">
            <v>SCE</v>
          </cell>
          <cell r="C2648" t="str">
            <v>ROBNC</v>
          </cell>
          <cell r="D2648" t="str">
            <v>7 WATT TO &lt; 8 WATT MR16 (COMMON AREA) LED</v>
          </cell>
          <cell r="E2648" t="str">
            <v>Res</v>
          </cell>
          <cell r="F2648">
            <v>2.7000000476837198</v>
          </cell>
          <cell r="G2648">
            <v>2.7000000476837198</v>
          </cell>
          <cell r="H2648">
            <v>2.7000000476837198</v>
          </cell>
          <cell r="I2648">
            <v>2.7000000476837198</v>
          </cell>
          <cell r="J2648" t="b">
            <v>0</v>
          </cell>
        </row>
        <row r="2649">
          <cell r="A2649" t="str">
            <v>SCE:ROBNC:18 WATT EXTERIOR FIXTURE CFL REPLACING INCANDESCENT AVERAGE WATTS = 63.54</v>
          </cell>
          <cell r="B2649" t="str">
            <v>SCE</v>
          </cell>
          <cell r="C2649" t="str">
            <v>ROBNC</v>
          </cell>
          <cell r="D2649" t="str">
            <v>18 WATT EXTERIOR FIXTURE CFL REPLACING INCANDESCENT AVERAGE WATTS = 63.54</v>
          </cell>
          <cell r="E2649" t="str">
            <v>Res</v>
          </cell>
          <cell r="F2649">
            <v>16</v>
          </cell>
          <cell r="G2649">
            <v>16</v>
          </cell>
          <cell r="H2649">
            <v>16</v>
          </cell>
          <cell r="I2649">
            <v>16</v>
          </cell>
          <cell r="J2649" t="b">
            <v>0</v>
          </cell>
        </row>
        <row r="2650">
          <cell r="A2650" t="str">
            <v>PGE:R:LED CANDELABRA &gt;=3 TO &lt;=5</v>
          </cell>
          <cell r="B2650" t="str">
            <v>PGE</v>
          </cell>
          <cell r="C2650" t="str">
            <v>R</v>
          </cell>
          <cell r="D2650" t="str">
            <v>LED CANDELABRA &gt;=3 TO &lt;=5</v>
          </cell>
          <cell r="E2650" t="str">
            <v>Res</v>
          </cell>
          <cell r="F2650">
            <v>3.12</v>
          </cell>
          <cell r="G2650">
            <v>0</v>
          </cell>
          <cell r="H2650">
            <v>3.12</v>
          </cell>
          <cell r="I2650">
            <v>0</v>
          </cell>
          <cell r="J2650" t="b">
            <v>0</v>
          </cell>
        </row>
        <row r="2651">
          <cell r="A2651" t="str">
            <v>PGE:R:LED PAR30 &lt; 10 WATTS</v>
          </cell>
          <cell r="B2651" t="str">
            <v>PGE</v>
          </cell>
          <cell r="C2651" t="str">
            <v>R</v>
          </cell>
          <cell r="D2651" t="str">
            <v>LED PAR30 &lt; 10 WATTS</v>
          </cell>
          <cell r="E2651" t="str">
            <v>Res</v>
          </cell>
          <cell r="F2651">
            <v>6.9</v>
          </cell>
          <cell r="G2651">
            <v>0</v>
          </cell>
          <cell r="H2651">
            <v>6.9</v>
          </cell>
          <cell r="I2651">
            <v>0</v>
          </cell>
          <cell r="J2651" t="b">
            <v>0</v>
          </cell>
        </row>
        <row r="2652">
          <cell r="A2652" t="str">
            <v>SCE:ER:WALK-IN COOLER EVAPORATOR FAN ECM MOTOR REPLACING PERMANENT SPLIT CAPACITOR (PSC) MOTOR</v>
          </cell>
          <cell r="B2652" t="str">
            <v>SCE</v>
          </cell>
          <cell r="C2652" t="str">
            <v>ER</v>
          </cell>
          <cell r="D2652" t="str">
            <v>WALK-IN COOLER EVAPORATOR FAN ECM MOTOR REPLACING PERMANENT SPLIT CAPACITOR (PSC) MOTOR</v>
          </cell>
          <cell r="E2652" t="str">
            <v>Com</v>
          </cell>
          <cell r="F2652">
            <v>15</v>
          </cell>
          <cell r="G2652">
            <v>5</v>
          </cell>
          <cell r="H2652">
            <v>15</v>
          </cell>
          <cell r="I2652">
            <v>5</v>
          </cell>
          <cell r="J2652" t="b">
            <v>0</v>
          </cell>
        </row>
        <row r="2653">
          <cell r="A2653" t="str">
            <v>SCE:REA:COMMERCIAL MULTIPLEX FLOATING SUCTION PRESSURE CONTROL</v>
          </cell>
          <cell r="B2653" t="str">
            <v>SCE</v>
          </cell>
          <cell r="C2653" t="str">
            <v>REA</v>
          </cell>
          <cell r="D2653" t="str">
            <v>COMMERCIAL MULTIPLEX FLOATING SUCTION PRESSURE CONTROL</v>
          </cell>
          <cell r="E2653" t="str">
            <v>Com</v>
          </cell>
          <cell r="F2653">
            <v>15</v>
          </cell>
          <cell r="G2653">
            <v>15</v>
          </cell>
          <cell r="H2653">
            <v>6.666666666666667</v>
          </cell>
          <cell r="I2653">
            <v>0</v>
          </cell>
          <cell r="J2653" t="b">
            <v>1</v>
          </cell>
        </row>
        <row r="2654">
          <cell r="A2654" t="str">
            <v>SCE:REA:INDUSTRIAL BLOWER REPLACING AIR COMPRESSOR</v>
          </cell>
          <cell r="B2654" t="str">
            <v>SCE</v>
          </cell>
          <cell r="C2654" t="str">
            <v>REA</v>
          </cell>
          <cell r="D2654" t="str">
            <v>INDUSTRIAL BLOWER REPLACING AIR COMPRESSOR</v>
          </cell>
          <cell r="E2654" t="str">
            <v>Com</v>
          </cell>
          <cell r="F2654">
            <v>15</v>
          </cell>
          <cell r="G2654">
            <v>15</v>
          </cell>
          <cell r="H2654">
            <v>15</v>
          </cell>
          <cell r="I2654">
            <v>15</v>
          </cell>
          <cell r="J2654" t="b">
            <v>0</v>
          </cell>
        </row>
        <row r="2655">
          <cell r="A2655" t="str">
            <v>PGE:R:LED A-LAMP 15 TO &lt; 16 WATTS</v>
          </cell>
          <cell r="B2655" t="str">
            <v>PGE</v>
          </cell>
          <cell r="C2655" t="str">
            <v>R</v>
          </cell>
          <cell r="D2655" t="str">
            <v>LED A-LAMP 15 TO &lt; 16 WATTS</v>
          </cell>
          <cell r="E2655" t="str">
            <v>Res</v>
          </cell>
          <cell r="F2655">
            <v>16</v>
          </cell>
          <cell r="G2655">
            <v>0</v>
          </cell>
          <cell r="H2655">
            <v>16</v>
          </cell>
          <cell r="I2655">
            <v>0</v>
          </cell>
          <cell r="J2655" t="b">
            <v>0</v>
          </cell>
        </row>
        <row r="2656">
          <cell r="A2656" t="str">
            <v>PGE:R:LED PAR20: &lt;= 11 WATTS</v>
          </cell>
          <cell r="B2656" t="str">
            <v>PGE</v>
          </cell>
          <cell r="C2656" t="str">
            <v>R</v>
          </cell>
          <cell r="D2656" t="str">
            <v>LED PAR20: &lt;= 11 WATTS</v>
          </cell>
          <cell r="E2656" t="str">
            <v>Res</v>
          </cell>
          <cell r="F2656">
            <v>4.5999999999999996</v>
          </cell>
          <cell r="G2656">
            <v>0</v>
          </cell>
          <cell r="H2656">
            <v>4.5999999999999996</v>
          </cell>
          <cell r="I2656">
            <v>0</v>
          </cell>
          <cell r="J2656" t="b">
            <v>0</v>
          </cell>
        </row>
        <row r="2657">
          <cell r="A2657" t="str">
            <v>PGE:R:LED PAR30 = 15 TO &lt;16 WATTS</v>
          </cell>
          <cell r="B2657" t="str">
            <v>PGE</v>
          </cell>
          <cell r="C2657" t="str">
            <v>R</v>
          </cell>
          <cell r="D2657" t="str">
            <v>LED PAR30 = 15 TO &lt;16 WATTS</v>
          </cell>
          <cell r="E2657" t="str">
            <v>Res</v>
          </cell>
          <cell r="F2657">
            <v>4.5999999999999996</v>
          </cell>
          <cell r="G2657">
            <v>0</v>
          </cell>
          <cell r="H2657">
            <v>4.5999999999999996</v>
          </cell>
          <cell r="I2657">
            <v>0</v>
          </cell>
          <cell r="J2657" t="b">
            <v>0</v>
          </cell>
        </row>
        <row r="2658">
          <cell r="A2658" t="str">
            <v>PGE:R:LED PAR38 = 17 TO &lt;18 WATTS</v>
          </cell>
          <cell r="B2658" t="str">
            <v>PGE</v>
          </cell>
          <cell r="C2658" t="str">
            <v>R</v>
          </cell>
          <cell r="D2658" t="str">
            <v>LED PAR38 = 17 TO &lt;18 WATTS</v>
          </cell>
          <cell r="E2658" t="str">
            <v>Res</v>
          </cell>
          <cell r="F2658">
            <v>5.2</v>
          </cell>
          <cell r="G2658">
            <v>0</v>
          </cell>
          <cell r="H2658">
            <v>5.2</v>
          </cell>
          <cell r="I2658">
            <v>0</v>
          </cell>
          <cell r="J2658" t="b">
            <v>0</v>
          </cell>
        </row>
        <row r="2659">
          <cell r="A2659" t="str">
            <v>PGE:R:LED PAR38 = 17 TO &lt;18 WATTS</v>
          </cell>
          <cell r="B2659" t="str">
            <v>PGE</v>
          </cell>
          <cell r="C2659" t="str">
            <v>R</v>
          </cell>
          <cell r="D2659" t="str">
            <v>LED PAR38 = 17 TO &lt;18 WATTS</v>
          </cell>
          <cell r="E2659" t="str">
            <v>Res</v>
          </cell>
          <cell r="F2659">
            <v>4.1399999999999997</v>
          </cell>
          <cell r="G2659">
            <v>0</v>
          </cell>
          <cell r="H2659">
            <v>4.1399999999999997</v>
          </cell>
          <cell r="I2659">
            <v>0</v>
          </cell>
          <cell r="J2659" t="b">
            <v>0</v>
          </cell>
        </row>
        <row r="2660">
          <cell r="A2660" t="str">
            <v>PGE:ROB:LED A-LAMP 19 TO &lt; 20 WATTS</v>
          </cell>
          <cell r="B2660" t="str">
            <v>PGE</v>
          </cell>
          <cell r="C2660" t="str">
            <v>ROB</v>
          </cell>
          <cell r="D2660" t="str">
            <v>LED A-LAMP 19 TO &lt; 20 WATTS</v>
          </cell>
          <cell r="E2660" t="str">
            <v>Res</v>
          </cell>
          <cell r="F2660">
            <v>4.5999999999999996</v>
          </cell>
          <cell r="G2660">
            <v>0</v>
          </cell>
          <cell r="H2660">
            <v>4.5999999999999996</v>
          </cell>
          <cell r="I2660">
            <v>0</v>
          </cell>
          <cell r="J2660" t="b">
            <v>0</v>
          </cell>
        </row>
        <row r="2661">
          <cell r="A2661" t="str">
            <v>PGE:ROB:LED A-LAMP 9 TO &lt; 10 WATTS</v>
          </cell>
          <cell r="B2661" t="str">
            <v>PGE</v>
          </cell>
          <cell r="C2661" t="str">
            <v>ROB</v>
          </cell>
          <cell r="D2661" t="str">
            <v>LED A-LAMP 9 TO &lt; 10 WATTS</v>
          </cell>
          <cell r="E2661" t="str">
            <v>Res</v>
          </cell>
          <cell r="F2661">
            <v>5.7</v>
          </cell>
          <cell r="G2661">
            <v>0</v>
          </cell>
          <cell r="H2661">
            <v>5.7</v>
          </cell>
          <cell r="I2661">
            <v>0</v>
          </cell>
          <cell r="J2661" t="b">
            <v>0</v>
          </cell>
        </row>
        <row r="2662">
          <cell r="A2662" t="str">
            <v>SCE:ROBNC:= 15 WATT DOWN LIGHT (NON RES) LED REPLACING 40-100 WATTS INCANDESCENT LIGHTING</v>
          </cell>
          <cell r="B2662" t="str">
            <v>SCE</v>
          </cell>
          <cell r="C2662" t="str">
            <v>ROBNC</v>
          </cell>
          <cell r="D2662" t="str">
            <v>= 15 WATT DOWN LIGHT (NON RES) LED REPLACING 40-100 WATTS INCANDESCENT LIGHTING</v>
          </cell>
          <cell r="E2662" t="str">
            <v>Com</v>
          </cell>
          <cell r="F2662">
            <v>12</v>
          </cell>
          <cell r="G2662">
            <v>12</v>
          </cell>
          <cell r="H2662">
            <v>12</v>
          </cell>
          <cell r="I2662">
            <v>12</v>
          </cell>
          <cell r="J2662" t="b">
            <v>0</v>
          </cell>
        </row>
        <row r="2663">
          <cell r="A2663" t="str">
            <v>SCE:ROBNC:&gt; 10 TO 30 WATT A-LAMP LED</v>
          </cell>
          <cell r="B2663" t="str">
            <v>SCE</v>
          </cell>
          <cell r="C2663" t="str">
            <v>ROBNC</v>
          </cell>
          <cell r="D2663" t="str">
            <v>&gt; 10 TO 30 WATT A-LAMP LED</v>
          </cell>
          <cell r="E2663" t="str">
            <v>Com</v>
          </cell>
          <cell r="F2663">
            <v>9</v>
          </cell>
          <cell r="G2663">
            <v>9</v>
          </cell>
          <cell r="H2663">
            <v>9</v>
          </cell>
          <cell r="I2663">
            <v>9</v>
          </cell>
          <cell r="J2663" t="b">
            <v>0</v>
          </cell>
        </row>
        <row r="2664">
          <cell r="A2664" t="str">
            <v>PGE:R:LED MR-16 &lt; 6 WATTS</v>
          </cell>
          <cell r="B2664" t="str">
            <v>PGE</v>
          </cell>
          <cell r="C2664" t="str">
            <v>R</v>
          </cell>
          <cell r="D2664" t="str">
            <v>LED MR-16 &lt; 6 WATTS</v>
          </cell>
          <cell r="E2664" t="str">
            <v>Res</v>
          </cell>
          <cell r="F2664">
            <v>4.0999999999999996</v>
          </cell>
          <cell r="G2664">
            <v>0</v>
          </cell>
          <cell r="H2664">
            <v>4.0999999999999996</v>
          </cell>
          <cell r="I2664">
            <v>0</v>
          </cell>
          <cell r="J2664" t="b">
            <v>0</v>
          </cell>
        </row>
        <row r="2665">
          <cell r="A2665" t="str">
            <v>PGE:R:LED PAR38 &lt; 12 WATTS</v>
          </cell>
          <cell r="B2665" t="str">
            <v>PGE</v>
          </cell>
          <cell r="C2665" t="str">
            <v>R</v>
          </cell>
          <cell r="D2665" t="str">
            <v>LED PAR38 &lt; 12 WATTS</v>
          </cell>
          <cell r="E2665" t="str">
            <v>Res</v>
          </cell>
          <cell r="F2665">
            <v>5</v>
          </cell>
          <cell r="G2665">
            <v>0</v>
          </cell>
          <cell r="H2665">
            <v>5</v>
          </cell>
          <cell r="I2665">
            <v>0</v>
          </cell>
          <cell r="J2665" t="b">
            <v>0</v>
          </cell>
        </row>
        <row r="2666">
          <cell r="A2666" t="str">
            <v>SCE:ROBNC:&gt; 15 TO 21 WATT PAR30 LED</v>
          </cell>
          <cell r="B2666" t="str">
            <v>SCE</v>
          </cell>
          <cell r="C2666" t="str">
            <v>ROBNC</v>
          </cell>
          <cell r="D2666" t="str">
            <v>&gt; 15 TO 21 WATT PAR30 LED</v>
          </cell>
          <cell r="E2666" t="str">
            <v>Com</v>
          </cell>
          <cell r="F2666">
            <v>5.0999999046325701</v>
          </cell>
          <cell r="G2666">
            <v>5.0999999046325701</v>
          </cell>
          <cell r="H2666">
            <v>5.0999999046325701</v>
          </cell>
          <cell r="I2666">
            <v>5.0999999046325701</v>
          </cell>
          <cell r="J2666" t="b">
            <v>0</v>
          </cell>
        </row>
        <row r="2667">
          <cell r="A2667" t="str">
            <v>SCE:ROBNC:&gt; 17 TO 25 WATT PAR38 LED</v>
          </cell>
          <cell r="B2667" t="str">
            <v>SCE</v>
          </cell>
          <cell r="C2667" t="str">
            <v>ROBNC</v>
          </cell>
          <cell r="D2667" t="str">
            <v>&gt; 17 TO 25 WATT PAR38 LED</v>
          </cell>
          <cell r="E2667" t="str">
            <v>Com</v>
          </cell>
          <cell r="F2667">
            <v>4.1999998092651403</v>
          </cell>
          <cell r="G2667">
            <v>4.1999998092651403</v>
          </cell>
          <cell r="H2667">
            <v>4.1999998092651403</v>
          </cell>
          <cell r="I2667">
            <v>4.1999998092651403</v>
          </cell>
          <cell r="J2667" t="b">
            <v>0</v>
          </cell>
        </row>
        <row r="2668">
          <cell r="A2668" t="str">
            <v>SCE:ROBNC:1001 - 1500 LBS PER DAY ICE MACHINE</v>
          </cell>
          <cell r="B2668" t="str">
            <v>SCE</v>
          </cell>
          <cell r="C2668" t="str">
            <v>ROBNC</v>
          </cell>
          <cell r="D2668" t="str">
            <v>1001 - 1500 LBS PER DAY ICE MACHINE</v>
          </cell>
          <cell r="E2668" t="str">
            <v>Com</v>
          </cell>
          <cell r="F2668">
            <v>10</v>
          </cell>
          <cell r="G2668">
            <v>10</v>
          </cell>
          <cell r="H2668">
            <v>10</v>
          </cell>
          <cell r="I2668">
            <v>10</v>
          </cell>
          <cell r="J2668" t="b">
            <v>0</v>
          </cell>
        </row>
        <row r="2669">
          <cell r="A2669" t="str">
            <v>SCE:ROBNC:BOILERLESS AND CONNECTIONLESS  STEAMER</v>
          </cell>
          <cell r="B2669" t="str">
            <v>SCE</v>
          </cell>
          <cell r="C2669" t="str">
            <v>ROBNC</v>
          </cell>
          <cell r="D2669" t="str">
            <v>BOILERLESS AND CONNECTIONLESS  STEAMER</v>
          </cell>
          <cell r="E2669" t="str">
            <v>Com</v>
          </cell>
          <cell r="F2669">
            <v>12</v>
          </cell>
          <cell r="G2669">
            <v>12</v>
          </cell>
          <cell r="H2669">
            <v>12</v>
          </cell>
          <cell r="I2669">
            <v>12</v>
          </cell>
          <cell r="J2669" t="b">
            <v>0</v>
          </cell>
        </row>
        <row r="2670">
          <cell r="A2670" t="str">
            <v>SCE:ROBNC:UP TO 17 WATT PAR38 LED</v>
          </cell>
          <cell r="B2670" t="str">
            <v>SCE</v>
          </cell>
          <cell r="C2670" t="str">
            <v>ROBNC</v>
          </cell>
          <cell r="D2670" t="str">
            <v>UP TO 17 WATT PAR38 LED</v>
          </cell>
          <cell r="E2670" t="str">
            <v>Com</v>
          </cell>
          <cell r="F2670">
            <v>5.4000000953674299</v>
          </cell>
          <cell r="G2670">
            <v>5.4000000953674299</v>
          </cell>
          <cell r="H2670">
            <v>5.4000000953674299</v>
          </cell>
          <cell r="I2670">
            <v>5.4000000953674299</v>
          </cell>
          <cell r="J2670" t="b">
            <v>0</v>
          </cell>
        </row>
        <row r="2671">
          <cell r="A2671" t="str">
            <v>SCE:ROBNC:UP TO 6 WATT MR16 LED</v>
          </cell>
          <cell r="B2671" t="str">
            <v>SCE</v>
          </cell>
          <cell r="C2671" t="str">
            <v>ROBNC</v>
          </cell>
          <cell r="D2671" t="str">
            <v>UP TO 6 WATT MR16 LED</v>
          </cell>
          <cell r="E2671" t="str">
            <v>Com</v>
          </cell>
          <cell r="F2671">
            <v>8.6999998092651403</v>
          </cell>
          <cell r="G2671">
            <v>8.6999998092651403</v>
          </cell>
          <cell r="H2671">
            <v>8.6999998092651403</v>
          </cell>
          <cell r="I2671">
            <v>8.6999998092651403</v>
          </cell>
          <cell r="J2671" t="b">
            <v>0</v>
          </cell>
        </row>
        <row r="2672">
          <cell r="A2672" t="str">
            <v>SCE:ROBNC:UP TO 6 WATT MR16 LED</v>
          </cell>
          <cell r="B2672" t="str">
            <v>SCE</v>
          </cell>
          <cell r="C2672" t="str">
            <v>ROBNC</v>
          </cell>
          <cell r="D2672" t="str">
            <v>UP TO 6 WATT MR16 LED</v>
          </cell>
          <cell r="E2672" t="str">
            <v>Com</v>
          </cell>
          <cell r="F2672">
            <v>10.300000190734901</v>
          </cell>
          <cell r="G2672">
            <v>10.300000190734901</v>
          </cell>
          <cell r="H2672">
            <v>10.300000190734901</v>
          </cell>
          <cell r="I2672">
            <v>10.300000190734901</v>
          </cell>
          <cell r="J2672" t="b">
            <v>0</v>
          </cell>
        </row>
        <row r="2673">
          <cell r="A2673" t="str">
            <v>SCE:ROBNC:UP TO 70 WATT EXTERIOR FIXTURE PULSE START HID REPLACING LESS THAN 100 WATT LAMP BASE CASE</v>
          </cell>
          <cell r="B2673" t="str">
            <v>SCE</v>
          </cell>
          <cell r="C2673" t="str">
            <v>ROBNC</v>
          </cell>
          <cell r="D2673" t="str">
            <v>UP TO 70 WATT EXTERIOR FIXTURE PULSE START HID REPLACING LESS THAN 100 WATT LAMP BASE CASE</v>
          </cell>
          <cell r="E2673" t="str">
            <v>Com</v>
          </cell>
          <cell r="F2673">
            <v>15</v>
          </cell>
          <cell r="G2673">
            <v>15</v>
          </cell>
          <cell r="H2673">
            <v>15</v>
          </cell>
          <cell r="I2673">
            <v>15</v>
          </cell>
          <cell r="J2673" t="b">
            <v>0</v>
          </cell>
        </row>
        <row r="2674">
          <cell r="A2674" t="str">
            <v>SCE:ER:(1) 48IN MEDIUM TEMP REACH-IN DISPLAY CASES CANOPY LED REPLACING (2) 48IN T12 LINEAR FLUORESCENT</v>
          </cell>
          <cell r="B2674" t="str">
            <v>SCE</v>
          </cell>
          <cell r="C2674" t="str">
            <v>ER</v>
          </cell>
          <cell r="D2674" t="str">
            <v>(1) 48IN MEDIUM TEMP REACH-IN DISPLAY CASES CANOPY LED REPLACING (2) 48IN T12 LINEAR FLUORESCENT</v>
          </cell>
          <cell r="E2674" t="str">
            <v>Com</v>
          </cell>
          <cell r="F2674">
            <v>5.5999999046325701</v>
          </cell>
          <cell r="G2674">
            <v>1.8999999761581401</v>
          </cell>
          <cell r="H2674">
            <v>5.5999999046325701</v>
          </cell>
          <cell r="I2674">
            <v>1.8999999761581401</v>
          </cell>
          <cell r="J2674" t="b">
            <v>0</v>
          </cell>
        </row>
        <row r="2675">
          <cell r="A2675" t="str">
            <v>SCE:ER:(2) 48IN (1) PREMIUM INSTANT START BALLAST - REDUCED LIGHT OUTPUT T8 LINEAR FLOURESCENT  REPLACING (</v>
          </cell>
          <cell r="B2675" t="str">
            <v>SCE</v>
          </cell>
          <cell r="C2675" t="str">
            <v>ER</v>
          </cell>
          <cell r="D2675" t="str">
            <v>(2) 48IN (1) PREMIUM INSTANT START BALLAST - REDUCED LIGHT OUTPUT T8 LINEAR FLOURESCENT  REPLACING (</v>
          </cell>
          <cell r="E2675" t="str">
            <v>Com</v>
          </cell>
          <cell r="F2675">
            <v>15</v>
          </cell>
          <cell r="G2675">
            <v>1.6000000238418599</v>
          </cell>
          <cell r="H2675">
            <v>15</v>
          </cell>
          <cell r="I2675">
            <v>1.6000000238418599</v>
          </cell>
          <cell r="J2675" t="b">
            <v>0</v>
          </cell>
        </row>
        <row r="2676">
          <cell r="A2676" t="str">
            <v>SCE:ER:(2) 48IN REDUCED 28 WATT (1) INSTANT START BALLAST T8 LINEAR FLUORESCENT REPLACING (2) 48IN T12 LINE</v>
          </cell>
          <cell r="B2676" t="str">
            <v>SCE</v>
          </cell>
          <cell r="C2676" t="str">
            <v>ER</v>
          </cell>
          <cell r="D2676" t="str">
            <v>(2) 48IN REDUCED 28 WATT (1) INSTANT START BALLAST T8 LINEAR FLUORESCENT REPLACING (2) 48IN T12 LINE</v>
          </cell>
          <cell r="E2676" t="str">
            <v>Com</v>
          </cell>
          <cell r="F2676">
            <v>15</v>
          </cell>
          <cell r="G2676">
            <v>1.6000000238418599</v>
          </cell>
          <cell r="H2676">
            <v>15</v>
          </cell>
          <cell r="I2676">
            <v>1.6000000238418599</v>
          </cell>
          <cell r="J2676" t="b">
            <v>0</v>
          </cell>
        </row>
        <row r="2677">
          <cell r="A2677" t="str">
            <v>SCE:ER:(2) 48IN REDUCED 28 WATT (1) INSTANT START BALLAST T8 LINEAR FLUORESCENT REPLACING (2) 48IN T12 LINE</v>
          </cell>
          <cell r="B2677" t="str">
            <v>SCE</v>
          </cell>
          <cell r="C2677" t="str">
            <v>ER</v>
          </cell>
          <cell r="D2677" t="str">
            <v>(2) 48IN REDUCED 28 WATT (1) INSTANT START BALLAST T8 LINEAR FLUORESCENT REPLACING (2) 48IN T12 LINE</v>
          </cell>
          <cell r="E2677" t="str">
            <v>Com</v>
          </cell>
          <cell r="F2677">
            <v>15</v>
          </cell>
          <cell r="G2677">
            <v>2.5</v>
          </cell>
          <cell r="H2677">
            <v>15</v>
          </cell>
          <cell r="I2677">
            <v>2.5</v>
          </cell>
          <cell r="J2677" t="b">
            <v>0</v>
          </cell>
        </row>
        <row r="2678">
          <cell r="A2678" t="str">
            <v>SCE:ER:(2) 48IN REDUCED 28 WATT (1) INSTANT START BALLAST W/ REFLECTORS T8 LINEAR FLUORESCENT REPLACING (2)</v>
          </cell>
          <cell r="B2678" t="str">
            <v>SCE</v>
          </cell>
          <cell r="C2678" t="str">
            <v>ER</v>
          </cell>
          <cell r="D2678" t="str">
            <v>(2) 48IN REDUCED 28 WATT (1) INSTANT START BALLAST W/ REFLECTORS T8 LINEAR FLUORESCENT REPLACING (2)</v>
          </cell>
          <cell r="E2678" t="str">
            <v>Com</v>
          </cell>
          <cell r="F2678">
            <v>14.5</v>
          </cell>
          <cell r="G2678">
            <v>1.3999999761581401</v>
          </cell>
          <cell r="H2678">
            <v>14.5</v>
          </cell>
          <cell r="I2678">
            <v>1.3999999761581401</v>
          </cell>
          <cell r="J2678" t="b">
            <v>0</v>
          </cell>
        </row>
        <row r="2679">
          <cell r="A2679" t="str">
            <v>SCE:ER:(3) 48IN (1) INSTANT START BALLAST - NORMAL LIGHT OUTPUT T8 LINEAR FLUORESCENT REPLACING (3) 48IN T1</v>
          </cell>
          <cell r="B2679" t="str">
            <v>SCE</v>
          </cell>
          <cell r="C2679" t="str">
            <v>ER</v>
          </cell>
          <cell r="D2679" t="str">
            <v>(3) 48IN (1) INSTANT START BALLAST - NORMAL LIGHT OUTPUT T8 LINEAR FLUORESCENT REPLACING (3) 48IN T1</v>
          </cell>
          <cell r="E2679" t="str">
            <v>Com</v>
          </cell>
          <cell r="F2679">
            <v>14.300000190734901</v>
          </cell>
          <cell r="G2679">
            <v>1.3999999761581401</v>
          </cell>
          <cell r="H2679">
            <v>14.300000190734901</v>
          </cell>
          <cell r="I2679">
            <v>1.3999999761581401</v>
          </cell>
          <cell r="J2679" t="b">
            <v>0</v>
          </cell>
        </row>
        <row r="2680">
          <cell r="A2680" t="str">
            <v>SCE:ER:(4) 48IN (1) INSTANT START BALLAST - REDUCED LIGHT OUTPUT T8 LINEAR FLUORESCENT REPLACING (2) 96IN T</v>
          </cell>
          <cell r="B2680" t="str">
            <v>SCE</v>
          </cell>
          <cell r="C2680" t="str">
            <v>ER</v>
          </cell>
          <cell r="D2680" t="str">
            <v>(4) 48IN (1) INSTANT START BALLAST - REDUCED LIGHT OUTPUT T8 LINEAR FLUORESCENT REPLACING (2) 96IN T</v>
          </cell>
          <cell r="E2680" t="str">
            <v>Com</v>
          </cell>
          <cell r="F2680">
            <v>14.3999996185303</v>
          </cell>
          <cell r="G2680">
            <v>4.8000001907348597</v>
          </cell>
          <cell r="H2680">
            <v>14.3999996185303</v>
          </cell>
          <cell r="I2680">
            <v>4.8000001907348597</v>
          </cell>
          <cell r="J2680" t="b">
            <v>0</v>
          </cell>
        </row>
        <row r="2681">
          <cell r="A2681" t="str">
            <v>SCE:ER:(4) 48IN (1) INSTANT START BALLAST - REDUCED LIGHT OUTPUT T8 LINEAR FLUORESCENT REPLACING (2) 96IN T</v>
          </cell>
          <cell r="B2681" t="str">
            <v>SCE</v>
          </cell>
          <cell r="C2681" t="str">
            <v>ER</v>
          </cell>
          <cell r="D2681" t="str">
            <v>(4) 48IN (1) INSTANT START BALLAST - REDUCED LIGHT OUTPUT T8 LINEAR FLUORESCENT REPLACING (2) 96IN T</v>
          </cell>
          <cell r="E2681" t="str">
            <v>Com</v>
          </cell>
          <cell r="F2681">
            <v>14.5</v>
          </cell>
          <cell r="G2681">
            <v>1.3999999761581401</v>
          </cell>
          <cell r="H2681">
            <v>14.5</v>
          </cell>
          <cell r="I2681">
            <v>1.3999999761581401</v>
          </cell>
          <cell r="J2681" t="b">
            <v>0</v>
          </cell>
        </row>
        <row r="2682">
          <cell r="A2682" t="str">
            <v>SCE:ER:(4) 48IN (1) INSTANT START BALLAST - REDUCED LIGHT OUTPUT T8 LINEAR FLUORESCENT REPLACING (2) 96IN T</v>
          </cell>
          <cell r="B2682" t="str">
            <v>SCE</v>
          </cell>
          <cell r="C2682" t="str">
            <v>ER</v>
          </cell>
          <cell r="D2682" t="str">
            <v>(4) 48IN (1) INSTANT START BALLAST - REDUCED LIGHT OUTPUT T8 LINEAR FLUORESCENT REPLACING (2) 96IN T</v>
          </cell>
          <cell r="E2682" t="str">
            <v>Com</v>
          </cell>
          <cell r="F2682">
            <v>14.5</v>
          </cell>
          <cell r="G2682">
            <v>4.8000001907348597</v>
          </cell>
          <cell r="H2682">
            <v>14.5</v>
          </cell>
          <cell r="I2682">
            <v>4.8000001907348597</v>
          </cell>
          <cell r="J2682" t="b">
            <v>0</v>
          </cell>
        </row>
        <row r="2683">
          <cell r="A2683" t="str">
            <v>SCE:ER:(4) 48IN (1) INSTANT START BALLAST - REDUCED LIGHT OUTPUT T8 LINEAR FLUORESCENT REPLACING (2) 96IN T</v>
          </cell>
          <cell r="B2683" t="str">
            <v>SCE</v>
          </cell>
          <cell r="C2683" t="str">
            <v>ER</v>
          </cell>
          <cell r="D2683" t="str">
            <v>(4) 48IN (1) INSTANT START BALLAST - REDUCED LIGHT OUTPUT T8 LINEAR FLUORESCENT REPLACING (2) 96IN T</v>
          </cell>
          <cell r="E2683" t="str">
            <v>Com</v>
          </cell>
          <cell r="F2683">
            <v>15</v>
          </cell>
          <cell r="G2683">
            <v>3.4000000953674299</v>
          </cell>
          <cell r="H2683">
            <v>15</v>
          </cell>
          <cell r="I2683">
            <v>3.4000000953674299</v>
          </cell>
          <cell r="J2683" t="b">
            <v>0</v>
          </cell>
        </row>
        <row r="2684">
          <cell r="A2684" t="str">
            <v>SCE:ER:(4) 48IN (1) INSTANT START BALLAST - REDUCED LIGHT OUTPUT T8 LINEAR FLUORESCENT REPLACING (4) 48IN T</v>
          </cell>
          <cell r="B2684" t="str">
            <v>SCE</v>
          </cell>
          <cell r="C2684" t="str">
            <v>ER</v>
          </cell>
          <cell r="D2684" t="str">
            <v>(4) 48IN (1) INSTANT START BALLAST - REDUCED LIGHT OUTPUT T8 LINEAR FLUORESCENT REPLACING (4) 48IN T</v>
          </cell>
          <cell r="E2684" t="str">
            <v>Com</v>
          </cell>
          <cell r="F2684">
            <v>14.3999996185303</v>
          </cell>
          <cell r="G2684">
            <v>4.8000001907348597</v>
          </cell>
          <cell r="H2684">
            <v>14.3999996185303</v>
          </cell>
          <cell r="I2684">
            <v>4.8000001907348597</v>
          </cell>
          <cell r="J2684" t="b">
            <v>0</v>
          </cell>
        </row>
        <row r="2685">
          <cell r="A2685" t="str">
            <v>SCE:ER:FREEZER STRIP CURTAIN</v>
          </cell>
          <cell r="B2685" t="str">
            <v>SCE</v>
          </cell>
          <cell r="C2685" t="str">
            <v>ER</v>
          </cell>
          <cell r="D2685" t="str">
            <v>FREEZER STRIP CURTAIN</v>
          </cell>
          <cell r="E2685" t="str">
            <v>Com</v>
          </cell>
          <cell r="F2685">
            <v>0</v>
          </cell>
          <cell r="G2685">
            <v>0</v>
          </cell>
          <cell r="H2685">
            <v>0</v>
          </cell>
          <cell r="I2685">
            <v>0</v>
          </cell>
          <cell r="J2685" t="b">
            <v>0</v>
          </cell>
        </row>
        <row r="2686">
          <cell r="A2686" t="str">
            <v>SCE:REA:(2) 48IN REDUCED 28 WATT (1) INSTANT START BALLAST - HIGH LIGHT OUTPUT W/ REFLECTORS T8 LINEAR FLUOR</v>
          </cell>
          <cell r="B2686" t="str">
            <v>SCE</v>
          </cell>
          <cell r="C2686" t="str">
            <v>REA</v>
          </cell>
          <cell r="D2686" t="str">
            <v>(2) 48IN REDUCED 28 WATT (1) INSTANT START BALLAST - HIGH LIGHT OUTPUT W/ REFLECTORS T8 LINEAR FLUOR</v>
          </cell>
          <cell r="E2686" t="str">
            <v>Com</v>
          </cell>
          <cell r="F2686">
            <v>14.300000190734901</v>
          </cell>
          <cell r="G2686">
            <v>14.300000190734901</v>
          </cell>
          <cell r="H2686">
            <v>4.7666667302449666</v>
          </cell>
          <cell r="I2686">
            <v>5</v>
          </cell>
          <cell r="J2686" t="b">
            <v>1</v>
          </cell>
        </row>
        <row r="2687">
          <cell r="A2687" t="str">
            <v>SCE:REA:(2) 48IN REDUCED 28 WATT (1) INSTANT START BALLAST - NORMAL LIGHT OUTPUT W/ REFLECTORS T8 LINEAR FLU</v>
          </cell>
          <cell r="B2687" t="str">
            <v>SCE</v>
          </cell>
          <cell r="C2687" t="str">
            <v>REA</v>
          </cell>
          <cell r="D2687" t="str">
            <v>(2) 48IN REDUCED 28 WATT (1) INSTANT START BALLAST - NORMAL LIGHT OUTPUT W/ REFLECTORS T8 LINEAR FLU</v>
          </cell>
          <cell r="E2687" t="str">
            <v>Com</v>
          </cell>
          <cell r="F2687">
            <v>15</v>
          </cell>
          <cell r="G2687">
            <v>5</v>
          </cell>
          <cell r="H2687">
            <v>5</v>
          </cell>
          <cell r="I2687">
            <v>5</v>
          </cell>
          <cell r="J2687" t="b">
            <v>1</v>
          </cell>
        </row>
        <row r="2688">
          <cell r="A2688" t="str">
            <v>SCE:REA:(3) 48IN REDUCED 28 WATT (1) INSTANT START BALLAST - REDUCED LIGHT OUTPUT T8 LINEAR FLUORESCENT REPL</v>
          </cell>
          <cell r="B2688" t="str">
            <v>SCE</v>
          </cell>
          <cell r="C2688" t="str">
            <v>REA</v>
          </cell>
          <cell r="D2688" t="str">
            <v>(3) 48IN REDUCED 28 WATT (1) INSTANT START BALLAST - REDUCED LIGHT OUTPUT T8 LINEAR FLUORESCENT REPL</v>
          </cell>
          <cell r="E2688" t="str">
            <v>Com</v>
          </cell>
          <cell r="F2688">
            <v>14.5</v>
          </cell>
          <cell r="G2688">
            <v>4.8000001907348597</v>
          </cell>
          <cell r="H2688">
            <v>4.8000001907348597</v>
          </cell>
          <cell r="I2688">
            <v>4.8000001907348597</v>
          </cell>
          <cell r="J2688" t="b">
            <v>1</v>
          </cell>
        </row>
        <row r="2689">
          <cell r="A2689" t="str">
            <v>SCE:ROBNC:&gt; 15 TO 21 WATT PAR30 LED</v>
          </cell>
          <cell r="B2689" t="str">
            <v>SCE</v>
          </cell>
          <cell r="C2689" t="str">
            <v>ROBNC</v>
          </cell>
          <cell r="D2689" t="str">
            <v>&gt; 15 TO 21 WATT PAR30 LED</v>
          </cell>
          <cell r="E2689" t="str">
            <v>Com</v>
          </cell>
          <cell r="F2689">
            <v>7.0999999046325701</v>
          </cell>
          <cell r="G2689">
            <v>7.0999999046325701</v>
          </cell>
          <cell r="H2689">
            <v>7.0999999046325701</v>
          </cell>
          <cell r="I2689">
            <v>7.0999999046325701</v>
          </cell>
          <cell r="J2689" t="b">
            <v>0</v>
          </cell>
        </row>
        <row r="2690">
          <cell r="A2690" t="str">
            <v>SCE:ROBNC:UP TO 6 WATT MR16 LED</v>
          </cell>
          <cell r="B2690" t="str">
            <v>SCE</v>
          </cell>
          <cell r="C2690" t="str">
            <v>ROBNC</v>
          </cell>
          <cell r="D2690" t="str">
            <v>UP TO 6 WATT MR16 LED</v>
          </cell>
          <cell r="E2690" t="str">
            <v>Com</v>
          </cell>
          <cell r="F2690">
            <v>6.5</v>
          </cell>
          <cell r="G2690">
            <v>6.5</v>
          </cell>
          <cell r="H2690">
            <v>6.5</v>
          </cell>
          <cell r="I2690">
            <v>6.5</v>
          </cell>
          <cell r="J2690" t="b">
            <v>0</v>
          </cell>
        </row>
        <row r="2691">
          <cell r="A2691" t="str">
            <v>SCE:ER:=760 KBTU/HR 10.4 EER OR 14 IEER AIR SOURCE UNITARY AIR CONDITIONER DX EQUIPMENT</v>
          </cell>
          <cell r="B2691" t="str">
            <v>SCE</v>
          </cell>
          <cell r="C2691" t="str">
            <v>ER</v>
          </cell>
          <cell r="D2691" t="str">
            <v>=760 KBTU/HR 10.4 EER OR 14 IEER AIR SOURCE UNITARY AIR CONDITIONER DX EQUIPMENT</v>
          </cell>
          <cell r="E2691" t="str">
            <v>Com</v>
          </cell>
          <cell r="F2691">
            <v>15</v>
          </cell>
          <cell r="G2691">
            <v>5</v>
          </cell>
          <cell r="H2691">
            <v>15</v>
          </cell>
          <cell r="I2691">
            <v>5</v>
          </cell>
          <cell r="J2691" t="b">
            <v>0</v>
          </cell>
        </row>
        <row r="2692">
          <cell r="A2692" t="str">
            <v>SCE:ER:55-64KBTU/HR TO CODE SAVINGS PORTION HEAT PUMP</v>
          </cell>
          <cell r="B2692" t="str">
            <v>SCE</v>
          </cell>
          <cell r="C2692" t="str">
            <v>ER</v>
          </cell>
          <cell r="D2692" t="str">
            <v>55-64KBTU/HR TO CODE SAVINGS PORTION HEAT PUMP</v>
          </cell>
          <cell r="E2692" t="str">
            <v>Com</v>
          </cell>
          <cell r="F2692">
            <v>15</v>
          </cell>
          <cell r="G2692">
            <v>5</v>
          </cell>
          <cell r="H2692">
            <v>5</v>
          </cell>
          <cell r="I2692">
            <v>5</v>
          </cell>
          <cell r="J2692" t="b">
            <v>1</v>
          </cell>
        </row>
        <row r="2693">
          <cell r="A2693" t="str">
            <v>SCE:ER:65-135 KBTU/HR 11.5 EER OR 12.8 IEER AIR SOURCE UNITARY AIR CONDITIONER DX EQUIPMENT</v>
          </cell>
          <cell r="B2693" t="str">
            <v>SCE</v>
          </cell>
          <cell r="C2693" t="str">
            <v>ER</v>
          </cell>
          <cell r="D2693" t="str">
            <v>65-135 KBTU/HR 11.5 EER OR 12.8 IEER AIR SOURCE UNITARY AIR CONDITIONER DX EQUIPMENT</v>
          </cell>
          <cell r="E2693" t="str">
            <v>Com</v>
          </cell>
          <cell r="F2693">
            <v>15</v>
          </cell>
          <cell r="G2693">
            <v>5</v>
          </cell>
          <cell r="H2693">
            <v>15</v>
          </cell>
          <cell r="I2693">
            <v>5</v>
          </cell>
          <cell r="J2693" t="b">
            <v>0</v>
          </cell>
        </row>
        <row r="2694">
          <cell r="A2694" t="str">
            <v>SCE:ROBNC:&lt;55 KBTU/HR 16 SEER MINI-SPLIT HEAT PUMP DX EQUIPMENT REPLACING &lt;55 KBTU/HR 13 SEER SPLIT SYSTEM HEA</v>
          </cell>
          <cell r="B2694" t="str">
            <v>SCE</v>
          </cell>
          <cell r="C2694" t="str">
            <v>ROBNC</v>
          </cell>
          <cell r="D2694" t="str">
            <v>&lt;55 KBTU/HR 16 SEER MINI-SPLIT HEAT PUMP DX EQUIPMENT REPLACING &lt;55 KBTU/HR 13 SEER SPLIT SYSTEM HEA</v>
          </cell>
          <cell r="E2694" t="str">
            <v>Com</v>
          </cell>
          <cell r="F2694">
            <v>15</v>
          </cell>
          <cell r="G2694">
            <v>15</v>
          </cell>
          <cell r="H2694">
            <v>15</v>
          </cell>
          <cell r="I2694">
            <v>15</v>
          </cell>
          <cell r="J2694" t="b">
            <v>0</v>
          </cell>
        </row>
        <row r="2695">
          <cell r="A2695" t="str">
            <v>SCE:ROBNC:&lt;55KBTU/HR 15 SEER (12 EER/12.5 EER) PACKAGE/SPLIT SYSTEM AIR CONDITIONER DX EQUIPMENT</v>
          </cell>
          <cell r="B2695" t="str">
            <v>SCE</v>
          </cell>
          <cell r="C2695" t="str">
            <v>ROBNC</v>
          </cell>
          <cell r="D2695" t="str">
            <v>&lt;55KBTU/HR 15 SEER (12 EER/12.5 EER) PACKAGE/SPLIT SYSTEM AIR CONDITIONER DX EQUIPMENT</v>
          </cell>
          <cell r="E2695" t="str">
            <v>Com</v>
          </cell>
          <cell r="F2695">
            <v>15</v>
          </cell>
          <cell r="G2695">
            <v>15</v>
          </cell>
          <cell r="H2695">
            <v>15</v>
          </cell>
          <cell r="I2695">
            <v>15</v>
          </cell>
          <cell r="J2695" t="b">
            <v>0</v>
          </cell>
        </row>
        <row r="2696">
          <cell r="A2696" t="str">
            <v>SCE:ROBNC:&gt;= 600 TONS ABOVE T24 BY AT LEAST 20%IPLV AND 0.0%FL HIGH EFFICIENCY WATER-COOLED CONSTANT SPEED CEN</v>
          </cell>
          <cell r="B2696" t="str">
            <v>SCE</v>
          </cell>
          <cell r="C2696" t="str">
            <v>ROBNC</v>
          </cell>
          <cell r="D2696" t="str">
            <v>&gt;= 600 TONS ABOVE T24 BY AT LEAST 20%IPLV AND 0.0%FL HIGH EFFICIENCY WATER-COOLED CONSTANT SPEED CEN</v>
          </cell>
          <cell r="E2696" t="str">
            <v>Com</v>
          </cell>
          <cell r="F2696">
            <v>20</v>
          </cell>
          <cell r="G2696">
            <v>20</v>
          </cell>
          <cell r="H2696">
            <v>20</v>
          </cell>
          <cell r="I2696">
            <v>20</v>
          </cell>
          <cell r="J2696" t="b">
            <v>0</v>
          </cell>
        </row>
        <row r="2697">
          <cell r="A2697" t="str">
            <v>SCE:ROBNC:10.07 EER OR 14.29 IPLV &lt; 150 TON AIR COOLED TIER 1 CHILLER</v>
          </cell>
          <cell r="B2697" t="str">
            <v>SCE</v>
          </cell>
          <cell r="C2697" t="str">
            <v>ROBNC</v>
          </cell>
          <cell r="D2697" t="str">
            <v>10.07 EER OR 14.29 IPLV &lt; 150 TON AIR COOLED TIER 1 CHILLER</v>
          </cell>
          <cell r="E2697" t="str">
            <v>Com</v>
          </cell>
          <cell r="F2697">
            <v>20</v>
          </cell>
          <cell r="G2697">
            <v>20</v>
          </cell>
          <cell r="H2697">
            <v>20</v>
          </cell>
          <cell r="I2697">
            <v>20</v>
          </cell>
          <cell r="J2697" t="b">
            <v>0</v>
          </cell>
        </row>
        <row r="2698">
          <cell r="A2698" t="str">
            <v>SCE:ROBNC:10.07 EER OR 14.29 IPLV &gt;= 150 TON AIR COOLED TIER 1 CHILLER</v>
          </cell>
          <cell r="B2698" t="str">
            <v>SCE</v>
          </cell>
          <cell r="C2698" t="str">
            <v>ROBNC</v>
          </cell>
          <cell r="D2698" t="str">
            <v>10.07 EER OR 14.29 IPLV &gt;= 150 TON AIR COOLED TIER 1 CHILLER</v>
          </cell>
          <cell r="E2698" t="str">
            <v>Com</v>
          </cell>
          <cell r="F2698">
            <v>20</v>
          </cell>
          <cell r="G2698">
            <v>20</v>
          </cell>
          <cell r="H2698">
            <v>20</v>
          </cell>
          <cell r="I2698">
            <v>20</v>
          </cell>
          <cell r="J2698" t="b">
            <v>0</v>
          </cell>
        </row>
        <row r="2699">
          <cell r="A2699" t="str">
            <v>SCE:ROBNC:150 - 299 TONS ABOVE T24 BY AT LEAST 20%IPLV AND 0.0%FL HIGH EFFICIENCY WATER-COOLED CONSTANT SPEED</v>
          </cell>
          <cell r="B2699" t="str">
            <v>SCE</v>
          </cell>
          <cell r="C2699" t="str">
            <v>ROBNC</v>
          </cell>
          <cell r="D2699" t="str">
            <v>150 - 299 TONS ABOVE T24 BY AT LEAST 20%IPLV AND 0.0%FL HIGH EFFICIENCY WATER-COOLED CONSTANT SPEED</v>
          </cell>
          <cell r="E2699" t="str">
            <v>Com</v>
          </cell>
          <cell r="F2699">
            <v>20</v>
          </cell>
          <cell r="G2699">
            <v>20</v>
          </cell>
          <cell r="H2699">
            <v>20</v>
          </cell>
          <cell r="I2699">
            <v>20</v>
          </cell>
          <cell r="J2699" t="b">
            <v>0</v>
          </cell>
        </row>
        <row r="2700">
          <cell r="A2700" t="str">
            <v>SCE:ROBNC:18 SEER (13.37 EER) SPLIT SYSTEM AIR CONDITIONER DX EQUIPMENT</v>
          </cell>
          <cell r="B2700" t="str">
            <v>SCE</v>
          </cell>
          <cell r="C2700" t="str">
            <v>ROBNC</v>
          </cell>
          <cell r="D2700" t="str">
            <v>18 SEER (13.37 EER) SPLIT SYSTEM AIR CONDITIONER DX EQUIPMENT</v>
          </cell>
          <cell r="E2700" t="str">
            <v>Res</v>
          </cell>
          <cell r="F2700">
            <v>15</v>
          </cell>
          <cell r="G2700">
            <v>15</v>
          </cell>
          <cell r="H2700">
            <v>15</v>
          </cell>
          <cell r="I2700">
            <v>15</v>
          </cell>
          <cell r="J2700" t="b">
            <v>0</v>
          </cell>
        </row>
        <row r="2701">
          <cell r="A2701" t="str">
            <v>SCE:REA:&lt; 25 HP SUBMERSIBLE WELL PUMP SYSTEM OVERHAUL MAINTENANCE</v>
          </cell>
          <cell r="B2701" t="str">
            <v>SCE</v>
          </cell>
          <cell r="C2701" t="str">
            <v>REA</v>
          </cell>
          <cell r="D2701" t="str">
            <v>&lt; 25 HP SUBMERSIBLE WELL PUMP SYSTEM OVERHAUL MAINTENANCE</v>
          </cell>
          <cell r="E2701" t="str">
            <v>Ind</v>
          </cell>
          <cell r="F2701">
            <v>6.5</v>
          </cell>
          <cell r="G2701">
            <v>6.5</v>
          </cell>
          <cell r="H2701">
            <v>6.5</v>
          </cell>
          <cell r="I2701">
            <v>6.5</v>
          </cell>
          <cell r="J2701" t="b">
            <v>0</v>
          </cell>
        </row>
        <row r="2702">
          <cell r="A2702" t="str">
            <v>SCE:ROBNC:&gt; 15 TO 21 WATT PAR30 LED</v>
          </cell>
          <cell r="B2702" t="str">
            <v>SCE</v>
          </cell>
          <cell r="C2702" t="str">
            <v>ROBNC</v>
          </cell>
          <cell r="D2702" t="str">
            <v>&gt; 15 TO 21 WATT PAR30 LED</v>
          </cell>
          <cell r="E2702" t="str">
            <v>Ind</v>
          </cell>
          <cell r="F2702">
            <v>7.6999998092651403</v>
          </cell>
          <cell r="G2702">
            <v>7.6999998092651403</v>
          </cell>
          <cell r="H2702">
            <v>7.6999998092651403</v>
          </cell>
          <cell r="I2702">
            <v>7.6999998092651403</v>
          </cell>
          <cell r="J2702" t="b">
            <v>0</v>
          </cell>
        </row>
        <row r="2703">
          <cell r="A2703" t="str">
            <v>SCE:ROBNC:UP TO 10 WATT A-LAMP LED</v>
          </cell>
          <cell r="B2703" t="str">
            <v>SCE</v>
          </cell>
          <cell r="C2703" t="str">
            <v>ROBNC</v>
          </cell>
          <cell r="D2703" t="str">
            <v>UP TO 10 WATT A-LAMP LED</v>
          </cell>
          <cell r="E2703" t="str">
            <v>Ind</v>
          </cell>
          <cell r="F2703">
            <v>7.8000001907348597</v>
          </cell>
          <cell r="G2703">
            <v>7.8000001907348597</v>
          </cell>
          <cell r="H2703">
            <v>7.8000001907348597</v>
          </cell>
          <cell r="I2703">
            <v>7.8000001907348597</v>
          </cell>
          <cell r="J2703" t="b">
            <v>0</v>
          </cell>
        </row>
        <row r="2704">
          <cell r="A2704" t="str">
            <v>SCE:REA:&lt; 25 HP TURBINE BOOSTER PUMP SYSTEM OVERHAUL MAINTENANCE</v>
          </cell>
          <cell r="B2704" t="str">
            <v>SCE</v>
          </cell>
          <cell r="C2704" t="str">
            <v>REA</v>
          </cell>
          <cell r="D2704" t="str">
            <v>&lt; 25 HP TURBINE BOOSTER PUMP SYSTEM OVERHAUL MAINTENANCE</v>
          </cell>
          <cell r="E2704" t="str">
            <v>Ag</v>
          </cell>
          <cell r="F2704">
            <v>9.3000001907348597</v>
          </cell>
          <cell r="G2704">
            <v>9.3000001907348597</v>
          </cell>
          <cell r="H2704">
            <v>9.3000001907348597</v>
          </cell>
          <cell r="I2704">
            <v>9.3000001907348597</v>
          </cell>
          <cell r="J2704" t="b">
            <v>0</v>
          </cell>
        </row>
        <row r="2705">
          <cell r="A2705" t="str">
            <v>SCE:ROBNC:&lt; 8 WATT A-LAMP LED</v>
          </cell>
          <cell r="B2705" t="str">
            <v>SCE</v>
          </cell>
          <cell r="C2705" t="str">
            <v>ROBNC</v>
          </cell>
          <cell r="D2705" t="str">
            <v>&lt; 8 WATT A-LAMP LED</v>
          </cell>
          <cell r="E2705" t="str">
            <v>Res</v>
          </cell>
          <cell r="F2705">
            <v>6.4000000953674299</v>
          </cell>
          <cell r="G2705">
            <v>6.4000000953674299</v>
          </cell>
          <cell r="H2705">
            <v>6.4000000953674299</v>
          </cell>
          <cell r="I2705">
            <v>6.4000000953674299</v>
          </cell>
          <cell r="J2705" t="b">
            <v>0</v>
          </cell>
        </row>
        <row r="2706">
          <cell r="A2706" t="str">
            <v>SCE:ROBNC:&gt;= 12 WATT MR16 LED</v>
          </cell>
          <cell r="B2706" t="str">
            <v>SCE</v>
          </cell>
          <cell r="C2706" t="str">
            <v>ROBNC</v>
          </cell>
          <cell r="D2706" t="str">
            <v>&gt;= 12 WATT MR16 LED</v>
          </cell>
          <cell r="E2706" t="str">
            <v>Res</v>
          </cell>
          <cell r="F2706">
            <v>6.9000000953674299</v>
          </cell>
          <cell r="G2706">
            <v>6.9000000953674299</v>
          </cell>
          <cell r="H2706">
            <v>6.9000000953674299</v>
          </cell>
          <cell r="I2706">
            <v>6.9000000953674299</v>
          </cell>
          <cell r="J2706" t="b">
            <v>0</v>
          </cell>
        </row>
        <row r="2707">
          <cell r="A2707" t="str">
            <v>SCE:ROBNC:11 WATT TO &lt; 12 WATT A-LAMP LED</v>
          </cell>
          <cell r="B2707" t="str">
            <v>SCE</v>
          </cell>
          <cell r="C2707" t="str">
            <v>ROBNC</v>
          </cell>
          <cell r="D2707" t="str">
            <v>11 WATT TO &lt; 12 WATT A-LAMP LED</v>
          </cell>
          <cell r="E2707" t="str">
            <v>Ind</v>
          </cell>
          <cell r="F2707">
            <v>6.4000000953674299</v>
          </cell>
          <cell r="G2707">
            <v>6.4000000953674299</v>
          </cell>
          <cell r="H2707">
            <v>6.4000000953674299</v>
          </cell>
          <cell r="I2707">
            <v>6.4000000953674299</v>
          </cell>
          <cell r="J2707" t="b">
            <v>0</v>
          </cell>
        </row>
        <row r="2708">
          <cell r="A2708" t="str">
            <v>SCE:ROBNC:12 WATT TO &lt; 13 WATT PAR30 LED</v>
          </cell>
          <cell r="B2708" t="str">
            <v>SCE</v>
          </cell>
          <cell r="C2708" t="str">
            <v>ROBNC</v>
          </cell>
          <cell r="D2708" t="str">
            <v>12 WATT TO &lt; 13 WATT PAR30 LED</v>
          </cell>
          <cell r="E2708" t="str">
            <v>Com</v>
          </cell>
          <cell r="F2708">
            <v>6.9000000953674299</v>
          </cell>
          <cell r="G2708">
            <v>6.9000000953674299</v>
          </cell>
          <cell r="H2708">
            <v>6.9000000953674299</v>
          </cell>
          <cell r="I2708">
            <v>6.9000000953674299</v>
          </cell>
          <cell r="J2708" t="b">
            <v>0</v>
          </cell>
        </row>
        <row r="2709">
          <cell r="A2709" t="str">
            <v>SCE:ROBNC:12 WATT TO &lt; 13 WATT PAR30 LED</v>
          </cell>
          <cell r="B2709" t="str">
            <v>SCE</v>
          </cell>
          <cell r="C2709" t="str">
            <v>ROBNC</v>
          </cell>
          <cell r="D2709" t="str">
            <v>12 WATT TO &lt; 13 WATT PAR30 LED</v>
          </cell>
          <cell r="E2709" t="str">
            <v>Ind</v>
          </cell>
          <cell r="F2709">
            <v>6.4000000953674299</v>
          </cell>
          <cell r="G2709">
            <v>6.4000000953674299</v>
          </cell>
          <cell r="H2709">
            <v>6.4000000953674299</v>
          </cell>
          <cell r="I2709">
            <v>6.4000000953674299</v>
          </cell>
          <cell r="J2709" t="b">
            <v>0</v>
          </cell>
        </row>
        <row r="2710">
          <cell r="A2710" t="str">
            <v>SCE:ROBNC:12 WATT TO &lt; 13 WATT PAR30 LED</v>
          </cell>
          <cell r="B2710" t="str">
            <v>SCE</v>
          </cell>
          <cell r="C2710" t="str">
            <v>ROBNC</v>
          </cell>
          <cell r="D2710" t="str">
            <v>12 WATT TO &lt; 13 WATT PAR30 LED</v>
          </cell>
          <cell r="E2710" t="str">
            <v>Ind</v>
          </cell>
          <cell r="F2710">
            <v>6.5</v>
          </cell>
          <cell r="G2710">
            <v>6.5</v>
          </cell>
          <cell r="H2710">
            <v>6.5</v>
          </cell>
          <cell r="I2710">
            <v>6.5</v>
          </cell>
          <cell r="J2710" t="b">
            <v>0</v>
          </cell>
        </row>
        <row r="2711">
          <cell r="A2711" t="str">
            <v>SCE:ROBNC:13 WATT TO &lt; 14 WATT A-LAMP LED</v>
          </cell>
          <cell r="B2711" t="str">
            <v>SCE</v>
          </cell>
          <cell r="C2711" t="str">
            <v>ROBNC</v>
          </cell>
          <cell r="D2711" t="str">
            <v>13 WATT TO &lt; 14 WATT A-LAMP LED</v>
          </cell>
          <cell r="E2711" t="str">
            <v>Ind</v>
          </cell>
          <cell r="F2711">
            <v>6.5999999046325701</v>
          </cell>
          <cell r="G2711">
            <v>6.5999999046325701</v>
          </cell>
          <cell r="H2711">
            <v>6.5999999046325701</v>
          </cell>
          <cell r="I2711">
            <v>6.5999999046325701</v>
          </cell>
          <cell r="J2711" t="b">
            <v>0</v>
          </cell>
        </row>
        <row r="2712">
          <cell r="A2712" t="str">
            <v>SCE:ROBNC:13 WATT TO &lt; 14 WATT PAR30 LED</v>
          </cell>
          <cell r="B2712" t="str">
            <v>SCE</v>
          </cell>
          <cell r="C2712" t="str">
            <v>ROBNC</v>
          </cell>
          <cell r="D2712" t="str">
            <v>13 WATT TO &lt; 14 WATT PAR30 LED</v>
          </cell>
          <cell r="E2712" t="str">
            <v>Com</v>
          </cell>
          <cell r="F2712">
            <v>6.4000000953674299</v>
          </cell>
          <cell r="G2712">
            <v>6.4000000953674299</v>
          </cell>
          <cell r="H2712">
            <v>6.4000000953674299</v>
          </cell>
          <cell r="I2712">
            <v>6.4000000953674299</v>
          </cell>
          <cell r="J2712" t="b">
            <v>0</v>
          </cell>
        </row>
        <row r="2713">
          <cell r="A2713" t="str">
            <v>SCE:ROBNC:13 WATT TO &lt; 14 WATT PAR30 LED</v>
          </cell>
          <cell r="B2713" t="str">
            <v>SCE</v>
          </cell>
          <cell r="C2713" t="str">
            <v>ROBNC</v>
          </cell>
          <cell r="D2713" t="str">
            <v>13 WATT TO &lt; 14 WATT PAR30 LED</v>
          </cell>
          <cell r="E2713" t="str">
            <v>Res</v>
          </cell>
          <cell r="F2713">
            <v>6.4000000953674299</v>
          </cell>
          <cell r="G2713">
            <v>6.4000000953674299</v>
          </cell>
          <cell r="H2713">
            <v>6.4000000953674299</v>
          </cell>
          <cell r="I2713">
            <v>6.4000000953674299</v>
          </cell>
          <cell r="J2713" t="b">
            <v>0</v>
          </cell>
        </row>
        <row r="2714">
          <cell r="A2714" t="str">
            <v>SCE:ROBNC:13 WATT TO &lt; 14 WATT PAR30 LED</v>
          </cell>
          <cell r="B2714" t="str">
            <v>SCE</v>
          </cell>
          <cell r="C2714" t="str">
            <v>ROBNC</v>
          </cell>
          <cell r="D2714" t="str">
            <v>13 WATT TO &lt; 14 WATT PAR30 LED</v>
          </cell>
          <cell r="E2714" t="str">
            <v>Res</v>
          </cell>
          <cell r="F2714">
            <v>6.5999999046325701</v>
          </cell>
          <cell r="G2714">
            <v>6.5999999046325701</v>
          </cell>
          <cell r="H2714">
            <v>6.5999999046325701</v>
          </cell>
          <cell r="I2714">
            <v>6.5999999046325701</v>
          </cell>
          <cell r="J2714" t="b">
            <v>0</v>
          </cell>
        </row>
        <row r="2715">
          <cell r="A2715" t="str">
            <v>SCE:ROBNC:14 WATT TO &lt; 15 WATT PAR38 LED</v>
          </cell>
          <cell r="B2715" t="str">
            <v>SCE</v>
          </cell>
          <cell r="C2715" t="str">
            <v>ROBNC</v>
          </cell>
          <cell r="D2715" t="str">
            <v>14 WATT TO &lt; 15 WATT PAR38 LED</v>
          </cell>
          <cell r="E2715" t="str">
            <v>Ind</v>
          </cell>
          <cell r="F2715">
            <v>6.4000000953674299</v>
          </cell>
          <cell r="G2715">
            <v>6.4000000953674299</v>
          </cell>
          <cell r="H2715">
            <v>6.4000000953674299</v>
          </cell>
          <cell r="I2715">
            <v>6.4000000953674299</v>
          </cell>
          <cell r="J2715" t="b">
            <v>0</v>
          </cell>
        </row>
        <row r="2716">
          <cell r="A2716" t="str">
            <v>SCE:ROBNC:14 WATT TO &lt; 15 WATT PAR38 LED</v>
          </cell>
          <cell r="B2716" t="str">
            <v>SCE</v>
          </cell>
          <cell r="C2716" t="str">
            <v>ROBNC</v>
          </cell>
          <cell r="D2716" t="str">
            <v>14 WATT TO &lt; 15 WATT PAR38 LED</v>
          </cell>
          <cell r="E2716" t="str">
            <v>Ind</v>
          </cell>
          <cell r="F2716">
            <v>6.5999999046325701</v>
          </cell>
          <cell r="G2716">
            <v>6.5999999046325701</v>
          </cell>
          <cell r="H2716">
            <v>6.5999999046325701</v>
          </cell>
          <cell r="I2716">
            <v>6.5999999046325701</v>
          </cell>
          <cell r="J2716" t="b">
            <v>0</v>
          </cell>
        </row>
        <row r="2717">
          <cell r="A2717" t="str">
            <v>SCE:ROBNC:15 WATT TO &lt; 16 WATT PAR30 LED</v>
          </cell>
          <cell r="B2717" t="str">
            <v>SCE</v>
          </cell>
          <cell r="C2717" t="str">
            <v>ROBNC</v>
          </cell>
          <cell r="D2717" t="str">
            <v>15 WATT TO &lt; 16 WATT PAR30 LED</v>
          </cell>
          <cell r="E2717" t="str">
            <v>Com</v>
          </cell>
          <cell r="F2717">
            <v>6.4000000953674299</v>
          </cell>
          <cell r="G2717">
            <v>6.4000000953674299</v>
          </cell>
          <cell r="H2717">
            <v>6.4000000953674299</v>
          </cell>
          <cell r="I2717">
            <v>6.4000000953674299</v>
          </cell>
          <cell r="J2717" t="b">
            <v>0</v>
          </cell>
        </row>
        <row r="2718">
          <cell r="A2718" t="str">
            <v>SCE:ROBNC:15 WATT TO &lt; 16 WATT PAR30 LED</v>
          </cell>
          <cell r="B2718" t="str">
            <v>SCE</v>
          </cell>
          <cell r="C2718" t="str">
            <v>ROBNC</v>
          </cell>
          <cell r="D2718" t="str">
            <v>15 WATT TO &lt; 16 WATT PAR30 LED</v>
          </cell>
          <cell r="E2718" t="str">
            <v>Res</v>
          </cell>
          <cell r="F2718">
            <v>16</v>
          </cell>
          <cell r="G2718">
            <v>16</v>
          </cell>
          <cell r="H2718">
            <v>16</v>
          </cell>
          <cell r="I2718">
            <v>16</v>
          </cell>
          <cell r="J2718" t="b">
            <v>0</v>
          </cell>
        </row>
        <row r="2719">
          <cell r="A2719" t="str">
            <v>SCE:ROBNC:19 WATT TO &lt; 20 WATT A-LAMP LED</v>
          </cell>
          <cell r="B2719" t="str">
            <v>SCE</v>
          </cell>
          <cell r="C2719" t="str">
            <v>ROBNC</v>
          </cell>
          <cell r="D2719" t="str">
            <v>19 WATT TO &lt; 20 WATT A-LAMP LED</v>
          </cell>
          <cell r="E2719" t="str">
            <v>Res</v>
          </cell>
          <cell r="F2719">
            <v>6.4000000953674299</v>
          </cell>
          <cell r="G2719">
            <v>6.4000000953674299</v>
          </cell>
          <cell r="H2719">
            <v>6.4000000953674299</v>
          </cell>
          <cell r="I2719">
            <v>6.4000000953674299</v>
          </cell>
          <cell r="J2719" t="b">
            <v>0</v>
          </cell>
        </row>
        <row r="2720">
          <cell r="A2720" t="str">
            <v>SCE:ROBNC:19 WATT TO &lt; 20 WATT A-LAMP LED</v>
          </cell>
          <cell r="B2720" t="str">
            <v>SCE</v>
          </cell>
          <cell r="C2720" t="str">
            <v>ROBNC</v>
          </cell>
          <cell r="D2720" t="str">
            <v>19 WATT TO &lt; 20 WATT A-LAMP LED</v>
          </cell>
          <cell r="E2720" t="str">
            <v>Res</v>
          </cell>
          <cell r="F2720">
            <v>6.5999999046325701</v>
          </cell>
          <cell r="G2720">
            <v>6.5999999046325701</v>
          </cell>
          <cell r="H2720">
            <v>6.5999999046325701</v>
          </cell>
          <cell r="I2720">
            <v>6.5999999046325701</v>
          </cell>
          <cell r="J2720" t="b">
            <v>0</v>
          </cell>
        </row>
        <row r="2721">
          <cell r="A2721" t="str">
            <v>SCE:ROBNC:20 WATT TO &lt; 21 WATT PAR38 LED</v>
          </cell>
          <cell r="B2721" t="str">
            <v>SCE</v>
          </cell>
          <cell r="C2721" t="str">
            <v>ROBNC</v>
          </cell>
          <cell r="D2721" t="str">
            <v>20 WATT TO &lt; 21 WATT PAR38 LED</v>
          </cell>
          <cell r="E2721" t="str">
            <v>Res</v>
          </cell>
          <cell r="F2721">
            <v>6.5</v>
          </cell>
          <cell r="G2721">
            <v>6.5</v>
          </cell>
          <cell r="H2721">
            <v>6.5</v>
          </cell>
          <cell r="I2721">
            <v>6.5</v>
          </cell>
          <cell r="J2721" t="b">
            <v>0</v>
          </cell>
        </row>
        <row r="2722">
          <cell r="A2722" t="str">
            <v>SCE:ROBNC:41 TO 80 WATT WALL PACK LED REPLACING 176 TO 250 WATT HIGH PRESSURE SODIUM</v>
          </cell>
          <cell r="B2722" t="str">
            <v>SCE</v>
          </cell>
          <cell r="C2722" t="str">
            <v>ROBNC</v>
          </cell>
          <cell r="D2722" t="str">
            <v>41 TO 80 WATT WALL PACK LED REPLACING 176 TO 250 WATT HIGH PRESSURE SODIUM</v>
          </cell>
          <cell r="E2722" t="str">
            <v>Com</v>
          </cell>
          <cell r="F2722">
            <v>12</v>
          </cell>
          <cell r="G2722">
            <v>12</v>
          </cell>
          <cell r="H2722">
            <v>12</v>
          </cell>
          <cell r="I2722">
            <v>12</v>
          </cell>
          <cell r="J2722" t="b">
            <v>0</v>
          </cell>
        </row>
        <row r="2723">
          <cell r="A2723" t="str">
            <v>SCE:ROBNC:7 WATT TO &lt; 8 WATT MR16 LED</v>
          </cell>
          <cell r="B2723" t="str">
            <v>SCE</v>
          </cell>
          <cell r="C2723" t="str">
            <v>ROBNC</v>
          </cell>
          <cell r="D2723" t="str">
            <v>7 WATT TO &lt; 8 WATT MR16 LED</v>
          </cell>
          <cell r="E2723" t="str">
            <v>Com</v>
          </cell>
          <cell r="F2723">
            <v>6.5</v>
          </cell>
          <cell r="G2723">
            <v>6.5</v>
          </cell>
          <cell r="H2723">
            <v>6.5</v>
          </cell>
          <cell r="I2723">
            <v>6.5</v>
          </cell>
          <cell r="J2723" t="b">
            <v>0</v>
          </cell>
        </row>
        <row r="2724">
          <cell r="A2724" t="str">
            <v>SCE:ROBNC:8 WATT TO &lt; 9 WATT A-LAMP LED</v>
          </cell>
          <cell r="B2724" t="str">
            <v>SCE</v>
          </cell>
          <cell r="C2724" t="str">
            <v>ROBNC</v>
          </cell>
          <cell r="D2724" t="str">
            <v>8 WATT TO &lt; 9 WATT A-LAMP LED</v>
          </cell>
          <cell r="E2724" t="str">
            <v>Com</v>
          </cell>
          <cell r="F2724">
            <v>6.4000000953674299</v>
          </cell>
          <cell r="G2724">
            <v>6.4000000953674299</v>
          </cell>
          <cell r="H2724">
            <v>6.4000000953674299</v>
          </cell>
          <cell r="I2724">
            <v>6.4000000953674299</v>
          </cell>
          <cell r="J2724" t="b">
            <v>0</v>
          </cell>
        </row>
        <row r="2725">
          <cell r="A2725" t="str">
            <v>SCE:ROBNC:8 WATT TO &lt; 9 WATT A-LAMP LED</v>
          </cell>
          <cell r="B2725" t="str">
            <v>SCE</v>
          </cell>
          <cell r="C2725" t="str">
            <v>ROBNC</v>
          </cell>
          <cell r="D2725" t="str">
            <v>8 WATT TO &lt; 9 WATT A-LAMP LED</v>
          </cell>
          <cell r="E2725" t="str">
            <v>Ind</v>
          </cell>
          <cell r="F2725">
            <v>6.5</v>
          </cell>
          <cell r="G2725">
            <v>6.5</v>
          </cell>
          <cell r="H2725">
            <v>6.5</v>
          </cell>
          <cell r="I2725">
            <v>6.5</v>
          </cell>
          <cell r="J2725" t="b">
            <v>0</v>
          </cell>
        </row>
        <row r="2726">
          <cell r="A2726" t="str">
            <v>SCE:ROBNC:8 WATT TO &lt; 9 WATT A-LAMP LED</v>
          </cell>
          <cell r="B2726" t="str">
            <v>SCE</v>
          </cell>
          <cell r="C2726" t="str">
            <v>ROBNC</v>
          </cell>
          <cell r="D2726" t="str">
            <v>8 WATT TO &lt; 9 WATT A-LAMP LED</v>
          </cell>
          <cell r="E2726" t="str">
            <v>Res</v>
          </cell>
          <cell r="F2726">
            <v>6.5</v>
          </cell>
          <cell r="G2726">
            <v>6.5</v>
          </cell>
          <cell r="H2726">
            <v>6.5</v>
          </cell>
          <cell r="I2726">
            <v>6.5</v>
          </cell>
          <cell r="J2726" t="b">
            <v>0</v>
          </cell>
        </row>
        <row r="2727">
          <cell r="A2727" t="str">
            <v>SCE:ROBNC:8 WATT TO &lt; 9 WATT MR16 LED</v>
          </cell>
          <cell r="B2727" t="str">
            <v>SCE</v>
          </cell>
          <cell r="C2727" t="str">
            <v>ROBNC</v>
          </cell>
          <cell r="D2727" t="str">
            <v>8 WATT TO &lt; 9 WATT MR16 LED</v>
          </cell>
          <cell r="E2727" t="str">
            <v>Com</v>
          </cell>
          <cell r="F2727">
            <v>12</v>
          </cell>
          <cell r="G2727">
            <v>12</v>
          </cell>
          <cell r="H2727">
            <v>12</v>
          </cell>
          <cell r="I2727">
            <v>12</v>
          </cell>
          <cell r="J2727" t="b">
            <v>0</v>
          </cell>
        </row>
        <row r="2728">
          <cell r="A2728" t="str">
            <v>SCE:ROBNC:8 WATT TO &lt; 9 WATT MR16 LED</v>
          </cell>
          <cell r="B2728" t="str">
            <v>SCE</v>
          </cell>
          <cell r="C2728" t="str">
            <v>ROBNC</v>
          </cell>
          <cell r="D2728" t="str">
            <v>8 WATT TO &lt; 9 WATT MR16 LED</v>
          </cell>
          <cell r="E2728" t="str">
            <v>Res</v>
          </cell>
          <cell r="F2728">
            <v>6.5</v>
          </cell>
          <cell r="G2728">
            <v>6.5</v>
          </cell>
          <cell r="H2728">
            <v>6.5</v>
          </cell>
          <cell r="I2728">
            <v>6.5</v>
          </cell>
          <cell r="J2728" t="b">
            <v>0</v>
          </cell>
        </row>
        <row r="2729">
          <cell r="A2729" t="str">
            <v>SCE:ROBNC:8 WATT TO &lt; 9 WATT PAR20 LED</v>
          </cell>
          <cell r="B2729" t="str">
            <v>SCE</v>
          </cell>
          <cell r="C2729" t="str">
            <v>ROBNC</v>
          </cell>
          <cell r="D2729" t="str">
            <v>8 WATT TO &lt; 9 WATT PAR20 LED</v>
          </cell>
          <cell r="E2729" t="str">
            <v>Com</v>
          </cell>
          <cell r="F2729">
            <v>6.4000000953674299</v>
          </cell>
          <cell r="G2729">
            <v>6.4000000953674299</v>
          </cell>
          <cell r="H2729">
            <v>6.4000000953674299</v>
          </cell>
          <cell r="I2729">
            <v>6.4000000953674299</v>
          </cell>
          <cell r="J2729" t="b">
            <v>0</v>
          </cell>
        </row>
        <row r="2730">
          <cell r="A2730" t="str">
            <v>SCE:ROBNC:9 WATT TO &lt; 10 WATT A-LAMP LED</v>
          </cell>
          <cell r="B2730" t="str">
            <v>SCE</v>
          </cell>
          <cell r="C2730" t="str">
            <v>ROBNC</v>
          </cell>
          <cell r="D2730" t="str">
            <v>9 WATT TO &lt; 10 WATT A-LAMP LED</v>
          </cell>
          <cell r="E2730" t="str">
            <v>Com</v>
          </cell>
          <cell r="F2730">
            <v>4.0999999046325701</v>
          </cell>
          <cell r="G2730">
            <v>4.0999999046325701</v>
          </cell>
          <cell r="H2730">
            <v>4.0999999046325701</v>
          </cell>
          <cell r="I2730">
            <v>4.0999999046325701</v>
          </cell>
          <cell r="J2730" t="b">
            <v>0</v>
          </cell>
        </row>
        <row r="2731">
          <cell r="A2731" t="str">
            <v>SCE:ROBNC:&gt; 8 TO 12 WATT PAR20 LED</v>
          </cell>
          <cell r="B2731" t="str">
            <v>SCE</v>
          </cell>
          <cell r="C2731" t="str">
            <v>ROBNC</v>
          </cell>
          <cell r="D2731" t="str">
            <v>&gt; 8 TO 12 WATT PAR20 LED</v>
          </cell>
          <cell r="E2731" t="str">
            <v>Com</v>
          </cell>
          <cell r="F2731">
            <v>6.5999999046325701</v>
          </cell>
          <cell r="G2731">
            <v>6.5999999046325701</v>
          </cell>
          <cell r="H2731">
            <v>6.5999999046325701</v>
          </cell>
          <cell r="I2731">
            <v>6.5999999046325701</v>
          </cell>
          <cell r="J2731" t="b">
            <v>0</v>
          </cell>
        </row>
        <row r="2732">
          <cell r="A2732" t="str">
            <v>PGE:R:LED PAR38 &lt; 12 WATTS</v>
          </cell>
          <cell r="B2732" t="str">
            <v>PGE</v>
          </cell>
          <cell r="C2732" t="str">
            <v>R</v>
          </cell>
          <cell r="D2732" t="str">
            <v>LED PAR38 &lt; 12 WATTS</v>
          </cell>
          <cell r="E2732" t="str">
            <v>Res</v>
          </cell>
          <cell r="F2732">
            <v>6.71</v>
          </cell>
          <cell r="G2732">
            <v>0</v>
          </cell>
          <cell r="H2732">
            <v>6.71</v>
          </cell>
          <cell r="I2732">
            <v>0</v>
          </cell>
          <cell r="J2732" t="b">
            <v>0</v>
          </cell>
        </row>
        <row r="2733">
          <cell r="A2733" t="str">
            <v>PGE:R:LED A-LAMP 10 TO &lt; 11 WATTS</v>
          </cell>
          <cell r="B2733" t="str">
            <v>PGE</v>
          </cell>
          <cell r="C2733" t="str">
            <v>R</v>
          </cell>
          <cell r="D2733" t="str">
            <v>LED A-LAMP 10 TO &lt; 11 WATTS</v>
          </cell>
          <cell r="E2733" t="str">
            <v>Res</v>
          </cell>
          <cell r="F2733">
            <v>11.98</v>
          </cell>
          <cell r="G2733">
            <v>0</v>
          </cell>
          <cell r="H2733">
            <v>11.98</v>
          </cell>
          <cell r="I2733">
            <v>0</v>
          </cell>
          <cell r="J2733" t="b">
            <v>0</v>
          </cell>
        </row>
        <row r="2734">
          <cell r="A2734" t="str">
            <v>PGE:R:LED A-LAMP 8 TO &lt; 9 WATTS</v>
          </cell>
          <cell r="B2734" t="str">
            <v>PGE</v>
          </cell>
          <cell r="C2734" t="str">
            <v>R</v>
          </cell>
          <cell r="D2734" t="str">
            <v>LED A-LAMP 8 TO &lt; 9 WATTS</v>
          </cell>
          <cell r="E2734" t="str">
            <v>Res</v>
          </cell>
          <cell r="F2734">
            <v>4.5999999999999996</v>
          </cell>
          <cell r="G2734">
            <v>0</v>
          </cell>
          <cell r="H2734">
            <v>4.5999999999999996</v>
          </cell>
          <cell r="I2734">
            <v>0</v>
          </cell>
          <cell r="J2734" t="b">
            <v>0</v>
          </cell>
        </row>
        <row r="2735">
          <cell r="A2735" t="str">
            <v>PGE:R:LED CANDELABRA &gt;=3 TO &lt;=5</v>
          </cell>
          <cell r="B2735" t="str">
            <v>PGE</v>
          </cell>
          <cell r="C2735" t="str">
            <v>R</v>
          </cell>
          <cell r="D2735" t="str">
            <v>LED CANDELABRA &gt;=3 TO &lt;=5</v>
          </cell>
          <cell r="E2735" t="str">
            <v>Res</v>
          </cell>
          <cell r="F2735">
            <v>9.1</v>
          </cell>
          <cell r="G2735">
            <v>0</v>
          </cell>
          <cell r="H2735">
            <v>9.1</v>
          </cell>
          <cell r="I2735">
            <v>0</v>
          </cell>
          <cell r="J2735" t="b">
            <v>0</v>
          </cell>
        </row>
        <row r="2736">
          <cell r="A2736" t="str">
            <v>PGE:R:LED GLOBE:  &gt;=3 TO &lt;=10 WATTS</v>
          </cell>
          <cell r="B2736" t="str">
            <v>PGE</v>
          </cell>
          <cell r="C2736" t="str">
            <v>R</v>
          </cell>
          <cell r="D2736" t="str">
            <v>LED GLOBE:  &gt;=3 TO &lt;=10 WATTS</v>
          </cell>
          <cell r="E2736" t="str">
            <v>Res</v>
          </cell>
          <cell r="F2736">
            <v>6.71</v>
          </cell>
          <cell r="G2736">
            <v>0</v>
          </cell>
          <cell r="H2736">
            <v>6.71</v>
          </cell>
          <cell r="I2736">
            <v>0</v>
          </cell>
          <cell r="J2736" t="b">
            <v>0</v>
          </cell>
        </row>
        <row r="2737">
          <cell r="A2737" t="str">
            <v>PGE:R:LED MR-16 &lt; 6 WATTS</v>
          </cell>
          <cell r="B2737" t="str">
            <v>PGE</v>
          </cell>
          <cell r="C2737" t="str">
            <v>R</v>
          </cell>
          <cell r="D2737" t="str">
            <v>LED MR-16 &lt; 6 WATTS</v>
          </cell>
          <cell r="E2737" t="str">
            <v>Res</v>
          </cell>
          <cell r="F2737">
            <v>4.1399999999999997</v>
          </cell>
          <cell r="G2737">
            <v>0</v>
          </cell>
          <cell r="H2737">
            <v>4.1399999999999997</v>
          </cell>
          <cell r="I2737">
            <v>0</v>
          </cell>
          <cell r="J2737" t="b">
            <v>0</v>
          </cell>
        </row>
        <row r="2738">
          <cell r="A2738" t="str">
            <v>PGE:R:LED MR-16 = 11 TO &lt;12 WATTS</v>
          </cell>
          <cell r="B2738" t="str">
            <v>PGE</v>
          </cell>
          <cell r="C2738" t="str">
            <v>R</v>
          </cell>
          <cell r="D2738" t="str">
            <v>LED MR-16 = 11 TO &lt;12 WATTS</v>
          </cell>
          <cell r="E2738" t="str">
            <v>Res</v>
          </cell>
          <cell r="F2738">
            <v>4.99</v>
          </cell>
          <cell r="G2738">
            <v>0</v>
          </cell>
          <cell r="H2738">
            <v>4.99</v>
          </cell>
          <cell r="I2738">
            <v>0</v>
          </cell>
          <cell r="J2738" t="b">
            <v>0</v>
          </cell>
        </row>
        <row r="2739">
          <cell r="A2739" t="str">
            <v>PGE:R:LED PAR38 = 19 TO &lt;20 WATTS</v>
          </cell>
          <cell r="B2739" t="str">
            <v>PGE</v>
          </cell>
          <cell r="C2739" t="str">
            <v>R</v>
          </cell>
          <cell r="D2739" t="str">
            <v>LED PAR38 = 19 TO &lt;20 WATTS</v>
          </cell>
          <cell r="E2739" t="str">
            <v>Res</v>
          </cell>
          <cell r="F2739">
            <v>4.0999999999999996</v>
          </cell>
          <cell r="G2739">
            <v>0</v>
          </cell>
          <cell r="H2739">
            <v>4.0999999999999996</v>
          </cell>
          <cell r="I2739">
            <v>0</v>
          </cell>
          <cell r="J2739" t="b">
            <v>0</v>
          </cell>
        </row>
        <row r="2740">
          <cell r="A2740" t="str">
            <v>PGE:R:LED PAR38 = 19 TO &lt;20 WATTS</v>
          </cell>
          <cell r="B2740" t="str">
            <v>PGE</v>
          </cell>
          <cell r="C2740" t="str">
            <v>R</v>
          </cell>
          <cell r="D2740" t="str">
            <v>LED PAR38 = 19 TO &lt;20 WATTS</v>
          </cell>
          <cell r="E2740" t="str">
            <v>Res</v>
          </cell>
          <cell r="F2740">
            <v>6.7</v>
          </cell>
          <cell r="G2740">
            <v>0</v>
          </cell>
          <cell r="H2740">
            <v>6.7</v>
          </cell>
          <cell r="I2740">
            <v>0</v>
          </cell>
          <cell r="J2740" t="b">
            <v>0</v>
          </cell>
        </row>
        <row r="2741">
          <cell r="A2741" t="str">
            <v>PGE:R:LED PAR38 = 21 TO &lt;22 WATTS</v>
          </cell>
          <cell r="B2741" t="str">
            <v>PGE</v>
          </cell>
          <cell r="C2741" t="str">
            <v>R</v>
          </cell>
          <cell r="D2741" t="str">
            <v>LED PAR38 = 21 TO &lt;22 WATTS</v>
          </cell>
          <cell r="E2741" t="str">
            <v>Res</v>
          </cell>
          <cell r="F2741">
            <v>8.6999999999999993</v>
          </cell>
          <cell r="G2741">
            <v>0</v>
          </cell>
          <cell r="H2741">
            <v>8.6999999999999993</v>
          </cell>
          <cell r="I2741">
            <v>0</v>
          </cell>
          <cell r="J2741" t="b">
            <v>0</v>
          </cell>
        </row>
        <row r="2742">
          <cell r="A2742" t="str">
            <v>SCG:REA:DUCT TEST AND SEAL - HIGH TO LOW - BEFORE 1976</v>
          </cell>
          <cell r="B2742" t="str">
            <v>SCG</v>
          </cell>
          <cell r="C2742" t="str">
            <v>REA</v>
          </cell>
          <cell r="D2742" t="str">
            <v>DUCT TEST AND SEAL - HIGH TO LOW - BEFORE 1976</v>
          </cell>
          <cell r="E2742" t="str">
            <v>Res</v>
          </cell>
          <cell r="F2742">
            <v>18</v>
          </cell>
          <cell r="G2742">
            <v>0</v>
          </cell>
          <cell r="H2742">
            <v>5</v>
          </cell>
          <cell r="I2742">
            <v>0</v>
          </cell>
          <cell r="J2742" t="b">
            <v>1</v>
          </cell>
        </row>
        <row r="2743">
          <cell r="A2743" t="str">
            <v>PGE:ROB:LED A-LAMP 10 TO &lt; 11 WATTS</v>
          </cell>
          <cell r="B2743" t="str">
            <v>PGE</v>
          </cell>
          <cell r="C2743" t="str">
            <v>ROB</v>
          </cell>
          <cell r="D2743" t="str">
            <v>LED A-LAMP 10 TO &lt; 11 WATTS</v>
          </cell>
          <cell r="E2743" t="str">
            <v>Res</v>
          </cell>
          <cell r="F2743">
            <v>5</v>
          </cell>
          <cell r="G2743">
            <v>0</v>
          </cell>
          <cell r="H2743">
            <v>5</v>
          </cell>
          <cell r="I2743">
            <v>0</v>
          </cell>
          <cell r="J2743" t="b">
            <v>0</v>
          </cell>
        </row>
        <row r="2744">
          <cell r="A2744" t="str">
            <v>PGE:ROB:LED A-LAMP 11 TO &lt; 12 WATTS</v>
          </cell>
          <cell r="B2744" t="str">
            <v>PGE</v>
          </cell>
          <cell r="C2744" t="str">
            <v>ROB</v>
          </cell>
          <cell r="D2744" t="str">
            <v>LED A-LAMP 11 TO &lt; 12 WATTS</v>
          </cell>
          <cell r="E2744" t="str">
            <v>Res</v>
          </cell>
          <cell r="F2744">
            <v>12</v>
          </cell>
          <cell r="G2744">
            <v>0</v>
          </cell>
          <cell r="H2744">
            <v>12</v>
          </cell>
          <cell r="I2744">
            <v>0</v>
          </cell>
          <cell r="J2744" t="b">
            <v>0</v>
          </cell>
        </row>
        <row r="2745">
          <cell r="A2745" t="str">
            <v>PGE:ROB:LED A-LAMP 8 TO &lt; 9 WATTS</v>
          </cell>
          <cell r="B2745" t="str">
            <v>PGE</v>
          </cell>
          <cell r="C2745" t="str">
            <v>ROB</v>
          </cell>
          <cell r="D2745" t="str">
            <v>LED A-LAMP 8 TO &lt; 9 WATTS</v>
          </cell>
          <cell r="E2745" t="str">
            <v>Res</v>
          </cell>
          <cell r="F2745">
            <v>4.0999999999999996</v>
          </cell>
          <cell r="G2745">
            <v>0</v>
          </cell>
          <cell r="H2745">
            <v>4.0999999999999996</v>
          </cell>
          <cell r="I2745">
            <v>0</v>
          </cell>
          <cell r="J2745" t="b">
            <v>0</v>
          </cell>
        </row>
        <row r="2746">
          <cell r="A2746" t="str">
            <v>PGE:ROB:LED A-LAMP 8 TO &lt; 9 WATTS</v>
          </cell>
          <cell r="B2746" t="str">
            <v>PGE</v>
          </cell>
          <cell r="C2746" t="str">
            <v>ROB</v>
          </cell>
          <cell r="D2746" t="str">
            <v>LED A-LAMP 8 TO &lt; 9 WATTS</v>
          </cell>
          <cell r="E2746" t="str">
            <v>Res</v>
          </cell>
          <cell r="F2746">
            <v>12</v>
          </cell>
          <cell r="G2746">
            <v>0</v>
          </cell>
          <cell r="H2746">
            <v>12</v>
          </cell>
          <cell r="I2746">
            <v>0</v>
          </cell>
          <cell r="J2746" t="b">
            <v>0</v>
          </cell>
        </row>
        <row r="2747">
          <cell r="A2747" t="str">
            <v>SCG:RET:DUCT TEST AND SEAL - HIGH TO LOW - 1976 - 1994 - CZ 15</v>
          </cell>
          <cell r="B2747" t="str">
            <v>SCG</v>
          </cell>
          <cell r="C2747" t="str">
            <v>RET</v>
          </cell>
          <cell r="D2747" t="str">
            <v>DUCT TEST AND SEAL - HIGH TO LOW - 1976 - 1994 - CZ 15</v>
          </cell>
          <cell r="E2747" t="str">
            <v>Res</v>
          </cell>
          <cell r="F2747">
            <v>18</v>
          </cell>
          <cell r="G2747">
            <v>0</v>
          </cell>
          <cell r="H2747">
            <v>5</v>
          </cell>
          <cell r="I2747">
            <v>0</v>
          </cell>
          <cell r="J2747" t="b">
            <v>1</v>
          </cell>
        </row>
        <row r="2748">
          <cell r="A2748" t="str">
            <v>SCG:RET:DUCT TEST AND SEAL - HIGH TO LOW - 1976 - 1994 - CZ 13</v>
          </cell>
          <cell r="B2748" t="str">
            <v>SCG</v>
          </cell>
          <cell r="C2748" t="str">
            <v>RET</v>
          </cell>
          <cell r="D2748" t="str">
            <v>DUCT TEST AND SEAL - HIGH TO LOW - 1976 - 1994 - CZ 13</v>
          </cell>
          <cell r="E2748" t="str">
            <v>Res</v>
          </cell>
          <cell r="F2748">
            <v>18</v>
          </cell>
          <cell r="G2748">
            <v>0</v>
          </cell>
          <cell r="H2748">
            <v>5</v>
          </cell>
          <cell r="I2748">
            <v>0</v>
          </cell>
          <cell r="J2748" t="b">
            <v>1</v>
          </cell>
        </row>
        <row r="2749">
          <cell r="A2749" t="str">
            <v>SCG:RET:DUCT TEST AND SEAL - HIGH TO LOW - 1976 - 1994 - CZ 16</v>
          </cell>
          <cell r="B2749" t="str">
            <v>SCG</v>
          </cell>
          <cell r="C2749" t="str">
            <v>RET</v>
          </cell>
          <cell r="D2749" t="str">
            <v>DUCT TEST AND SEAL - HIGH TO LOW - 1976 - 1994 - CZ 16</v>
          </cell>
          <cell r="E2749" t="str">
            <v>Res</v>
          </cell>
          <cell r="F2749">
            <v>18</v>
          </cell>
          <cell r="G2749">
            <v>0</v>
          </cell>
          <cell r="H2749">
            <v>5</v>
          </cell>
          <cell r="I2749">
            <v>0</v>
          </cell>
          <cell r="J2749" t="b">
            <v>1</v>
          </cell>
        </row>
        <row r="2750">
          <cell r="A2750" t="str">
            <v>SCG:RET:DUCT TEST AND SEAL - HIGH TO LOW - 1995 - 2005 - CZ 13</v>
          </cell>
          <cell r="B2750" t="str">
            <v>SCG</v>
          </cell>
          <cell r="C2750" t="str">
            <v>RET</v>
          </cell>
          <cell r="D2750" t="str">
            <v>DUCT TEST AND SEAL - HIGH TO LOW - 1995 - 2005 - CZ 13</v>
          </cell>
          <cell r="E2750" t="str">
            <v>Res</v>
          </cell>
          <cell r="F2750">
            <v>18</v>
          </cell>
          <cell r="G2750">
            <v>0</v>
          </cell>
          <cell r="H2750">
            <v>5</v>
          </cell>
          <cell r="I2750">
            <v>0</v>
          </cell>
          <cell r="J2750" t="b">
            <v>1</v>
          </cell>
        </row>
        <row r="2751">
          <cell r="A2751" t="str">
            <v>SCG:RET:DUCT TEST AND SEAL - HIGH TO LOW - 1995 - 2005 - CZ 6</v>
          </cell>
          <cell r="B2751" t="str">
            <v>SCG</v>
          </cell>
          <cell r="C2751" t="str">
            <v>RET</v>
          </cell>
          <cell r="D2751" t="str">
            <v>DUCT TEST AND SEAL - HIGH TO LOW - 1995 - 2005 - CZ 6</v>
          </cell>
          <cell r="E2751" t="str">
            <v>Res</v>
          </cell>
          <cell r="F2751">
            <v>18</v>
          </cell>
          <cell r="G2751">
            <v>0</v>
          </cell>
          <cell r="H2751">
            <v>6.666666666666667</v>
          </cell>
          <cell r="I2751">
            <v>0</v>
          </cell>
          <cell r="J2751" t="b">
            <v>1</v>
          </cell>
        </row>
        <row r="2752">
          <cell r="A2752" t="str">
            <v>SCG:RET:DUCT TEST AND SEAL - HIGH TO LOW - 1995 - 2005 - CZ 8</v>
          </cell>
          <cell r="B2752" t="str">
            <v>SCG</v>
          </cell>
          <cell r="C2752" t="str">
            <v>RET</v>
          </cell>
          <cell r="D2752" t="str">
            <v>DUCT TEST AND SEAL - HIGH TO LOW - 1995 - 2005 - CZ 8</v>
          </cell>
          <cell r="E2752" t="str">
            <v>Res</v>
          </cell>
          <cell r="F2752">
            <v>18</v>
          </cell>
          <cell r="G2752">
            <v>0</v>
          </cell>
          <cell r="H2752">
            <v>5</v>
          </cell>
          <cell r="I2752">
            <v>0</v>
          </cell>
          <cell r="J2752" t="b">
            <v>1</v>
          </cell>
        </row>
        <row r="2753">
          <cell r="A2753" t="str">
            <v>SCG:RET:DUCT TEST AND SEAL - HIGH TO LOW - BEFORE 1976 - CZ 14</v>
          </cell>
          <cell r="B2753" t="str">
            <v>SCG</v>
          </cell>
          <cell r="C2753" t="str">
            <v>RET</v>
          </cell>
          <cell r="D2753" t="str">
            <v>DUCT TEST AND SEAL - HIGH TO LOW - BEFORE 1976 - CZ 14</v>
          </cell>
          <cell r="E2753" t="str">
            <v>Res</v>
          </cell>
          <cell r="F2753">
            <v>18</v>
          </cell>
          <cell r="G2753">
            <v>0</v>
          </cell>
          <cell r="H2753">
            <v>5</v>
          </cell>
          <cell r="I2753">
            <v>0</v>
          </cell>
          <cell r="J2753" t="b">
            <v>1</v>
          </cell>
        </row>
        <row r="2754">
          <cell r="A2754" t="str">
            <v>SDGE:ROB:FURNACE - ENERGY STAR CENTRAL GAS (AFUE=95%)</v>
          </cell>
          <cell r="B2754" t="str">
            <v>SDGE</v>
          </cell>
          <cell r="C2754" t="str">
            <v>ROB</v>
          </cell>
          <cell r="D2754" t="str">
            <v>FURNACE - ENERGY STAR CENTRAL GAS (AFUE=95%)</v>
          </cell>
          <cell r="E2754" t="str">
            <v>Res</v>
          </cell>
          <cell r="F2754">
            <v>20</v>
          </cell>
          <cell r="G2754">
            <v>0</v>
          </cell>
          <cell r="H2754">
            <v>20</v>
          </cell>
          <cell r="I2754">
            <v>0</v>
          </cell>
          <cell r="J2754" t="b">
            <v>0</v>
          </cell>
        </row>
        <row r="2755">
          <cell r="A2755" t="str">
            <v>PGE:R:LED MR-16 = 6 TO &lt;7 WATTS</v>
          </cell>
          <cell r="B2755" t="str">
            <v>PGE</v>
          </cell>
          <cell r="C2755" t="str">
            <v>R</v>
          </cell>
          <cell r="D2755" t="str">
            <v>LED MR-16 = 6 TO &lt;7 WATTS</v>
          </cell>
          <cell r="E2755" t="str">
            <v>Res</v>
          </cell>
          <cell r="F2755">
            <v>16</v>
          </cell>
          <cell r="G2755">
            <v>0</v>
          </cell>
          <cell r="H2755">
            <v>16</v>
          </cell>
          <cell r="I2755">
            <v>0</v>
          </cell>
          <cell r="J2755" t="b">
            <v>0</v>
          </cell>
        </row>
        <row r="2756">
          <cell r="A2756" t="str">
            <v>SCE:ER:(2) 48IN REDUCED 28 WATT (1) INSTANT START BALLAST W/ REFLECTORS T8 LINEAR FLUORESCENT REPLACING (4)</v>
          </cell>
          <cell r="B2756" t="str">
            <v>SCE</v>
          </cell>
          <cell r="C2756" t="str">
            <v>ER</v>
          </cell>
          <cell r="D2756" t="str">
            <v>(2) 48IN REDUCED 28 WATT (1) INSTANT START BALLAST W/ REFLECTORS T8 LINEAR FLUORESCENT REPLACING (4)</v>
          </cell>
          <cell r="E2756" t="str">
            <v>Com</v>
          </cell>
          <cell r="F2756">
            <v>15</v>
          </cell>
          <cell r="G2756">
            <v>5</v>
          </cell>
          <cell r="H2756">
            <v>15</v>
          </cell>
          <cell r="I2756">
            <v>5</v>
          </cell>
          <cell r="J2756" t="b">
            <v>0</v>
          </cell>
        </row>
        <row r="2757">
          <cell r="A2757" t="str">
            <v>SCE:ROBNC:&gt; 6 TO 10 WATT MR16 LED</v>
          </cell>
          <cell r="B2757" t="str">
            <v>SCE</v>
          </cell>
          <cell r="C2757" t="str">
            <v>ROBNC</v>
          </cell>
          <cell r="D2757" t="str">
            <v>&gt; 6 TO 10 WATT MR16 LED</v>
          </cell>
          <cell r="E2757" t="str">
            <v>Com</v>
          </cell>
          <cell r="F2757">
            <v>8.6999998092651403</v>
          </cell>
          <cell r="G2757">
            <v>8.6999998092651403</v>
          </cell>
          <cell r="H2757">
            <v>8.6999998092651403</v>
          </cell>
          <cell r="I2757">
            <v>8.6999998092651403</v>
          </cell>
          <cell r="J2757" t="b">
            <v>0</v>
          </cell>
        </row>
        <row r="2758">
          <cell r="A2758" t="str">
            <v>SCE:ROBNC:UP TO 17 WATT PAR38 LED</v>
          </cell>
          <cell r="B2758" t="str">
            <v>SCE</v>
          </cell>
          <cell r="C2758" t="str">
            <v>ROBNC</v>
          </cell>
          <cell r="D2758" t="str">
            <v>UP TO 17 WATT PAR38 LED</v>
          </cell>
          <cell r="E2758" t="str">
            <v>Com</v>
          </cell>
          <cell r="F2758">
            <v>8.6999998092651403</v>
          </cell>
          <cell r="G2758">
            <v>8.6999998092651403</v>
          </cell>
          <cell r="H2758">
            <v>8.6999998092651403</v>
          </cell>
          <cell r="I2758">
            <v>8.6999998092651403</v>
          </cell>
          <cell r="J2758" t="b">
            <v>0</v>
          </cell>
        </row>
        <row r="2759">
          <cell r="A2759" t="str">
            <v>SCE:ER:(2) 48IN REDUCED 28 WATT (1) INSTANT START BALLAST T8 LINEAR FLUORESCENT REPLACING (2) 48IN T12 LINE</v>
          </cell>
          <cell r="B2759" t="str">
            <v>SCE</v>
          </cell>
          <cell r="C2759" t="str">
            <v>ER</v>
          </cell>
          <cell r="D2759" t="str">
            <v>(2) 48IN REDUCED 28 WATT (1) INSTANT START BALLAST T8 LINEAR FLUORESCENT REPLACING (2) 48IN T12 LINE</v>
          </cell>
          <cell r="E2759" t="str">
            <v>Com</v>
          </cell>
          <cell r="F2759">
            <v>15</v>
          </cell>
          <cell r="G2759">
            <v>2.7000000476837198</v>
          </cell>
          <cell r="H2759">
            <v>15</v>
          </cell>
          <cell r="I2759">
            <v>2.7000000476837198</v>
          </cell>
          <cell r="J2759" t="b">
            <v>0</v>
          </cell>
        </row>
        <row r="2760">
          <cell r="A2760" t="str">
            <v>SCE:ER:(2) 48IN REDUCED 28 WATT (1) INSTANT START BALLAST T8 LINEAR FLUORESCENT REPLACING (2) 48IN T12 LINE</v>
          </cell>
          <cell r="B2760" t="str">
            <v>SCE</v>
          </cell>
          <cell r="C2760" t="str">
            <v>ER</v>
          </cell>
          <cell r="D2760" t="str">
            <v>(2) 48IN REDUCED 28 WATT (1) INSTANT START BALLAST T8 LINEAR FLUORESCENT REPLACING (2) 48IN T12 LINE</v>
          </cell>
          <cell r="E2760" t="str">
            <v>Com</v>
          </cell>
          <cell r="F2760">
            <v>15</v>
          </cell>
          <cell r="G2760">
            <v>3.0999999046325701</v>
          </cell>
          <cell r="H2760">
            <v>15</v>
          </cell>
          <cell r="I2760">
            <v>3.0999999046325701</v>
          </cell>
          <cell r="J2760" t="b">
            <v>0</v>
          </cell>
        </row>
        <row r="2761">
          <cell r="A2761" t="str">
            <v>SCE:ER:(2) 48IN REDUCED 28 WATT (1) INSTANT START BALLAST T8 LINEAR FLUORESCENT REPLACING (4) 48IN T12 LINE</v>
          </cell>
          <cell r="B2761" t="str">
            <v>SCE</v>
          </cell>
          <cell r="C2761" t="str">
            <v>ER</v>
          </cell>
          <cell r="D2761" t="str">
            <v>(2) 48IN REDUCED 28 WATT (1) INSTANT START BALLAST T8 LINEAR FLUORESCENT REPLACING (4) 48IN T12 LINE</v>
          </cell>
          <cell r="E2761" t="str">
            <v>Com</v>
          </cell>
          <cell r="F2761">
            <v>15</v>
          </cell>
          <cell r="G2761">
            <v>2.9000000953674299</v>
          </cell>
          <cell r="H2761">
            <v>15</v>
          </cell>
          <cell r="I2761">
            <v>2.9000000953674299</v>
          </cell>
          <cell r="J2761" t="b">
            <v>0</v>
          </cell>
        </row>
        <row r="2762">
          <cell r="A2762" t="str">
            <v>SCE:ER:(2) 48IN REDUCED 28 WATT (1) INSTANT START BALLAST W/ REFLECTORS T8 LINEAR FLUORESCENT REPLACING (2)</v>
          </cell>
          <cell r="B2762" t="str">
            <v>SCE</v>
          </cell>
          <cell r="C2762" t="str">
            <v>ER</v>
          </cell>
          <cell r="D2762" t="str">
            <v>(2) 48IN REDUCED 28 WATT (1) INSTANT START BALLAST W/ REFLECTORS T8 LINEAR FLUORESCENT REPLACING (2)</v>
          </cell>
          <cell r="E2762" t="str">
            <v>Com</v>
          </cell>
          <cell r="F2762">
            <v>15</v>
          </cell>
          <cell r="G2762">
            <v>5</v>
          </cell>
          <cell r="H2762">
            <v>15</v>
          </cell>
          <cell r="I2762">
            <v>5</v>
          </cell>
          <cell r="J2762" t="b">
            <v>0</v>
          </cell>
        </row>
        <row r="2763">
          <cell r="A2763" t="str">
            <v>SCE:ER:(2) 48IN REDUCED 28 WATT (1) INSTANT START BALLAST W/ REFLECTORS T8 LINEAR FLUORESCENT REPLACING (4)</v>
          </cell>
          <cell r="B2763" t="str">
            <v>SCE</v>
          </cell>
          <cell r="C2763" t="str">
            <v>ER</v>
          </cell>
          <cell r="D2763" t="str">
            <v>(2) 48IN REDUCED 28 WATT (1) INSTANT START BALLAST W/ REFLECTORS T8 LINEAR FLUORESCENT REPLACING (4)</v>
          </cell>
          <cell r="E2763" t="str">
            <v>Com</v>
          </cell>
          <cell r="F2763">
            <v>15</v>
          </cell>
          <cell r="G2763">
            <v>3.0999999046325701</v>
          </cell>
          <cell r="H2763">
            <v>15</v>
          </cell>
          <cell r="I2763">
            <v>3.0999999046325701</v>
          </cell>
          <cell r="J2763" t="b">
            <v>0</v>
          </cell>
        </row>
        <row r="2764">
          <cell r="A2764" t="str">
            <v>SCE:ER:(4) 48IN (1) INSTANT START BALLAST - REDUCED LIGHT OUTPUT T8 LINEAR FLUORESCENT REPLACING (2) 96IN T</v>
          </cell>
          <cell r="B2764" t="str">
            <v>SCE</v>
          </cell>
          <cell r="C2764" t="str">
            <v>ER</v>
          </cell>
          <cell r="D2764" t="str">
            <v>(4) 48IN (1) INSTANT START BALLAST - REDUCED LIGHT OUTPUT T8 LINEAR FLUORESCENT REPLACING (2) 96IN T</v>
          </cell>
          <cell r="E2764" t="str">
            <v>Com</v>
          </cell>
          <cell r="F2764">
            <v>15</v>
          </cell>
          <cell r="G2764">
            <v>2.9000000953674299</v>
          </cell>
          <cell r="H2764">
            <v>15</v>
          </cell>
          <cell r="I2764">
            <v>2.9000000953674299</v>
          </cell>
          <cell r="J2764" t="b">
            <v>0</v>
          </cell>
        </row>
        <row r="2765">
          <cell r="A2765" t="str">
            <v>SCE:ER:(4) 48IN (1) PREMIUM INSTANT START BALLAST - NORMAL LIGHT OUTPUT T8 LINEAR FLOURESCENT  REPLACING (6</v>
          </cell>
          <cell r="B2765" t="str">
            <v>SCE</v>
          </cell>
          <cell r="C2765" t="str">
            <v>ER</v>
          </cell>
          <cell r="D2765" t="str">
            <v>(4) 48IN (1) PREMIUM INSTANT START BALLAST - NORMAL LIGHT OUTPUT T8 LINEAR FLOURESCENT  REPLACING (6</v>
          </cell>
          <cell r="E2765" t="str">
            <v>Com</v>
          </cell>
          <cell r="F2765">
            <v>15</v>
          </cell>
          <cell r="G2765">
            <v>3.0999999046325701</v>
          </cell>
          <cell r="H2765">
            <v>15</v>
          </cell>
          <cell r="I2765">
            <v>3.0999999046325701</v>
          </cell>
          <cell r="J2765" t="b">
            <v>0</v>
          </cell>
        </row>
        <row r="2766">
          <cell r="A2766" t="str">
            <v>SCE:REA:(1) 48IN REDUCED 28 WATT (1) INSTANT START BALLAST - NORMAL LIGHT OUTPUT T8 LINEAR FLOURESCENT  REPL</v>
          </cell>
          <cell r="B2766" t="str">
            <v>SCE</v>
          </cell>
          <cell r="C2766" t="str">
            <v>REA</v>
          </cell>
          <cell r="D2766" t="str">
            <v>(1) 48IN REDUCED 28 WATT (1) INSTANT START BALLAST - NORMAL LIGHT OUTPUT T8 LINEAR FLOURESCENT  REPL</v>
          </cell>
          <cell r="E2766" t="str">
            <v>Com</v>
          </cell>
          <cell r="F2766">
            <v>15</v>
          </cell>
          <cell r="G2766">
            <v>5</v>
          </cell>
          <cell r="H2766">
            <v>5</v>
          </cell>
          <cell r="I2766">
            <v>5</v>
          </cell>
          <cell r="J2766" t="b">
            <v>1</v>
          </cell>
        </row>
        <row r="2767">
          <cell r="A2767" t="str">
            <v>SCG:RET:DUCT TEST AND SEAL - HIGH TO LOW - AFTER 2005 - CZ 10</v>
          </cell>
          <cell r="B2767" t="str">
            <v>SCG</v>
          </cell>
          <cell r="C2767" t="str">
            <v>RET</v>
          </cell>
          <cell r="D2767" t="str">
            <v>DUCT TEST AND SEAL - HIGH TO LOW - AFTER 2005 - CZ 10</v>
          </cell>
          <cell r="E2767" t="str">
            <v>Res</v>
          </cell>
          <cell r="F2767">
            <v>18</v>
          </cell>
          <cell r="G2767">
            <v>0</v>
          </cell>
          <cell r="H2767">
            <v>5</v>
          </cell>
          <cell r="I2767">
            <v>0</v>
          </cell>
          <cell r="J2767" t="b">
            <v>1</v>
          </cell>
        </row>
        <row r="2768">
          <cell r="A2768" t="str">
            <v>SCG:RET:DUCT TEST AND SEAL - HIGH TO LOW - AFTER 2005 - CZ 13</v>
          </cell>
          <cell r="B2768" t="str">
            <v>SCG</v>
          </cell>
          <cell r="C2768" t="str">
            <v>RET</v>
          </cell>
          <cell r="D2768" t="str">
            <v>DUCT TEST AND SEAL - HIGH TO LOW - AFTER 2005 - CZ 13</v>
          </cell>
          <cell r="E2768" t="str">
            <v>Res</v>
          </cell>
          <cell r="F2768">
            <v>18</v>
          </cell>
          <cell r="G2768">
            <v>0</v>
          </cell>
          <cell r="H2768">
            <v>5</v>
          </cell>
          <cell r="I2768">
            <v>0</v>
          </cell>
          <cell r="J2768" t="b">
            <v>1</v>
          </cell>
        </row>
        <row r="2769">
          <cell r="A2769" t="str">
            <v>SCG:RET:DUCT TEST AND SEAL - HIGH TO LOW - BEFORE 1976 - CZ 6</v>
          </cell>
          <cell r="B2769" t="str">
            <v>SCG</v>
          </cell>
          <cell r="C2769" t="str">
            <v>RET</v>
          </cell>
          <cell r="D2769" t="str">
            <v>DUCT TEST AND SEAL - HIGH TO LOW - BEFORE 1976 - CZ 6</v>
          </cell>
          <cell r="E2769" t="str">
            <v>Res</v>
          </cell>
          <cell r="F2769">
            <v>18</v>
          </cell>
          <cell r="G2769">
            <v>0</v>
          </cell>
          <cell r="H2769">
            <v>5</v>
          </cell>
          <cell r="I2769">
            <v>0</v>
          </cell>
          <cell r="J2769" t="b">
            <v>1</v>
          </cell>
        </row>
        <row r="2770">
          <cell r="A2770" t="str">
            <v>SCG:RET:DUCT TEST AND SEAL - HIGH TO LOW - BEFORE 1976 - CZ 9</v>
          </cell>
          <cell r="B2770" t="str">
            <v>SCG</v>
          </cell>
          <cell r="C2770" t="str">
            <v>RET</v>
          </cell>
          <cell r="D2770" t="str">
            <v>DUCT TEST AND SEAL - HIGH TO LOW - BEFORE 1976 - CZ 9</v>
          </cell>
          <cell r="E2770" t="str">
            <v>Res</v>
          </cell>
          <cell r="F2770">
            <v>18</v>
          </cell>
          <cell r="G2770">
            <v>0</v>
          </cell>
          <cell r="H2770">
            <v>5</v>
          </cell>
          <cell r="I2770">
            <v>0</v>
          </cell>
          <cell r="J2770" t="b">
            <v>1</v>
          </cell>
        </row>
        <row r="2771">
          <cell r="A2771" t="str">
            <v>SCE:ROBNC:UP TO 17 WATT PAR38 LED</v>
          </cell>
          <cell r="B2771" t="str">
            <v>SCE</v>
          </cell>
          <cell r="C2771" t="str">
            <v>ROBNC</v>
          </cell>
          <cell r="D2771" t="str">
            <v>UP TO 17 WATT PAR38 LED</v>
          </cell>
          <cell r="E2771" t="str">
            <v>Com</v>
          </cell>
          <cell r="F2771">
            <v>6.9000000953674299</v>
          </cell>
          <cell r="G2771">
            <v>6.9000000953674299</v>
          </cell>
          <cell r="H2771">
            <v>6.9000000953674299</v>
          </cell>
          <cell r="I2771">
            <v>6.9000000953674299</v>
          </cell>
          <cell r="J2771" t="b">
            <v>0</v>
          </cell>
        </row>
        <row r="2772">
          <cell r="A2772" t="str">
            <v>SDGE:ROB:HE ELECTRIC WATER HEATER (EF&gt;=0.92)</v>
          </cell>
          <cell r="B2772" t="str">
            <v>SDGE</v>
          </cell>
          <cell r="C2772" t="str">
            <v>ROB</v>
          </cell>
          <cell r="D2772" t="str">
            <v>HE ELECTRIC WATER HEATER (EF&gt;=0.92)</v>
          </cell>
          <cell r="E2772" t="str">
            <v>Res</v>
          </cell>
          <cell r="F2772">
            <v>13</v>
          </cell>
          <cell r="G2772">
            <v>0</v>
          </cell>
          <cell r="H2772">
            <v>13</v>
          </cell>
          <cell r="I2772">
            <v>0</v>
          </cell>
          <cell r="J2772" t="b">
            <v>0</v>
          </cell>
        </row>
        <row r="2773">
          <cell r="A2773" t="str">
            <v>SDGE:ROB:POS RETAILER PROCESSING</v>
          </cell>
          <cell r="B2773" t="str">
            <v>SDGE</v>
          </cell>
          <cell r="C2773" t="str">
            <v>ROB</v>
          </cell>
          <cell r="D2773" t="str">
            <v>POS RETAILER PROCESSING</v>
          </cell>
          <cell r="E2773" t="str">
            <v>Res</v>
          </cell>
          <cell r="F2773">
            <v>0</v>
          </cell>
          <cell r="G2773">
            <v>0</v>
          </cell>
          <cell r="H2773">
            <v>0</v>
          </cell>
          <cell r="I2773">
            <v>0</v>
          </cell>
          <cell r="J2773" t="b">
            <v>0</v>
          </cell>
        </row>
        <row r="2774">
          <cell r="A2774" t="str">
            <v>SCG:REA:W/H-BOILER CONTROLLERS = &gt; 35 UNITS</v>
          </cell>
          <cell r="B2774" t="str">
            <v>SCG</v>
          </cell>
          <cell r="C2774" t="str">
            <v>REA</v>
          </cell>
          <cell r="D2774" t="str">
            <v>W/H-BOILER CONTROLLERS = &gt; 35 UNITS</v>
          </cell>
          <cell r="E2774" t="str">
            <v>Res</v>
          </cell>
          <cell r="F2774">
            <v>10</v>
          </cell>
          <cell r="G2774">
            <v>0</v>
          </cell>
          <cell r="H2774">
            <v>6.666666666666667</v>
          </cell>
          <cell r="I2774">
            <v>0</v>
          </cell>
          <cell r="J2774" t="b">
            <v>1</v>
          </cell>
        </row>
        <row r="2775">
          <cell r="A2775" t="str">
            <v>SCG:ROB:CENTRAL SYSTEM GAS BOILER: SPACE AND WATER HEATING</v>
          </cell>
          <cell r="B2775" t="str">
            <v>SCG</v>
          </cell>
          <cell r="C2775" t="str">
            <v>ROB</v>
          </cell>
          <cell r="D2775" t="str">
            <v>CENTRAL SYSTEM GAS BOILER: SPACE AND WATER HEATING</v>
          </cell>
          <cell r="E2775" t="str">
            <v>Res</v>
          </cell>
          <cell r="F2775">
            <v>20</v>
          </cell>
          <cell r="G2775">
            <v>0</v>
          </cell>
          <cell r="H2775">
            <v>20</v>
          </cell>
          <cell r="I2775">
            <v>0</v>
          </cell>
          <cell r="J2775" t="b">
            <v>0</v>
          </cell>
        </row>
        <row r="2776">
          <cell r="A2776" t="str">
            <v>SCE:REA:HOME ENTERTAINMENT CENTER SMART POWER STRIP</v>
          </cell>
          <cell r="B2776" t="str">
            <v>SCE</v>
          </cell>
          <cell r="C2776" t="str">
            <v>REA</v>
          </cell>
          <cell r="D2776" t="str">
            <v>HOME ENTERTAINMENT CENTER SMART POWER STRIP</v>
          </cell>
          <cell r="E2776" t="str">
            <v>Res</v>
          </cell>
          <cell r="F2776">
            <v>8</v>
          </cell>
          <cell r="G2776">
            <v>8</v>
          </cell>
          <cell r="H2776">
            <v>8</v>
          </cell>
          <cell r="I2776">
            <v>8</v>
          </cell>
          <cell r="J2776" t="b">
            <v>0</v>
          </cell>
        </row>
        <row r="2777">
          <cell r="A2777" t="str">
            <v>SDGE:ROB:FURNACE - ENERGY STAR CENTRAL GAS (AFUE=96%)</v>
          </cell>
          <cell r="B2777" t="str">
            <v>SDGE</v>
          </cell>
          <cell r="C2777" t="str">
            <v>ROB</v>
          </cell>
          <cell r="D2777" t="str">
            <v>FURNACE - ENERGY STAR CENTRAL GAS (AFUE=96%)</v>
          </cell>
          <cell r="E2777" t="str">
            <v>Res</v>
          </cell>
          <cell r="F2777">
            <v>20</v>
          </cell>
          <cell r="G2777">
            <v>0</v>
          </cell>
          <cell r="H2777">
            <v>20</v>
          </cell>
          <cell r="I2777">
            <v>0</v>
          </cell>
          <cell r="J2777" t="b">
            <v>0</v>
          </cell>
        </row>
        <row r="2778">
          <cell r="A2778" t="str">
            <v>SDGE:ROB:HIGH-PERFORMANCE HEAT PUMP WATER HEATER 60GAL.</v>
          </cell>
          <cell r="B2778" t="str">
            <v>SDGE</v>
          </cell>
          <cell r="C2778" t="str">
            <v>ROB</v>
          </cell>
          <cell r="D2778" t="str">
            <v>HIGH-PERFORMANCE HEAT PUMP WATER HEATER 60GAL.</v>
          </cell>
          <cell r="E2778" t="str">
            <v>Res</v>
          </cell>
          <cell r="F2778">
            <v>13</v>
          </cell>
          <cell r="G2778">
            <v>0</v>
          </cell>
          <cell r="H2778">
            <v>13</v>
          </cell>
          <cell r="I2778">
            <v>0</v>
          </cell>
          <cell r="J2778" t="b">
            <v>0</v>
          </cell>
        </row>
        <row r="2779">
          <cell r="A2779" t="str">
            <v>SDGE:ROB:LED SCREW-IN A-LAMP 6 WATT</v>
          </cell>
          <cell r="B2779" t="str">
            <v>SDGE</v>
          </cell>
          <cell r="C2779" t="str">
            <v>ROB</v>
          </cell>
          <cell r="D2779" t="str">
            <v>LED SCREW-IN A-LAMP 6 WATT</v>
          </cell>
          <cell r="E2779" t="str">
            <v>Res</v>
          </cell>
          <cell r="F2779">
            <v>16</v>
          </cell>
          <cell r="G2779">
            <v>0</v>
          </cell>
          <cell r="H2779">
            <v>16</v>
          </cell>
          <cell r="I2779">
            <v>0</v>
          </cell>
          <cell r="J2779" t="b">
            <v>0</v>
          </cell>
        </row>
        <row r="2780">
          <cell r="A2780" t="str">
            <v>SDGE:ROB:LIGHTING-INTERIOR CFL FIXTURES (ENERGY STAR QUALIFIED) 22-29 WATT</v>
          </cell>
          <cell r="B2780" t="str">
            <v>SDGE</v>
          </cell>
          <cell r="C2780" t="str">
            <v>ROB</v>
          </cell>
          <cell r="D2780" t="str">
            <v>LIGHTING-INTERIOR CFL FIXTURES (ENERGY STAR QUALIFIED) 22-29 WATT</v>
          </cell>
          <cell r="E2780" t="str">
            <v>Res</v>
          </cell>
          <cell r="F2780">
            <v>9.67</v>
          </cell>
          <cell r="G2780">
            <v>0</v>
          </cell>
          <cell r="H2780">
            <v>9.67</v>
          </cell>
          <cell r="I2780">
            <v>0</v>
          </cell>
          <cell r="J2780" t="b">
            <v>0</v>
          </cell>
        </row>
        <row r="2781">
          <cell r="A2781" t="str">
            <v>SDGE:ROB:LED 13WATT OMNI A-LAMP</v>
          </cell>
          <cell r="B2781" t="str">
            <v>SDGE</v>
          </cell>
          <cell r="C2781" t="str">
            <v>ROB</v>
          </cell>
          <cell r="D2781" t="str">
            <v>LED 13WATT OMNI A-LAMP</v>
          </cell>
          <cell r="E2781" t="str">
            <v>Res</v>
          </cell>
          <cell r="F2781">
            <v>16</v>
          </cell>
          <cell r="G2781">
            <v>0</v>
          </cell>
          <cell r="H2781">
            <v>16</v>
          </cell>
          <cell r="I2781">
            <v>0</v>
          </cell>
          <cell r="J2781" t="b">
            <v>0</v>
          </cell>
        </row>
        <row r="2782">
          <cell r="A2782" t="str">
            <v>SCG:REA:COMMERCIAL MULTIPLEX FLOATING SUCTION PRESSURE CONTROL</v>
          </cell>
          <cell r="B2782" t="str">
            <v>SCG</v>
          </cell>
          <cell r="C2782" t="str">
            <v>REA</v>
          </cell>
          <cell r="D2782" t="str">
            <v>COMMERCIAL MULTIPLEX FLOATING SUCTION PRESSURE CONTROL</v>
          </cell>
          <cell r="E2782" t="str">
            <v>Com</v>
          </cell>
          <cell r="F2782">
            <v>15</v>
          </cell>
          <cell r="G2782">
            <v>0</v>
          </cell>
          <cell r="H2782">
            <v>6.666666666666667</v>
          </cell>
          <cell r="I2782">
            <v>0</v>
          </cell>
          <cell r="J2782" t="b">
            <v>1</v>
          </cell>
        </row>
        <row r="2783">
          <cell r="A2783" t="str">
            <v>SCG:REA:LOW TEMPERATURE REACH-IN DISPLAY CASE</v>
          </cell>
          <cell r="B2783" t="str">
            <v>SCG</v>
          </cell>
          <cell r="C2783" t="str">
            <v>REA</v>
          </cell>
          <cell r="D2783" t="str">
            <v>LOW TEMPERATURE REACH-IN DISPLAY CASE</v>
          </cell>
          <cell r="E2783" t="str">
            <v>Com</v>
          </cell>
          <cell r="F2783">
            <v>12</v>
          </cell>
          <cell r="G2783">
            <v>0</v>
          </cell>
          <cell r="H2783">
            <v>12</v>
          </cell>
          <cell r="I2783">
            <v>0</v>
          </cell>
          <cell r="J2783" t="b">
            <v>0</v>
          </cell>
        </row>
        <row r="2784">
          <cell r="A2784" t="str">
            <v>SCG:ROB:COMMERCIALBLR-DWH-LARGE(&gt;200MBTUH)-TIER1(&gt;=84%TE)</v>
          </cell>
          <cell r="B2784" t="str">
            <v>SCG</v>
          </cell>
          <cell r="C2784" t="str">
            <v>ROB</v>
          </cell>
          <cell r="D2784" t="str">
            <v>COMMERCIALBLR-DWH-LARGE(&gt;200MBTUH)-TIER1(&gt;=84%TE)</v>
          </cell>
          <cell r="E2784" t="str">
            <v>Ind</v>
          </cell>
          <cell r="F2784">
            <v>20</v>
          </cell>
          <cell r="G2784">
            <v>0</v>
          </cell>
          <cell r="H2784">
            <v>20</v>
          </cell>
          <cell r="I2784">
            <v>0</v>
          </cell>
          <cell r="J2784" t="b">
            <v>0</v>
          </cell>
        </row>
        <row r="2785">
          <cell r="A2785" t="str">
            <v>SDGE:RET:M08: TORCHIERE LAMP</v>
          </cell>
          <cell r="B2785" t="str">
            <v>SDGE</v>
          </cell>
          <cell r="C2785" t="str">
            <v>RET</v>
          </cell>
          <cell r="D2785" t="str">
            <v>M08: TORCHIERE LAMP</v>
          </cell>
          <cell r="E2785" t="str">
            <v>Res</v>
          </cell>
          <cell r="F2785">
            <v>9.67</v>
          </cell>
          <cell r="G2785">
            <v>0</v>
          </cell>
          <cell r="H2785">
            <v>9.67</v>
          </cell>
          <cell r="I2785">
            <v>0</v>
          </cell>
          <cell r="J2785" t="b">
            <v>0</v>
          </cell>
        </row>
        <row r="2786">
          <cell r="A2786" t="str">
            <v>SCG:REA:DEMAND CONTROL RECIRCULATION PUMP GAS WATER HEATER LOW RISE BUILDING</v>
          </cell>
          <cell r="B2786" t="str">
            <v>SCG</v>
          </cell>
          <cell r="C2786" t="str">
            <v>REA</v>
          </cell>
          <cell r="D2786" t="str">
            <v>DEMAND CONTROL RECIRCULATION PUMP GAS WATER HEATER LOW RISE BUILDING</v>
          </cell>
          <cell r="E2786" t="str">
            <v>Res</v>
          </cell>
          <cell r="F2786">
            <v>15</v>
          </cell>
          <cell r="G2786">
            <v>0</v>
          </cell>
          <cell r="H2786">
            <v>15</v>
          </cell>
          <cell r="I2786">
            <v>0</v>
          </cell>
          <cell r="J2786" t="b">
            <v>0</v>
          </cell>
        </row>
        <row r="2787">
          <cell r="A2787" t="str">
            <v>SDGE:ROB:NATURAL GAS W/H 50 GAL EF (0.62-0.66)</v>
          </cell>
          <cell r="B2787" t="str">
            <v>SDGE</v>
          </cell>
          <cell r="C2787" t="str">
            <v>ROB</v>
          </cell>
          <cell r="D2787" t="str">
            <v>NATURAL GAS W/H 50 GAL EF (0.62-0.66)</v>
          </cell>
          <cell r="E2787" t="str">
            <v>Res</v>
          </cell>
          <cell r="F2787">
            <v>11</v>
          </cell>
          <cell r="G2787">
            <v>0</v>
          </cell>
          <cell r="H2787">
            <v>11</v>
          </cell>
          <cell r="I2787">
            <v>0</v>
          </cell>
          <cell r="J2787" t="b">
            <v>0</v>
          </cell>
        </row>
        <row r="2788">
          <cell r="A2788" t="str">
            <v>SDGE:RET:M11: R0-R38 ATTIC INSULATION</v>
          </cell>
          <cell r="B2788" t="str">
            <v>SDGE</v>
          </cell>
          <cell r="C2788" t="str">
            <v>RET</v>
          </cell>
          <cell r="D2788" t="str">
            <v>M11: R0-R38 ATTIC INSULATION</v>
          </cell>
          <cell r="E2788" t="str">
            <v>Res</v>
          </cell>
          <cell r="F2788">
            <v>20</v>
          </cell>
          <cell r="G2788">
            <v>0</v>
          </cell>
          <cell r="H2788">
            <v>20</v>
          </cell>
          <cell r="I2788">
            <v>0</v>
          </cell>
          <cell r="J2788" t="b">
            <v>0</v>
          </cell>
        </row>
        <row r="2789">
          <cell r="A2789" t="str">
            <v>SDGE:ROB:QUALITY INSTALLATION - SEER 14</v>
          </cell>
          <cell r="B2789" t="str">
            <v>SDGE</v>
          </cell>
          <cell r="C2789" t="str">
            <v>ROB</v>
          </cell>
          <cell r="D2789" t="str">
            <v>QUALITY INSTALLATION - SEER 14</v>
          </cell>
          <cell r="E2789" t="str">
            <v>Res</v>
          </cell>
          <cell r="F2789">
            <v>15</v>
          </cell>
          <cell r="G2789">
            <v>0</v>
          </cell>
          <cell r="H2789">
            <v>15</v>
          </cell>
          <cell r="I2789">
            <v>0</v>
          </cell>
          <cell r="J2789" t="b">
            <v>0</v>
          </cell>
        </row>
        <row r="2790">
          <cell r="A2790" t="str">
            <v>SDGE:ROB:REFRIGERATOR - CEE TIER 2</v>
          </cell>
          <cell r="B2790" t="str">
            <v>SDGE</v>
          </cell>
          <cell r="C2790" t="str">
            <v>ROB</v>
          </cell>
          <cell r="D2790" t="str">
            <v>REFRIGERATOR - CEE TIER 2</v>
          </cell>
          <cell r="E2790" t="str">
            <v>Res</v>
          </cell>
          <cell r="F2790">
            <v>14</v>
          </cell>
          <cell r="G2790">
            <v>0</v>
          </cell>
          <cell r="H2790">
            <v>14</v>
          </cell>
          <cell r="I2790">
            <v>0</v>
          </cell>
          <cell r="J2790" t="b">
            <v>0</v>
          </cell>
        </row>
        <row r="2791">
          <cell r="A2791" t="str">
            <v>SDGE:ER:REF WAREHSE, FLOATING HEAD PRESSURE, FIXED SETPOINT (EVAP-COOLED)</v>
          </cell>
          <cell r="B2791" t="str">
            <v>SDGE</v>
          </cell>
          <cell r="C2791" t="str">
            <v>ER</v>
          </cell>
          <cell r="D2791" t="str">
            <v>REF WAREHSE, FLOATING HEAD PRESSURE, FIXED SETPOINT (EVAP-COOLED)</v>
          </cell>
          <cell r="E2791" t="str">
            <v>Com</v>
          </cell>
          <cell r="F2791">
            <v>15</v>
          </cell>
          <cell r="G2791">
            <v>5</v>
          </cell>
          <cell r="H2791">
            <v>15</v>
          </cell>
          <cell r="I2791">
            <v>5</v>
          </cell>
          <cell r="J2791" t="b">
            <v>0</v>
          </cell>
        </row>
        <row r="2792">
          <cell r="A2792" t="str">
            <v>SDGE:ER:REF WAREHSE, FLOATING SUCTION PRESSURE</v>
          </cell>
          <cell r="B2792" t="str">
            <v>SDGE</v>
          </cell>
          <cell r="C2792" t="str">
            <v>ER</v>
          </cell>
          <cell r="D2792" t="str">
            <v>REF WAREHSE, FLOATING SUCTION PRESSURE</v>
          </cell>
          <cell r="E2792" t="str">
            <v>Com</v>
          </cell>
          <cell r="F2792">
            <v>15</v>
          </cell>
          <cell r="G2792">
            <v>5</v>
          </cell>
          <cell r="H2792">
            <v>15</v>
          </cell>
          <cell r="I2792">
            <v>5</v>
          </cell>
          <cell r="J2792" t="b">
            <v>0</v>
          </cell>
        </row>
        <row r="2793">
          <cell r="A2793" t="str">
            <v>SDGE:RET:LIGHTING - INTERIOR INDUCTION FIXTURE &lt;=180 WATTS</v>
          </cell>
          <cell r="B2793" t="str">
            <v>SDGE</v>
          </cell>
          <cell r="C2793" t="str">
            <v>RET</v>
          </cell>
          <cell r="D2793" t="str">
            <v>LIGHTING - INTERIOR INDUCTION FIXTURE &lt;=180 WATTS</v>
          </cell>
          <cell r="E2793" t="str">
            <v>Com</v>
          </cell>
          <cell r="F2793">
            <v>15</v>
          </cell>
          <cell r="G2793">
            <v>0</v>
          </cell>
          <cell r="H2793">
            <v>15</v>
          </cell>
          <cell r="I2793">
            <v>0</v>
          </cell>
          <cell r="J2793" t="b">
            <v>0</v>
          </cell>
        </row>
        <row r="2794">
          <cell r="A2794" t="str">
            <v>SDGE:RET:LIGHTING - LED SYSTEM &lt;=15 WATTS SURFACE/PENDANT/RECESSED DOWN LIGHTING</v>
          </cell>
          <cell r="B2794" t="str">
            <v>SDGE</v>
          </cell>
          <cell r="C2794" t="str">
            <v>RET</v>
          </cell>
          <cell r="D2794" t="str">
            <v>LIGHTING - LED SYSTEM &lt;=15 WATTS SURFACE/PENDANT/RECESSED DOWN LIGHTING</v>
          </cell>
          <cell r="E2794" t="str">
            <v>Com</v>
          </cell>
          <cell r="F2794">
            <v>10.33</v>
          </cell>
          <cell r="G2794">
            <v>0</v>
          </cell>
          <cell r="H2794">
            <v>10.33</v>
          </cell>
          <cell r="I2794">
            <v>0</v>
          </cell>
          <cell r="J2794" t="b">
            <v>0</v>
          </cell>
        </row>
        <row r="2795">
          <cell r="A2795" t="str">
            <v>SDGE:RET:LIGHTING - LED SYSTEM &lt;=15 WATTS SURFACE/PENDANT/RECESSED DOWN LIGHTING</v>
          </cell>
          <cell r="B2795" t="str">
            <v>SDGE</v>
          </cell>
          <cell r="C2795" t="str">
            <v>RET</v>
          </cell>
          <cell r="D2795" t="str">
            <v>LIGHTING - LED SYSTEM &lt;=15 WATTS SURFACE/PENDANT/RECESSED DOWN LIGHTING</v>
          </cell>
          <cell r="E2795" t="str">
            <v>Com</v>
          </cell>
          <cell r="F2795">
            <v>11.7</v>
          </cell>
          <cell r="G2795">
            <v>0</v>
          </cell>
          <cell r="H2795">
            <v>11.7</v>
          </cell>
          <cell r="I2795">
            <v>0</v>
          </cell>
          <cell r="J2795" t="b">
            <v>0</v>
          </cell>
        </row>
        <row r="2796">
          <cell r="A2796" t="str">
            <v>SDGE:RET:LIGHTING - LINEAR LED SYSTEMS (T8 BASECASE)</v>
          </cell>
          <cell r="B2796" t="str">
            <v>SDGE</v>
          </cell>
          <cell r="C2796" t="str">
            <v>RET</v>
          </cell>
          <cell r="D2796" t="str">
            <v>LIGHTING - LINEAR LED SYSTEMS (T8 BASECASE)</v>
          </cell>
          <cell r="E2796" t="str">
            <v>Com</v>
          </cell>
          <cell r="F2796">
            <v>15</v>
          </cell>
          <cell r="G2796">
            <v>0</v>
          </cell>
          <cell r="H2796">
            <v>15</v>
          </cell>
          <cell r="I2796">
            <v>0</v>
          </cell>
          <cell r="J2796" t="b">
            <v>0</v>
          </cell>
        </row>
        <row r="2797">
          <cell r="A2797" t="str">
            <v>SDGE:RET:MOTORS - VFD - HVAC FANS (PER HP)</v>
          </cell>
          <cell r="B2797" t="str">
            <v>SDGE</v>
          </cell>
          <cell r="C2797" t="str">
            <v>RET</v>
          </cell>
          <cell r="D2797" t="str">
            <v>MOTORS - VFD - HVAC FANS (PER HP)</v>
          </cell>
          <cell r="E2797" t="str">
            <v>Com</v>
          </cell>
          <cell r="F2797">
            <v>15</v>
          </cell>
          <cell r="G2797">
            <v>0</v>
          </cell>
          <cell r="H2797">
            <v>6.666666666666667</v>
          </cell>
          <cell r="I2797">
            <v>0</v>
          </cell>
          <cell r="J2797" t="b">
            <v>1</v>
          </cell>
        </row>
        <row r="2798">
          <cell r="A2798" t="str">
            <v>SDGE:RET:PILOT: 20% COMPREHENSIVE BONUS MEASURE-DEEMED PROJECTS</v>
          </cell>
          <cell r="B2798" t="str">
            <v>SDGE</v>
          </cell>
          <cell r="C2798" t="str">
            <v>RET</v>
          </cell>
          <cell r="D2798" t="str">
            <v>PILOT: 20% COMPREHENSIVE BONUS MEASURE-DEEMED PROJECTS</v>
          </cell>
          <cell r="E2798" t="str">
            <v>Com</v>
          </cell>
          <cell r="F2798">
            <v>0</v>
          </cell>
          <cell r="G2798">
            <v>0</v>
          </cell>
          <cell r="H2798">
            <v>0</v>
          </cell>
          <cell r="I2798">
            <v>0</v>
          </cell>
          <cell r="J2798" t="b">
            <v>0</v>
          </cell>
        </row>
        <row r="2799">
          <cell r="A2799" t="str">
            <v>SDGE:RET:REFRIGERATION - FOOD SERVICE -AUTO CLOSER FOR MAIN COOLER DOORS</v>
          </cell>
          <cell r="B2799" t="str">
            <v>SDGE</v>
          </cell>
          <cell r="C2799" t="str">
            <v>RET</v>
          </cell>
          <cell r="D2799" t="str">
            <v>REFRIGERATION - FOOD SERVICE -AUTO CLOSER FOR MAIN COOLER DOORS</v>
          </cell>
          <cell r="E2799" t="str">
            <v>Com</v>
          </cell>
          <cell r="F2799">
            <v>8</v>
          </cell>
          <cell r="G2799">
            <v>0</v>
          </cell>
          <cell r="H2799">
            <v>6.666666666666667</v>
          </cell>
          <cell r="I2799">
            <v>0</v>
          </cell>
          <cell r="J2799" t="b">
            <v>1</v>
          </cell>
        </row>
        <row r="2800">
          <cell r="A2800" t="str">
            <v>SDGE:ROB:FOOD SERVICE - SOLID-DOOR REACH IN FREEZER 30-49'</v>
          </cell>
          <cell r="B2800" t="str">
            <v>SDGE</v>
          </cell>
          <cell r="C2800" t="str">
            <v>ROB</v>
          </cell>
          <cell r="D2800" t="str">
            <v>FOOD SERVICE - SOLID-DOOR REACH IN FREEZER 30-49'</v>
          </cell>
          <cell r="E2800" t="str">
            <v>Com</v>
          </cell>
          <cell r="F2800">
            <v>12</v>
          </cell>
          <cell r="G2800">
            <v>0</v>
          </cell>
          <cell r="H2800">
            <v>12</v>
          </cell>
          <cell r="I2800">
            <v>0</v>
          </cell>
          <cell r="J2800" t="b">
            <v>0</v>
          </cell>
        </row>
        <row r="2801">
          <cell r="A2801" t="str">
            <v>SDGE:ROB:FOOD SERVICE - SOLID-DOOR REACH IN REFRIGERATOR 15-29'</v>
          </cell>
          <cell r="B2801" t="str">
            <v>SDGE</v>
          </cell>
          <cell r="C2801" t="str">
            <v>ROB</v>
          </cell>
          <cell r="D2801" t="str">
            <v>FOOD SERVICE - SOLID-DOOR REACH IN REFRIGERATOR 15-29'</v>
          </cell>
          <cell r="E2801" t="str">
            <v>Com</v>
          </cell>
          <cell r="F2801">
            <v>12</v>
          </cell>
          <cell r="G2801">
            <v>0</v>
          </cell>
          <cell r="H2801">
            <v>12</v>
          </cell>
          <cell r="I2801">
            <v>0</v>
          </cell>
          <cell r="J2801" t="b">
            <v>0</v>
          </cell>
        </row>
        <row r="2802">
          <cell r="A2802" t="str">
            <v>SDGE:ROB:FOOD SERVICE - SOLID-DOOR REACH IN REFRIGERATOR 30-49'</v>
          </cell>
          <cell r="B2802" t="str">
            <v>SDGE</v>
          </cell>
          <cell r="C2802" t="str">
            <v>ROB</v>
          </cell>
          <cell r="D2802" t="str">
            <v>FOOD SERVICE - SOLID-DOOR REACH IN REFRIGERATOR 30-49'</v>
          </cell>
          <cell r="E2802" t="str">
            <v>Com</v>
          </cell>
          <cell r="F2802">
            <v>12</v>
          </cell>
          <cell r="G2802">
            <v>0</v>
          </cell>
          <cell r="H2802">
            <v>12</v>
          </cell>
          <cell r="I2802">
            <v>0</v>
          </cell>
          <cell r="J2802" t="b">
            <v>0</v>
          </cell>
        </row>
        <row r="2803">
          <cell r="A2803" t="str">
            <v>SDGE:ROB:ICE MACHINES 501-1000 - ENERGY STAR</v>
          </cell>
          <cell r="B2803" t="str">
            <v>SDGE</v>
          </cell>
          <cell r="C2803" t="str">
            <v>ROB</v>
          </cell>
          <cell r="D2803" t="str">
            <v>ICE MACHINES 501-1000 - ENERGY STAR</v>
          </cell>
          <cell r="E2803" t="str">
            <v>Com</v>
          </cell>
          <cell r="F2803">
            <v>10</v>
          </cell>
          <cell r="G2803">
            <v>0</v>
          </cell>
          <cell r="H2803">
            <v>10</v>
          </cell>
          <cell r="I2803">
            <v>0</v>
          </cell>
          <cell r="J2803" t="b">
            <v>0</v>
          </cell>
        </row>
        <row r="2804">
          <cell r="A2804" t="str">
            <v>SDGE:ROB:LED INTEGRAL A-LAMP 12-17 WATT INTERIOR</v>
          </cell>
          <cell r="B2804" t="str">
            <v>SDGE</v>
          </cell>
          <cell r="C2804" t="str">
            <v>ROB</v>
          </cell>
          <cell r="D2804" t="str">
            <v>LED INTEGRAL A-LAMP 12-17 WATT INTERIOR</v>
          </cell>
          <cell r="E2804" t="str">
            <v>Com</v>
          </cell>
          <cell r="F2804">
            <v>4.68</v>
          </cell>
          <cell r="G2804">
            <v>0</v>
          </cell>
          <cell r="H2804">
            <v>4.68</v>
          </cell>
          <cell r="I2804">
            <v>0</v>
          </cell>
          <cell r="J2804" t="b">
            <v>0</v>
          </cell>
        </row>
        <row r="2805">
          <cell r="A2805" t="str">
            <v>SDGE:ROB:LED INTEGRAL A-LAMP 18-30 WATT INTERIOR</v>
          </cell>
          <cell r="B2805" t="str">
            <v>SDGE</v>
          </cell>
          <cell r="C2805" t="str">
            <v>ROB</v>
          </cell>
          <cell r="D2805" t="str">
            <v>LED INTEGRAL A-LAMP 18-30 WATT INTERIOR</v>
          </cell>
          <cell r="E2805" t="str">
            <v>Com</v>
          </cell>
          <cell r="F2805">
            <v>7.66</v>
          </cell>
          <cell r="G2805">
            <v>0</v>
          </cell>
          <cell r="H2805">
            <v>7.66</v>
          </cell>
          <cell r="I2805">
            <v>0</v>
          </cell>
          <cell r="J2805" t="b">
            <v>0</v>
          </cell>
        </row>
        <row r="2806">
          <cell r="A2806" t="str">
            <v>SDGE:ROB:LED INTEGRAL A-LAMP 8-10 WATT INTERIOR</v>
          </cell>
          <cell r="B2806" t="str">
            <v>SDGE</v>
          </cell>
          <cell r="C2806" t="str">
            <v>ROB</v>
          </cell>
          <cell r="D2806" t="str">
            <v>LED INTEGRAL A-LAMP 8-10 WATT INTERIOR</v>
          </cell>
          <cell r="E2806" t="str">
            <v>Com</v>
          </cell>
          <cell r="F2806">
            <v>7.66</v>
          </cell>
          <cell r="G2806">
            <v>0</v>
          </cell>
          <cell r="H2806">
            <v>7.66</v>
          </cell>
          <cell r="I2806">
            <v>0</v>
          </cell>
          <cell r="J2806" t="b">
            <v>0</v>
          </cell>
        </row>
        <row r="2807">
          <cell r="A2807" t="str">
            <v>SDGE:ROB:LED INTEGRAL A-LAMP 8-10 WATT INTERIOR</v>
          </cell>
          <cell r="B2807" t="str">
            <v>SDGE</v>
          </cell>
          <cell r="C2807" t="str">
            <v>ROB</v>
          </cell>
          <cell r="D2807" t="str">
            <v>LED INTEGRAL A-LAMP 8-10 WATT INTERIOR</v>
          </cell>
          <cell r="E2807" t="str">
            <v>Com</v>
          </cell>
          <cell r="F2807">
            <v>8.6999999999999993</v>
          </cell>
          <cell r="G2807">
            <v>0</v>
          </cell>
          <cell r="H2807">
            <v>8.6999999999999993</v>
          </cell>
          <cell r="I2807">
            <v>0</v>
          </cell>
          <cell r="J2807" t="b">
            <v>0</v>
          </cell>
        </row>
        <row r="2808">
          <cell r="A2808" t="str">
            <v>SDGE:ROB:LED INTEGRAL A-LAMP UP TO 11 WATT INTERIOR</v>
          </cell>
          <cell r="B2808" t="str">
            <v>SDGE</v>
          </cell>
          <cell r="C2808" t="str">
            <v>ROB</v>
          </cell>
          <cell r="D2808" t="str">
            <v>LED INTEGRAL A-LAMP UP TO 11 WATT INTERIOR</v>
          </cell>
          <cell r="E2808" t="str">
            <v>Com</v>
          </cell>
          <cell r="F2808">
            <v>4.5999999999999996</v>
          </cell>
          <cell r="G2808">
            <v>0</v>
          </cell>
          <cell r="H2808">
            <v>4.5999999999999996</v>
          </cell>
          <cell r="I2808">
            <v>0</v>
          </cell>
          <cell r="J2808" t="b">
            <v>0</v>
          </cell>
        </row>
        <row r="2809">
          <cell r="A2809" t="str">
            <v>SDGE:ROB:LED INTEGRAL A-LAMP UP TO 11 WATT INTERIOR</v>
          </cell>
          <cell r="B2809" t="str">
            <v>SDGE</v>
          </cell>
          <cell r="C2809" t="str">
            <v>ROB</v>
          </cell>
          <cell r="D2809" t="str">
            <v>LED INTEGRAL A-LAMP UP TO 11 WATT INTERIOR</v>
          </cell>
          <cell r="E2809" t="str">
            <v>Com</v>
          </cell>
          <cell r="F2809">
            <v>4.68</v>
          </cell>
          <cell r="G2809">
            <v>0</v>
          </cell>
          <cell r="H2809">
            <v>4.68</v>
          </cell>
          <cell r="I2809">
            <v>0</v>
          </cell>
          <cell r="J2809" t="b">
            <v>0</v>
          </cell>
        </row>
        <row r="2810">
          <cell r="A2810" t="str">
            <v>SDGE:ROB:LED INTEGRAL A-LAMP UP TO 11 WATT INTERIOR</v>
          </cell>
          <cell r="B2810" t="str">
            <v>SDGE</v>
          </cell>
          <cell r="C2810" t="str">
            <v>ROB</v>
          </cell>
          <cell r="D2810" t="str">
            <v>LED INTEGRAL A-LAMP UP TO 11 WATT INTERIOR</v>
          </cell>
          <cell r="E2810" t="str">
            <v>Com</v>
          </cell>
          <cell r="F2810">
            <v>4.99</v>
          </cell>
          <cell r="G2810">
            <v>0</v>
          </cell>
          <cell r="H2810">
            <v>4.99</v>
          </cell>
          <cell r="I2810">
            <v>0</v>
          </cell>
          <cell r="J2810" t="b">
            <v>0</v>
          </cell>
        </row>
        <row r="2811">
          <cell r="A2811" t="str">
            <v>SDGE:ROB:LED INTEGRAL A-LAMP UP TO 11 WATT INTERIOR</v>
          </cell>
          <cell r="B2811" t="str">
            <v>SDGE</v>
          </cell>
          <cell r="C2811" t="str">
            <v>ROB</v>
          </cell>
          <cell r="D2811" t="str">
            <v>LED INTEGRAL A-LAMP UP TO 11 WATT INTERIOR</v>
          </cell>
          <cell r="E2811" t="str">
            <v>Com</v>
          </cell>
          <cell r="F2811">
            <v>5.6</v>
          </cell>
          <cell r="G2811">
            <v>0</v>
          </cell>
          <cell r="H2811">
            <v>5.6</v>
          </cell>
          <cell r="I2811">
            <v>0</v>
          </cell>
          <cell r="J2811" t="b">
            <v>0</v>
          </cell>
        </row>
        <row r="2812">
          <cell r="A2812" t="str">
            <v>SDGE:RET:W/H-BOILER CONTROLLERS = &lt; 34 UNITS</v>
          </cell>
          <cell r="B2812" t="str">
            <v>SDGE</v>
          </cell>
          <cell r="C2812" t="str">
            <v>RET</v>
          </cell>
          <cell r="D2812" t="str">
            <v>W/H-BOILER CONTROLLERS = &lt; 34 UNITS</v>
          </cell>
          <cell r="E2812" t="str">
            <v>Res</v>
          </cell>
          <cell r="F2812">
            <v>15</v>
          </cell>
          <cell r="G2812">
            <v>0</v>
          </cell>
          <cell r="H2812">
            <v>6.666666666666667</v>
          </cell>
          <cell r="I2812">
            <v>0</v>
          </cell>
          <cell r="J2812" t="b">
            <v>1</v>
          </cell>
        </row>
        <row r="2813">
          <cell r="A2813" t="str">
            <v>SDGE:ROB:LED SCREW-IN PAR38 18 WATT</v>
          </cell>
          <cell r="B2813" t="str">
            <v>SDGE</v>
          </cell>
          <cell r="C2813" t="str">
            <v>ROB</v>
          </cell>
          <cell r="D2813" t="str">
            <v>LED SCREW-IN PAR38 18 WATT</v>
          </cell>
          <cell r="E2813" t="str">
            <v>Res</v>
          </cell>
          <cell r="F2813">
            <v>16</v>
          </cell>
          <cell r="G2813">
            <v>0</v>
          </cell>
          <cell r="H2813">
            <v>16</v>
          </cell>
          <cell r="I2813">
            <v>0</v>
          </cell>
          <cell r="J2813" t="b">
            <v>0</v>
          </cell>
        </row>
        <row r="2814">
          <cell r="A2814" t="str">
            <v>SDGE:RET:SAVINGS BONUS - KWH</v>
          </cell>
          <cell r="B2814" t="str">
            <v>SDGE</v>
          </cell>
          <cell r="C2814" t="str">
            <v>RET</v>
          </cell>
          <cell r="D2814" t="str">
            <v>SAVINGS BONUS - KWH</v>
          </cell>
          <cell r="E2814" t="str">
            <v>Res</v>
          </cell>
          <cell r="F2814">
            <v>0</v>
          </cell>
          <cell r="G2814">
            <v>0</v>
          </cell>
          <cell r="H2814">
            <v>0</v>
          </cell>
          <cell r="I2814">
            <v>0</v>
          </cell>
          <cell r="J2814" t="b">
            <v>0</v>
          </cell>
        </row>
        <row r="2815">
          <cell r="A2815" t="str">
            <v>SDGE:RET:M12: KNEE WALL INSULATION R19</v>
          </cell>
          <cell r="B2815" t="str">
            <v>SDGE</v>
          </cell>
          <cell r="C2815" t="str">
            <v>RET</v>
          </cell>
          <cell r="D2815" t="str">
            <v>M12: KNEE WALL INSULATION R19</v>
          </cell>
          <cell r="E2815" t="str">
            <v>Res</v>
          </cell>
          <cell r="F2815">
            <v>20</v>
          </cell>
          <cell r="G2815">
            <v>0</v>
          </cell>
          <cell r="H2815">
            <v>20</v>
          </cell>
          <cell r="I2815">
            <v>0</v>
          </cell>
          <cell r="J2815" t="b">
            <v>0</v>
          </cell>
        </row>
        <row r="2816">
          <cell r="A2816" t="str">
            <v>SDGE:RET:M14A:AIR SEALING NO/AC</v>
          </cell>
          <cell r="B2816" t="str">
            <v>SDGE</v>
          </cell>
          <cell r="C2816" t="str">
            <v>RET</v>
          </cell>
          <cell r="D2816" t="str">
            <v>M14A:AIR SEALING NO/AC</v>
          </cell>
          <cell r="E2816" t="str">
            <v>Res</v>
          </cell>
          <cell r="F2816">
            <v>11</v>
          </cell>
          <cell r="G2816">
            <v>0</v>
          </cell>
          <cell r="H2816">
            <v>11</v>
          </cell>
          <cell r="I2816">
            <v>0</v>
          </cell>
          <cell r="J2816" t="b">
            <v>0</v>
          </cell>
        </row>
        <row r="2817">
          <cell r="A2817" t="str">
            <v>SDGE:NEW:CLIMATE ZONE 10 ELECTRIC HEAT</v>
          </cell>
          <cell r="B2817" t="str">
            <v>SDGE</v>
          </cell>
          <cell r="C2817" t="str">
            <v>NEW</v>
          </cell>
          <cell r="D2817" t="str">
            <v>CLIMATE ZONE 10 ELECTRIC HEAT</v>
          </cell>
          <cell r="E2817" t="str">
            <v>Res</v>
          </cell>
          <cell r="F2817">
            <v>20</v>
          </cell>
          <cell r="G2817">
            <v>0</v>
          </cell>
          <cell r="H2817">
            <v>20</v>
          </cell>
          <cell r="I2817">
            <v>0</v>
          </cell>
          <cell r="J2817" t="b">
            <v>0</v>
          </cell>
        </row>
        <row r="2818">
          <cell r="A2818" t="str">
            <v>SDGE:RET:HOT WATER RESET</v>
          </cell>
          <cell r="B2818" t="str">
            <v>SDGE</v>
          </cell>
          <cell r="C2818" t="str">
            <v>RET</v>
          </cell>
          <cell r="D2818" t="str">
            <v>HOT WATER RESET</v>
          </cell>
          <cell r="E2818" t="str">
            <v>Com</v>
          </cell>
          <cell r="F2818">
            <v>10</v>
          </cell>
          <cell r="G2818">
            <v>0</v>
          </cell>
          <cell r="H2818">
            <v>6.666666666666667</v>
          </cell>
          <cell r="I2818">
            <v>0</v>
          </cell>
          <cell r="J2818" t="b">
            <v>1</v>
          </cell>
        </row>
        <row r="2819">
          <cell r="A2819" t="str">
            <v>SDGE:RET:LIGHTING - EXTERIOR INDUCTION FIXTURE &lt;=120 WATTS</v>
          </cell>
          <cell r="B2819" t="str">
            <v>SDGE</v>
          </cell>
          <cell r="C2819" t="str">
            <v>RET</v>
          </cell>
          <cell r="D2819" t="str">
            <v>LIGHTING - EXTERIOR INDUCTION FIXTURE &lt;=120 WATTS</v>
          </cell>
          <cell r="E2819" t="str">
            <v>Com</v>
          </cell>
          <cell r="F2819">
            <v>4.88</v>
          </cell>
          <cell r="G2819">
            <v>0</v>
          </cell>
          <cell r="H2819">
            <v>4.88</v>
          </cell>
          <cell r="I2819">
            <v>0</v>
          </cell>
          <cell r="J2819" t="b">
            <v>0</v>
          </cell>
        </row>
        <row r="2820">
          <cell r="A2820" t="str">
            <v>SDGE:RET:LIGHTING - EXTERIOR INDUCTION FIXTURE &lt;=180 WATTS</v>
          </cell>
          <cell r="B2820" t="str">
            <v>SDGE</v>
          </cell>
          <cell r="C2820" t="str">
            <v>RET</v>
          </cell>
          <cell r="D2820" t="str">
            <v>LIGHTING - EXTERIOR INDUCTION FIXTURE &lt;=180 WATTS</v>
          </cell>
          <cell r="E2820" t="str">
            <v>Com</v>
          </cell>
          <cell r="F2820">
            <v>15</v>
          </cell>
          <cell r="G2820">
            <v>0</v>
          </cell>
          <cell r="H2820">
            <v>15</v>
          </cell>
          <cell r="I2820">
            <v>0</v>
          </cell>
          <cell r="J2820" t="b">
            <v>0</v>
          </cell>
        </row>
        <row r="2821">
          <cell r="A2821" t="str">
            <v>SDGE:RET:LIGHTING - EXTERIOR INDUCTION FIXTURE &lt;=70 WATTS</v>
          </cell>
          <cell r="B2821" t="str">
            <v>SDGE</v>
          </cell>
          <cell r="C2821" t="str">
            <v>RET</v>
          </cell>
          <cell r="D2821" t="str">
            <v>LIGHTING - EXTERIOR INDUCTION FIXTURE &lt;=70 WATTS</v>
          </cell>
          <cell r="E2821" t="str">
            <v>Com</v>
          </cell>
          <cell r="F2821">
            <v>15</v>
          </cell>
          <cell r="G2821">
            <v>0</v>
          </cell>
          <cell r="H2821">
            <v>15</v>
          </cell>
          <cell r="I2821">
            <v>0</v>
          </cell>
          <cell r="J2821" t="b">
            <v>0</v>
          </cell>
        </row>
        <row r="2822">
          <cell r="A2822" t="str">
            <v>SDGE:RET:LIGHTING - INTERIOR LINEAR FLUORESCENT FIXTURE &lt;=128 WATTS REPLACING 101-175 WATTS</v>
          </cell>
          <cell r="B2822" t="str">
            <v>SDGE</v>
          </cell>
          <cell r="C2822" t="str">
            <v>RET</v>
          </cell>
          <cell r="D2822" t="str">
            <v>LIGHTING - INTERIOR LINEAR FLUORESCENT FIXTURE &lt;=128 WATTS REPLACING 101-175 WATTS</v>
          </cell>
          <cell r="E2822" t="str">
            <v>Com</v>
          </cell>
          <cell r="F2822">
            <v>13.31</v>
          </cell>
          <cell r="G2822">
            <v>0</v>
          </cell>
          <cell r="H2822">
            <v>13.31</v>
          </cell>
          <cell r="I2822">
            <v>0</v>
          </cell>
          <cell r="J2822" t="b">
            <v>0</v>
          </cell>
        </row>
        <row r="2823">
          <cell r="A2823" t="str">
            <v>SDGE:RET:LIGHTING - INTERIOR PULSE START/CERAMIC METAL HALIDE FIXTURES &lt;=600 WATTS TIER I</v>
          </cell>
          <cell r="B2823" t="str">
            <v>SDGE</v>
          </cell>
          <cell r="C2823" t="str">
            <v>RET</v>
          </cell>
          <cell r="D2823" t="str">
            <v>LIGHTING - INTERIOR PULSE START/CERAMIC METAL HALIDE FIXTURES &lt;=600 WATTS TIER I</v>
          </cell>
          <cell r="E2823" t="str">
            <v>Com</v>
          </cell>
          <cell r="F2823">
            <v>15</v>
          </cell>
          <cell r="G2823">
            <v>0</v>
          </cell>
          <cell r="H2823">
            <v>15</v>
          </cell>
          <cell r="I2823">
            <v>0</v>
          </cell>
          <cell r="J2823" t="b">
            <v>0</v>
          </cell>
        </row>
        <row r="2824">
          <cell r="A2824" t="str">
            <v>SDGE:RET:LIGHTING - LED SYSTEM &lt;=15 WATTS SURFACE/PENDANT/RECESSED DOWN LIGHTING</v>
          </cell>
          <cell r="B2824" t="str">
            <v>SDGE</v>
          </cell>
          <cell r="C2824" t="str">
            <v>RET</v>
          </cell>
          <cell r="D2824" t="str">
            <v>LIGHTING - LED SYSTEM &lt;=15 WATTS SURFACE/PENDANT/RECESSED DOWN LIGHTING</v>
          </cell>
          <cell r="E2824" t="str">
            <v>Com</v>
          </cell>
          <cell r="F2824">
            <v>10.35</v>
          </cell>
          <cell r="G2824">
            <v>0</v>
          </cell>
          <cell r="H2824">
            <v>10.35</v>
          </cell>
          <cell r="I2824">
            <v>0</v>
          </cell>
          <cell r="J2824" t="b">
            <v>0</v>
          </cell>
        </row>
        <row r="2825">
          <cell r="A2825" t="str">
            <v>SDGE:RET:LIGHTING - LINEAR LED SYSTEMS (T8 BASECASE)</v>
          </cell>
          <cell r="B2825" t="str">
            <v>SDGE</v>
          </cell>
          <cell r="C2825" t="str">
            <v>RET</v>
          </cell>
          <cell r="D2825" t="str">
            <v>LIGHTING - LINEAR LED SYSTEMS (T8 BASECASE)</v>
          </cell>
          <cell r="E2825" t="str">
            <v>Com</v>
          </cell>
          <cell r="F2825">
            <v>14.79</v>
          </cell>
          <cell r="G2825">
            <v>0</v>
          </cell>
          <cell r="H2825">
            <v>14.79</v>
          </cell>
          <cell r="I2825">
            <v>0</v>
          </cell>
          <cell r="J2825" t="b">
            <v>0</v>
          </cell>
        </row>
        <row r="2826">
          <cell r="A2826" t="str">
            <v>SDGE:RET:LIGHTING - REMOVE 4 FT T-8 (DE-LAMP 32W)</v>
          </cell>
          <cell r="B2826" t="str">
            <v>SDGE</v>
          </cell>
          <cell r="C2826" t="str">
            <v>RET</v>
          </cell>
          <cell r="D2826" t="str">
            <v>LIGHTING - REMOVE 4 FT T-8 (DE-LAMP 32W)</v>
          </cell>
          <cell r="E2826" t="str">
            <v>Com</v>
          </cell>
          <cell r="F2826">
            <v>15</v>
          </cell>
          <cell r="G2826">
            <v>0</v>
          </cell>
          <cell r="H2826">
            <v>15</v>
          </cell>
          <cell r="I2826">
            <v>0</v>
          </cell>
          <cell r="J2826" t="b">
            <v>0</v>
          </cell>
        </row>
        <row r="2827">
          <cell r="A2827" t="str">
            <v>SDGE:RET:LIGHTING - REMOVE 8 FT T-8 (DE-LAMP)</v>
          </cell>
          <cell r="B2827" t="str">
            <v>SDGE</v>
          </cell>
          <cell r="C2827" t="str">
            <v>RET</v>
          </cell>
          <cell r="D2827" t="str">
            <v>LIGHTING - REMOVE 8 FT T-8 (DE-LAMP)</v>
          </cell>
          <cell r="E2827" t="str">
            <v>Com</v>
          </cell>
          <cell r="F2827">
            <v>10.26</v>
          </cell>
          <cell r="G2827">
            <v>0</v>
          </cell>
          <cell r="H2827">
            <v>10.26</v>
          </cell>
          <cell r="I2827">
            <v>0</v>
          </cell>
          <cell r="J2827" t="b">
            <v>0</v>
          </cell>
        </row>
        <row r="2828">
          <cell r="A2828" t="str">
            <v>SDGE:ROB: LED FIXTURE: 22 TO 39 WATTS</v>
          </cell>
          <cell r="B2828" t="str">
            <v>SDGE</v>
          </cell>
          <cell r="C2828" t="str">
            <v>ROB</v>
          </cell>
          <cell r="D2828" t="str">
            <v xml:space="preserve"> LED FIXTURE: 22 TO 39 WATTS</v>
          </cell>
          <cell r="E2828" t="str">
            <v>Com</v>
          </cell>
          <cell r="F2828">
            <v>11.9</v>
          </cell>
          <cell r="G2828">
            <v>0</v>
          </cell>
          <cell r="H2828">
            <v>11.9</v>
          </cell>
          <cell r="I2828">
            <v>0</v>
          </cell>
          <cell r="J2828" t="b">
            <v>0</v>
          </cell>
        </row>
        <row r="2829">
          <cell r="A2829" t="str">
            <v>SDGE:ROB:FOOD SERVICE - GLASS-DOOR REACH IN REFRIGERATOR 15-29'</v>
          </cell>
          <cell r="B2829" t="str">
            <v>SDGE</v>
          </cell>
          <cell r="C2829" t="str">
            <v>ROB</v>
          </cell>
          <cell r="D2829" t="str">
            <v>FOOD SERVICE - GLASS-DOOR REACH IN REFRIGERATOR 15-29'</v>
          </cell>
          <cell r="E2829" t="str">
            <v>Com</v>
          </cell>
          <cell r="F2829">
            <v>12</v>
          </cell>
          <cell r="G2829">
            <v>0</v>
          </cell>
          <cell r="H2829">
            <v>12</v>
          </cell>
          <cell r="I2829">
            <v>0</v>
          </cell>
          <cell r="J2829" t="b">
            <v>0</v>
          </cell>
        </row>
        <row r="2830">
          <cell r="A2830" t="str">
            <v>SDGE:ROB:FOOD SERVICE - SOLID-DOOR REACH IN FREEZER &gt;50'</v>
          </cell>
          <cell r="B2830" t="str">
            <v>SDGE</v>
          </cell>
          <cell r="C2830" t="str">
            <v>ROB</v>
          </cell>
          <cell r="D2830" t="str">
            <v>FOOD SERVICE - SOLID-DOOR REACH IN FREEZER &gt;50'</v>
          </cell>
          <cell r="E2830" t="str">
            <v>Com</v>
          </cell>
          <cell r="F2830">
            <v>12</v>
          </cell>
          <cell r="G2830">
            <v>0</v>
          </cell>
          <cell r="H2830">
            <v>12</v>
          </cell>
          <cell r="I2830">
            <v>0</v>
          </cell>
          <cell r="J2830" t="b">
            <v>0</v>
          </cell>
        </row>
        <row r="2831">
          <cell r="A2831" t="str">
            <v>SDGE:ROB:FOOD SERVICE - STEAMER-ELECTRIC</v>
          </cell>
          <cell r="B2831" t="str">
            <v>SDGE</v>
          </cell>
          <cell r="C2831" t="str">
            <v>ROB</v>
          </cell>
          <cell r="D2831" t="str">
            <v>FOOD SERVICE - STEAMER-ELECTRIC</v>
          </cell>
          <cell r="E2831" t="str">
            <v>Com</v>
          </cell>
          <cell r="F2831">
            <v>12</v>
          </cell>
          <cell r="G2831">
            <v>0</v>
          </cell>
          <cell r="H2831">
            <v>12</v>
          </cell>
          <cell r="I2831">
            <v>0</v>
          </cell>
          <cell r="J2831" t="b">
            <v>0</v>
          </cell>
        </row>
        <row r="2832">
          <cell r="A2832" t="str">
            <v>SDGE:ROB:LED INTEGRAL A-LAMP 12-17 WATT INTERIOR</v>
          </cell>
          <cell r="B2832" t="str">
            <v>SDGE</v>
          </cell>
          <cell r="C2832" t="str">
            <v>ROB</v>
          </cell>
          <cell r="D2832" t="str">
            <v>LED INTEGRAL A-LAMP 12-17 WATT INTERIOR</v>
          </cell>
          <cell r="E2832" t="str">
            <v>Com</v>
          </cell>
          <cell r="F2832">
            <v>5.91</v>
          </cell>
          <cell r="G2832">
            <v>0</v>
          </cell>
          <cell r="H2832">
            <v>5.91</v>
          </cell>
          <cell r="I2832">
            <v>0</v>
          </cell>
          <cell r="J2832" t="b">
            <v>0</v>
          </cell>
        </row>
        <row r="2833">
          <cell r="A2833" t="str">
            <v>SDGE:ROB:LED INTEGRAL A-LAMP 12-17 WATT INTERIOR</v>
          </cell>
          <cell r="B2833" t="str">
            <v>SDGE</v>
          </cell>
          <cell r="C2833" t="str">
            <v>ROB</v>
          </cell>
          <cell r="D2833" t="str">
            <v>LED INTEGRAL A-LAMP 12-17 WATT INTERIOR</v>
          </cell>
          <cell r="E2833" t="str">
            <v>Com</v>
          </cell>
          <cell r="F2833">
            <v>6.51</v>
          </cell>
          <cell r="G2833">
            <v>0</v>
          </cell>
          <cell r="H2833">
            <v>6.51</v>
          </cell>
          <cell r="I2833">
            <v>0</v>
          </cell>
          <cell r="J2833" t="b">
            <v>0</v>
          </cell>
        </row>
        <row r="2834">
          <cell r="A2834" t="str">
            <v>SDGE:ROB:LED INTEGRAL A-LAMP 12-17 WATT INTERIOR</v>
          </cell>
          <cell r="B2834" t="str">
            <v>SDGE</v>
          </cell>
          <cell r="C2834" t="str">
            <v>ROB</v>
          </cell>
          <cell r="D2834" t="str">
            <v>LED INTEGRAL A-LAMP 12-17 WATT INTERIOR</v>
          </cell>
          <cell r="E2834" t="str">
            <v>Com</v>
          </cell>
          <cell r="F2834">
            <v>12</v>
          </cell>
          <cell r="G2834">
            <v>0</v>
          </cell>
          <cell r="H2834">
            <v>12</v>
          </cell>
          <cell r="I2834">
            <v>0</v>
          </cell>
          <cell r="J2834" t="b">
            <v>0</v>
          </cell>
        </row>
        <row r="2835">
          <cell r="A2835" t="str">
            <v>SDGE:ROB:LED INTEGRAL A-LAMP UP TO 11 WATT INTERIOR</v>
          </cell>
          <cell r="B2835" t="str">
            <v>SDGE</v>
          </cell>
          <cell r="C2835" t="str">
            <v>ROB</v>
          </cell>
          <cell r="D2835" t="str">
            <v>LED INTEGRAL A-LAMP UP TO 11 WATT INTERIOR</v>
          </cell>
          <cell r="E2835" t="str">
            <v>Com</v>
          </cell>
          <cell r="F2835">
            <v>5.91</v>
          </cell>
          <cell r="G2835">
            <v>0</v>
          </cell>
          <cell r="H2835">
            <v>5.91</v>
          </cell>
          <cell r="I2835">
            <v>0</v>
          </cell>
          <cell r="J2835" t="b">
            <v>0</v>
          </cell>
        </row>
        <row r="2836">
          <cell r="A2836" t="str">
            <v>SDGE:ROB:LED INTEGRAL A-LAMP UP TO 11 WATT INTERIOR</v>
          </cell>
          <cell r="B2836" t="str">
            <v>SDGE</v>
          </cell>
          <cell r="C2836" t="str">
            <v>ROB</v>
          </cell>
          <cell r="D2836" t="str">
            <v>LED INTEGRAL A-LAMP UP TO 11 WATT INTERIOR</v>
          </cell>
          <cell r="E2836" t="str">
            <v>Com</v>
          </cell>
          <cell r="F2836">
            <v>8.93</v>
          </cell>
          <cell r="G2836">
            <v>0</v>
          </cell>
          <cell r="H2836">
            <v>8.93</v>
          </cell>
          <cell r="I2836">
            <v>0</v>
          </cell>
          <cell r="J2836" t="b">
            <v>0</v>
          </cell>
        </row>
        <row r="2837">
          <cell r="A2837" t="str">
            <v>SDGE:ROB:LED INTEGRAL A-LAMP UP TO 11 WATT INTERIOR</v>
          </cell>
          <cell r="B2837" t="str">
            <v>SDGE</v>
          </cell>
          <cell r="C2837" t="str">
            <v>ROB</v>
          </cell>
          <cell r="D2837" t="str">
            <v>LED INTEGRAL A-LAMP UP TO 11 WATT INTERIOR</v>
          </cell>
          <cell r="E2837" t="str">
            <v>Com</v>
          </cell>
          <cell r="F2837">
            <v>11.98</v>
          </cell>
          <cell r="G2837">
            <v>0</v>
          </cell>
          <cell r="H2837">
            <v>11.98</v>
          </cell>
          <cell r="I2837">
            <v>0</v>
          </cell>
          <cell r="J2837" t="b">
            <v>0</v>
          </cell>
        </row>
        <row r="2838">
          <cell r="A2838" t="str">
            <v>SDGE:ROB:LED INTEGRAL A-LAMP UP TO 7 WATT INTERIOR</v>
          </cell>
          <cell r="B2838" t="str">
            <v>SDGE</v>
          </cell>
          <cell r="C2838" t="str">
            <v>ROB</v>
          </cell>
          <cell r="D2838" t="str">
            <v>LED INTEGRAL A-LAMP UP TO 7 WATT INTERIOR</v>
          </cell>
          <cell r="E2838" t="str">
            <v>Com</v>
          </cell>
          <cell r="F2838">
            <v>4.1399999999999997</v>
          </cell>
          <cell r="G2838">
            <v>0</v>
          </cell>
          <cell r="H2838">
            <v>4.1399999999999997</v>
          </cell>
          <cell r="I2838">
            <v>0</v>
          </cell>
          <cell r="J2838" t="b">
            <v>0</v>
          </cell>
        </row>
        <row r="2839">
          <cell r="A2839" t="str">
            <v>SDGE:ROB:LED INTEGRAL CANDELABRA LAMP UP TO 4 WATT</v>
          </cell>
          <cell r="B2839" t="str">
            <v>SDGE</v>
          </cell>
          <cell r="C2839" t="str">
            <v>ROB</v>
          </cell>
          <cell r="D2839" t="str">
            <v>LED INTEGRAL CANDELABRA LAMP UP TO 4 WATT</v>
          </cell>
          <cell r="E2839" t="str">
            <v>Com</v>
          </cell>
          <cell r="F2839">
            <v>3.1</v>
          </cell>
          <cell r="G2839">
            <v>0</v>
          </cell>
          <cell r="H2839">
            <v>3.1</v>
          </cell>
          <cell r="I2839">
            <v>0</v>
          </cell>
          <cell r="J2839" t="b">
            <v>0</v>
          </cell>
        </row>
        <row r="2840">
          <cell r="A2840" t="str">
            <v>SDGE:ROB:LED INTEGRAL PAR-30 LAMP UP TO 15 WATT INTERIOR</v>
          </cell>
          <cell r="B2840" t="str">
            <v>SDGE</v>
          </cell>
          <cell r="C2840" t="str">
            <v>ROB</v>
          </cell>
          <cell r="D2840" t="str">
            <v>LED INTEGRAL PAR-30 LAMP UP TO 15 WATT INTERIOR</v>
          </cell>
          <cell r="E2840" t="str">
            <v>Com</v>
          </cell>
          <cell r="F2840">
            <v>4.1399999999999997</v>
          </cell>
          <cell r="G2840">
            <v>0</v>
          </cell>
          <cell r="H2840">
            <v>4.1399999999999997</v>
          </cell>
          <cell r="I2840">
            <v>0</v>
          </cell>
          <cell r="J2840" t="b">
            <v>0</v>
          </cell>
        </row>
        <row r="2841">
          <cell r="A2841" t="str">
            <v>SDGE:ROB:LED INTEGRAL PAR38 LAMP 17-22 WATT</v>
          </cell>
          <cell r="B2841" t="str">
            <v>SDGE</v>
          </cell>
          <cell r="C2841" t="str">
            <v>ROB</v>
          </cell>
          <cell r="D2841" t="str">
            <v>LED INTEGRAL PAR38 LAMP 17-22 WATT</v>
          </cell>
          <cell r="E2841" t="str">
            <v>Com</v>
          </cell>
          <cell r="F2841">
            <v>3.8</v>
          </cell>
          <cell r="G2841">
            <v>0</v>
          </cell>
          <cell r="H2841">
            <v>3.8</v>
          </cell>
          <cell r="I2841">
            <v>0</v>
          </cell>
          <cell r="J2841" t="b">
            <v>0</v>
          </cell>
        </row>
        <row r="2842">
          <cell r="A2842" t="str">
            <v>SDGE:ROB:LED INTEGRAL PAR38 LAMP 17-22 WATT</v>
          </cell>
          <cell r="B2842" t="str">
            <v>SDGE</v>
          </cell>
          <cell r="C2842" t="str">
            <v>ROB</v>
          </cell>
          <cell r="D2842" t="str">
            <v>LED INTEGRAL PAR38 LAMP 17-22 WATT</v>
          </cell>
          <cell r="E2842" t="str">
            <v>Com</v>
          </cell>
          <cell r="F2842">
            <v>4.68</v>
          </cell>
          <cell r="G2842">
            <v>0</v>
          </cell>
          <cell r="H2842">
            <v>4.68</v>
          </cell>
          <cell r="I2842">
            <v>0</v>
          </cell>
          <cell r="J2842" t="b">
            <v>0</v>
          </cell>
        </row>
        <row r="2843">
          <cell r="A2843" t="str">
            <v>SDGE:ROB:LED INTEGRAL PAR38 LAMP 17-22 WATT</v>
          </cell>
          <cell r="B2843" t="str">
            <v>SDGE</v>
          </cell>
          <cell r="C2843" t="str">
            <v>ROB</v>
          </cell>
          <cell r="D2843" t="str">
            <v>LED INTEGRAL PAR38 LAMP 17-22 WATT</v>
          </cell>
          <cell r="E2843" t="str">
            <v>Com</v>
          </cell>
          <cell r="F2843">
            <v>7.66</v>
          </cell>
          <cell r="G2843">
            <v>0</v>
          </cell>
          <cell r="H2843">
            <v>7.66</v>
          </cell>
          <cell r="I2843">
            <v>0</v>
          </cell>
          <cell r="J2843" t="b">
            <v>0</v>
          </cell>
        </row>
        <row r="2844">
          <cell r="A2844" t="str">
            <v>SDGE:ROB:LED INTEGRAL PAR38 LAMP UP TO 16 WATT</v>
          </cell>
          <cell r="B2844" t="str">
            <v>SDGE</v>
          </cell>
          <cell r="C2844" t="str">
            <v>ROB</v>
          </cell>
          <cell r="D2844" t="str">
            <v>LED INTEGRAL PAR38 LAMP UP TO 16 WATT</v>
          </cell>
          <cell r="E2844" t="str">
            <v>Com</v>
          </cell>
          <cell r="F2844">
            <v>4.1399999999999997</v>
          </cell>
          <cell r="G2844">
            <v>0</v>
          </cell>
          <cell r="H2844">
            <v>4.1399999999999997</v>
          </cell>
          <cell r="I2844">
            <v>0</v>
          </cell>
          <cell r="J2844" t="b">
            <v>0</v>
          </cell>
        </row>
        <row r="2845">
          <cell r="A2845" t="str">
            <v>SDGE:ROB:LED INTEGRAL PAR38 LAMP UP TO 16 WATT</v>
          </cell>
          <cell r="B2845" t="str">
            <v>SDGE</v>
          </cell>
          <cell r="C2845" t="str">
            <v>ROB</v>
          </cell>
          <cell r="D2845" t="str">
            <v>LED INTEGRAL PAR38 LAMP UP TO 16 WATT</v>
          </cell>
          <cell r="E2845" t="str">
            <v>Com</v>
          </cell>
          <cell r="F2845">
            <v>7.72</v>
          </cell>
          <cell r="G2845">
            <v>0</v>
          </cell>
          <cell r="H2845">
            <v>7.72</v>
          </cell>
          <cell r="I2845">
            <v>0</v>
          </cell>
          <cell r="J2845" t="b">
            <v>0</v>
          </cell>
        </row>
        <row r="2846">
          <cell r="A2846" t="str">
            <v>SDGE:ROB:LED MR16 7 -10 WATT INTERIOR LAMP</v>
          </cell>
          <cell r="B2846" t="str">
            <v>SDGE</v>
          </cell>
          <cell r="C2846" t="str">
            <v>ROB</v>
          </cell>
          <cell r="D2846" t="str">
            <v>LED MR16 7 -10 WATT INTERIOR LAMP</v>
          </cell>
          <cell r="E2846" t="str">
            <v>Com</v>
          </cell>
          <cell r="F2846">
            <v>4.1399999999999997</v>
          </cell>
          <cell r="G2846">
            <v>0</v>
          </cell>
          <cell r="H2846">
            <v>4.1399999999999997</v>
          </cell>
          <cell r="I2846">
            <v>0</v>
          </cell>
          <cell r="J2846" t="b">
            <v>0</v>
          </cell>
        </row>
        <row r="2847">
          <cell r="A2847" t="str">
            <v>SDGE:ROB:LED MR16 7 -10 WATT INTERIOR LAMP</v>
          </cell>
          <cell r="B2847" t="str">
            <v>SDGE</v>
          </cell>
          <cell r="C2847" t="str">
            <v>ROB</v>
          </cell>
          <cell r="D2847" t="str">
            <v>LED MR16 7 -10 WATT INTERIOR LAMP</v>
          </cell>
          <cell r="E2847" t="str">
            <v>Com</v>
          </cell>
          <cell r="F2847">
            <v>4.68</v>
          </cell>
          <cell r="G2847">
            <v>0</v>
          </cell>
          <cell r="H2847">
            <v>4.68</v>
          </cell>
          <cell r="I2847">
            <v>0</v>
          </cell>
          <cell r="J2847" t="b">
            <v>0</v>
          </cell>
        </row>
        <row r="2848">
          <cell r="A2848" t="str">
            <v>SDGE:ROB:LED MR16 7 -10 WATT INTERIOR LAMP</v>
          </cell>
          <cell r="B2848" t="str">
            <v>SDGE</v>
          </cell>
          <cell r="C2848" t="str">
            <v>ROB</v>
          </cell>
          <cell r="D2848" t="str">
            <v>LED MR16 7 -10 WATT INTERIOR LAMP</v>
          </cell>
          <cell r="E2848" t="str">
            <v>Com</v>
          </cell>
          <cell r="F2848">
            <v>10.25</v>
          </cell>
          <cell r="G2848">
            <v>0</v>
          </cell>
          <cell r="H2848">
            <v>10.25</v>
          </cell>
          <cell r="I2848">
            <v>0</v>
          </cell>
          <cell r="J2848" t="b">
            <v>0</v>
          </cell>
        </row>
        <row r="2849">
          <cell r="A2849" t="str">
            <v>SDGE:ROB:LED MR16 UP TO 6 WATT INTERIOR LED INTEGRAL LAMP</v>
          </cell>
          <cell r="B2849" t="str">
            <v>SDGE</v>
          </cell>
          <cell r="C2849" t="str">
            <v>ROB</v>
          </cell>
          <cell r="D2849" t="str">
            <v>LED MR16 UP TO 6 WATT INTERIOR LED INTEGRAL LAMP</v>
          </cell>
          <cell r="E2849" t="str">
            <v>Com</v>
          </cell>
          <cell r="F2849">
            <v>3.8</v>
          </cell>
          <cell r="G2849">
            <v>0</v>
          </cell>
          <cell r="H2849">
            <v>3.8</v>
          </cell>
          <cell r="I2849">
            <v>0</v>
          </cell>
          <cell r="J2849" t="b">
            <v>0</v>
          </cell>
        </row>
        <row r="2850">
          <cell r="A2850" t="str">
            <v>SDGE:ROB:LED MR16 UP TO 6 WATT INTERIOR LED INTEGRAL LAMP</v>
          </cell>
          <cell r="B2850" t="str">
            <v>SDGE</v>
          </cell>
          <cell r="C2850" t="str">
            <v>ROB</v>
          </cell>
          <cell r="D2850" t="str">
            <v>LED MR16 UP TO 6 WATT INTERIOR LED INTEGRAL LAMP</v>
          </cell>
          <cell r="E2850" t="str">
            <v>Com</v>
          </cell>
          <cell r="F2850">
            <v>4.68</v>
          </cell>
          <cell r="G2850">
            <v>0</v>
          </cell>
          <cell r="H2850">
            <v>4.68</v>
          </cell>
          <cell r="I2850">
            <v>0</v>
          </cell>
          <cell r="J2850" t="b">
            <v>0</v>
          </cell>
        </row>
        <row r="2851">
          <cell r="A2851" t="str">
            <v>SDGE:ROB:LED MR16 UP TO 6 WATT INTERIOR LED INTEGRAL LAMP</v>
          </cell>
          <cell r="B2851" t="str">
            <v>SDGE</v>
          </cell>
          <cell r="C2851" t="str">
            <v>ROB</v>
          </cell>
          <cell r="D2851" t="str">
            <v>LED MR16 UP TO 6 WATT INTERIOR LED INTEGRAL LAMP</v>
          </cell>
          <cell r="E2851" t="str">
            <v>Com</v>
          </cell>
          <cell r="F2851">
            <v>7.72</v>
          </cell>
          <cell r="G2851">
            <v>0</v>
          </cell>
          <cell r="H2851">
            <v>7.72</v>
          </cell>
          <cell r="I2851">
            <v>0</v>
          </cell>
          <cell r="J2851" t="b">
            <v>0</v>
          </cell>
        </row>
        <row r="2852">
          <cell r="A2852" t="str">
            <v>SDGE:ROB:LIGHTING - EXTERIOR LED FIXTURES &lt;=110 WATTS</v>
          </cell>
          <cell r="B2852" t="str">
            <v>SDGE</v>
          </cell>
          <cell r="C2852" t="str">
            <v>ROB</v>
          </cell>
          <cell r="D2852" t="str">
            <v>LIGHTING - EXTERIOR LED FIXTURES &lt;=110 WATTS</v>
          </cell>
          <cell r="E2852" t="str">
            <v>Com</v>
          </cell>
          <cell r="F2852">
            <v>4.1399999999999997</v>
          </cell>
          <cell r="G2852">
            <v>0</v>
          </cell>
          <cell r="H2852">
            <v>4.1399999999999997</v>
          </cell>
          <cell r="I2852">
            <v>0</v>
          </cell>
          <cell r="J2852" t="b">
            <v>0</v>
          </cell>
        </row>
        <row r="2853">
          <cell r="A2853" t="str">
            <v>SDGE:ROB:LIGHTING - EXTERIOR LED FIXTURES &lt;=110 WATTS</v>
          </cell>
          <cell r="B2853" t="str">
            <v>SDGE</v>
          </cell>
          <cell r="C2853" t="str">
            <v>ROB</v>
          </cell>
          <cell r="D2853" t="str">
            <v>LIGHTING - EXTERIOR LED FIXTURES &lt;=110 WATTS</v>
          </cell>
          <cell r="E2853" t="str">
            <v>Com</v>
          </cell>
          <cell r="F2853">
            <v>8.58</v>
          </cell>
          <cell r="G2853">
            <v>0</v>
          </cell>
          <cell r="H2853">
            <v>8.58</v>
          </cell>
          <cell r="I2853">
            <v>0</v>
          </cell>
          <cell r="J2853" t="b">
            <v>0</v>
          </cell>
        </row>
        <row r="2854">
          <cell r="A2854" t="str">
            <v>SDGE:ROB:LIGHTING - EXTERIOR LED FIXTURES &lt;=130 WATTS</v>
          </cell>
          <cell r="B2854" t="str">
            <v>SDGE</v>
          </cell>
          <cell r="C2854" t="str">
            <v>ROB</v>
          </cell>
          <cell r="D2854" t="str">
            <v>LIGHTING - EXTERIOR LED FIXTURES &lt;=130 WATTS</v>
          </cell>
          <cell r="E2854" t="str">
            <v>Com</v>
          </cell>
          <cell r="F2854">
            <v>4.76</v>
          </cell>
          <cell r="G2854">
            <v>0</v>
          </cell>
          <cell r="H2854">
            <v>4.76</v>
          </cell>
          <cell r="I2854">
            <v>0</v>
          </cell>
          <cell r="J2854" t="b">
            <v>0</v>
          </cell>
        </row>
        <row r="2855">
          <cell r="A2855" t="str">
            <v>SDGE:ROB:LED INTEGRAL CANDELABRA LAMP UP TO 4 WATT</v>
          </cell>
          <cell r="B2855" t="str">
            <v>SDGE</v>
          </cell>
          <cell r="C2855" t="str">
            <v>ROB</v>
          </cell>
          <cell r="D2855" t="str">
            <v>LED INTEGRAL CANDELABRA LAMP UP TO 4 WATT</v>
          </cell>
          <cell r="E2855" t="str">
            <v>Com</v>
          </cell>
          <cell r="F2855">
            <v>5</v>
          </cell>
          <cell r="G2855">
            <v>0</v>
          </cell>
          <cell r="H2855">
            <v>5</v>
          </cell>
          <cell r="I2855">
            <v>0</v>
          </cell>
          <cell r="J2855" t="b">
            <v>0</v>
          </cell>
        </row>
        <row r="2856">
          <cell r="A2856" t="str">
            <v>SDGE:ROB:LIGHTING - EXTERIOR LED FIXTURES &lt;=130 WATTS</v>
          </cell>
          <cell r="B2856" t="str">
            <v>SDGE</v>
          </cell>
          <cell r="C2856" t="str">
            <v>ROB</v>
          </cell>
          <cell r="D2856" t="str">
            <v>LIGHTING - EXTERIOR LED FIXTURES &lt;=130 WATTS</v>
          </cell>
          <cell r="E2856" t="str">
            <v>Com</v>
          </cell>
          <cell r="F2856">
            <v>6.67</v>
          </cell>
          <cell r="G2856">
            <v>0</v>
          </cell>
          <cell r="H2856">
            <v>6.67</v>
          </cell>
          <cell r="I2856">
            <v>0</v>
          </cell>
          <cell r="J2856" t="b">
            <v>0</v>
          </cell>
        </row>
        <row r="2857">
          <cell r="A2857" t="str">
            <v>SDGE:ROB:LIGHTING - EXTERIOR LED FIXTURES &lt;=130 WATTS</v>
          </cell>
          <cell r="B2857" t="str">
            <v>SDGE</v>
          </cell>
          <cell r="C2857" t="str">
            <v>ROB</v>
          </cell>
          <cell r="D2857" t="str">
            <v>LIGHTING - EXTERIOR LED FIXTURES &lt;=130 WATTS</v>
          </cell>
          <cell r="E2857" t="str">
            <v>Com</v>
          </cell>
          <cell r="F2857">
            <v>8.6999999999999993</v>
          </cell>
          <cell r="G2857">
            <v>0</v>
          </cell>
          <cell r="H2857">
            <v>8.6999999999999993</v>
          </cell>
          <cell r="I2857">
            <v>0</v>
          </cell>
          <cell r="J2857" t="b">
            <v>0</v>
          </cell>
        </row>
        <row r="2858">
          <cell r="A2858" t="str">
            <v>SDGE:ROB:LED INTEGRAL PAR-20 LAMP UP TO 10 WATT INTERIOR</v>
          </cell>
          <cell r="B2858" t="str">
            <v>SDGE</v>
          </cell>
          <cell r="C2858" t="str">
            <v>ROB</v>
          </cell>
          <cell r="D2858" t="str">
            <v>LED INTEGRAL PAR-20 LAMP UP TO 10 WATT INTERIOR</v>
          </cell>
          <cell r="E2858" t="str">
            <v>Com</v>
          </cell>
          <cell r="F2858">
            <v>4.5999999999999996</v>
          </cell>
          <cell r="G2858">
            <v>0</v>
          </cell>
          <cell r="H2858">
            <v>4.5999999999999996</v>
          </cell>
          <cell r="I2858">
            <v>0</v>
          </cell>
          <cell r="J2858" t="b">
            <v>0</v>
          </cell>
        </row>
        <row r="2859">
          <cell r="A2859" t="str">
            <v>SDGE:ROB:LED INTEGRAL PAR30 LAMP 16-21WATT</v>
          </cell>
          <cell r="B2859" t="str">
            <v>SDGE</v>
          </cell>
          <cell r="C2859" t="str">
            <v>ROB</v>
          </cell>
          <cell r="D2859" t="str">
            <v>LED INTEGRAL PAR30 LAMP 16-21WATT</v>
          </cell>
          <cell r="E2859" t="str">
            <v>Com</v>
          </cell>
          <cell r="F2859">
            <v>4.68</v>
          </cell>
          <cell r="G2859">
            <v>0</v>
          </cell>
          <cell r="H2859">
            <v>4.68</v>
          </cell>
          <cell r="I2859">
            <v>0</v>
          </cell>
          <cell r="J2859" t="b">
            <v>0</v>
          </cell>
        </row>
        <row r="2860">
          <cell r="A2860" t="str">
            <v>SDGE:ROB:LED INTEGRAL PAR30 LAMP 16-21WATT</v>
          </cell>
          <cell r="B2860" t="str">
            <v>SDGE</v>
          </cell>
          <cell r="C2860" t="str">
            <v>ROB</v>
          </cell>
          <cell r="D2860" t="str">
            <v>LED INTEGRAL PAR30 LAMP 16-21WATT</v>
          </cell>
          <cell r="E2860" t="str">
            <v>Com</v>
          </cell>
          <cell r="F2860">
            <v>7.66</v>
          </cell>
          <cell r="G2860">
            <v>0</v>
          </cell>
          <cell r="H2860">
            <v>7.66</v>
          </cell>
          <cell r="I2860">
            <v>0</v>
          </cell>
          <cell r="J2860" t="b">
            <v>0</v>
          </cell>
        </row>
        <row r="2861">
          <cell r="A2861" t="str">
            <v>SDGE:ROB:LED INTEGRAL PAR-30 LAMP UP TO 15 WATT INTERIOR</v>
          </cell>
          <cell r="B2861" t="str">
            <v>SDGE</v>
          </cell>
          <cell r="C2861" t="str">
            <v>ROB</v>
          </cell>
          <cell r="D2861" t="str">
            <v>LED INTEGRAL PAR-30 LAMP UP TO 15 WATT INTERIOR</v>
          </cell>
          <cell r="E2861" t="str">
            <v>Com</v>
          </cell>
          <cell r="F2861">
            <v>7.72</v>
          </cell>
          <cell r="G2861">
            <v>0</v>
          </cell>
          <cell r="H2861">
            <v>7.72</v>
          </cell>
          <cell r="I2861">
            <v>0</v>
          </cell>
          <cell r="J2861" t="b">
            <v>0</v>
          </cell>
        </row>
        <row r="2862">
          <cell r="A2862" t="str">
            <v>SDGE:ROB:LED INTEGRAL PAR38 LAMP 17-22 WATT</v>
          </cell>
          <cell r="B2862" t="str">
            <v>SDGE</v>
          </cell>
          <cell r="C2862" t="str">
            <v>ROB</v>
          </cell>
          <cell r="D2862" t="str">
            <v>LED INTEGRAL PAR38 LAMP 17-22 WATT</v>
          </cell>
          <cell r="E2862" t="str">
            <v>Com</v>
          </cell>
          <cell r="F2862">
            <v>5.91</v>
          </cell>
          <cell r="G2862">
            <v>0</v>
          </cell>
          <cell r="H2862">
            <v>5.91</v>
          </cell>
          <cell r="I2862">
            <v>0</v>
          </cell>
          <cell r="J2862" t="b">
            <v>0</v>
          </cell>
        </row>
        <row r="2863">
          <cell r="A2863" t="str">
            <v>SDGE:ROB:LED INTEGRAL PAR38 LAMP 17-22 WATT</v>
          </cell>
          <cell r="B2863" t="str">
            <v>SDGE</v>
          </cell>
          <cell r="C2863" t="str">
            <v>ROB</v>
          </cell>
          <cell r="D2863" t="str">
            <v>LED INTEGRAL PAR38 LAMP 17-22 WATT</v>
          </cell>
          <cell r="E2863" t="str">
            <v>Com</v>
          </cell>
          <cell r="F2863">
            <v>7.72</v>
          </cell>
          <cell r="G2863">
            <v>0</v>
          </cell>
          <cell r="H2863">
            <v>7.72</v>
          </cell>
          <cell r="I2863">
            <v>0</v>
          </cell>
          <cell r="J2863" t="b">
            <v>0</v>
          </cell>
        </row>
        <row r="2864">
          <cell r="A2864" t="str">
            <v>SDGE:ROB:LED MR16 UP TO 6 WATT INTERIOR LED INTEGRAL LAMP</v>
          </cell>
          <cell r="B2864" t="str">
            <v>SDGE</v>
          </cell>
          <cell r="C2864" t="str">
            <v>ROB</v>
          </cell>
          <cell r="D2864" t="str">
            <v>LED MR16 UP TO 6 WATT INTERIOR LED INTEGRAL LAMP</v>
          </cell>
          <cell r="E2864" t="str">
            <v>Com</v>
          </cell>
          <cell r="F2864">
            <v>5.91</v>
          </cell>
          <cell r="G2864">
            <v>0</v>
          </cell>
          <cell r="H2864">
            <v>5.91</v>
          </cell>
          <cell r="I2864">
            <v>0</v>
          </cell>
          <cell r="J2864" t="b">
            <v>0</v>
          </cell>
        </row>
        <row r="2865">
          <cell r="A2865" t="str">
            <v>SDGE:ROB:LIGHTING - EXTERIOR LED FIXTURES &lt;=130 WATTS</v>
          </cell>
          <cell r="B2865" t="str">
            <v>SDGE</v>
          </cell>
          <cell r="C2865" t="str">
            <v>ROB</v>
          </cell>
          <cell r="D2865" t="str">
            <v>LIGHTING - EXTERIOR LED FIXTURES &lt;=130 WATTS</v>
          </cell>
          <cell r="E2865" t="str">
            <v>Com</v>
          </cell>
          <cell r="F2865">
            <v>8.93</v>
          </cell>
          <cell r="G2865">
            <v>0</v>
          </cell>
          <cell r="H2865">
            <v>8.93</v>
          </cell>
          <cell r="I2865">
            <v>0</v>
          </cell>
          <cell r="J2865" t="b">
            <v>0</v>
          </cell>
        </row>
        <row r="2866">
          <cell r="A2866" t="str">
            <v>SDGE:ROB:LIGHTING - EXTERIOR LED FIXTURES &lt;=192WATTS</v>
          </cell>
          <cell r="B2866" t="str">
            <v>SDGE</v>
          </cell>
          <cell r="C2866" t="str">
            <v>ROB</v>
          </cell>
          <cell r="D2866" t="str">
            <v>LIGHTING - EXTERIOR LED FIXTURES &lt;=192WATTS</v>
          </cell>
          <cell r="E2866" t="str">
            <v>Com</v>
          </cell>
          <cell r="F2866">
            <v>4.99</v>
          </cell>
          <cell r="G2866">
            <v>0</v>
          </cell>
          <cell r="H2866">
            <v>4.99</v>
          </cell>
          <cell r="I2866">
            <v>0</v>
          </cell>
          <cell r="J2866" t="b">
            <v>0</v>
          </cell>
        </row>
        <row r="2867">
          <cell r="A2867" t="str">
            <v>SDGE:ROB:LIGHTING - EXTERIOR LED FIXTURES &lt;=350 WATTS</v>
          </cell>
          <cell r="B2867" t="str">
            <v>SDGE</v>
          </cell>
          <cell r="C2867" t="str">
            <v>ROB</v>
          </cell>
          <cell r="D2867" t="str">
            <v>LIGHTING - EXTERIOR LED FIXTURES &lt;=350 WATTS</v>
          </cell>
          <cell r="E2867" t="str">
            <v>Com</v>
          </cell>
          <cell r="F2867">
            <v>4.5999999999999996</v>
          </cell>
          <cell r="G2867">
            <v>0</v>
          </cell>
          <cell r="H2867">
            <v>4.5999999999999996</v>
          </cell>
          <cell r="I2867">
            <v>0</v>
          </cell>
          <cell r="J2867" t="b">
            <v>0</v>
          </cell>
        </row>
        <row r="2868">
          <cell r="A2868" t="str">
            <v>SDGE:ROB:LIGHTING - EXTERIOR LED FIXTURES &lt;=350 WATTS</v>
          </cell>
          <cell r="B2868" t="str">
            <v>SDGE</v>
          </cell>
          <cell r="C2868" t="str">
            <v>ROB</v>
          </cell>
          <cell r="D2868" t="str">
            <v>LIGHTING - EXTERIOR LED FIXTURES &lt;=350 WATTS</v>
          </cell>
          <cell r="E2868" t="str">
            <v>Com</v>
          </cell>
          <cell r="F2868">
            <v>4.76</v>
          </cell>
          <cell r="G2868">
            <v>0</v>
          </cell>
          <cell r="H2868">
            <v>4.76</v>
          </cell>
          <cell r="I2868">
            <v>0</v>
          </cell>
          <cell r="J2868" t="b">
            <v>0</v>
          </cell>
        </row>
        <row r="2869">
          <cell r="A2869" t="str">
            <v>SDGE:ROB:LIGHTING - EXTERIOR LED FIXTURES &lt;=80 WATTS</v>
          </cell>
          <cell r="B2869" t="str">
            <v>SDGE</v>
          </cell>
          <cell r="C2869" t="str">
            <v>ROB</v>
          </cell>
          <cell r="D2869" t="str">
            <v>LIGHTING - EXTERIOR LED FIXTURES &lt;=80 WATTS</v>
          </cell>
          <cell r="E2869" t="str">
            <v>Com</v>
          </cell>
          <cell r="F2869">
            <v>4.76</v>
          </cell>
          <cell r="G2869">
            <v>0</v>
          </cell>
          <cell r="H2869">
            <v>4.76</v>
          </cell>
          <cell r="I2869">
            <v>0</v>
          </cell>
          <cell r="J2869" t="b">
            <v>0</v>
          </cell>
        </row>
        <row r="2870">
          <cell r="A2870" t="str">
            <v>SDGE:ROB:LIGHTING - EXTERIOR LED FIXTURES &lt;=80 WATTS</v>
          </cell>
          <cell r="B2870" t="str">
            <v>SDGE</v>
          </cell>
          <cell r="C2870" t="str">
            <v>ROB</v>
          </cell>
          <cell r="D2870" t="str">
            <v>LIGHTING - EXTERIOR LED FIXTURES &lt;=80 WATTS</v>
          </cell>
          <cell r="E2870" t="str">
            <v>Com</v>
          </cell>
          <cell r="F2870">
            <v>11.98</v>
          </cell>
          <cell r="G2870">
            <v>0</v>
          </cell>
          <cell r="H2870">
            <v>11.98</v>
          </cell>
          <cell r="I2870">
            <v>0</v>
          </cell>
          <cell r="J2870" t="b">
            <v>0</v>
          </cell>
        </row>
        <row r="2871">
          <cell r="A2871" t="str">
            <v>SDGE:ROB:LIGHTING - INTERIOR LED FIXTURES &lt;=110 WATTS</v>
          </cell>
          <cell r="B2871" t="str">
            <v>SDGE</v>
          </cell>
          <cell r="C2871" t="str">
            <v>ROB</v>
          </cell>
          <cell r="D2871" t="str">
            <v>LIGHTING - INTERIOR LED FIXTURES &lt;=110 WATTS</v>
          </cell>
          <cell r="E2871" t="str">
            <v>Com</v>
          </cell>
          <cell r="F2871">
            <v>11.49</v>
          </cell>
          <cell r="G2871">
            <v>0</v>
          </cell>
          <cell r="H2871">
            <v>11.49</v>
          </cell>
          <cell r="I2871">
            <v>0</v>
          </cell>
          <cell r="J2871" t="b">
            <v>0</v>
          </cell>
        </row>
        <row r="2872">
          <cell r="A2872" t="str">
            <v>SDGE:ROB:LIGHTING - INTERIOR LINEAR FLUORESCENT FIXTURE &lt;=64 WATTS REPLACING &lt;=100 WATTS</v>
          </cell>
          <cell r="B2872" t="str">
            <v>SDGE</v>
          </cell>
          <cell r="C2872" t="str">
            <v>ROB</v>
          </cell>
          <cell r="D2872" t="str">
            <v>LIGHTING - INTERIOR LINEAR FLUORESCENT FIXTURE &lt;=64 WATTS REPLACING &lt;=100 WATTS</v>
          </cell>
          <cell r="E2872" t="str">
            <v>Com</v>
          </cell>
          <cell r="F2872">
            <v>13.31</v>
          </cell>
          <cell r="G2872">
            <v>0</v>
          </cell>
          <cell r="H2872">
            <v>13.31</v>
          </cell>
          <cell r="I2872">
            <v>0</v>
          </cell>
          <cell r="J2872" t="b">
            <v>0</v>
          </cell>
        </row>
        <row r="2873">
          <cell r="A2873" t="str">
            <v>SDGE:ROB:LIGHTING - T8 TO 4FT 25 WATT LAMP</v>
          </cell>
          <cell r="B2873" t="str">
            <v>SDGE</v>
          </cell>
          <cell r="C2873" t="str">
            <v>ROB</v>
          </cell>
          <cell r="D2873" t="str">
            <v>LIGHTING - T8 TO 4FT 25 WATT LAMP</v>
          </cell>
          <cell r="E2873" t="str">
            <v>Com</v>
          </cell>
          <cell r="F2873">
            <v>14.49</v>
          </cell>
          <cell r="G2873">
            <v>0</v>
          </cell>
          <cell r="H2873">
            <v>4.83</v>
          </cell>
          <cell r="I2873">
            <v>0</v>
          </cell>
          <cell r="J2873" t="b">
            <v>1</v>
          </cell>
        </row>
        <row r="2874">
          <cell r="A2874" t="str">
            <v>SDGE:ROB:REFRIGERATION - NEW REFRIGERATION CASE W/DOORS-LOW TEMPERATURE CASE</v>
          </cell>
          <cell r="B2874" t="str">
            <v>SDGE</v>
          </cell>
          <cell r="C2874" t="str">
            <v>ROB</v>
          </cell>
          <cell r="D2874" t="str">
            <v>REFRIGERATION - NEW REFRIGERATION CASE W/DOORS-LOW TEMPERATURE CASE</v>
          </cell>
          <cell r="E2874" t="str">
            <v>Com</v>
          </cell>
          <cell r="F2874">
            <v>12</v>
          </cell>
          <cell r="G2874">
            <v>0</v>
          </cell>
          <cell r="H2874">
            <v>12</v>
          </cell>
          <cell r="I2874">
            <v>0</v>
          </cell>
          <cell r="J2874" t="b">
            <v>0</v>
          </cell>
        </row>
        <row r="2875">
          <cell r="A2875" t="str">
            <v>SDGE:RET:INCREASED DUCT INSULATION IN OLDER VINTAGES (PRE-1978)</v>
          </cell>
          <cell r="B2875" t="str">
            <v>SDGE</v>
          </cell>
          <cell r="C2875" t="str">
            <v>RET</v>
          </cell>
          <cell r="D2875" t="str">
            <v>INCREASED DUCT INSULATION IN OLDER VINTAGES (PRE-1978)</v>
          </cell>
          <cell r="E2875" t="str">
            <v>Com</v>
          </cell>
          <cell r="F2875">
            <v>20</v>
          </cell>
          <cell r="G2875">
            <v>0</v>
          </cell>
          <cell r="H2875">
            <v>5</v>
          </cell>
          <cell r="I2875">
            <v>0</v>
          </cell>
          <cell r="J2875" t="b">
            <v>1</v>
          </cell>
        </row>
        <row r="2876">
          <cell r="A2876" t="str">
            <v>SDGE:ROB:LIGHTING - INTERIOR COMPACT FLUORESCENT FIXTURE &lt;=70 WATTS</v>
          </cell>
          <cell r="B2876" t="str">
            <v>SDGE</v>
          </cell>
          <cell r="C2876" t="str">
            <v>ROB</v>
          </cell>
          <cell r="D2876" t="str">
            <v>LIGHTING - INTERIOR COMPACT FLUORESCENT FIXTURE &lt;=70 WATTS</v>
          </cell>
          <cell r="E2876" t="str">
            <v>Com</v>
          </cell>
          <cell r="F2876">
            <v>12</v>
          </cell>
          <cell r="G2876">
            <v>0</v>
          </cell>
          <cell r="H2876">
            <v>12</v>
          </cell>
          <cell r="I2876">
            <v>0</v>
          </cell>
          <cell r="J2876" t="b">
            <v>0</v>
          </cell>
        </row>
        <row r="2877">
          <cell r="A2877" t="str">
            <v>SDGE:ROB:LIGHTING - INTERIOR LINEAR FLUORESCENT FIXTURE &lt;=192 WATTS REPLACING 176-399 WATTS</v>
          </cell>
          <cell r="B2877" t="str">
            <v>SDGE</v>
          </cell>
          <cell r="C2877" t="str">
            <v>ROB</v>
          </cell>
          <cell r="D2877" t="str">
            <v>LIGHTING - INTERIOR LINEAR FLUORESCENT FIXTURE &lt;=192 WATTS REPLACING 176-399 WATTS</v>
          </cell>
          <cell r="E2877" t="str">
            <v>Com</v>
          </cell>
          <cell r="F2877">
            <v>14.26</v>
          </cell>
          <cell r="G2877">
            <v>0</v>
          </cell>
          <cell r="H2877">
            <v>14.26</v>
          </cell>
          <cell r="I2877">
            <v>0</v>
          </cell>
          <cell r="J2877" t="b">
            <v>0</v>
          </cell>
        </row>
        <row r="2878">
          <cell r="A2878" t="str">
            <v>SDGE:ROB:LIGHTING - INTERIOR LINEAR FLUORESCENT FIXTURE &lt;=192 WATTS REPLACING 176-399 WATTS</v>
          </cell>
          <cell r="B2878" t="str">
            <v>SDGE</v>
          </cell>
          <cell r="C2878" t="str">
            <v>ROB</v>
          </cell>
          <cell r="D2878" t="str">
            <v>LIGHTING - INTERIOR LINEAR FLUORESCENT FIXTURE &lt;=192 WATTS REPLACING 176-399 WATTS</v>
          </cell>
          <cell r="E2878" t="str">
            <v>Com</v>
          </cell>
          <cell r="F2878">
            <v>15</v>
          </cell>
          <cell r="G2878">
            <v>0</v>
          </cell>
          <cell r="H2878">
            <v>15</v>
          </cell>
          <cell r="I2878">
            <v>0</v>
          </cell>
          <cell r="J2878" t="b">
            <v>0</v>
          </cell>
        </row>
        <row r="2879">
          <cell r="A2879" t="str">
            <v>SDGE:ROB:LIGHTING - INTERIOR LINEAR FLUORESCENT FIXTURE &lt;=64 WATTS REPLACING &lt;=100 WATTS</v>
          </cell>
          <cell r="B2879" t="str">
            <v>SDGE</v>
          </cell>
          <cell r="C2879" t="str">
            <v>ROB</v>
          </cell>
          <cell r="D2879" t="str">
            <v>LIGHTING - INTERIOR LINEAR FLUORESCENT FIXTURE &lt;=64 WATTS REPLACING &lt;=100 WATTS</v>
          </cell>
          <cell r="E2879" t="str">
            <v>Com</v>
          </cell>
          <cell r="F2879">
            <v>15</v>
          </cell>
          <cell r="G2879">
            <v>0</v>
          </cell>
          <cell r="H2879">
            <v>15</v>
          </cell>
          <cell r="I2879">
            <v>0</v>
          </cell>
          <cell r="J2879" t="b">
            <v>0</v>
          </cell>
        </row>
        <row r="2880">
          <cell r="A2880" t="str">
            <v>SDGE:ROB:LIGHTING - T8 TO 4FT 25 WATT LAMP</v>
          </cell>
          <cell r="B2880" t="str">
            <v>SDGE</v>
          </cell>
          <cell r="C2880" t="str">
            <v>ROB</v>
          </cell>
          <cell r="D2880" t="str">
            <v>LIGHTING - T8 TO 4FT 25 WATT LAMP</v>
          </cell>
          <cell r="E2880" t="str">
            <v>Com</v>
          </cell>
          <cell r="F2880">
            <v>13.31</v>
          </cell>
          <cell r="G2880">
            <v>0</v>
          </cell>
          <cell r="H2880">
            <v>4.4366666666666665</v>
          </cell>
          <cell r="I2880">
            <v>0</v>
          </cell>
          <cell r="J2880" t="b">
            <v>1</v>
          </cell>
        </row>
        <row r="2881">
          <cell r="A2881" t="str">
            <v>SDGE:ROB:WATER HEATING - HE STORAGE WATER HEATER</v>
          </cell>
          <cell r="B2881" t="str">
            <v>SDGE</v>
          </cell>
          <cell r="C2881" t="str">
            <v>ROB</v>
          </cell>
          <cell r="D2881" t="str">
            <v>WATER HEATING - HE STORAGE WATER HEATER</v>
          </cell>
          <cell r="E2881" t="str">
            <v>Com</v>
          </cell>
          <cell r="F2881">
            <v>15</v>
          </cell>
          <cell r="G2881">
            <v>0</v>
          </cell>
          <cell r="H2881">
            <v>15</v>
          </cell>
          <cell r="I2881">
            <v>0</v>
          </cell>
          <cell r="J2881" t="b">
            <v>0</v>
          </cell>
        </row>
        <row r="2882">
          <cell r="A2882" t="str">
            <v>SDGE:ER:PKG HP &lt;65K SINGLE PHASE SEER = 14.0 ER-REBATE</v>
          </cell>
          <cell r="B2882" t="str">
            <v>SDGE</v>
          </cell>
          <cell r="C2882" t="str">
            <v>ER</v>
          </cell>
          <cell r="D2882" t="str">
            <v>PKG HP &lt;65K SINGLE PHASE SEER = 14.0 ER-REBATE</v>
          </cell>
          <cell r="E2882" t="str">
            <v>Com</v>
          </cell>
          <cell r="F2882">
            <v>15</v>
          </cell>
          <cell r="G2882">
            <v>5</v>
          </cell>
          <cell r="H2882">
            <v>15</v>
          </cell>
          <cell r="I2882">
            <v>5</v>
          </cell>
          <cell r="J2882" t="b">
            <v>0</v>
          </cell>
        </row>
        <row r="2883">
          <cell r="A2883" t="str">
            <v>SDGE:ER:4-FOOT (4-LAMP) - (2) 48IN (2) PREMIUM INSTANT START BALLAST - REDUCED LIGHT OUPUT W/REFLECTOR T8 LF</v>
          </cell>
          <cell r="B2883" t="str">
            <v>SDGE</v>
          </cell>
          <cell r="C2883" t="str">
            <v>ER</v>
          </cell>
          <cell r="D2883" t="str">
            <v>4-FOOT (4-LAMP) - (2) 48IN (2) PREMIUM INSTANT START BALLAST - REDUCED LIGHT OUPUT W/REFLECTOR T8 LF</v>
          </cell>
          <cell r="E2883" t="str">
            <v>Com</v>
          </cell>
          <cell r="F2883">
            <v>13.31</v>
          </cell>
          <cell r="G2883">
            <v>4.4000000000000004</v>
          </cell>
          <cell r="H2883">
            <v>13.31</v>
          </cell>
          <cell r="I2883">
            <v>4.4000000000000004</v>
          </cell>
          <cell r="J2883" t="b">
            <v>0</v>
          </cell>
        </row>
        <row r="2884">
          <cell r="A2884" t="str">
            <v>SDGE:ER:LIGHTING - 4 FT 4TH GEN. T-8 WITH ELEC. BALLAST (2-LAMP)</v>
          </cell>
          <cell r="B2884" t="str">
            <v>SDGE</v>
          </cell>
          <cell r="C2884" t="str">
            <v>ER</v>
          </cell>
          <cell r="D2884" t="str">
            <v>LIGHTING - 4 FT 4TH GEN. T-8 WITH ELEC. BALLAST (2-LAMP)</v>
          </cell>
          <cell r="E2884" t="str">
            <v>Com</v>
          </cell>
          <cell r="F2884">
            <v>14.26</v>
          </cell>
          <cell r="G2884">
            <v>4.8</v>
          </cell>
          <cell r="H2884">
            <v>14.26</v>
          </cell>
          <cell r="I2884">
            <v>4.8</v>
          </cell>
          <cell r="J2884" t="b">
            <v>0</v>
          </cell>
        </row>
        <row r="2885">
          <cell r="A2885" t="str">
            <v>SDGE:ER:LIGHTING - 4 FT 4TH GEN. T-8 WITH ELEC. BALLAST (2-LAMP)</v>
          </cell>
          <cell r="B2885" t="str">
            <v>SDGE</v>
          </cell>
          <cell r="C2885" t="str">
            <v>ER</v>
          </cell>
          <cell r="D2885" t="str">
            <v>LIGHTING - 4 FT 4TH GEN. T-8 WITH ELEC. BALLAST (2-LAMP)</v>
          </cell>
          <cell r="E2885" t="str">
            <v>Com</v>
          </cell>
          <cell r="F2885">
            <v>14.49</v>
          </cell>
          <cell r="G2885">
            <v>4.8</v>
          </cell>
          <cell r="H2885">
            <v>14.49</v>
          </cell>
          <cell r="I2885">
            <v>4.8</v>
          </cell>
          <cell r="J2885" t="b">
            <v>0</v>
          </cell>
        </row>
        <row r="2886">
          <cell r="A2886" t="str">
            <v>SDGE:RET:CF HARDWIRED FIXTURE 28W</v>
          </cell>
          <cell r="B2886" t="str">
            <v>SDGE</v>
          </cell>
          <cell r="C2886" t="str">
            <v>RET</v>
          </cell>
          <cell r="D2886" t="str">
            <v>CF HARDWIRED FIXTURE 28W</v>
          </cell>
          <cell r="E2886" t="str">
            <v>Com</v>
          </cell>
          <cell r="F2886">
            <v>2.4900000000000002</v>
          </cell>
          <cell r="G2886">
            <v>0</v>
          </cell>
          <cell r="H2886">
            <v>2.4900000000000002</v>
          </cell>
          <cell r="I2886">
            <v>0</v>
          </cell>
          <cell r="J2886" t="b">
            <v>0</v>
          </cell>
        </row>
        <row r="2887">
          <cell r="A2887" t="str">
            <v>SDGE:RET:CF HARDWIRED FIXTURE 28W</v>
          </cell>
          <cell r="B2887" t="str">
            <v>SDGE</v>
          </cell>
          <cell r="C2887" t="str">
            <v>RET</v>
          </cell>
          <cell r="D2887" t="str">
            <v>CF HARDWIRED FIXTURE 28W</v>
          </cell>
          <cell r="E2887" t="str">
            <v>Com</v>
          </cell>
          <cell r="F2887">
            <v>3.36</v>
          </cell>
          <cell r="G2887">
            <v>0</v>
          </cell>
          <cell r="H2887">
            <v>3.36</v>
          </cell>
          <cell r="I2887">
            <v>0</v>
          </cell>
          <cell r="J2887" t="b">
            <v>0</v>
          </cell>
        </row>
        <row r="2888">
          <cell r="A2888" t="str">
            <v>SDGE:RET:FL, (1) 96IN, T8 LAMP, IS EB, RLO (BF&lt;.85), TANDEM 2 LAMP BALLAST, LUMENS=4152, W/FIXT=49 (RETROFIT)</v>
          </cell>
          <cell r="B2888" t="str">
            <v>SDGE</v>
          </cell>
          <cell r="C2888" t="str">
            <v>RET</v>
          </cell>
          <cell r="D2888" t="str">
            <v>FL, (1) 96IN, T8 LAMP, IS EB, RLO (BF&lt;.85), TANDEM 2 LAMP BALLAST, LUMENS=4152, W/FIXT=49 (RETROFIT)</v>
          </cell>
          <cell r="E2888" t="str">
            <v>Com</v>
          </cell>
          <cell r="F2888">
            <v>16</v>
          </cell>
          <cell r="G2888">
            <v>0</v>
          </cell>
          <cell r="H2888">
            <v>16</v>
          </cell>
          <cell r="I2888">
            <v>0</v>
          </cell>
          <cell r="J2888" t="b">
            <v>0</v>
          </cell>
        </row>
        <row r="2889">
          <cell r="A2889" t="str">
            <v>SDGE:RET:LIGHTING - 3 FT 4TH GEN. T-8 WITH ELEC. BALLAST (1 LAMP)</v>
          </cell>
          <cell r="B2889" t="str">
            <v>SDGE</v>
          </cell>
          <cell r="C2889" t="str">
            <v>RET</v>
          </cell>
          <cell r="D2889" t="str">
            <v>LIGHTING - 3 FT 4TH GEN. T-8 WITH ELEC. BALLAST (1 LAMP)</v>
          </cell>
          <cell r="E2889" t="str">
            <v>Com</v>
          </cell>
          <cell r="F2889">
            <v>14.26</v>
          </cell>
          <cell r="G2889">
            <v>0</v>
          </cell>
          <cell r="H2889">
            <v>14.26</v>
          </cell>
          <cell r="I2889">
            <v>0</v>
          </cell>
          <cell r="J2889" t="b">
            <v>0</v>
          </cell>
        </row>
        <row r="2890">
          <cell r="A2890" t="str">
            <v>SDGE:RET:LIGHTING - 3 FT 4TH GEN. T-8 WITH ELEC. BALLAST (1 LAMP)</v>
          </cell>
          <cell r="B2890" t="str">
            <v>SDGE</v>
          </cell>
          <cell r="C2890" t="str">
            <v>RET</v>
          </cell>
          <cell r="D2890" t="str">
            <v>LIGHTING - 3 FT 4TH GEN. T-8 WITH ELEC. BALLAST (1 LAMP)</v>
          </cell>
          <cell r="E2890" t="str">
            <v>Com</v>
          </cell>
          <cell r="F2890">
            <v>14.49</v>
          </cell>
          <cell r="G2890">
            <v>0</v>
          </cell>
          <cell r="H2890">
            <v>14.49</v>
          </cell>
          <cell r="I2890">
            <v>0</v>
          </cell>
          <cell r="J2890" t="b">
            <v>0</v>
          </cell>
        </row>
        <row r="2891">
          <cell r="A2891" t="str">
            <v>SDGE:RET:LIGHTING - T8 TO 4FT 28 WATT LAMP &amp; BALLAST (2 LAMP)</v>
          </cell>
          <cell r="B2891" t="str">
            <v>SDGE</v>
          </cell>
          <cell r="C2891" t="str">
            <v>RET</v>
          </cell>
          <cell r="D2891" t="str">
            <v>LIGHTING - T8 TO 4FT 28 WATT LAMP &amp; BALLAST (2 LAMP)</v>
          </cell>
          <cell r="E2891" t="str">
            <v>Com</v>
          </cell>
          <cell r="F2891">
            <v>14.49</v>
          </cell>
          <cell r="G2891">
            <v>0</v>
          </cell>
          <cell r="H2891">
            <v>14.49</v>
          </cell>
          <cell r="I2891">
            <v>0</v>
          </cell>
          <cell r="J2891" t="b">
            <v>0</v>
          </cell>
        </row>
        <row r="2892">
          <cell r="A2892" t="str">
            <v>SDGE:RET:PRE-RINSE SPRAY HEAD IN RESTAURANTS</v>
          </cell>
          <cell r="B2892" t="str">
            <v>SDGE</v>
          </cell>
          <cell r="C2892" t="str">
            <v>RET</v>
          </cell>
          <cell r="D2892" t="str">
            <v>PRE-RINSE SPRAY HEAD IN RESTAURANTS</v>
          </cell>
          <cell r="E2892" t="str">
            <v>Com</v>
          </cell>
          <cell r="F2892">
            <v>10</v>
          </cell>
          <cell r="G2892">
            <v>0</v>
          </cell>
          <cell r="H2892">
            <v>6.666666666666667</v>
          </cell>
          <cell r="I2892">
            <v>0</v>
          </cell>
          <cell r="J2892" t="b">
            <v>1</v>
          </cell>
        </row>
        <row r="2893">
          <cell r="A2893" t="str">
            <v>SDGE:RET:PROGRAMMABLE TIMECLOCK TO CONTROL LIGHTING</v>
          </cell>
          <cell r="B2893" t="str">
            <v>SDGE</v>
          </cell>
          <cell r="C2893" t="str">
            <v>RET</v>
          </cell>
          <cell r="D2893" t="str">
            <v>PROGRAMMABLE TIMECLOCK TO CONTROL LIGHTING</v>
          </cell>
          <cell r="E2893" t="str">
            <v>Com</v>
          </cell>
          <cell r="F2893">
            <v>8</v>
          </cell>
          <cell r="G2893">
            <v>0</v>
          </cell>
          <cell r="H2893">
            <v>5</v>
          </cell>
          <cell r="I2893">
            <v>0</v>
          </cell>
          <cell r="J2893" t="b">
            <v>1</v>
          </cell>
        </row>
        <row r="2894">
          <cell r="A2894" t="str">
            <v>SDGE:RET:REFRIGERATION - NIGHT COVERS FOR DISPLAY CASES MED TEMP</v>
          </cell>
          <cell r="B2894" t="str">
            <v>SDGE</v>
          </cell>
          <cell r="C2894" t="str">
            <v>RET</v>
          </cell>
          <cell r="D2894" t="str">
            <v>REFRIGERATION - NIGHT COVERS FOR DISPLAY CASES MED TEMP</v>
          </cell>
          <cell r="E2894" t="str">
            <v>Com</v>
          </cell>
          <cell r="F2894">
            <v>5</v>
          </cell>
          <cell r="G2894">
            <v>0</v>
          </cell>
          <cell r="H2894">
            <v>4</v>
          </cell>
          <cell r="I2894">
            <v>0</v>
          </cell>
          <cell r="J2894" t="b">
            <v>1</v>
          </cell>
        </row>
        <row r="2895">
          <cell r="A2895" t="str">
            <v>SDGE:RET:LIGHTING - REMOVE 4 FT T-8 (DE-LAMP 32W)</v>
          </cell>
          <cell r="B2895" t="str">
            <v>SDGE</v>
          </cell>
          <cell r="C2895" t="str">
            <v>RET</v>
          </cell>
          <cell r="D2895" t="str">
            <v>LIGHTING - REMOVE 4 FT T-8 (DE-LAMP 32W)</v>
          </cell>
          <cell r="E2895" t="str">
            <v>Ind</v>
          </cell>
          <cell r="F2895">
            <v>15</v>
          </cell>
          <cell r="G2895">
            <v>0</v>
          </cell>
          <cell r="H2895">
            <v>15</v>
          </cell>
          <cell r="I2895">
            <v>0</v>
          </cell>
          <cell r="J2895" t="b">
            <v>0</v>
          </cell>
        </row>
        <row r="2896">
          <cell r="A2896" t="str">
            <v>SDGE:ROB:LED INTEGRAL A-LAMP UP TO 11 WATT INTERIOR</v>
          </cell>
          <cell r="B2896" t="str">
            <v>SDGE</v>
          </cell>
          <cell r="C2896" t="str">
            <v>ROB</v>
          </cell>
          <cell r="D2896" t="str">
            <v>LED INTEGRAL A-LAMP UP TO 11 WATT INTERIOR</v>
          </cell>
          <cell r="E2896" t="str">
            <v>Ind</v>
          </cell>
          <cell r="F2896">
            <v>7.57</v>
          </cell>
          <cell r="G2896">
            <v>0</v>
          </cell>
          <cell r="H2896">
            <v>7.57</v>
          </cell>
          <cell r="I2896">
            <v>0</v>
          </cell>
          <cell r="J2896" t="b">
            <v>0</v>
          </cell>
        </row>
        <row r="2897">
          <cell r="A2897" t="str">
            <v>SDGE:ROB:LIGHTING - EXTERIOR LED FIXTURES &lt;=80 WATTS</v>
          </cell>
          <cell r="B2897" t="str">
            <v>SDGE</v>
          </cell>
          <cell r="C2897" t="str">
            <v>ROB</v>
          </cell>
          <cell r="D2897" t="str">
            <v>LIGHTING - EXTERIOR LED FIXTURES &lt;=80 WATTS</v>
          </cell>
          <cell r="E2897" t="str">
            <v>Ind</v>
          </cell>
          <cell r="F2897">
            <v>6.67</v>
          </cell>
          <cell r="G2897">
            <v>0</v>
          </cell>
          <cell r="H2897">
            <v>6.67</v>
          </cell>
          <cell r="I2897">
            <v>0</v>
          </cell>
          <cell r="J2897" t="b">
            <v>0</v>
          </cell>
        </row>
        <row r="2898">
          <cell r="A2898" t="str">
            <v>SDGE:ROB:LIGHTING - EXTERIOR LED FIXTURES &lt;=80 WATTS</v>
          </cell>
          <cell r="B2898" t="str">
            <v>SDGE</v>
          </cell>
          <cell r="C2898" t="str">
            <v>ROB</v>
          </cell>
          <cell r="D2898" t="str">
            <v>LIGHTING - EXTERIOR LED FIXTURES &lt;=80 WATTS</v>
          </cell>
          <cell r="E2898" t="str">
            <v>Ind</v>
          </cell>
          <cell r="F2898">
            <v>6.71</v>
          </cell>
          <cell r="G2898">
            <v>0</v>
          </cell>
          <cell r="H2898">
            <v>6.71</v>
          </cell>
          <cell r="I2898">
            <v>0</v>
          </cell>
          <cell r="J2898" t="b">
            <v>0</v>
          </cell>
        </row>
        <row r="2899">
          <cell r="A2899" t="str">
            <v>SDGE:RET:COMMERCIAL-LED RECESSED DOWNLIGHT 16 WATT</v>
          </cell>
          <cell r="B2899" t="str">
            <v>SDGE</v>
          </cell>
          <cell r="C2899" t="str">
            <v>RET</v>
          </cell>
          <cell r="D2899" t="str">
            <v>COMMERCIAL-LED RECESSED DOWNLIGHT 16 WATT</v>
          </cell>
          <cell r="E2899" t="str">
            <v>CC</v>
          </cell>
          <cell r="F2899">
            <v>6.51</v>
          </cell>
          <cell r="G2899">
            <v>0</v>
          </cell>
          <cell r="H2899">
            <v>6.51</v>
          </cell>
          <cell r="I2899">
            <v>0</v>
          </cell>
          <cell r="J2899" t="b">
            <v>0</v>
          </cell>
        </row>
        <row r="2900">
          <cell r="A2900" t="str">
            <v>SDGE:ROB:ADDER FOR SPECIALTY BULB</v>
          </cell>
          <cell r="B2900" t="str">
            <v>SDGE</v>
          </cell>
          <cell r="C2900" t="str">
            <v>ROB</v>
          </cell>
          <cell r="D2900" t="str">
            <v>ADDER FOR SPECIALTY BULB</v>
          </cell>
          <cell r="E2900" t="str">
            <v>CC</v>
          </cell>
          <cell r="F2900">
            <v>0</v>
          </cell>
          <cell r="G2900">
            <v>0</v>
          </cell>
          <cell r="H2900">
            <v>0</v>
          </cell>
          <cell r="I2900">
            <v>0</v>
          </cell>
          <cell r="J2900" t="b">
            <v>0</v>
          </cell>
        </row>
        <row r="2901">
          <cell r="A2901" t="str">
            <v>SDGE:ROB:COMMERCIAL LED SCREW-IN R30 10 WATT</v>
          </cell>
          <cell r="B2901" t="str">
            <v>SDGE</v>
          </cell>
          <cell r="C2901" t="str">
            <v>ROB</v>
          </cell>
          <cell r="D2901" t="str">
            <v>COMMERCIAL LED SCREW-IN R30 10 WATT</v>
          </cell>
          <cell r="E2901" t="str">
            <v>CC</v>
          </cell>
          <cell r="F2901">
            <v>7.72</v>
          </cell>
          <cell r="G2901">
            <v>0</v>
          </cell>
          <cell r="H2901">
            <v>7.72</v>
          </cell>
          <cell r="I2901">
            <v>0</v>
          </cell>
          <cell r="J2901" t="b">
            <v>0</v>
          </cell>
        </row>
        <row r="2902">
          <cell r="A2902" t="str">
            <v>SDGE:ROB:COMMERCIAL-LED RECESSED DOWNLIGHT 12 WATT</v>
          </cell>
          <cell r="B2902" t="str">
            <v>SDGE</v>
          </cell>
          <cell r="C2902" t="str">
            <v>ROB</v>
          </cell>
          <cell r="D2902" t="str">
            <v>COMMERCIAL-LED RECESSED DOWNLIGHT 12 WATT</v>
          </cell>
          <cell r="E2902" t="str">
            <v>CC</v>
          </cell>
          <cell r="F2902">
            <v>7.57</v>
          </cell>
          <cell r="G2902">
            <v>0</v>
          </cell>
          <cell r="H2902">
            <v>7.57</v>
          </cell>
          <cell r="I2902">
            <v>0</v>
          </cell>
          <cell r="J2902" t="b">
            <v>0</v>
          </cell>
        </row>
        <row r="2903">
          <cell r="A2903" t="str">
            <v>SDGE:ROB:COMMERCIAL-LED RECESSED DOWNLIGHT/RETROFIT 10 WATT</v>
          </cell>
          <cell r="B2903" t="str">
            <v>SDGE</v>
          </cell>
          <cell r="C2903" t="str">
            <v>ROB</v>
          </cell>
          <cell r="D2903" t="str">
            <v>COMMERCIAL-LED RECESSED DOWNLIGHT/RETROFIT 10 WATT</v>
          </cell>
          <cell r="E2903" t="str">
            <v>CC</v>
          </cell>
          <cell r="F2903">
            <v>6.55</v>
          </cell>
          <cell r="G2903">
            <v>0</v>
          </cell>
          <cell r="H2903">
            <v>6.55</v>
          </cell>
          <cell r="I2903">
            <v>0</v>
          </cell>
          <cell r="J2903" t="b">
            <v>0</v>
          </cell>
        </row>
        <row r="2904">
          <cell r="A2904" t="str">
            <v>SDGE:ROB:COMMERCIAL-LED RECESSED DOWNLIGHT/RETROFIT 10 WATT</v>
          </cell>
          <cell r="B2904" t="str">
            <v>SDGE</v>
          </cell>
          <cell r="C2904" t="str">
            <v>ROB</v>
          </cell>
          <cell r="D2904" t="str">
            <v>COMMERCIAL-LED RECESSED DOWNLIGHT/RETROFIT 10 WATT</v>
          </cell>
          <cell r="E2904" t="str">
            <v>CC</v>
          </cell>
          <cell r="F2904">
            <v>7.66</v>
          </cell>
          <cell r="G2904">
            <v>0</v>
          </cell>
          <cell r="H2904">
            <v>7.66</v>
          </cell>
          <cell r="I2904">
            <v>0</v>
          </cell>
          <cell r="J2904" t="b">
            <v>0</v>
          </cell>
        </row>
        <row r="2905">
          <cell r="A2905" t="str">
            <v>SDGE:ROB:COMMERCIAL-LED RECESSED DOWNLIGHT/RETROFIT 11 WATT</v>
          </cell>
          <cell r="B2905" t="str">
            <v>SDGE</v>
          </cell>
          <cell r="C2905" t="str">
            <v>ROB</v>
          </cell>
          <cell r="D2905" t="str">
            <v>COMMERCIAL-LED RECESSED DOWNLIGHT/RETROFIT 11 WATT</v>
          </cell>
          <cell r="E2905" t="str">
            <v>CC</v>
          </cell>
          <cell r="F2905">
            <v>6.51</v>
          </cell>
          <cell r="G2905">
            <v>0</v>
          </cell>
          <cell r="H2905">
            <v>6.51</v>
          </cell>
          <cell r="I2905">
            <v>0</v>
          </cell>
          <cell r="J2905" t="b">
            <v>0</v>
          </cell>
        </row>
        <row r="2906">
          <cell r="A2906" t="str">
            <v>SDGE:ROB:COMMERCIAL-LED SCREW-IN A-LAMP 11 WATT</v>
          </cell>
          <cell r="B2906" t="str">
            <v>SDGE</v>
          </cell>
          <cell r="C2906" t="str">
            <v>ROB</v>
          </cell>
          <cell r="D2906" t="str">
            <v>COMMERCIAL-LED SCREW-IN A-LAMP 11 WATT</v>
          </cell>
          <cell r="E2906" t="str">
            <v>CC</v>
          </cell>
          <cell r="F2906">
            <v>7.66</v>
          </cell>
          <cell r="G2906">
            <v>0</v>
          </cell>
          <cell r="H2906">
            <v>7.66</v>
          </cell>
          <cell r="I2906">
            <v>0</v>
          </cell>
          <cell r="J2906" t="b">
            <v>0</v>
          </cell>
        </row>
        <row r="2907">
          <cell r="A2907" t="str">
            <v>SDGE:ROB:COMMERCIAL-LED SCREW-IN A-LAMP 12 WATT</v>
          </cell>
          <cell r="B2907" t="str">
            <v>SDGE</v>
          </cell>
          <cell r="C2907" t="str">
            <v>ROB</v>
          </cell>
          <cell r="D2907" t="str">
            <v>COMMERCIAL-LED SCREW-IN A-LAMP 12 WATT</v>
          </cell>
          <cell r="E2907" t="str">
            <v>CC</v>
          </cell>
          <cell r="F2907">
            <v>6.51</v>
          </cell>
          <cell r="G2907">
            <v>0</v>
          </cell>
          <cell r="H2907">
            <v>6.51</v>
          </cell>
          <cell r="I2907">
            <v>0</v>
          </cell>
          <cell r="J2907" t="b">
            <v>0</v>
          </cell>
        </row>
        <row r="2908">
          <cell r="A2908" t="str">
            <v>SDGE:ROB:COMMERCIAL-LED SCREW-IN A-LAMP 12 WATT</v>
          </cell>
          <cell r="B2908" t="str">
            <v>SDGE</v>
          </cell>
          <cell r="C2908" t="str">
            <v>ROB</v>
          </cell>
          <cell r="D2908" t="str">
            <v>COMMERCIAL-LED SCREW-IN A-LAMP 12 WATT</v>
          </cell>
          <cell r="E2908" t="str">
            <v>CC</v>
          </cell>
          <cell r="F2908">
            <v>6.71</v>
          </cell>
          <cell r="G2908">
            <v>0</v>
          </cell>
          <cell r="H2908">
            <v>6.71</v>
          </cell>
          <cell r="I2908">
            <v>0</v>
          </cell>
          <cell r="J2908" t="b">
            <v>0</v>
          </cell>
        </row>
        <row r="2909">
          <cell r="A2909" t="str">
            <v>SDGE:RET:PTAC/PTHP CONTROLLERS EMS-DI</v>
          </cell>
          <cell r="B2909" t="str">
            <v>SDGE</v>
          </cell>
          <cell r="C2909" t="str">
            <v>RET</v>
          </cell>
          <cell r="D2909" t="str">
            <v>PTAC/PTHP CONTROLLERS EMS-DI</v>
          </cell>
          <cell r="E2909" t="str">
            <v>Com</v>
          </cell>
          <cell r="F2909">
            <v>11</v>
          </cell>
          <cell r="G2909">
            <v>0</v>
          </cell>
          <cell r="H2909">
            <v>6.666666666666667</v>
          </cell>
          <cell r="I2909">
            <v>0</v>
          </cell>
          <cell r="J2909" t="b">
            <v>1</v>
          </cell>
        </row>
        <row r="2910">
          <cell r="A2910" t="str">
            <v>SDGE:ROB:COMMERCIAL-LED SCREW-IN A-LAMP 6 WATT</v>
          </cell>
          <cell r="B2910" t="str">
            <v>SDGE</v>
          </cell>
          <cell r="C2910" t="str">
            <v>ROB</v>
          </cell>
          <cell r="D2910" t="str">
            <v>COMMERCIAL-LED SCREW-IN A-LAMP 6 WATT</v>
          </cell>
          <cell r="E2910" t="str">
            <v>CC</v>
          </cell>
          <cell r="F2910">
            <v>6.51</v>
          </cell>
          <cell r="G2910">
            <v>0</v>
          </cell>
          <cell r="H2910">
            <v>6.51</v>
          </cell>
          <cell r="I2910">
            <v>0</v>
          </cell>
          <cell r="J2910" t="b">
            <v>0</v>
          </cell>
        </row>
        <row r="2911">
          <cell r="A2911" t="str">
            <v>SDGE:ROB:COMMERCIAL-LED SCREW-IN PAR20 8 WATT</v>
          </cell>
          <cell r="B2911" t="str">
            <v>SDGE</v>
          </cell>
          <cell r="C2911" t="str">
            <v>ROB</v>
          </cell>
          <cell r="D2911" t="str">
            <v>COMMERCIAL-LED SCREW-IN PAR20 8 WATT</v>
          </cell>
          <cell r="E2911" t="str">
            <v>CC</v>
          </cell>
          <cell r="F2911">
            <v>6.51</v>
          </cell>
          <cell r="G2911">
            <v>0</v>
          </cell>
          <cell r="H2911">
            <v>6.51</v>
          </cell>
          <cell r="I2911">
            <v>0</v>
          </cell>
          <cell r="J2911" t="b">
            <v>0</v>
          </cell>
        </row>
        <row r="2912">
          <cell r="A2912" t="str">
            <v>SDGE:ROB:COMMERCIAL-LED SCREW-IN PAR30 12 WATT</v>
          </cell>
          <cell r="B2912" t="str">
            <v>SDGE</v>
          </cell>
          <cell r="C2912" t="str">
            <v>ROB</v>
          </cell>
          <cell r="D2912" t="str">
            <v>COMMERCIAL-LED SCREW-IN PAR30 12 WATT</v>
          </cell>
          <cell r="E2912" t="str">
            <v>CC</v>
          </cell>
          <cell r="F2912">
            <v>3.8</v>
          </cell>
          <cell r="G2912">
            <v>0</v>
          </cell>
          <cell r="H2912">
            <v>3.8</v>
          </cell>
          <cell r="I2912">
            <v>0</v>
          </cell>
          <cell r="J2912" t="b">
            <v>0</v>
          </cell>
        </row>
        <row r="2913">
          <cell r="A2913" t="str">
            <v>SDGE:ROB:COMMERCIAL-LED SCREW-IN PAR30 12 WATT</v>
          </cell>
          <cell r="B2913" t="str">
            <v>SDGE</v>
          </cell>
          <cell r="C2913" t="str">
            <v>ROB</v>
          </cell>
          <cell r="D2913" t="str">
            <v>COMMERCIAL-LED SCREW-IN PAR30 12 WATT</v>
          </cell>
          <cell r="E2913" t="str">
            <v>CC</v>
          </cell>
          <cell r="F2913">
            <v>6.51</v>
          </cell>
          <cell r="G2913">
            <v>0</v>
          </cell>
          <cell r="H2913">
            <v>6.51</v>
          </cell>
          <cell r="I2913">
            <v>0</v>
          </cell>
          <cell r="J2913" t="b">
            <v>0</v>
          </cell>
        </row>
        <row r="2914">
          <cell r="A2914" t="str">
            <v>SDGE:ROB:COMMERCIAL-LED SCREW-IN PAR30 12 WATT</v>
          </cell>
          <cell r="B2914" t="str">
            <v>SDGE</v>
          </cell>
          <cell r="C2914" t="str">
            <v>ROB</v>
          </cell>
          <cell r="D2914" t="str">
            <v>COMMERCIAL-LED SCREW-IN PAR30 12 WATT</v>
          </cell>
          <cell r="E2914" t="str">
            <v>CC</v>
          </cell>
          <cell r="F2914">
            <v>7.66</v>
          </cell>
          <cell r="G2914">
            <v>0</v>
          </cell>
          <cell r="H2914">
            <v>7.66</v>
          </cell>
          <cell r="I2914">
            <v>0</v>
          </cell>
          <cell r="J2914" t="b">
            <v>0</v>
          </cell>
        </row>
        <row r="2915">
          <cell r="A2915" t="str">
            <v>SDGE:ROB:COMMERCIAL-LED SCREW-IN PAR30 13 WATT</v>
          </cell>
          <cell r="B2915" t="str">
            <v>SDGE</v>
          </cell>
          <cell r="C2915" t="str">
            <v>ROB</v>
          </cell>
          <cell r="D2915" t="str">
            <v>COMMERCIAL-LED SCREW-IN PAR30 13 WATT</v>
          </cell>
          <cell r="E2915" t="str">
            <v>CC</v>
          </cell>
          <cell r="F2915">
            <v>6.51</v>
          </cell>
          <cell r="G2915">
            <v>0</v>
          </cell>
          <cell r="H2915">
            <v>6.51</v>
          </cell>
          <cell r="I2915">
            <v>0</v>
          </cell>
          <cell r="J2915" t="b">
            <v>0</v>
          </cell>
        </row>
        <row r="2916">
          <cell r="A2916" t="str">
            <v>SDGE:ROB:COMMERCIAL-LED SCREW-IN PAR30 14 WATT</v>
          </cell>
          <cell r="B2916" t="str">
            <v>SDGE</v>
          </cell>
          <cell r="C2916" t="str">
            <v>ROB</v>
          </cell>
          <cell r="D2916" t="str">
            <v>COMMERCIAL-LED SCREW-IN PAR30 14 WATT</v>
          </cell>
          <cell r="E2916" t="str">
            <v>CC</v>
          </cell>
          <cell r="F2916">
            <v>6.51</v>
          </cell>
          <cell r="G2916">
            <v>0</v>
          </cell>
          <cell r="H2916">
            <v>6.51</v>
          </cell>
          <cell r="I2916">
            <v>0</v>
          </cell>
          <cell r="J2916" t="b">
            <v>0</v>
          </cell>
        </row>
        <row r="2917">
          <cell r="A2917" t="str">
            <v>SDGE:ROB:COMMERCIAL-LED SCREW-IN PAR38 18 WATT</v>
          </cell>
          <cell r="B2917" t="str">
            <v>SDGE</v>
          </cell>
          <cell r="C2917" t="str">
            <v>ROB</v>
          </cell>
          <cell r="D2917" t="str">
            <v>COMMERCIAL-LED SCREW-IN PAR38 18 WATT</v>
          </cell>
          <cell r="E2917" t="str">
            <v>CC</v>
          </cell>
          <cell r="F2917">
            <v>6.51</v>
          </cell>
          <cell r="G2917">
            <v>0</v>
          </cell>
          <cell r="H2917">
            <v>6.51</v>
          </cell>
          <cell r="I2917">
            <v>0</v>
          </cell>
          <cell r="J2917" t="b">
            <v>0</v>
          </cell>
        </row>
        <row r="2918">
          <cell r="A2918" t="str">
            <v>SCG:RET:DUCT TEST AND SEAL - HIGH TO LOW - 1976 - 1994 - CZ 8</v>
          </cell>
          <cell r="B2918" t="str">
            <v>SCG</v>
          </cell>
          <cell r="C2918" t="str">
            <v>RET</v>
          </cell>
          <cell r="D2918" t="str">
            <v>DUCT TEST AND SEAL - HIGH TO LOW - 1976 - 1994 - CZ 8</v>
          </cell>
          <cell r="E2918" t="str">
            <v>Res</v>
          </cell>
          <cell r="F2918">
            <v>18</v>
          </cell>
          <cell r="G2918">
            <v>0</v>
          </cell>
          <cell r="H2918">
            <v>5</v>
          </cell>
          <cell r="I2918">
            <v>0</v>
          </cell>
          <cell r="J2918" t="b">
            <v>1</v>
          </cell>
        </row>
        <row r="2919">
          <cell r="A2919" t="str">
            <v>SCG:RET:DUCT TEST AND SEAL - HIGH TO LOW - 1995 - 2005 - CZ 14</v>
          </cell>
          <cell r="B2919" t="str">
            <v>SCG</v>
          </cell>
          <cell r="C2919" t="str">
            <v>RET</v>
          </cell>
          <cell r="D2919" t="str">
            <v>DUCT TEST AND SEAL - HIGH TO LOW - 1995 - 2005 - CZ 14</v>
          </cell>
          <cell r="E2919" t="str">
            <v>Res</v>
          </cell>
          <cell r="F2919">
            <v>18</v>
          </cell>
          <cell r="G2919">
            <v>0</v>
          </cell>
          <cell r="H2919">
            <v>5</v>
          </cell>
          <cell r="I2919">
            <v>0</v>
          </cell>
          <cell r="J2919" t="b">
            <v>1</v>
          </cell>
        </row>
        <row r="2920">
          <cell r="A2920" t="str">
            <v>SCG:RET:DUCT TEST AND SEAL - HIGH TO LOW - 1995 - 2005 - CZ 15</v>
          </cell>
          <cell r="B2920" t="str">
            <v>SCG</v>
          </cell>
          <cell r="C2920" t="str">
            <v>RET</v>
          </cell>
          <cell r="D2920" t="str">
            <v>DUCT TEST AND SEAL - HIGH TO LOW - 1995 - 2005 - CZ 15</v>
          </cell>
          <cell r="E2920" t="str">
            <v>Res</v>
          </cell>
          <cell r="F2920">
            <v>18</v>
          </cell>
          <cell r="G2920">
            <v>0</v>
          </cell>
          <cell r="H2920">
            <v>5</v>
          </cell>
          <cell r="I2920">
            <v>0</v>
          </cell>
          <cell r="J2920" t="b">
            <v>1</v>
          </cell>
        </row>
        <row r="2921">
          <cell r="A2921" t="str">
            <v>SCG:RET:DUCT TEST AND SEAL - HIGH TO LOW - AFTER 2005 - CZ 9</v>
          </cell>
          <cell r="B2921" t="str">
            <v>SCG</v>
          </cell>
          <cell r="C2921" t="str">
            <v>RET</v>
          </cell>
          <cell r="D2921" t="str">
            <v>DUCT TEST AND SEAL - HIGH TO LOW - AFTER 2005 - CZ 9</v>
          </cell>
          <cell r="E2921" t="str">
            <v>Res</v>
          </cell>
          <cell r="F2921">
            <v>18</v>
          </cell>
          <cell r="G2921">
            <v>0</v>
          </cell>
          <cell r="H2921">
            <v>5</v>
          </cell>
          <cell r="I2921">
            <v>0</v>
          </cell>
          <cell r="J2921" t="b">
            <v>1</v>
          </cell>
        </row>
        <row r="2922">
          <cell r="A2922" t="str">
            <v>SDGE:ROB:COMMERCIAL-LED SCREW-IN R30 13 WATT</v>
          </cell>
          <cell r="B2922" t="str">
            <v>SDGE</v>
          </cell>
          <cell r="C2922" t="str">
            <v>ROB</v>
          </cell>
          <cell r="D2922" t="str">
            <v>COMMERCIAL-LED SCREW-IN R30 13 WATT</v>
          </cell>
          <cell r="E2922" t="str">
            <v>CC</v>
          </cell>
          <cell r="F2922">
            <v>6.51</v>
          </cell>
          <cell r="G2922">
            <v>0</v>
          </cell>
          <cell r="H2922">
            <v>6.51</v>
          </cell>
          <cell r="I2922">
            <v>0</v>
          </cell>
          <cell r="J2922" t="b">
            <v>0</v>
          </cell>
        </row>
        <row r="2923">
          <cell r="A2923" t="str">
            <v>SDGE:ROB:COMMERCIAL-LED SCREW-IN R30 13 WATT</v>
          </cell>
          <cell r="B2923" t="str">
            <v>SDGE</v>
          </cell>
          <cell r="C2923" t="str">
            <v>ROB</v>
          </cell>
          <cell r="D2923" t="str">
            <v>COMMERCIAL-LED SCREW-IN R30 13 WATT</v>
          </cell>
          <cell r="E2923" t="str">
            <v>CC</v>
          </cell>
          <cell r="F2923">
            <v>7.72</v>
          </cell>
          <cell r="G2923">
            <v>0</v>
          </cell>
          <cell r="H2923">
            <v>7.72</v>
          </cell>
          <cell r="I2923">
            <v>0</v>
          </cell>
          <cell r="J2923" t="b">
            <v>0</v>
          </cell>
        </row>
        <row r="2924">
          <cell r="A2924" t="str">
            <v>SDGE:ROB:COMMERCIAL-LED SCREW-IN R30 15 WATT</v>
          </cell>
          <cell r="B2924" t="str">
            <v>SDGE</v>
          </cell>
          <cell r="C2924" t="str">
            <v>ROB</v>
          </cell>
          <cell r="D2924" t="str">
            <v>COMMERCIAL-LED SCREW-IN R30 15 WATT</v>
          </cell>
          <cell r="E2924" t="str">
            <v>CC</v>
          </cell>
          <cell r="F2924">
            <v>7.66</v>
          </cell>
          <cell r="G2924">
            <v>0</v>
          </cell>
          <cell r="H2924">
            <v>7.66</v>
          </cell>
          <cell r="I2924">
            <v>0</v>
          </cell>
          <cell r="J2924" t="b">
            <v>0</v>
          </cell>
        </row>
        <row r="2925">
          <cell r="A2925" t="str">
            <v>SDGE:ROB:COMMERCIAL-LED SCREW-IN R40 19 WATT</v>
          </cell>
          <cell r="B2925" t="str">
            <v>SDGE</v>
          </cell>
          <cell r="C2925" t="str">
            <v>ROB</v>
          </cell>
          <cell r="D2925" t="str">
            <v>COMMERCIAL-LED SCREW-IN R40 19 WATT</v>
          </cell>
          <cell r="E2925" t="str">
            <v>CC</v>
          </cell>
          <cell r="F2925">
            <v>7.66</v>
          </cell>
          <cell r="G2925">
            <v>0</v>
          </cell>
          <cell r="H2925">
            <v>7.66</v>
          </cell>
          <cell r="I2925">
            <v>0</v>
          </cell>
          <cell r="J2925" t="b">
            <v>0</v>
          </cell>
        </row>
        <row r="2926">
          <cell r="A2926" t="str">
            <v>SDGE:ROB:FURNACE - ENERGY STAR CENTRAL GAS (AFUE=92%)</v>
          </cell>
          <cell r="B2926" t="str">
            <v>SDGE</v>
          </cell>
          <cell r="C2926" t="str">
            <v>ROB</v>
          </cell>
          <cell r="D2926" t="str">
            <v>FURNACE - ENERGY STAR CENTRAL GAS (AFUE=92%)</v>
          </cell>
          <cell r="E2926" t="str">
            <v>Res</v>
          </cell>
          <cell r="F2926">
            <v>20</v>
          </cell>
          <cell r="G2926">
            <v>0</v>
          </cell>
          <cell r="H2926">
            <v>20</v>
          </cell>
          <cell r="I2926">
            <v>0</v>
          </cell>
          <cell r="J2926" t="b">
            <v>0</v>
          </cell>
        </row>
        <row r="2927">
          <cell r="A2927" t="str">
            <v>SDGE:ROB:LED - CANDALEBRA 2 WATT</v>
          </cell>
          <cell r="B2927" t="str">
            <v>SDGE</v>
          </cell>
          <cell r="C2927" t="str">
            <v>ROB</v>
          </cell>
          <cell r="D2927" t="str">
            <v>LED - CANDALEBRA 2 WATT</v>
          </cell>
          <cell r="E2927" t="str">
            <v>CC</v>
          </cell>
          <cell r="F2927">
            <v>16</v>
          </cell>
          <cell r="G2927">
            <v>0</v>
          </cell>
          <cell r="H2927">
            <v>16</v>
          </cell>
          <cell r="I2927">
            <v>0</v>
          </cell>
          <cell r="J2927" t="b">
            <v>0</v>
          </cell>
        </row>
        <row r="2928">
          <cell r="A2928" t="str">
            <v>SDGE:ROB:LED - MR16 5.5 WATT</v>
          </cell>
          <cell r="B2928" t="str">
            <v>SDGE</v>
          </cell>
          <cell r="C2928" t="str">
            <v>ROB</v>
          </cell>
          <cell r="D2928" t="str">
            <v>LED - MR16 5.5 WATT</v>
          </cell>
          <cell r="E2928" t="str">
            <v>CC</v>
          </cell>
          <cell r="F2928">
            <v>8.6999999999999993</v>
          </cell>
          <cell r="G2928">
            <v>0</v>
          </cell>
          <cell r="H2928">
            <v>8.6999999999999993</v>
          </cell>
          <cell r="I2928">
            <v>0</v>
          </cell>
          <cell r="J2928" t="b">
            <v>0</v>
          </cell>
        </row>
        <row r="2929">
          <cell r="A2929" t="str">
            <v>SDGE:ROB:LED RECESSED DOWNLIGHT 15 WATT</v>
          </cell>
          <cell r="B2929" t="str">
            <v>SDGE</v>
          </cell>
          <cell r="C2929" t="str">
            <v>ROB</v>
          </cell>
          <cell r="D2929" t="str">
            <v>LED RECESSED DOWNLIGHT 15 WATT</v>
          </cell>
          <cell r="E2929" t="str">
            <v>CC</v>
          </cell>
          <cell r="F2929">
            <v>16</v>
          </cell>
          <cell r="G2929">
            <v>0</v>
          </cell>
          <cell r="H2929">
            <v>16</v>
          </cell>
          <cell r="I2929">
            <v>0</v>
          </cell>
          <cell r="J2929" t="b">
            <v>0</v>
          </cell>
        </row>
        <row r="2930">
          <cell r="A2930" t="str">
            <v>SDGE:ROB:FURNACE - ENERGY STAR CENTRAL GAS (AFUE=98%) W/VSM</v>
          </cell>
          <cell r="B2930" t="str">
            <v>SDGE</v>
          </cell>
          <cell r="C2930" t="str">
            <v>ROB</v>
          </cell>
          <cell r="D2930" t="str">
            <v>FURNACE - ENERGY STAR CENTRAL GAS (AFUE=98%) W/VSM</v>
          </cell>
          <cell r="E2930" t="str">
            <v>Res</v>
          </cell>
          <cell r="F2930">
            <v>20</v>
          </cell>
          <cell r="G2930">
            <v>0</v>
          </cell>
          <cell r="H2930">
            <v>20</v>
          </cell>
          <cell r="I2930">
            <v>0</v>
          </cell>
          <cell r="J2930" t="b">
            <v>0</v>
          </cell>
        </row>
        <row r="2931">
          <cell r="A2931" t="str">
            <v>SDGE:ROB:LED SCREW-IN A-LAMP 8 WATT</v>
          </cell>
          <cell r="B2931" t="str">
            <v>SDGE</v>
          </cell>
          <cell r="C2931" t="str">
            <v>ROB</v>
          </cell>
          <cell r="D2931" t="str">
            <v>LED SCREW-IN A-LAMP 8 WATT</v>
          </cell>
          <cell r="E2931" t="str">
            <v>CC</v>
          </cell>
          <cell r="F2931">
            <v>16</v>
          </cell>
          <cell r="G2931">
            <v>0</v>
          </cell>
          <cell r="H2931">
            <v>16</v>
          </cell>
          <cell r="I2931">
            <v>0</v>
          </cell>
          <cell r="J2931" t="b">
            <v>0</v>
          </cell>
        </row>
        <row r="2932">
          <cell r="A2932" t="str">
            <v>SDGE:ROB:LED SCREW-IN A-LAMP 8.5 WATT</v>
          </cell>
          <cell r="B2932" t="str">
            <v>SDGE</v>
          </cell>
          <cell r="C2932" t="str">
            <v>ROB</v>
          </cell>
          <cell r="D2932" t="str">
            <v>LED SCREW-IN A-LAMP 8.5 WATT</v>
          </cell>
          <cell r="E2932" t="str">
            <v>CC</v>
          </cell>
          <cell r="F2932">
            <v>16</v>
          </cell>
          <cell r="G2932">
            <v>0</v>
          </cell>
          <cell r="H2932">
            <v>16</v>
          </cell>
          <cell r="I2932">
            <v>0</v>
          </cell>
          <cell r="J2932" t="b">
            <v>0</v>
          </cell>
        </row>
        <row r="2933">
          <cell r="A2933" t="str">
            <v>SDGE:ROB:NATURAL GAS W/H 50 GAL EF (0.70+)</v>
          </cell>
          <cell r="B2933" t="str">
            <v>SDGE</v>
          </cell>
          <cell r="C2933" t="str">
            <v>ROB</v>
          </cell>
          <cell r="D2933" t="str">
            <v>NATURAL GAS W/H 50 GAL EF (0.70+)</v>
          </cell>
          <cell r="E2933" t="str">
            <v>Res</v>
          </cell>
          <cell r="F2933">
            <v>11</v>
          </cell>
          <cell r="G2933">
            <v>0</v>
          </cell>
          <cell r="H2933">
            <v>11</v>
          </cell>
          <cell r="I2933">
            <v>0</v>
          </cell>
          <cell r="J2933" t="b">
            <v>0</v>
          </cell>
        </row>
        <row r="2934">
          <cell r="A2934" t="str">
            <v>SDGE:ROB:LED SCREW-IN PAR20 8 WATT</v>
          </cell>
          <cell r="B2934" t="str">
            <v>SDGE</v>
          </cell>
          <cell r="C2934" t="str">
            <v>ROB</v>
          </cell>
          <cell r="D2934" t="str">
            <v>LED SCREW-IN PAR20 8 WATT</v>
          </cell>
          <cell r="E2934" t="str">
            <v>CC</v>
          </cell>
          <cell r="F2934">
            <v>6.55</v>
          </cell>
          <cell r="G2934">
            <v>0</v>
          </cell>
          <cell r="H2934">
            <v>6.55</v>
          </cell>
          <cell r="I2934">
            <v>0</v>
          </cell>
          <cell r="J2934" t="b">
            <v>0</v>
          </cell>
        </row>
        <row r="2935">
          <cell r="A2935" t="str">
            <v>SDGE:ROB:LED SCREW-IN PAR20 8 WATT</v>
          </cell>
          <cell r="B2935" t="str">
            <v>SDGE</v>
          </cell>
          <cell r="C2935" t="str">
            <v>ROB</v>
          </cell>
          <cell r="D2935" t="str">
            <v>LED SCREW-IN PAR20 8 WATT</v>
          </cell>
          <cell r="E2935" t="str">
            <v>CC</v>
          </cell>
          <cell r="F2935">
            <v>8.6999999999999993</v>
          </cell>
          <cell r="G2935">
            <v>0</v>
          </cell>
          <cell r="H2935">
            <v>8.6999999999999993</v>
          </cell>
          <cell r="I2935">
            <v>0</v>
          </cell>
          <cell r="J2935" t="b">
            <v>0</v>
          </cell>
        </row>
        <row r="2936">
          <cell r="A2936" t="str">
            <v>SDGE:ROB:LED SCREW-IN PAR30 18 WATT</v>
          </cell>
          <cell r="B2936" t="str">
            <v>SDGE</v>
          </cell>
          <cell r="C2936" t="str">
            <v>ROB</v>
          </cell>
          <cell r="D2936" t="str">
            <v>LED SCREW-IN PAR30 18 WATT</v>
          </cell>
          <cell r="E2936" t="str">
            <v>CC</v>
          </cell>
          <cell r="F2936">
            <v>16</v>
          </cell>
          <cell r="G2936">
            <v>0</v>
          </cell>
          <cell r="H2936">
            <v>16</v>
          </cell>
          <cell r="I2936">
            <v>0</v>
          </cell>
          <cell r="J2936" t="b">
            <v>0</v>
          </cell>
        </row>
        <row r="2937">
          <cell r="A2937" t="str">
            <v>SDGE:ROB:LED SCREW-IN R40 16 WATT</v>
          </cell>
          <cell r="B2937" t="str">
            <v>SDGE</v>
          </cell>
          <cell r="C2937" t="str">
            <v>ROB</v>
          </cell>
          <cell r="D2937" t="str">
            <v>LED SCREW-IN R40 16 WATT</v>
          </cell>
          <cell r="E2937" t="str">
            <v>CC</v>
          </cell>
          <cell r="F2937">
            <v>16</v>
          </cell>
          <cell r="G2937">
            <v>0</v>
          </cell>
          <cell r="H2937">
            <v>16</v>
          </cell>
          <cell r="I2937">
            <v>0</v>
          </cell>
          <cell r="J2937" t="b">
            <v>0</v>
          </cell>
        </row>
        <row r="2938">
          <cell r="A2938" t="str">
            <v>SDGE:ROB:LED SCREW-IN R40 19 WATT</v>
          </cell>
          <cell r="B2938" t="str">
            <v>SDGE</v>
          </cell>
          <cell r="C2938" t="str">
            <v>ROB</v>
          </cell>
          <cell r="D2938" t="str">
            <v>LED SCREW-IN R40 19 WATT</v>
          </cell>
          <cell r="E2938" t="str">
            <v>CC</v>
          </cell>
          <cell r="F2938">
            <v>16</v>
          </cell>
          <cell r="G2938">
            <v>0</v>
          </cell>
          <cell r="H2938">
            <v>16</v>
          </cell>
          <cell r="I2938">
            <v>0</v>
          </cell>
          <cell r="J2938" t="b">
            <v>0</v>
          </cell>
        </row>
        <row r="2939">
          <cell r="A2939" t="str">
            <v>SDGE:RET:LIGHTING - EXTERIOR INDUCTION FIXTURE &lt;=250 WATTS</v>
          </cell>
          <cell r="B2939" t="str">
            <v>SDGE</v>
          </cell>
          <cell r="C2939" t="str">
            <v>RET</v>
          </cell>
          <cell r="D2939" t="str">
            <v>LIGHTING - EXTERIOR INDUCTION FIXTURE &lt;=250 WATTS</v>
          </cell>
          <cell r="E2939" t="str">
            <v>Com</v>
          </cell>
          <cell r="F2939">
            <v>15</v>
          </cell>
          <cell r="G2939">
            <v>0</v>
          </cell>
          <cell r="H2939">
            <v>15</v>
          </cell>
          <cell r="I2939">
            <v>0</v>
          </cell>
          <cell r="J2939" t="b">
            <v>0</v>
          </cell>
        </row>
        <row r="2940">
          <cell r="A2940" t="str">
            <v>SDGE:RET:LIGHTING - INTERIOR PULSE START/CERAMIC METAL HALIDE FIXTURES &lt;=250 WATTS</v>
          </cell>
          <cell r="B2940" t="str">
            <v>SDGE</v>
          </cell>
          <cell r="C2940" t="str">
            <v>RET</v>
          </cell>
          <cell r="D2940" t="str">
            <v>LIGHTING - INTERIOR PULSE START/CERAMIC METAL HALIDE FIXTURES &lt;=250 WATTS</v>
          </cell>
          <cell r="E2940" t="str">
            <v>Com</v>
          </cell>
          <cell r="F2940">
            <v>15</v>
          </cell>
          <cell r="G2940">
            <v>0</v>
          </cell>
          <cell r="H2940">
            <v>15</v>
          </cell>
          <cell r="I2940">
            <v>0</v>
          </cell>
          <cell r="J2940" t="b">
            <v>0</v>
          </cell>
        </row>
        <row r="2941">
          <cell r="A2941" t="str">
            <v>SDGE:RET:LIGHTING - LED SYSTEM &lt;=15 WATTS SURFACE/PENDANT/RECESSED DOWN LIGHTING</v>
          </cell>
          <cell r="B2941" t="str">
            <v>SDGE</v>
          </cell>
          <cell r="C2941" t="str">
            <v>RET</v>
          </cell>
          <cell r="D2941" t="str">
            <v>LIGHTING - LED SYSTEM &lt;=15 WATTS SURFACE/PENDANT/RECESSED DOWN LIGHTING</v>
          </cell>
          <cell r="E2941" t="str">
            <v>Com</v>
          </cell>
          <cell r="F2941">
            <v>9.5</v>
          </cell>
          <cell r="G2941">
            <v>0</v>
          </cell>
          <cell r="H2941">
            <v>9.5</v>
          </cell>
          <cell r="I2941">
            <v>0</v>
          </cell>
          <cell r="J2941" t="b">
            <v>0</v>
          </cell>
        </row>
        <row r="2942">
          <cell r="A2942" t="str">
            <v>SDGE:RET:LIGHTING - LINEAR LED SYSTEMS (BI-PIN HALOGEN BASECASE)</v>
          </cell>
          <cell r="B2942" t="str">
            <v>SDGE</v>
          </cell>
          <cell r="C2942" t="str">
            <v>RET</v>
          </cell>
          <cell r="D2942" t="str">
            <v>LIGHTING - LINEAR LED SYSTEMS (BI-PIN HALOGEN BASECASE)</v>
          </cell>
          <cell r="E2942" t="str">
            <v>Com</v>
          </cell>
          <cell r="F2942">
            <v>15</v>
          </cell>
          <cell r="G2942">
            <v>0</v>
          </cell>
          <cell r="H2942">
            <v>15</v>
          </cell>
          <cell r="I2942">
            <v>0</v>
          </cell>
          <cell r="J2942" t="b">
            <v>0</v>
          </cell>
        </row>
        <row r="2943">
          <cell r="A2943" t="str">
            <v>SDGE:RET:VARIABLE AIR VOLUME BOX</v>
          </cell>
          <cell r="B2943" t="str">
            <v>SDGE</v>
          </cell>
          <cell r="C2943" t="str">
            <v>RET</v>
          </cell>
          <cell r="D2943" t="str">
            <v>VARIABLE AIR VOLUME BOX</v>
          </cell>
          <cell r="E2943" t="str">
            <v>Com</v>
          </cell>
          <cell r="F2943">
            <v>10</v>
          </cell>
          <cell r="G2943">
            <v>0</v>
          </cell>
          <cell r="H2943">
            <v>6.666666666666667</v>
          </cell>
          <cell r="I2943">
            <v>0</v>
          </cell>
          <cell r="J2943" t="b">
            <v>1</v>
          </cell>
        </row>
        <row r="2944">
          <cell r="A2944" t="str">
            <v>SDGE:ROB: LED FIXTURE:  40 TO 131 WATTS</v>
          </cell>
          <cell r="B2944" t="str">
            <v>SDGE</v>
          </cell>
          <cell r="C2944" t="str">
            <v>ROB</v>
          </cell>
          <cell r="D2944" t="str">
            <v xml:space="preserve"> LED FIXTURE:  40 TO 131 WATTS</v>
          </cell>
          <cell r="E2944" t="str">
            <v>Com</v>
          </cell>
          <cell r="F2944">
            <v>10.4</v>
          </cell>
          <cell r="G2944">
            <v>0</v>
          </cell>
          <cell r="H2944">
            <v>10.4</v>
          </cell>
          <cell r="I2944">
            <v>0</v>
          </cell>
          <cell r="J2944" t="b">
            <v>0</v>
          </cell>
        </row>
        <row r="2945">
          <cell r="A2945" t="str">
            <v>SDGE:RET:EXT CF FIXTURE COMMON (18 WATT) - ENERGY STAR</v>
          </cell>
          <cell r="B2945" t="str">
            <v>SDGE</v>
          </cell>
          <cell r="C2945" t="str">
            <v>RET</v>
          </cell>
          <cell r="D2945" t="str">
            <v>EXT CF FIXTURE COMMON (18 WATT) - ENERGY STAR</v>
          </cell>
          <cell r="E2945" t="str">
            <v>Res</v>
          </cell>
          <cell r="F2945">
            <v>9.67</v>
          </cell>
          <cell r="G2945">
            <v>0</v>
          </cell>
          <cell r="H2945">
            <v>9.67</v>
          </cell>
          <cell r="I2945">
            <v>0</v>
          </cell>
          <cell r="J2945" t="b">
            <v>0</v>
          </cell>
        </row>
        <row r="2946">
          <cell r="A2946" t="str">
            <v>SDGE:ROB:FOOD SERVICE - GRIDDLE-GAS</v>
          </cell>
          <cell r="B2946" t="str">
            <v>SDGE</v>
          </cell>
          <cell r="C2946" t="str">
            <v>ROB</v>
          </cell>
          <cell r="D2946" t="str">
            <v>FOOD SERVICE - GRIDDLE-GAS</v>
          </cell>
          <cell r="E2946" t="str">
            <v>Com</v>
          </cell>
          <cell r="F2946">
            <v>12</v>
          </cell>
          <cell r="G2946">
            <v>0</v>
          </cell>
          <cell r="H2946">
            <v>12</v>
          </cell>
          <cell r="I2946">
            <v>0</v>
          </cell>
          <cell r="J2946" t="b">
            <v>0</v>
          </cell>
        </row>
        <row r="2947">
          <cell r="A2947" t="str">
            <v>SDGE:ROB:FOOD SERVICE - STEAMER-GAS</v>
          </cell>
          <cell r="B2947" t="str">
            <v>SDGE</v>
          </cell>
          <cell r="C2947" t="str">
            <v>ROB</v>
          </cell>
          <cell r="D2947" t="str">
            <v>FOOD SERVICE - STEAMER-GAS</v>
          </cell>
          <cell r="E2947" t="str">
            <v>Com</v>
          </cell>
          <cell r="F2947">
            <v>12</v>
          </cell>
          <cell r="G2947">
            <v>0</v>
          </cell>
          <cell r="H2947">
            <v>12</v>
          </cell>
          <cell r="I2947">
            <v>0</v>
          </cell>
          <cell r="J2947" t="b">
            <v>0</v>
          </cell>
        </row>
        <row r="2948">
          <cell r="A2948" t="str">
            <v>SDGE:ROB:FOOD SERVICE-COMMERCIAL GAS RACK OVEN- DOUBLE, COOKING EFFICIENCY &gt;= 50%</v>
          </cell>
          <cell r="B2948" t="str">
            <v>SDGE</v>
          </cell>
          <cell r="C2948" t="str">
            <v>ROB</v>
          </cell>
          <cell r="D2948" t="str">
            <v>FOOD SERVICE-COMMERCIAL GAS RACK OVEN- DOUBLE, COOKING EFFICIENCY &gt;= 50%</v>
          </cell>
          <cell r="E2948" t="str">
            <v>Com</v>
          </cell>
          <cell r="F2948">
            <v>12</v>
          </cell>
          <cell r="G2948">
            <v>0</v>
          </cell>
          <cell r="H2948">
            <v>12</v>
          </cell>
          <cell r="I2948">
            <v>0</v>
          </cell>
          <cell r="J2948" t="b">
            <v>0</v>
          </cell>
        </row>
        <row r="2949">
          <cell r="A2949" t="str">
            <v>SDGE:ROB:FOOD SERVICE-COMMERICIAL GAS RACK OVEN- SINGLE, COOKING EFFICIENCY &gt;= 50%</v>
          </cell>
          <cell r="B2949" t="str">
            <v>SDGE</v>
          </cell>
          <cell r="C2949" t="str">
            <v>ROB</v>
          </cell>
          <cell r="D2949" t="str">
            <v>FOOD SERVICE-COMMERICIAL GAS RACK OVEN- SINGLE, COOKING EFFICIENCY &gt;= 50%</v>
          </cell>
          <cell r="E2949" t="str">
            <v>Com</v>
          </cell>
          <cell r="F2949">
            <v>12</v>
          </cell>
          <cell r="G2949">
            <v>0</v>
          </cell>
          <cell r="H2949">
            <v>12</v>
          </cell>
          <cell r="I2949">
            <v>0</v>
          </cell>
          <cell r="J2949" t="b">
            <v>0</v>
          </cell>
        </row>
        <row r="2950">
          <cell r="A2950" t="str">
            <v>SDGE:ROB:ICE MACHINES 301-400 - CEE TIER III</v>
          </cell>
          <cell r="B2950" t="str">
            <v>SDGE</v>
          </cell>
          <cell r="C2950" t="str">
            <v>ROB</v>
          </cell>
          <cell r="D2950" t="str">
            <v>ICE MACHINES 301-400 - CEE TIER III</v>
          </cell>
          <cell r="E2950" t="str">
            <v>Com</v>
          </cell>
          <cell r="F2950">
            <v>10</v>
          </cell>
          <cell r="G2950">
            <v>0</v>
          </cell>
          <cell r="H2950">
            <v>10</v>
          </cell>
          <cell r="I2950">
            <v>0</v>
          </cell>
          <cell r="J2950" t="b">
            <v>0</v>
          </cell>
        </row>
        <row r="2951">
          <cell r="A2951" t="str">
            <v>SDGE:ROB:ICE MACHINES 401-500 - CEE TIER III</v>
          </cell>
          <cell r="B2951" t="str">
            <v>SDGE</v>
          </cell>
          <cell r="C2951" t="str">
            <v>ROB</v>
          </cell>
          <cell r="D2951" t="str">
            <v>ICE MACHINES 401-500 - CEE TIER III</v>
          </cell>
          <cell r="E2951" t="str">
            <v>Com</v>
          </cell>
          <cell r="F2951">
            <v>10</v>
          </cell>
          <cell r="G2951">
            <v>0</v>
          </cell>
          <cell r="H2951">
            <v>10</v>
          </cell>
          <cell r="I2951">
            <v>0</v>
          </cell>
          <cell r="J2951" t="b">
            <v>0</v>
          </cell>
        </row>
        <row r="2952">
          <cell r="A2952" t="str">
            <v>SDGE:ROB:LED INTEGRAL A-LAMP 12-17 WATT INTERIOR</v>
          </cell>
          <cell r="B2952" t="str">
            <v>SDGE</v>
          </cell>
          <cell r="C2952" t="str">
            <v>ROB</v>
          </cell>
          <cell r="D2952" t="str">
            <v>LED INTEGRAL A-LAMP 12-17 WATT INTERIOR</v>
          </cell>
          <cell r="E2952" t="str">
            <v>Com</v>
          </cell>
          <cell r="F2952">
            <v>4.5999999999999996</v>
          </cell>
          <cell r="G2952">
            <v>0</v>
          </cell>
          <cell r="H2952">
            <v>4.5999999999999996</v>
          </cell>
          <cell r="I2952">
            <v>0</v>
          </cell>
          <cell r="J2952" t="b">
            <v>0</v>
          </cell>
        </row>
        <row r="2953">
          <cell r="A2953" t="str">
            <v>SDGE:ROB:LED INTEGRAL A-LAMP 12-17 WATT INTERIOR</v>
          </cell>
          <cell r="B2953" t="str">
            <v>SDGE</v>
          </cell>
          <cell r="C2953" t="str">
            <v>ROB</v>
          </cell>
          <cell r="D2953" t="str">
            <v>LED INTEGRAL A-LAMP 12-17 WATT INTERIOR</v>
          </cell>
          <cell r="E2953" t="str">
            <v>Com</v>
          </cell>
          <cell r="F2953">
            <v>6.55</v>
          </cell>
          <cell r="G2953">
            <v>0</v>
          </cell>
          <cell r="H2953">
            <v>6.55</v>
          </cell>
          <cell r="I2953">
            <v>0</v>
          </cell>
          <cell r="J2953" t="b">
            <v>0</v>
          </cell>
        </row>
        <row r="2954">
          <cell r="A2954" t="str">
            <v>SDGE:ROB:LED INTEGRAL A-LAMP 12-17 WATT INTERIOR</v>
          </cell>
          <cell r="B2954" t="str">
            <v>SDGE</v>
          </cell>
          <cell r="C2954" t="str">
            <v>ROB</v>
          </cell>
          <cell r="D2954" t="str">
            <v>LED INTEGRAL A-LAMP 12-17 WATT INTERIOR</v>
          </cell>
          <cell r="E2954" t="str">
            <v>Com</v>
          </cell>
          <cell r="F2954">
            <v>10.25</v>
          </cell>
          <cell r="G2954">
            <v>0</v>
          </cell>
          <cell r="H2954">
            <v>10.25</v>
          </cell>
          <cell r="I2954">
            <v>0</v>
          </cell>
          <cell r="J2954" t="b">
            <v>0</v>
          </cell>
        </row>
        <row r="2955">
          <cell r="A2955" t="str">
            <v>SCE:ROBNC:ES MOST EFFICIENT BOTTOM MOUNT FREEZER, NO ICE - LARGE (18.1-22.5 FT3) REFRIGERATOR</v>
          </cell>
          <cell r="B2955" t="str">
            <v>SCE</v>
          </cell>
          <cell r="C2955" t="str">
            <v>ROBNC</v>
          </cell>
          <cell r="D2955" t="str">
            <v>ES MOST EFFICIENT BOTTOM MOUNT FREEZER, NO ICE - LARGE (18.1-22.5 FT3) REFRIGERATOR</v>
          </cell>
          <cell r="E2955" t="str">
            <v>Res</v>
          </cell>
          <cell r="F2955">
            <v>14</v>
          </cell>
          <cell r="G2955">
            <v>14</v>
          </cell>
          <cell r="H2955">
            <v>14</v>
          </cell>
          <cell r="I2955">
            <v>14</v>
          </cell>
          <cell r="J2955" t="b">
            <v>0</v>
          </cell>
        </row>
        <row r="2956">
          <cell r="A2956" t="str">
            <v>SDGE:ROB:LED INTEGRAL A-LAMP 8-10 WATT INTERIOR</v>
          </cell>
          <cell r="B2956" t="str">
            <v>SDGE</v>
          </cell>
          <cell r="C2956" t="str">
            <v>ROB</v>
          </cell>
          <cell r="D2956" t="str">
            <v>LED INTEGRAL A-LAMP 8-10 WATT INTERIOR</v>
          </cell>
          <cell r="E2956" t="str">
            <v>Com</v>
          </cell>
          <cell r="F2956">
            <v>7.72</v>
          </cell>
          <cell r="G2956">
            <v>0</v>
          </cell>
          <cell r="H2956">
            <v>7.72</v>
          </cell>
          <cell r="I2956">
            <v>0</v>
          </cell>
          <cell r="J2956" t="b">
            <v>0</v>
          </cell>
        </row>
        <row r="2957">
          <cell r="A2957" t="str">
            <v>SDGE:ROB:LED INTEGRAL A-LAMP UP TO 11 WATT INTERIOR</v>
          </cell>
          <cell r="B2957" t="str">
            <v>SDGE</v>
          </cell>
          <cell r="C2957" t="str">
            <v>ROB</v>
          </cell>
          <cell r="D2957" t="str">
            <v>LED INTEGRAL A-LAMP UP TO 11 WATT INTERIOR</v>
          </cell>
          <cell r="E2957" t="str">
            <v>Com</v>
          </cell>
          <cell r="F2957">
            <v>3.8</v>
          </cell>
          <cell r="G2957">
            <v>0</v>
          </cell>
          <cell r="H2957">
            <v>3.8</v>
          </cell>
          <cell r="I2957">
            <v>0</v>
          </cell>
          <cell r="J2957" t="b">
            <v>0</v>
          </cell>
        </row>
        <row r="2958">
          <cell r="A2958" t="str">
            <v>SDGE:ROB:LED INTEGRAL A-LAMP UP TO 11 WATT INTERIOR</v>
          </cell>
          <cell r="B2958" t="str">
            <v>SDGE</v>
          </cell>
          <cell r="C2958" t="str">
            <v>ROB</v>
          </cell>
          <cell r="D2958" t="str">
            <v>LED INTEGRAL A-LAMP UP TO 11 WATT INTERIOR</v>
          </cell>
          <cell r="E2958" t="str">
            <v>Com</v>
          </cell>
          <cell r="F2958">
            <v>4.1399999999999997</v>
          </cell>
          <cell r="G2958">
            <v>0</v>
          </cell>
          <cell r="H2958">
            <v>4.1399999999999997</v>
          </cell>
          <cell r="I2958">
            <v>0</v>
          </cell>
          <cell r="J2958" t="b">
            <v>0</v>
          </cell>
        </row>
        <row r="2959">
          <cell r="A2959" t="str">
            <v>SDGE:ROB:LED INTEGRAL A-LAMP UP TO 11 WATT INTERIOR</v>
          </cell>
          <cell r="B2959" t="str">
            <v>SDGE</v>
          </cell>
          <cell r="C2959" t="str">
            <v>ROB</v>
          </cell>
          <cell r="D2959" t="str">
            <v>LED INTEGRAL A-LAMP UP TO 11 WATT INTERIOR</v>
          </cell>
          <cell r="E2959" t="str">
            <v>Com</v>
          </cell>
          <cell r="F2959">
            <v>8.6999999999999993</v>
          </cell>
          <cell r="G2959">
            <v>0</v>
          </cell>
          <cell r="H2959">
            <v>8.6999999999999993</v>
          </cell>
          <cell r="I2959">
            <v>0</v>
          </cell>
          <cell r="J2959" t="b">
            <v>0</v>
          </cell>
        </row>
        <row r="2960">
          <cell r="A2960" t="str">
            <v>SDGE:ROB:LED INTEGRAL CANDELABRA LAMP UP TO 4 WATT</v>
          </cell>
          <cell r="B2960" t="str">
            <v>SDGE</v>
          </cell>
          <cell r="C2960" t="str">
            <v>ROB</v>
          </cell>
          <cell r="D2960" t="str">
            <v>LED INTEGRAL CANDELABRA LAMP UP TO 4 WATT</v>
          </cell>
          <cell r="E2960" t="str">
            <v>Com</v>
          </cell>
          <cell r="F2960">
            <v>5.74</v>
          </cell>
          <cell r="G2960">
            <v>0</v>
          </cell>
          <cell r="H2960">
            <v>5.74</v>
          </cell>
          <cell r="I2960">
            <v>0</v>
          </cell>
          <cell r="J2960" t="b">
            <v>0</v>
          </cell>
        </row>
        <row r="2961">
          <cell r="A2961" t="str">
            <v>SDGE:ROB:LED INTEGRAL CANDELABRA LAMP UP TO 4 WATT</v>
          </cell>
          <cell r="B2961" t="str">
            <v>SDGE</v>
          </cell>
          <cell r="C2961" t="str">
            <v>ROB</v>
          </cell>
          <cell r="D2961" t="str">
            <v>LED INTEGRAL CANDELABRA LAMP UP TO 4 WATT</v>
          </cell>
          <cell r="E2961" t="str">
            <v>Com</v>
          </cell>
          <cell r="F2961">
            <v>7.69</v>
          </cell>
          <cell r="G2961">
            <v>0</v>
          </cell>
          <cell r="H2961">
            <v>7.69</v>
          </cell>
          <cell r="I2961">
            <v>0</v>
          </cell>
          <cell r="J2961" t="b">
            <v>0</v>
          </cell>
        </row>
        <row r="2962">
          <cell r="A2962" t="str">
            <v>SDGE:ROB:LED INTEGRAL PAR-20 LAMP UP TO 10 WATT INTERIOR</v>
          </cell>
          <cell r="B2962" t="str">
            <v>SDGE</v>
          </cell>
          <cell r="C2962" t="str">
            <v>ROB</v>
          </cell>
          <cell r="D2962" t="str">
            <v>LED INTEGRAL PAR-20 LAMP UP TO 10 WATT INTERIOR</v>
          </cell>
          <cell r="E2962" t="str">
            <v>Com</v>
          </cell>
          <cell r="F2962">
            <v>6.67</v>
          </cell>
          <cell r="G2962">
            <v>0</v>
          </cell>
          <cell r="H2962">
            <v>6.67</v>
          </cell>
          <cell r="I2962">
            <v>0</v>
          </cell>
          <cell r="J2962" t="b">
            <v>0</v>
          </cell>
        </row>
        <row r="2963">
          <cell r="A2963" t="str">
            <v>SDGE:ROB:LED INTEGRAL PAR-20 LAMP UP TO 10 WATT INTERIOR</v>
          </cell>
          <cell r="B2963" t="str">
            <v>SDGE</v>
          </cell>
          <cell r="C2963" t="str">
            <v>ROB</v>
          </cell>
          <cell r="D2963" t="str">
            <v>LED INTEGRAL PAR-20 LAMP UP TO 10 WATT INTERIOR</v>
          </cell>
          <cell r="E2963" t="str">
            <v>Com</v>
          </cell>
          <cell r="F2963">
            <v>8.6999999999999993</v>
          </cell>
          <cell r="G2963">
            <v>0</v>
          </cell>
          <cell r="H2963">
            <v>8.6999999999999993</v>
          </cell>
          <cell r="I2963">
            <v>0</v>
          </cell>
          <cell r="J2963" t="b">
            <v>0</v>
          </cell>
        </row>
        <row r="2964">
          <cell r="A2964" t="str">
            <v>SDGE:ROB:LED INTEGRAL PAR-20 LAMP UP TO 10 WATT INTERIOR</v>
          </cell>
          <cell r="B2964" t="str">
            <v>SDGE</v>
          </cell>
          <cell r="C2964" t="str">
            <v>ROB</v>
          </cell>
          <cell r="D2964" t="str">
            <v>LED INTEGRAL PAR-20 LAMP UP TO 10 WATT INTERIOR</v>
          </cell>
          <cell r="E2964" t="str">
            <v>Com</v>
          </cell>
          <cell r="F2964">
            <v>10.25</v>
          </cell>
          <cell r="G2964">
            <v>0</v>
          </cell>
          <cell r="H2964">
            <v>10.25</v>
          </cell>
          <cell r="I2964">
            <v>0</v>
          </cell>
          <cell r="J2964" t="b">
            <v>0</v>
          </cell>
        </row>
        <row r="2965">
          <cell r="A2965" t="str">
            <v>SDGE:ROB:LED INTEGRAL PAR30 LAMP 16-21WATT</v>
          </cell>
          <cell r="B2965" t="str">
            <v>SDGE</v>
          </cell>
          <cell r="C2965" t="str">
            <v>ROB</v>
          </cell>
          <cell r="D2965" t="str">
            <v>LED INTEGRAL PAR30 LAMP 16-21WATT</v>
          </cell>
          <cell r="E2965" t="str">
            <v>Com</v>
          </cell>
          <cell r="F2965">
            <v>4.99</v>
          </cell>
          <cell r="G2965">
            <v>0</v>
          </cell>
          <cell r="H2965">
            <v>4.99</v>
          </cell>
          <cell r="I2965">
            <v>0</v>
          </cell>
          <cell r="J2965" t="b">
            <v>0</v>
          </cell>
        </row>
        <row r="2966">
          <cell r="A2966" t="str">
            <v>SDGE:ROB:LED INTEGRAL PAR30 LAMP 16-21WATT</v>
          </cell>
          <cell r="B2966" t="str">
            <v>SDGE</v>
          </cell>
          <cell r="C2966" t="str">
            <v>ROB</v>
          </cell>
          <cell r="D2966" t="str">
            <v>LED INTEGRAL PAR30 LAMP 16-21WATT</v>
          </cell>
          <cell r="E2966" t="str">
            <v>Com</v>
          </cell>
          <cell r="F2966">
            <v>6.67</v>
          </cell>
          <cell r="G2966">
            <v>0</v>
          </cell>
          <cell r="H2966">
            <v>6.67</v>
          </cell>
          <cell r="I2966">
            <v>0</v>
          </cell>
          <cell r="J2966" t="b">
            <v>0</v>
          </cell>
        </row>
        <row r="2967">
          <cell r="A2967" t="str">
            <v>SDGE:ROB:LED INTEGRAL PAR-30 LAMP UP TO 15 WATT INTERIOR</v>
          </cell>
          <cell r="B2967" t="str">
            <v>SDGE</v>
          </cell>
          <cell r="C2967" t="str">
            <v>ROB</v>
          </cell>
          <cell r="D2967" t="str">
            <v>LED INTEGRAL PAR-30 LAMP UP TO 15 WATT INTERIOR</v>
          </cell>
          <cell r="E2967" t="str">
            <v>Com</v>
          </cell>
          <cell r="F2967">
            <v>5.39</v>
          </cell>
          <cell r="G2967">
            <v>0</v>
          </cell>
          <cell r="H2967">
            <v>5.39</v>
          </cell>
          <cell r="I2967">
            <v>0</v>
          </cell>
          <cell r="J2967" t="b">
            <v>0</v>
          </cell>
        </row>
        <row r="2968">
          <cell r="A2968" t="str">
            <v>SDGE:ROB:LED INTEGRAL PAR-30 LAMP UP TO 15 WATT INTERIOR</v>
          </cell>
          <cell r="B2968" t="str">
            <v>SDGE</v>
          </cell>
          <cell r="C2968" t="str">
            <v>ROB</v>
          </cell>
          <cell r="D2968" t="str">
            <v>LED INTEGRAL PAR-30 LAMP UP TO 15 WATT INTERIOR</v>
          </cell>
          <cell r="E2968" t="str">
            <v>Com</v>
          </cell>
          <cell r="F2968">
            <v>10.25</v>
          </cell>
          <cell r="G2968">
            <v>0</v>
          </cell>
          <cell r="H2968">
            <v>10.25</v>
          </cell>
          <cell r="I2968">
            <v>0</v>
          </cell>
          <cell r="J2968" t="b">
            <v>0</v>
          </cell>
        </row>
        <row r="2969">
          <cell r="A2969" t="str">
            <v>SDGE:ROB:LED INTEGRAL PAR38 LAMP 17-22 WATT</v>
          </cell>
          <cell r="B2969" t="str">
            <v>SDGE</v>
          </cell>
          <cell r="C2969" t="str">
            <v>ROB</v>
          </cell>
          <cell r="D2969" t="str">
            <v>LED INTEGRAL PAR38 LAMP 17-22 WATT</v>
          </cell>
          <cell r="E2969" t="str">
            <v>Com</v>
          </cell>
          <cell r="F2969">
            <v>4.16</v>
          </cell>
          <cell r="G2969">
            <v>0</v>
          </cell>
          <cell r="H2969">
            <v>4.16</v>
          </cell>
          <cell r="I2969">
            <v>0</v>
          </cell>
          <cell r="J2969" t="b">
            <v>0</v>
          </cell>
        </row>
        <row r="2970">
          <cell r="A2970" t="str">
            <v>SDGE:ROB:LED INTEGRAL PAR38 LAMP 17-22 WATT</v>
          </cell>
          <cell r="B2970" t="str">
            <v>SDGE</v>
          </cell>
          <cell r="C2970" t="str">
            <v>ROB</v>
          </cell>
          <cell r="D2970" t="str">
            <v>LED INTEGRAL PAR38 LAMP 17-22 WATT</v>
          </cell>
          <cell r="E2970" t="str">
            <v>Com</v>
          </cell>
          <cell r="F2970">
            <v>11.98</v>
          </cell>
          <cell r="G2970">
            <v>0</v>
          </cell>
          <cell r="H2970">
            <v>11.98</v>
          </cell>
          <cell r="I2970">
            <v>0</v>
          </cell>
          <cell r="J2970" t="b">
            <v>0</v>
          </cell>
        </row>
        <row r="2971">
          <cell r="A2971" t="str">
            <v>SDGE:ROB:LED INTEGRAL PAR38 LAMP 23-25 WATT</v>
          </cell>
          <cell r="B2971" t="str">
            <v>SDGE</v>
          </cell>
          <cell r="C2971" t="str">
            <v>ROB</v>
          </cell>
          <cell r="D2971" t="str">
            <v>LED INTEGRAL PAR38 LAMP 23-25 WATT</v>
          </cell>
          <cell r="E2971" t="str">
            <v>Com</v>
          </cell>
          <cell r="F2971">
            <v>4.99</v>
          </cell>
          <cell r="G2971">
            <v>0</v>
          </cell>
          <cell r="H2971">
            <v>4.99</v>
          </cell>
          <cell r="I2971">
            <v>0</v>
          </cell>
          <cell r="J2971" t="b">
            <v>0</v>
          </cell>
        </row>
        <row r="2972">
          <cell r="A2972" t="str">
            <v>SDGE:ROB:LED MR16 7 -10 WATT INTERIOR LAMP</v>
          </cell>
          <cell r="B2972" t="str">
            <v>SDGE</v>
          </cell>
          <cell r="C2972" t="str">
            <v>ROB</v>
          </cell>
          <cell r="D2972" t="str">
            <v>LED MR16 7 -10 WATT INTERIOR LAMP</v>
          </cell>
          <cell r="E2972" t="str">
            <v>Com</v>
          </cell>
          <cell r="F2972">
            <v>3.8</v>
          </cell>
          <cell r="G2972">
            <v>0</v>
          </cell>
          <cell r="H2972">
            <v>3.8</v>
          </cell>
          <cell r="I2972">
            <v>0</v>
          </cell>
          <cell r="J2972" t="b">
            <v>0</v>
          </cell>
        </row>
        <row r="2973">
          <cell r="A2973" t="str">
            <v>SDGE:ROB:LED MR16 7 -10 WATT INTERIOR LAMP</v>
          </cell>
          <cell r="B2973" t="str">
            <v>SDGE</v>
          </cell>
          <cell r="C2973" t="str">
            <v>ROB</v>
          </cell>
          <cell r="D2973" t="str">
            <v>LED MR16 7 -10 WATT INTERIOR LAMP</v>
          </cell>
          <cell r="E2973" t="str">
            <v>Com</v>
          </cell>
          <cell r="F2973">
            <v>8.6999999999999993</v>
          </cell>
          <cell r="G2973">
            <v>0</v>
          </cell>
          <cell r="H2973">
            <v>8.6999999999999993</v>
          </cell>
          <cell r="I2973">
            <v>0</v>
          </cell>
          <cell r="J2973" t="b">
            <v>0</v>
          </cell>
        </row>
        <row r="2974">
          <cell r="A2974" t="str">
            <v>SDGE:ROB:LED MR16 UP TO 6 WATT INTERIOR LED INTEGRAL LAMP</v>
          </cell>
          <cell r="B2974" t="str">
            <v>SDGE</v>
          </cell>
          <cell r="C2974" t="str">
            <v>ROB</v>
          </cell>
          <cell r="D2974" t="str">
            <v>LED MR16 UP TO 6 WATT INTERIOR LED INTEGRAL LAMP</v>
          </cell>
          <cell r="E2974" t="str">
            <v>Com</v>
          </cell>
          <cell r="F2974">
            <v>6.67</v>
          </cell>
          <cell r="G2974">
            <v>0</v>
          </cell>
          <cell r="H2974">
            <v>6.67</v>
          </cell>
          <cell r="I2974">
            <v>0</v>
          </cell>
          <cell r="J2974" t="b">
            <v>0</v>
          </cell>
        </row>
        <row r="2975">
          <cell r="A2975" t="str">
            <v>SDGE:ROB:LED MR16 UP TO 6 WATT INTERIOR LED INTEGRAL LAMP</v>
          </cell>
          <cell r="B2975" t="str">
            <v>SDGE</v>
          </cell>
          <cell r="C2975" t="str">
            <v>ROB</v>
          </cell>
          <cell r="D2975" t="str">
            <v>LED MR16 UP TO 6 WATT INTERIOR LED INTEGRAL LAMP</v>
          </cell>
          <cell r="E2975" t="str">
            <v>Com</v>
          </cell>
          <cell r="F2975">
            <v>8.6999999999999993</v>
          </cell>
          <cell r="G2975">
            <v>0</v>
          </cell>
          <cell r="H2975">
            <v>8.6999999999999993</v>
          </cell>
          <cell r="I2975">
            <v>0</v>
          </cell>
          <cell r="J2975" t="b">
            <v>0</v>
          </cell>
        </row>
        <row r="2976">
          <cell r="A2976" t="str">
            <v>SDGE:ROB:LIGHTING - EXTERIOR LED FIXTURES &lt;=110 WATTS</v>
          </cell>
          <cell r="B2976" t="str">
            <v>SDGE</v>
          </cell>
          <cell r="C2976" t="str">
            <v>ROB</v>
          </cell>
          <cell r="D2976" t="str">
            <v>LIGHTING - EXTERIOR LED FIXTURES &lt;=110 WATTS</v>
          </cell>
          <cell r="E2976" t="str">
            <v>Com</v>
          </cell>
          <cell r="F2976">
            <v>6.71</v>
          </cell>
          <cell r="G2976">
            <v>0</v>
          </cell>
          <cell r="H2976">
            <v>6.71</v>
          </cell>
          <cell r="I2976">
            <v>0</v>
          </cell>
          <cell r="J2976" t="b">
            <v>0</v>
          </cell>
        </row>
        <row r="2977">
          <cell r="A2977" t="str">
            <v>SDGE:ROB:LIGHTING - EXTERIOR LED FIXTURES &lt;=130 WATTS</v>
          </cell>
          <cell r="B2977" t="str">
            <v>SDGE</v>
          </cell>
          <cell r="C2977" t="str">
            <v>ROB</v>
          </cell>
          <cell r="D2977" t="str">
            <v>LIGHTING - EXTERIOR LED FIXTURES &lt;=130 WATTS</v>
          </cell>
          <cell r="E2977" t="str">
            <v>Com</v>
          </cell>
          <cell r="F2977">
            <v>4.5999999999999996</v>
          </cell>
          <cell r="G2977">
            <v>0</v>
          </cell>
          <cell r="H2977">
            <v>4.5999999999999996</v>
          </cell>
          <cell r="I2977">
            <v>0</v>
          </cell>
          <cell r="J2977" t="b">
            <v>0</v>
          </cell>
        </row>
        <row r="2978">
          <cell r="A2978" t="str">
            <v>SDGE:ROB:LIGHTING - EXTERIOR LED FIXTURES &lt;=192WATTS</v>
          </cell>
          <cell r="B2978" t="str">
            <v>SDGE</v>
          </cell>
          <cell r="C2978" t="str">
            <v>ROB</v>
          </cell>
          <cell r="D2978" t="str">
            <v>LIGHTING - EXTERIOR LED FIXTURES &lt;=192WATTS</v>
          </cell>
          <cell r="E2978" t="str">
            <v>Com</v>
          </cell>
          <cell r="F2978">
            <v>4.5999999999999996</v>
          </cell>
          <cell r="G2978">
            <v>0</v>
          </cell>
          <cell r="H2978">
            <v>4.5999999999999996</v>
          </cell>
          <cell r="I2978">
            <v>0</v>
          </cell>
          <cell r="J2978" t="b">
            <v>0</v>
          </cell>
        </row>
        <row r="2979">
          <cell r="A2979" t="str">
            <v>SDGE:ROB:LIGHTING - EXTERIOR LED FIXTURES &lt;=192WATTS</v>
          </cell>
          <cell r="B2979" t="str">
            <v>SDGE</v>
          </cell>
          <cell r="C2979" t="str">
            <v>ROB</v>
          </cell>
          <cell r="D2979" t="str">
            <v>LIGHTING - EXTERIOR LED FIXTURES &lt;=192WATTS</v>
          </cell>
          <cell r="E2979" t="str">
            <v>Com</v>
          </cell>
          <cell r="F2979">
            <v>8.26</v>
          </cell>
          <cell r="G2979">
            <v>0</v>
          </cell>
          <cell r="H2979">
            <v>8.26</v>
          </cell>
          <cell r="I2979">
            <v>0</v>
          </cell>
          <cell r="J2979" t="b">
            <v>0</v>
          </cell>
        </row>
        <row r="2980">
          <cell r="A2980" t="str">
            <v>SDGE:ROB:LIGHTING - EXTERIOR LED FIXTURES &lt;=192WATTS</v>
          </cell>
          <cell r="B2980" t="str">
            <v>SDGE</v>
          </cell>
          <cell r="C2980" t="str">
            <v>ROB</v>
          </cell>
          <cell r="D2980" t="str">
            <v>LIGHTING - EXTERIOR LED FIXTURES &lt;=192WATTS</v>
          </cell>
          <cell r="E2980" t="str">
            <v>Com</v>
          </cell>
          <cell r="F2980">
            <v>8.6999999999999993</v>
          </cell>
          <cell r="G2980">
            <v>0</v>
          </cell>
          <cell r="H2980">
            <v>8.6999999999999993</v>
          </cell>
          <cell r="I2980">
            <v>0</v>
          </cell>
          <cell r="J2980" t="b">
            <v>0</v>
          </cell>
        </row>
        <row r="2981">
          <cell r="A2981" t="str">
            <v>SDGE:ROB:LIGHTING - EXTERIOR LED FIXTURES &lt;=350 WATTS</v>
          </cell>
          <cell r="B2981" t="str">
            <v>SDGE</v>
          </cell>
          <cell r="C2981" t="str">
            <v>ROB</v>
          </cell>
          <cell r="D2981" t="str">
            <v>LIGHTING - EXTERIOR LED FIXTURES &lt;=350 WATTS</v>
          </cell>
          <cell r="E2981" t="str">
            <v>Com</v>
          </cell>
          <cell r="F2981">
            <v>8.6999999999999993</v>
          </cell>
          <cell r="G2981">
            <v>0</v>
          </cell>
          <cell r="H2981">
            <v>8.6999999999999993</v>
          </cell>
          <cell r="I2981">
            <v>0</v>
          </cell>
          <cell r="J2981" t="b">
            <v>0</v>
          </cell>
        </row>
        <row r="2982">
          <cell r="A2982" t="str">
            <v>SDGE:ROB:LIGHTING - EXTERIOR LED FIXTURES &lt;=80 WATTS</v>
          </cell>
          <cell r="B2982" t="str">
            <v>SDGE</v>
          </cell>
          <cell r="C2982" t="str">
            <v>ROB</v>
          </cell>
          <cell r="D2982" t="str">
            <v>LIGHTING - EXTERIOR LED FIXTURES &lt;=80 WATTS</v>
          </cell>
          <cell r="E2982" t="str">
            <v>Com</v>
          </cell>
          <cell r="F2982">
            <v>4.1399999999999997</v>
          </cell>
          <cell r="G2982">
            <v>0</v>
          </cell>
          <cell r="H2982">
            <v>4.1399999999999997</v>
          </cell>
          <cell r="I2982">
            <v>0</v>
          </cell>
          <cell r="J2982" t="b">
            <v>0</v>
          </cell>
        </row>
        <row r="2983">
          <cell r="A2983" t="str">
            <v>SDGE:ROB:LIGHTING - EXTERIOR LED FIXTURES &lt;=80 WATTS</v>
          </cell>
          <cell r="B2983" t="str">
            <v>SDGE</v>
          </cell>
          <cell r="C2983" t="str">
            <v>ROB</v>
          </cell>
          <cell r="D2983" t="str">
            <v>LIGHTING - EXTERIOR LED FIXTURES &lt;=80 WATTS</v>
          </cell>
          <cell r="E2983" t="str">
            <v>Com</v>
          </cell>
          <cell r="F2983">
            <v>8.58</v>
          </cell>
          <cell r="G2983">
            <v>0</v>
          </cell>
          <cell r="H2983">
            <v>8.58</v>
          </cell>
          <cell r="I2983">
            <v>0</v>
          </cell>
          <cell r="J2983" t="b">
            <v>0</v>
          </cell>
        </row>
        <row r="2984">
          <cell r="A2984" t="str">
            <v>SDGE:ROB:LIGHTING - INTERIOR LINEAR FLUORESCENT FIXTURE 245-360 WATTS REPLACING 400 WATTS (TIER 2)</v>
          </cell>
          <cell r="B2984" t="str">
            <v>SDGE</v>
          </cell>
          <cell r="C2984" t="str">
            <v>ROB</v>
          </cell>
          <cell r="D2984" t="str">
            <v>LIGHTING - INTERIOR LINEAR FLUORESCENT FIXTURE 245-360 WATTS REPLACING 400 WATTS (TIER 2)</v>
          </cell>
          <cell r="E2984" t="str">
            <v>Com</v>
          </cell>
          <cell r="F2984">
            <v>15</v>
          </cell>
          <cell r="G2984">
            <v>0</v>
          </cell>
          <cell r="H2984">
            <v>15</v>
          </cell>
          <cell r="I2984">
            <v>0</v>
          </cell>
          <cell r="J2984" t="b">
            <v>0</v>
          </cell>
        </row>
        <row r="2985">
          <cell r="A2985" t="str">
            <v>SDGE:ROB:LIGHTING - T8 TO 4FT 28 WATT LAMP</v>
          </cell>
          <cell r="B2985" t="str">
            <v>SDGE</v>
          </cell>
          <cell r="C2985" t="str">
            <v>ROB</v>
          </cell>
          <cell r="D2985" t="str">
            <v>LIGHTING - T8 TO 4FT 28 WATT LAMP</v>
          </cell>
          <cell r="E2985" t="str">
            <v>Com</v>
          </cell>
          <cell r="F2985">
            <v>13.31</v>
          </cell>
          <cell r="G2985">
            <v>0</v>
          </cell>
          <cell r="H2985">
            <v>4.4366666666666665</v>
          </cell>
          <cell r="I2985">
            <v>0</v>
          </cell>
          <cell r="J2985" t="b">
            <v>1</v>
          </cell>
        </row>
        <row r="2986">
          <cell r="A2986" t="str">
            <v>SDGE:ROB:TANK INSULATION - HIGH TEMPERATURE APPLIC. (LF) 2 IN</v>
          </cell>
          <cell r="B2986" t="str">
            <v>SDGE</v>
          </cell>
          <cell r="C2986" t="str">
            <v>ROB</v>
          </cell>
          <cell r="D2986" t="str">
            <v>TANK INSULATION - HIGH TEMPERATURE APPLIC. (LF) 2 IN</v>
          </cell>
          <cell r="E2986" t="str">
            <v>Com</v>
          </cell>
          <cell r="F2986">
            <v>7</v>
          </cell>
          <cell r="G2986">
            <v>0</v>
          </cell>
          <cell r="H2986">
            <v>7</v>
          </cell>
          <cell r="I2986">
            <v>0</v>
          </cell>
          <cell r="J2986" t="b">
            <v>0</v>
          </cell>
        </row>
        <row r="2987">
          <cell r="A2987" t="str">
            <v>SDGE:ER:PKG AC 90-134K EER=12.0 ER-REBATE</v>
          </cell>
          <cell r="B2987" t="str">
            <v>SDGE</v>
          </cell>
          <cell r="C2987" t="str">
            <v>ER</v>
          </cell>
          <cell r="D2987" t="str">
            <v>PKG AC 90-134K EER=12.0 ER-REBATE</v>
          </cell>
          <cell r="E2987" t="str">
            <v>Com</v>
          </cell>
          <cell r="F2987">
            <v>15</v>
          </cell>
          <cell r="G2987">
            <v>5</v>
          </cell>
          <cell r="H2987">
            <v>15</v>
          </cell>
          <cell r="I2987">
            <v>5</v>
          </cell>
          <cell r="J2987" t="b">
            <v>0</v>
          </cell>
        </row>
        <row r="2988">
          <cell r="A2988" t="str">
            <v>SDGE:ROB:PKG AC &lt;65K THREE PHASE SEER = 14.0-REBATE</v>
          </cell>
          <cell r="B2988" t="str">
            <v>SDGE</v>
          </cell>
          <cell r="C2988" t="str">
            <v>ROB</v>
          </cell>
          <cell r="D2988" t="str">
            <v>PKG AC &lt;65K THREE PHASE SEER = 14.0-REBATE</v>
          </cell>
          <cell r="E2988" t="str">
            <v>Com</v>
          </cell>
          <cell r="F2988">
            <v>15</v>
          </cell>
          <cell r="G2988">
            <v>0</v>
          </cell>
          <cell r="H2988">
            <v>15</v>
          </cell>
          <cell r="I2988">
            <v>0</v>
          </cell>
          <cell r="J2988" t="b">
            <v>0</v>
          </cell>
        </row>
        <row r="2989">
          <cell r="A2989" t="str">
            <v>SDGE:ROB:PKG AC 90-134K EER=12.0-UP STREAM</v>
          </cell>
          <cell r="B2989" t="str">
            <v>SDGE</v>
          </cell>
          <cell r="C2989" t="str">
            <v>ROB</v>
          </cell>
          <cell r="D2989" t="str">
            <v>PKG AC 90-134K EER=12.0-UP STREAM</v>
          </cell>
          <cell r="E2989" t="str">
            <v>Com</v>
          </cell>
          <cell r="F2989">
            <v>15</v>
          </cell>
          <cell r="G2989">
            <v>0</v>
          </cell>
          <cell r="H2989">
            <v>15</v>
          </cell>
          <cell r="I2989">
            <v>0</v>
          </cell>
          <cell r="J2989" t="b">
            <v>0</v>
          </cell>
        </row>
        <row r="2990">
          <cell r="A2990" t="str">
            <v>SDGE:ER:4-FOOT (4-LAMP) - (2) 48IN (2) PREMIUM INSTANT START BALLAST - REDUCED LIGHT OUPUT W/REFLECTOR T8 LF</v>
          </cell>
          <cell r="B2990" t="str">
            <v>SDGE</v>
          </cell>
          <cell r="C2990" t="str">
            <v>ER</v>
          </cell>
          <cell r="D2990" t="str">
            <v>4-FOOT (4-LAMP) - (2) 48IN (2) PREMIUM INSTANT START BALLAST - REDUCED LIGHT OUPUT W/REFLECTOR T8 LF</v>
          </cell>
          <cell r="E2990" t="str">
            <v>Com</v>
          </cell>
          <cell r="F2990">
            <v>14.46</v>
          </cell>
          <cell r="G2990">
            <v>4.8</v>
          </cell>
          <cell r="H2990">
            <v>14.46</v>
          </cell>
          <cell r="I2990">
            <v>4.8</v>
          </cell>
          <cell r="J2990" t="b">
            <v>0</v>
          </cell>
        </row>
        <row r="2991">
          <cell r="A2991" t="str">
            <v>SDGE:ER:LIGHTING - 4 FT 4TH GEN. T-8 WITH ELEC. BALLAST (1 LAMP)</v>
          </cell>
          <cell r="B2991" t="str">
            <v>SDGE</v>
          </cell>
          <cell r="C2991" t="str">
            <v>ER</v>
          </cell>
          <cell r="D2991" t="str">
            <v>LIGHTING - 4 FT 4TH GEN. T-8 WITH ELEC. BALLAST (1 LAMP)</v>
          </cell>
          <cell r="E2991" t="str">
            <v>Com</v>
          </cell>
          <cell r="F2991">
            <v>14.26</v>
          </cell>
          <cell r="G2991">
            <v>4.8</v>
          </cell>
          <cell r="H2991">
            <v>14.26</v>
          </cell>
          <cell r="I2991">
            <v>4.8</v>
          </cell>
          <cell r="J2991" t="b">
            <v>0</v>
          </cell>
        </row>
        <row r="2992">
          <cell r="A2992" t="str">
            <v>SDGE:ER:LIGHTING - 4 FT 4TH GEN. T-8 WITH ELEC. BALLAST (1 LAMP)</v>
          </cell>
          <cell r="B2992" t="str">
            <v>SDGE</v>
          </cell>
          <cell r="C2992" t="str">
            <v>ER</v>
          </cell>
          <cell r="D2992" t="str">
            <v>LIGHTING - 4 FT 4TH GEN. T-8 WITH ELEC. BALLAST (1 LAMP)</v>
          </cell>
          <cell r="E2992" t="str">
            <v>Com</v>
          </cell>
          <cell r="F2992">
            <v>14.46</v>
          </cell>
          <cell r="G2992">
            <v>4.8</v>
          </cell>
          <cell r="H2992">
            <v>14.46</v>
          </cell>
          <cell r="I2992">
            <v>4.8</v>
          </cell>
          <cell r="J2992" t="b">
            <v>0</v>
          </cell>
        </row>
        <row r="2993">
          <cell r="A2993" t="str">
            <v>SDGE:ER:LIGHTING - 4 FT 4TH GEN. T-8 WITH ELEC. BALLAST (1 LAMP)</v>
          </cell>
          <cell r="B2993" t="str">
            <v>SDGE</v>
          </cell>
          <cell r="C2993" t="str">
            <v>ER</v>
          </cell>
          <cell r="D2993" t="str">
            <v>LIGHTING - 4 FT 4TH GEN. T-8 WITH ELEC. BALLAST (1 LAMP)</v>
          </cell>
          <cell r="E2993" t="str">
            <v>Com</v>
          </cell>
          <cell r="F2993">
            <v>14.49</v>
          </cell>
          <cell r="G2993">
            <v>4.8</v>
          </cell>
          <cell r="H2993">
            <v>14.49</v>
          </cell>
          <cell r="I2993">
            <v>4.8</v>
          </cell>
          <cell r="J2993" t="b">
            <v>0</v>
          </cell>
        </row>
        <row r="2994">
          <cell r="A2994" t="str">
            <v>SDGE:RET:CF HARDWIRED FIXTURE 28W</v>
          </cell>
          <cell r="B2994" t="str">
            <v>SDGE</v>
          </cell>
          <cell r="C2994" t="str">
            <v>RET</v>
          </cell>
          <cell r="D2994" t="str">
            <v>CF HARDWIRED FIXTURE 28W</v>
          </cell>
          <cell r="E2994" t="str">
            <v>Com</v>
          </cell>
          <cell r="F2994">
            <v>2.0699999999999998</v>
          </cell>
          <cell r="G2994">
            <v>0</v>
          </cell>
          <cell r="H2994">
            <v>2.0699999999999998</v>
          </cell>
          <cell r="I2994">
            <v>0</v>
          </cell>
          <cell r="J2994" t="b">
            <v>0</v>
          </cell>
        </row>
        <row r="2995">
          <cell r="A2995" t="str">
            <v>SDGE:RET:CF HARDWIRED FIXTURE 28W</v>
          </cell>
          <cell r="B2995" t="str">
            <v>SDGE</v>
          </cell>
          <cell r="C2995" t="str">
            <v>RET</v>
          </cell>
          <cell r="D2995" t="str">
            <v>CF HARDWIRED FIXTURE 28W</v>
          </cell>
          <cell r="E2995" t="str">
            <v>Com</v>
          </cell>
          <cell r="F2995">
            <v>3.62</v>
          </cell>
          <cell r="G2995">
            <v>0</v>
          </cell>
          <cell r="H2995">
            <v>3.62</v>
          </cell>
          <cell r="I2995">
            <v>0</v>
          </cell>
          <cell r="J2995" t="b">
            <v>0</v>
          </cell>
        </row>
        <row r="2996">
          <cell r="A2996" t="str">
            <v>SDGE:RET:LIGHTING - T8 TO 4FT 25 WATT LAMP &amp; BALLAST (4 LAMP)</v>
          </cell>
          <cell r="B2996" t="str">
            <v>SDGE</v>
          </cell>
          <cell r="C2996" t="str">
            <v>RET</v>
          </cell>
          <cell r="D2996" t="str">
            <v>LIGHTING - T8 TO 4FT 25 WATT LAMP &amp; BALLAST (4 LAMP)</v>
          </cell>
          <cell r="E2996" t="str">
            <v>Com</v>
          </cell>
          <cell r="F2996">
            <v>14.46</v>
          </cell>
          <cell r="G2996">
            <v>0</v>
          </cell>
          <cell r="H2996">
            <v>14.46</v>
          </cell>
          <cell r="I2996">
            <v>0</v>
          </cell>
          <cell r="J2996" t="b">
            <v>0</v>
          </cell>
        </row>
        <row r="2997">
          <cell r="A2997" t="str">
            <v>SDGE:RET:LIGHTING - T8 TO 4FT 28 WATT LAMP &amp; BALLAST (1 LAMP)</v>
          </cell>
          <cell r="B2997" t="str">
            <v>SDGE</v>
          </cell>
          <cell r="C2997" t="str">
            <v>RET</v>
          </cell>
          <cell r="D2997" t="str">
            <v>LIGHTING - T8 TO 4FT 28 WATT LAMP &amp; BALLAST (1 LAMP)</v>
          </cell>
          <cell r="E2997" t="str">
            <v>Com</v>
          </cell>
          <cell r="F2997">
            <v>14.68</v>
          </cell>
          <cell r="G2997">
            <v>0</v>
          </cell>
          <cell r="H2997">
            <v>14.68</v>
          </cell>
          <cell r="I2997">
            <v>0</v>
          </cell>
          <cell r="J2997" t="b">
            <v>0</v>
          </cell>
        </row>
        <row r="2998">
          <cell r="A2998" t="str">
            <v>SDGE:RET:LIGHTING - T8 TO 4FT 28 WATT LAMP &amp; BALLAST (2 LAMP)</v>
          </cell>
          <cell r="B2998" t="str">
            <v>SDGE</v>
          </cell>
          <cell r="C2998" t="str">
            <v>RET</v>
          </cell>
          <cell r="D2998" t="str">
            <v>LIGHTING - T8 TO 4FT 28 WATT LAMP &amp; BALLAST (2 LAMP)</v>
          </cell>
          <cell r="E2998" t="str">
            <v>Com</v>
          </cell>
          <cell r="F2998">
            <v>14.26</v>
          </cell>
          <cell r="G2998">
            <v>0</v>
          </cell>
          <cell r="H2998">
            <v>14.26</v>
          </cell>
          <cell r="I2998">
            <v>0</v>
          </cell>
          <cell r="J2998" t="b">
            <v>0</v>
          </cell>
        </row>
        <row r="2999">
          <cell r="A2999" t="str">
            <v>SDGE:RET:LIGHTING - T8 TO 4FT 28 WATT LAMP &amp; BALLAST (4 LAMP)</v>
          </cell>
          <cell r="B2999" t="str">
            <v>SDGE</v>
          </cell>
          <cell r="C2999" t="str">
            <v>RET</v>
          </cell>
          <cell r="D2999" t="str">
            <v>LIGHTING - T8 TO 4FT 28 WATT LAMP &amp; BALLAST (4 LAMP)</v>
          </cell>
          <cell r="E2999" t="str">
            <v>Com</v>
          </cell>
          <cell r="F2999">
            <v>14.26</v>
          </cell>
          <cell r="G2999">
            <v>0</v>
          </cell>
          <cell r="H2999">
            <v>14.26</v>
          </cell>
          <cell r="I2999">
            <v>0</v>
          </cell>
          <cell r="J2999" t="b">
            <v>0</v>
          </cell>
        </row>
        <row r="3000">
          <cell r="A3000" t="str">
            <v>SDGE:RET:LIGHTING - T8 TO 4FT 28 WATT LAMP &amp; BALLAST (4 LAMP)</v>
          </cell>
          <cell r="B3000" t="str">
            <v>SDGE</v>
          </cell>
          <cell r="C3000" t="str">
            <v>RET</v>
          </cell>
          <cell r="D3000" t="str">
            <v>LIGHTING - T8 TO 4FT 28 WATT LAMP &amp; BALLAST (4 LAMP)</v>
          </cell>
          <cell r="E3000" t="str">
            <v>Com</v>
          </cell>
          <cell r="F3000">
            <v>14.49</v>
          </cell>
          <cell r="G3000">
            <v>0</v>
          </cell>
          <cell r="H3000">
            <v>14.49</v>
          </cell>
          <cell r="I3000">
            <v>0</v>
          </cell>
          <cell r="J3000" t="b">
            <v>0</v>
          </cell>
        </row>
        <row r="3001">
          <cell r="A3001" t="str">
            <v>SDGE:RET:LIGHTING - T8 TO 4FT 28 WATT LAMP &amp; BALLAST (4 LAMP)</v>
          </cell>
          <cell r="B3001" t="str">
            <v>SDGE</v>
          </cell>
          <cell r="C3001" t="str">
            <v>RET</v>
          </cell>
          <cell r="D3001" t="str">
            <v>LIGHTING - T8 TO 4FT 28 WATT LAMP &amp; BALLAST (4 LAMP)</v>
          </cell>
          <cell r="E3001" t="str">
            <v>Com</v>
          </cell>
          <cell r="F3001">
            <v>14.68</v>
          </cell>
          <cell r="G3001">
            <v>0</v>
          </cell>
          <cell r="H3001">
            <v>14.68</v>
          </cell>
          <cell r="I3001">
            <v>0</v>
          </cell>
          <cell r="J3001" t="b">
            <v>0</v>
          </cell>
        </row>
        <row r="3002">
          <cell r="A3002" t="str">
            <v>SDGE:RET:REPLACED HOT WATER LINE INSULATION (ELECTRIC)</v>
          </cell>
          <cell r="B3002" t="str">
            <v>SDGE</v>
          </cell>
          <cell r="C3002" t="str">
            <v>RET</v>
          </cell>
          <cell r="D3002" t="str">
            <v>REPLACED HOT WATER LINE INSULATION (ELECTRIC)</v>
          </cell>
          <cell r="E3002" t="str">
            <v>Com</v>
          </cell>
          <cell r="F3002">
            <v>13</v>
          </cell>
          <cell r="G3002">
            <v>0</v>
          </cell>
          <cell r="H3002">
            <v>6.666666666666667</v>
          </cell>
          <cell r="I3002">
            <v>0</v>
          </cell>
          <cell r="J3002" t="b">
            <v>1</v>
          </cell>
        </row>
        <row r="3003">
          <cell r="A3003" t="str">
            <v>SDGE:RET:REPLACED HOT WATER LINE INSULATION (GAS)</v>
          </cell>
          <cell r="B3003" t="str">
            <v>SDGE</v>
          </cell>
          <cell r="C3003" t="str">
            <v>RET</v>
          </cell>
          <cell r="D3003" t="str">
            <v>REPLACED HOT WATER LINE INSULATION (GAS)</v>
          </cell>
          <cell r="E3003" t="str">
            <v>Com</v>
          </cell>
          <cell r="F3003">
            <v>11</v>
          </cell>
          <cell r="G3003">
            <v>0</v>
          </cell>
          <cell r="H3003">
            <v>6.666666666666667</v>
          </cell>
          <cell r="I3003">
            <v>0</v>
          </cell>
          <cell r="J3003" t="b">
            <v>1</v>
          </cell>
        </row>
        <row r="3004">
          <cell r="A3004" t="str">
            <v>SDGE:ROB:SUCTION LINE INSULATION FOR WALK-IN FREEZER UNITS</v>
          </cell>
          <cell r="B3004" t="str">
            <v>SDGE</v>
          </cell>
          <cell r="C3004" t="str">
            <v>ROB</v>
          </cell>
          <cell r="D3004" t="str">
            <v>SUCTION LINE INSULATION FOR WALK-IN FREEZER UNITS</v>
          </cell>
          <cell r="E3004" t="str">
            <v>Com</v>
          </cell>
          <cell r="F3004">
            <v>13</v>
          </cell>
          <cell r="G3004">
            <v>0</v>
          </cell>
          <cell r="H3004">
            <v>13</v>
          </cell>
          <cell r="I3004">
            <v>0</v>
          </cell>
          <cell r="J3004" t="b">
            <v>0</v>
          </cell>
        </row>
        <row r="3005">
          <cell r="A3005" t="str">
            <v>SDGE:RET:LIGHTING - EXTERIOR INDUCTION FIXTURE &lt;=100 WATTS</v>
          </cell>
          <cell r="B3005" t="str">
            <v>SDGE</v>
          </cell>
          <cell r="C3005" t="str">
            <v>RET</v>
          </cell>
          <cell r="D3005" t="str">
            <v>LIGHTING - EXTERIOR INDUCTION FIXTURE &lt;=100 WATTS</v>
          </cell>
          <cell r="E3005" t="str">
            <v>Ind</v>
          </cell>
          <cell r="F3005">
            <v>4.88</v>
          </cell>
          <cell r="G3005">
            <v>0</v>
          </cell>
          <cell r="H3005">
            <v>4.88</v>
          </cell>
          <cell r="I3005">
            <v>0</v>
          </cell>
          <cell r="J3005" t="b">
            <v>0</v>
          </cell>
        </row>
        <row r="3006">
          <cell r="A3006" t="str">
            <v>SDGE:ROB:LED INTEGRAL PAR38 LAMP UP TO 16 WATT</v>
          </cell>
          <cell r="B3006" t="str">
            <v>SDGE</v>
          </cell>
          <cell r="C3006" t="str">
            <v>ROB</v>
          </cell>
          <cell r="D3006" t="str">
            <v>LED INTEGRAL PAR38 LAMP UP TO 16 WATT</v>
          </cell>
          <cell r="E3006" t="str">
            <v>Ind</v>
          </cell>
          <cell r="F3006">
            <v>7.72</v>
          </cell>
          <cell r="G3006">
            <v>0</v>
          </cell>
          <cell r="H3006">
            <v>7.72</v>
          </cell>
          <cell r="I3006">
            <v>0</v>
          </cell>
          <cell r="J3006" t="b">
            <v>0</v>
          </cell>
        </row>
        <row r="3007">
          <cell r="A3007" t="str">
            <v>SDGE:ROB:WATER HEATING -PROCESS BOILER, WATER (85%-90%CE)</v>
          </cell>
          <cell r="B3007" t="str">
            <v>SDGE</v>
          </cell>
          <cell r="C3007" t="str">
            <v>ROB</v>
          </cell>
          <cell r="D3007" t="str">
            <v>WATER HEATING -PROCESS BOILER, WATER (85%-90%CE)</v>
          </cell>
          <cell r="E3007" t="str">
            <v>Ind</v>
          </cell>
          <cell r="F3007">
            <v>20</v>
          </cell>
          <cell r="G3007">
            <v>0</v>
          </cell>
          <cell r="H3007">
            <v>20</v>
          </cell>
          <cell r="I3007">
            <v>0</v>
          </cell>
          <cell r="J3007" t="b">
            <v>0</v>
          </cell>
        </row>
        <row r="3008">
          <cell r="A3008" t="str">
            <v>SDGE:RET:COMMERCIAL-LED RECESSED DOWNLIGHT 16 WATT</v>
          </cell>
          <cell r="B3008" t="str">
            <v>SDGE</v>
          </cell>
          <cell r="C3008" t="str">
            <v>RET</v>
          </cell>
          <cell r="D3008" t="str">
            <v>COMMERCIAL-LED RECESSED DOWNLIGHT 16 WATT</v>
          </cell>
          <cell r="E3008" t="str">
            <v>CC</v>
          </cell>
          <cell r="F3008">
            <v>7.66</v>
          </cell>
          <cell r="G3008">
            <v>0</v>
          </cell>
          <cell r="H3008">
            <v>7.66</v>
          </cell>
          <cell r="I3008">
            <v>0</v>
          </cell>
          <cell r="J3008" t="b">
            <v>0</v>
          </cell>
        </row>
        <row r="3009">
          <cell r="A3009" t="str">
            <v>SDGE:ROB:COMMERCIAL LED RECESSED DOWNLIGHT 21 WATT</v>
          </cell>
          <cell r="B3009" t="str">
            <v>SDGE</v>
          </cell>
          <cell r="C3009" t="str">
            <v>ROB</v>
          </cell>
          <cell r="D3009" t="str">
            <v>COMMERCIAL LED RECESSED DOWNLIGHT 21 WATT</v>
          </cell>
          <cell r="E3009" t="str">
            <v>CC</v>
          </cell>
          <cell r="F3009">
            <v>16</v>
          </cell>
          <cell r="G3009">
            <v>0</v>
          </cell>
          <cell r="H3009">
            <v>16</v>
          </cell>
          <cell r="I3009">
            <v>0</v>
          </cell>
          <cell r="J3009" t="b">
            <v>0</v>
          </cell>
        </row>
        <row r="3010">
          <cell r="A3010" t="str">
            <v>SDGE:ROB:COMMERCIAL LED SCREW-IN R30 10 WATT</v>
          </cell>
          <cell r="B3010" t="str">
            <v>SDGE</v>
          </cell>
          <cell r="C3010" t="str">
            <v>ROB</v>
          </cell>
          <cell r="D3010" t="str">
            <v>COMMERCIAL LED SCREW-IN R30 10 WATT</v>
          </cell>
          <cell r="E3010" t="str">
            <v>CC</v>
          </cell>
          <cell r="F3010">
            <v>7.66</v>
          </cell>
          <cell r="G3010">
            <v>0</v>
          </cell>
          <cell r="H3010">
            <v>7.66</v>
          </cell>
          <cell r="I3010">
            <v>0</v>
          </cell>
          <cell r="J3010" t="b">
            <v>0</v>
          </cell>
        </row>
        <row r="3011">
          <cell r="A3011" t="str">
            <v>SDGE:ROB:COMMERCIAL-LED RECESSED DOWNLIGHT 12 WATT</v>
          </cell>
          <cell r="B3011" t="str">
            <v>SDGE</v>
          </cell>
          <cell r="C3011" t="str">
            <v>ROB</v>
          </cell>
          <cell r="D3011" t="str">
            <v>COMMERCIAL-LED RECESSED DOWNLIGHT 12 WATT</v>
          </cell>
          <cell r="E3011" t="str">
            <v>CC</v>
          </cell>
          <cell r="F3011">
            <v>16</v>
          </cell>
          <cell r="G3011">
            <v>0</v>
          </cell>
          <cell r="H3011">
            <v>16</v>
          </cell>
          <cell r="I3011">
            <v>0</v>
          </cell>
          <cell r="J3011" t="b">
            <v>0</v>
          </cell>
        </row>
        <row r="3012">
          <cell r="A3012" t="str">
            <v>SDGE:ROB:COMMERCIAL-LED RECESSED DOWNLIGHT/RETROFIT 15 WATT</v>
          </cell>
          <cell r="B3012" t="str">
            <v>SDGE</v>
          </cell>
          <cell r="C3012" t="str">
            <v>ROB</v>
          </cell>
          <cell r="D3012" t="str">
            <v>COMMERCIAL-LED RECESSED DOWNLIGHT/RETROFIT 15 WATT</v>
          </cell>
          <cell r="E3012" t="str">
            <v>CC</v>
          </cell>
          <cell r="F3012">
            <v>8.6999999999999993</v>
          </cell>
          <cell r="G3012">
            <v>0</v>
          </cell>
          <cell r="H3012">
            <v>8.6999999999999993</v>
          </cell>
          <cell r="I3012">
            <v>0</v>
          </cell>
          <cell r="J3012" t="b">
            <v>0</v>
          </cell>
        </row>
        <row r="3013">
          <cell r="A3013" t="str">
            <v>SDGE:ROB:COMMERCIAL-LED SCREW-IN A-LAMP 11 WATT</v>
          </cell>
          <cell r="B3013" t="str">
            <v>SDGE</v>
          </cell>
          <cell r="C3013" t="str">
            <v>ROB</v>
          </cell>
          <cell r="D3013" t="str">
            <v>COMMERCIAL-LED SCREW-IN A-LAMP 11 WATT</v>
          </cell>
          <cell r="E3013" t="str">
            <v>CC</v>
          </cell>
          <cell r="F3013">
            <v>7.72</v>
          </cell>
          <cell r="G3013">
            <v>0</v>
          </cell>
          <cell r="H3013">
            <v>7.72</v>
          </cell>
          <cell r="I3013">
            <v>0</v>
          </cell>
          <cell r="J3013" t="b">
            <v>0</v>
          </cell>
        </row>
        <row r="3014">
          <cell r="A3014" t="str">
            <v>SDGE:ROB:COMMERCIAL-LED SCREW-IN A-LAMP 8.5 WATT</v>
          </cell>
          <cell r="B3014" t="str">
            <v>SDGE</v>
          </cell>
          <cell r="C3014" t="str">
            <v>ROB</v>
          </cell>
          <cell r="D3014" t="str">
            <v>COMMERCIAL-LED SCREW-IN A-LAMP 8.5 WATT</v>
          </cell>
          <cell r="E3014" t="str">
            <v>CC</v>
          </cell>
          <cell r="F3014">
            <v>8.6999999999999993</v>
          </cell>
          <cell r="G3014">
            <v>0</v>
          </cell>
          <cell r="H3014">
            <v>8.6999999999999993</v>
          </cell>
          <cell r="I3014">
            <v>0</v>
          </cell>
          <cell r="J3014" t="b">
            <v>0</v>
          </cell>
        </row>
        <row r="3015">
          <cell r="A3015" t="str">
            <v>SDGE:ROB:COMMERCIAL-LED SCREW-IN PAR20 7 WATT</v>
          </cell>
          <cell r="B3015" t="str">
            <v>SDGE</v>
          </cell>
          <cell r="C3015" t="str">
            <v>ROB</v>
          </cell>
          <cell r="D3015" t="str">
            <v>COMMERCIAL-LED SCREW-IN PAR20 7 WATT</v>
          </cell>
          <cell r="E3015" t="str">
            <v>CC</v>
          </cell>
          <cell r="F3015">
            <v>7.66</v>
          </cell>
          <cell r="G3015">
            <v>0</v>
          </cell>
          <cell r="H3015">
            <v>7.66</v>
          </cell>
          <cell r="I3015">
            <v>0</v>
          </cell>
          <cell r="J3015" t="b">
            <v>0</v>
          </cell>
        </row>
        <row r="3016">
          <cell r="A3016" t="str">
            <v>SDGE:ROB:COMMERCIAL-LED SCREW-IN PAR30 13 WATT</v>
          </cell>
          <cell r="B3016" t="str">
            <v>SDGE</v>
          </cell>
          <cell r="C3016" t="str">
            <v>ROB</v>
          </cell>
          <cell r="D3016" t="str">
            <v>COMMERCIAL-LED SCREW-IN PAR30 13 WATT</v>
          </cell>
          <cell r="E3016" t="str">
            <v>CC</v>
          </cell>
          <cell r="F3016">
            <v>7.66</v>
          </cell>
          <cell r="G3016">
            <v>0</v>
          </cell>
          <cell r="H3016">
            <v>7.66</v>
          </cell>
          <cell r="I3016">
            <v>0</v>
          </cell>
          <cell r="J3016" t="b">
            <v>0</v>
          </cell>
        </row>
        <row r="3017">
          <cell r="A3017" t="str">
            <v>SDGE:ROB:COMMERCIAL-LED SCREW-IN PAR30 14 WATT</v>
          </cell>
          <cell r="B3017" t="str">
            <v>SDGE</v>
          </cell>
          <cell r="C3017" t="str">
            <v>ROB</v>
          </cell>
          <cell r="D3017" t="str">
            <v>COMMERCIAL-LED SCREW-IN PAR30 14 WATT</v>
          </cell>
          <cell r="E3017" t="str">
            <v>CC</v>
          </cell>
          <cell r="F3017">
            <v>6.55</v>
          </cell>
          <cell r="G3017">
            <v>0</v>
          </cell>
          <cell r="H3017">
            <v>6.55</v>
          </cell>
          <cell r="I3017">
            <v>0</v>
          </cell>
          <cell r="J3017" t="b">
            <v>0</v>
          </cell>
        </row>
        <row r="3018">
          <cell r="A3018" t="str">
            <v>SDGE:ROB:COMMERCIAL-LED SCREW-IN PAR30 15 WATT</v>
          </cell>
          <cell r="B3018" t="str">
            <v>SDGE</v>
          </cell>
          <cell r="C3018" t="str">
            <v>ROB</v>
          </cell>
          <cell r="D3018" t="str">
            <v>COMMERCIAL-LED SCREW-IN PAR30 15 WATT</v>
          </cell>
          <cell r="E3018" t="str">
            <v>CC</v>
          </cell>
          <cell r="F3018">
            <v>6.55</v>
          </cell>
          <cell r="G3018">
            <v>0</v>
          </cell>
          <cell r="H3018">
            <v>6.55</v>
          </cell>
          <cell r="I3018">
            <v>0</v>
          </cell>
          <cell r="J3018" t="b">
            <v>0</v>
          </cell>
        </row>
        <row r="3019">
          <cell r="A3019" t="str">
            <v>SDGE:ROB:COMMERCIAL-LED SCREW-IN PAR30 15 WATT</v>
          </cell>
          <cell r="B3019" t="str">
            <v>SDGE</v>
          </cell>
          <cell r="C3019" t="str">
            <v>ROB</v>
          </cell>
          <cell r="D3019" t="str">
            <v>COMMERCIAL-LED SCREW-IN PAR30 15 WATT</v>
          </cell>
          <cell r="E3019" t="str">
            <v>CC</v>
          </cell>
          <cell r="F3019">
            <v>7.66</v>
          </cell>
          <cell r="G3019">
            <v>0</v>
          </cell>
          <cell r="H3019">
            <v>7.66</v>
          </cell>
          <cell r="I3019">
            <v>0</v>
          </cell>
          <cell r="J3019" t="b">
            <v>0</v>
          </cell>
        </row>
        <row r="3020">
          <cell r="A3020" t="str">
            <v>SDGE:ROB:COMMERCIAL-LED SCREW-IN PAR38 18 WATT</v>
          </cell>
          <cell r="B3020" t="str">
            <v>SDGE</v>
          </cell>
          <cell r="C3020" t="str">
            <v>ROB</v>
          </cell>
          <cell r="D3020" t="str">
            <v>COMMERCIAL-LED SCREW-IN PAR38 18 WATT</v>
          </cell>
          <cell r="E3020" t="str">
            <v>CC</v>
          </cell>
          <cell r="F3020">
            <v>6.55</v>
          </cell>
          <cell r="G3020">
            <v>0</v>
          </cell>
          <cell r="H3020">
            <v>6.55</v>
          </cell>
          <cell r="I3020">
            <v>0</v>
          </cell>
          <cell r="J3020" t="b">
            <v>0</v>
          </cell>
        </row>
        <row r="3021">
          <cell r="A3021" t="str">
            <v>SDGE:ROB:COMMERCIAL-LED SCREW-IN PAR38 18 WATT</v>
          </cell>
          <cell r="B3021" t="str">
            <v>SDGE</v>
          </cell>
          <cell r="C3021" t="str">
            <v>ROB</v>
          </cell>
          <cell r="D3021" t="str">
            <v>COMMERCIAL-LED SCREW-IN PAR38 18 WATT</v>
          </cell>
          <cell r="E3021" t="str">
            <v>CC</v>
          </cell>
          <cell r="F3021">
            <v>8.6999999999999993</v>
          </cell>
          <cell r="G3021">
            <v>0</v>
          </cell>
          <cell r="H3021">
            <v>8.6999999999999993</v>
          </cell>
          <cell r="I3021">
            <v>0</v>
          </cell>
          <cell r="J3021" t="b">
            <v>0</v>
          </cell>
        </row>
        <row r="3022">
          <cell r="A3022" t="str">
            <v>SDGE:ROB:COMMERCIAL-LED SCREW-IN PAR38 19.5 WATT</v>
          </cell>
          <cell r="B3022" t="str">
            <v>SDGE</v>
          </cell>
          <cell r="C3022" t="str">
            <v>ROB</v>
          </cell>
          <cell r="D3022" t="str">
            <v>COMMERCIAL-LED SCREW-IN PAR38 19.5 WATT</v>
          </cell>
          <cell r="E3022" t="str">
            <v>CC</v>
          </cell>
          <cell r="F3022">
            <v>7.66</v>
          </cell>
          <cell r="G3022">
            <v>0</v>
          </cell>
          <cell r="H3022">
            <v>7.66</v>
          </cell>
          <cell r="I3022">
            <v>0</v>
          </cell>
          <cell r="J3022" t="b">
            <v>0</v>
          </cell>
        </row>
        <row r="3023">
          <cell r="A3023" t="str">
            <v>SDGE:ROB:PKG AC 240-759K EER=10.5-UP STREAM</v>
          </cell>
          <cell r="B3023" t="str">
            <v>SDGE</v>
          </cell>
          <cell r="C3023" t="str">
            <v>ROB</v>
          </cell>
          <cell r="D3023" t="str">
            <v>PKG AC 240-759K EER=10.5-UP STREAM</v>
          </cell>
          <cell r="E3023" t="str">
            <v>Com</v>
          </cell>
          <cell r="F3023">
            <v>15</v>
          </cell>
          <cell r="G3023">
            <v>0</v>
          </cell>
          <cell r="H3023">
            <v>15</v>
          </cell>
          <cell r="I3023">
            <v>0</v>
          </cell>
          <cell r="J3023" t="b">
            <v>0</v>
          </cell>
        </row>
        <row r="3024">
          <cell r="A3024" t="str">
            <v>SDGE:ROB:PKG HP &lt;65K THREE PHASE SEER = 14.0-REBATE</v>
          </cell>
          <cell r="B3024" t="str">
            <v>SDGE</v>
          </cell>
          <cell r="C3024" t="str">
            <v>ROB</v>
          </cell>
          <cell r="D3024" t="str">
            <v>PKG HP &lt;65K THREE PHASE SEER = 14.0-REBATE</v>
          </cell>
          <cell r="E3024" t="str">
            <v>Com</v>
          </cell>
          <cell r="F3024">
            <v>15</v>
          </cell>
          <cell r="G3024">
            <v>0</v>
          </cell>
          <cell r="H3024">
            <v>15</v>
          </cell>
          <cell r="I3024">
            <v>0</v>
          </cell>
          <cell r="J3024" t="b">
            <v>0</v>
          </cell>
        </row>
        <row r="3025">
          <cell r="A3025" t="str">
            <v>SDGE:ER:4-FOOT (4-LAMP) - (2) 48IN (2) PREMIUM INSTANT START BALLAST - REDUCED LIGHT OUPUT W/REFLECTOR T8 LF</v>
          </cell>
          <cell r="B3025" t="str">
            <v>SDGE</v>
          </cell>
          <cell r="C3025" t="str">
            <v>ER</v>
          </cell>
          <cell r="D3025" t="str">
            <v>4-FOOT (4-LAMP) - (2) 48IN (2) PREMIUM INSTANT START BALLAST - REDUCED LIGHT OUPUT W/REFLECTOR T8 LF</v>
          </cell>
          <cell r="E3025" t="str">
            <v>Com</v>
          </cell>
          <cell r="F3025">
            <v>14.68</v>
          </cell>
          <cell r="G3025">
            <v>4.9000000000000004</v>
          </cell>
          <cell r="H3025">
            <v>14.68</v>
          </cell>
          <cell r="I3025">
            <v>4.9000000000000004</v>
          </cell>
          <cell r="J3025" t="b">
            <v>0</v>
          </cell>
        </row>
        <row r="3026">
          <cell r="A3026" t="str">
            <v>SDGE:ROB:COMMERCIAL-LED SCREW-IN R40 19 WATT</v>
          </cell>
          <cell r="B3026" t="str">
            <v>SDGE</v>
          </cell>
          <cell r="C3026" t="str">
            <v>ROB</v>
          </cell>
          <cell r="D3026" t="str">
            <v>COMMERCIAL-LED SCREW-IN R40 19 WATT</v>
          </cell>
          <cell r="E3026" t="str">
            <v>CC</v>
          </cell>
          <cell r="F3026">
            <v>6.51</v>
          </cell>
          <cell r="G3026">
            <v>0</v>
          </cell>
          <cell r="H3026">
            <v>6.51</v>
          </cell>
          <cell r="I3026">
            <v>0</v>
          </cell>
          <cell r="J3026" t="b">
            <v>0</v>
          </cell>
        </row>
        <row r="3027">
          <cell r="A3027" t="str">
            <v>SDGE:ROB:GLOBES (&lt;= 12 WATT) &lt;800 LUMENS</v>
          </cell>
          <cell r="B3027" t="str">
            <v>SDGE</v>
          </cell>
          <cell r="C3027" t="str">
            <v>ROB</v>
          </cell>
          <cell r="D3027" t="str">
            <v>GLOBES (&lt;= 12 WATT) &lt;800 LUMENS</v>
          </cell>
          <cell r="E3027" t="str">
            <v>CC</v>
          </cell>
          <cell r="F3027">
            <v>9.67</v>
          </cell>
          <cell r="G3027">
            <v>0</v>
          </cell>
          <cell r="H3027">
            <v>9.67</v>
          </cell>
          <cell r="I3027">
            <v>0</v>
          </cell>
          <cell r="J3027" t="b">
            <v>0</v>
          </cell>
        </row>
        <row r="3028">
          <cell r="A3028" t="str">
            <v>SDGE:ROB:LED SCREW-IN R30 13 WATT</v>
          </cell>
          <cell r="B3028" t="str">
            <v>SDGE</v>
          </cell>
          <cell r="C3028" t="str">
            <v>ROB</v>
          </cell>
          <cell r="D3028" t="str">
            <v>LED SCREW-IN R30 13 WATT</v>
          </cell>
          <cell r="E3028" t="str">
            <v>CC</v>
          </cell>
          <cell r="F3028">
            <v>16</v>
          </cell>
          <cell r="G3028">
            <v>0</v>
          </cell>
          <cell r="H3028">
            <v>16</v>
          </cell>
          <cell r="I3028">
            <v>0</v>
          </cell>
          <cell r="J3028" t="b">
            <v>0</v>
          </cell>
        </row>
        <row r="3029">
          <cell r="A3029" t="str">
            <v>SDGE:ROB:SUCTION LINE INSULATION FOR WALK-IN REFRIGERATION UNITS</v>
          </cell>
          <cell r="B3029" t="str">
            <v>SDGE</v>
          </cell>
          <cell r="C3029" t="str">
            <v>ROB</v>
          </cell>
          <cell r="D3029" t="str">
            <v>SUCTION LINE INSULATION FOR WALK-IN REFRIGERATION UNITS</v>
          </cell>
          <cell r="E3029" t="str">
            <v>Com</v>
          </cell>
          <cell r="F3029">
            <v>13</v>
          </cell>
          <cell r="G3029">
            <v>0</v>
          </cell>
          <cell r="H3029">
            <v>13</v>
          </cell>
          <cell r="I3029">
            <v>0</v>
          </cell>
          <cell r="J3029" t="b">
            <v>0</v>
          </cell>
        </row>
        <row r="3030">
          <cell r="A3030" t="str">
            <v>SDGE:ROB:LED INTEGRAL PAR30 LAMP 16-21WATT</v>
          </cell>
          <cell r="B3030" t="str">
            <v>SDGE</v>
          </cell>
          <cell r="C3030" t="str">
            <v>ROB</v>
          </cell>
          <cell r="D3030" t="str">
            <v>LED INTEGRAL PAR30 LAMP 16-21WATT</v>
          </cell>
          <cell r="E3030" t="str">
            <v>Ind</v>
          </cell>
          <cell r="F3030">
            <v>7.57</v>
          </cell>
          <cell r="G3030">
            <v>0</v>
          </cell>
          <cell r="H3030">
            <v>7.57</v>
          </cell>
          <cell r="I3030">
            <v>0</v>
          </cell>
          <cell r="J3030" t="b">
            <v>0</v>
          </cell>
        </row>
        <row r="3031">
          <cell r="A3031" t="str">
            <v>SDGE:ROB:COMMERCIAL-LED - MR16 4 WATT</v>
          </cell>
          <cell r="B3031" t="str">
            <v>SDGE</v>
          </cell>
          <cell r="C3031" t="str">
            <v>ROB</v>
          </cell>
          <cell r="D3031" t="str">
            <v>COMMERCIAL-LED - MR16 4 WATT</v>
          </cell>
          <cell r="E3031" t="str">
            <v>CC</v>
          </cell>
          <cell r="F3031">
            <v>6.51</v>
          </cell>
          <cell r="G3031">
            <v>0</v>
          </cell>
          <cell r="H3031">
            <v>6.51</v>
          </cell>
          <cell r="I3031">
            <v>0</v>
          </cell>
          <cell r="J3031" t="b">
            <v>0</v>
          </cell>
        </row>
        <row r="3032">
          <cell r="A3032" t="str">
            <v>SDGE:ROB:COMMERCIAL-LED RECESSED DOWNLIGHT 12 WATT</v>
          </cell>
          <cell r="B3032" t="str">
            <v>SDGE</v>
          </cell>
          <cell r="C3032" t="str">
            <v>ROB</v>
          </cell>
          <cell r="D3032" t="str">
            <v>COMMERCIAL-LED RECESSED DOWNLIGHT 12 WATT</v>
          </cell>
          <cell r="E3032" t="str">
            <v>CC</v>
          </cell>
          <cell r="F3032">
            <v>6.51</v>
          </cell>
          <cell r="G3032">
            <v>0</v>
          </cell>
          <cell r="H3032">
            <v>6.51</v>
          </cell>
          <cell r="I3032">
            <v>0</v>
          </cell>
          <cell r="J3032" t="b">
            <v>0</v>
          </cell>
        </row>
        <row r="3033">
          <cell r="A3033" t="str">
            <v>SDGE:ROB:COMMERCIAL-LED RECESSED DOWNLIGHT/RETROFIT 10 WATT</v>
          </cell>
          <cell r="B3033" t="str">
            <v>SDGE</v>
          </cell>
          <cell r="C3033" t="str">
            <v>ROB</v>
          </cell>
          <cell r="D3033" t="str">
            <v>COMMERCIAL-LED RECESSED DOWNLIGHT/RETROFIT 10 WATT</v>
          </cell>
          <cell r="E3033" t="str">
            <v>CC</v>
          </cell>
          <cell r="F3033">
            <v>4.68</v>
          </cell>
          <cell r="G3033">
            <v>0</v>
          </cell>
          <cell r="H3033">
            <v>4.68</v>
          </cell>
          <cell r="I3033">
            <v>0</v>
          </cell>
          <cell r="J3033" t="b">
            <v>0</v>
          </cell>
        </row>
        <row r="3034">
          <cell r="A3034" t="str">
            <v>SDGE:ROB:COMMERCIAL-LED SCREW-IN A-LAMP 13.5 WATT</v>
          </cell>
          <cell r="B3034" t="str">
            <v>SDGE</v>
          </cell>
          <cell r="C3034" t="str">
            <v>ROB</v>
          </cell>
          <cell r="D3034" t="str">
            <v>COMMERCIAL-LED SCREW-IN A-LAMP 13.5 WATT</v>
          </cell>
          <cell r="E3034" t="str">
            <v>CC</v>
          </cell>
          <cell r="F3034">
            <v>6.55</v>
          </cell>
          <cell r="G3034">
            <v>0</v>
          </cell>
          <cell r="H3034">
            <v>6.55</v>
          </cell>
          <cell r="I3034">
            <v>0</v>
          </cell>
          <cell r="J3034" t="b">
            <v>0</v>
          </cell>
        </row>
        <row r="3035">
          <cell r="A3035" t="str">
            <v>SDGE:ROB:COMMERCIAL-LED SCREW-IN A-LAMP 6 WATT</v>
          </cell>
          <cell r="B3035" t="str">
            <v>SDGE</v>
          </cell>
          <cell r="C3035" t="str">
            <v>ROB</v>
          </cell>
          <cell r="D3035" t="str">
            <v>COMMERCIAL-LED SCREW-IN A-LAMP 6 WATT</v>
          </cell>
          <cell r="E3035" t="str">
            <v>CC</v>
          </cell>
          <cell r="F3035">
            <v>6.55</v>
          </cell>
          <cell r="G3035">
            <v>0</v>
          </cell>
          <cell r="H3035">
            <v>6.55</v>
          </cell>
          <cell r="I3035">
            <v>0</v>
          </cell>
          <cell r="J3035" t="b">
            <v>0</v>
          </cell>
        </row>
        <row r="3036">
          <cell r="A3036" t="str">
            <v>SDGE:ROB:COMMERCIAL-LED SCREW-IN A-LAMP 9 WATT</v>
          </cell>
          <cell r="B3036" t="str">
            <v>SDGE</v>
          </cell>
          <cell r="C3036" t="str">
            <v>ROB</v>
          </cell>
          <cell r="D3036" t="str">
            <v>COMMERCIAL-LED SCREW-IN A-LAMP 9 WATT</v>
          </cell>
          <cell r="E3036" t="str">
            <v>CC</v>
          </cell>
          <cell r="F3036">
            <v>6.51</v>
          </cell>
          <cell r="G3036">
            <v>0</v>
          </cell>
          <cell r="H3036">
            <v>6.51</v>
          </cell>
          <cell r="I3036">
            <v>0</v>
          </cell>
          <cell r="J3036" t="b">
            <v>0</v>
          </cell>
        </row>
        <row r="3037">
          <cell r="A3037" t="str">
            <v>SDGE:ROB:COMMERCIAL-LED SCREW-IN GLOBE 8 WATT</v>
          </cell>
          <cell r="B3037" t="str">
            <v>SDGE</v>
          </cell>
          <cell r="C3037" t="str">
            <v>ROB</v>
          </cell>
          <cell r="D3037" t="str">
            <v>COMMERCIAL-LED SCREW-IN GLOBE 8 WATT</v>
          </cell>
          <cell r="E3037" t="str">
            <v>CC</v>
          </cell>
          <cell r="F3037">
            <v>7.72</v>
          </cell>
          <cell r="G3037">
            <v>0</v>
          </cell>
          <cell r="H3037">
            <v>7.72</v>
          </cell>
          <cell r="I3037">
            <v>0</v>
          </cell>
          <cell r="J3037" t="b">
            <v>0</v>
          </cell>
        </row>
        <row r="3038">
          <cell r="A3038" t="str">
            <v>SDGE:ROB:COMMERCIAL-LED SCREW-IN PAR30 16 WATT</v>
          </cell>
          <cell r="B3038" t="str">
            <v>SDGE</v>
          </cell>
          <cell r="C3038" t="str">
            <v>ROB</v>
          </cell>
          <cell r="D3038" t="str">
            <v>COMMERCIAL-LED SCREW-IN PAR30 16 WATT</v>
          </cell>
          <cell r="E3038" t="str">
            <v>CC</v>
          </cell>
          <cell r="F3038">
            <v>8.6999999999999993</v>
          </cell>
          <cell r="G3038">
            <v>0</v>
          </cell>
          <cell r="H3038">
            <v>8.6999999999999993</v>
          </cell>
          <cell r="I3038">
            <v>0</v>
          </cell>
          <cell r="J3038" t="b">
            <v>0</v>
          </cell>
        </row>
        <row r="3039">
          <cell r="A3039" t="str">
            <v>SDGE:ROB:COMMERCIAL-LED SCREW-IN PAR38 20 WATT</v>
          </cell>
          <cell r="B3039" t="str">
            <v>SDGE</v>
          </cell>
          <cell r="C3039" t="str">
            <v>ROB</v>
          </cell>
          <cell r="D3039" t="str">
            <v>COMMERCIAL-LED SCREW-IN PAR38 20 WATT</v>
          </cell>
          <cell r="E3039" t="str">
            <v>CC</v>
          </cell>
          <cell r="F3039">
            <v>8.6999999999999993</v>
          </cell>
          <cell r="G3039">
            <v>0</v>
          </cell>
          <cell r="H3039">
            <v>8.6999999999999993</v>
          </cell>
          <cell r="I3039">
            <v>0</v>
          </cell>
          <cell r="J3039" t="b">
            <v>0</v>
          </cell>
        </row>
        <row r="3040">
          <cell r="A3040" t="str">
            <v>SDGE:ROB:COMMERCIAL-LED SCREW-IN R40 18 WATT</v>
          </cell>
          <cell r="B3040" t="str">
            <v>SDGE</v>
          </cell>
          <cell r="C3040" t="str">
            <v>ROB</v>
          </cell>
          <cell r="D3040" t="str">
            <v>COMMERCIAL-LED SCREW-IN R40 18 WATT</v>
          </cell>
          <cell r="E3040" t="str">
            <v>CC</v>
          </cell>
          <cell r="F3040">
            <v>16</v>
          </cell>
          <cell r="G3040">
            <v>0</v>
          </cell>
          <cell r="H3040">
            <v>16</v>
          </cell>
          <cell r="I3040">
            <v>0</v>
          </cell>
          <cell r="J3040" t="b">
            <v>0</v>
          </cell>
        </row>
        <row r="3041">
          <cell r="A3041" t="str">
            <v>SDGE:ROB:LED - MR16 5.5 WATT</v>
          </cell>
          <cell r="B3041" t="str">
            <v>SDGE</v>
          </cell>
          <cell r="C3041" t="str">
            <v>ROB</v>
          </cell>
          <cell r="D3041" t="str">
            <v>LED - MR16 5.5 WATT</v>
          </cell>
          <cell r="E3041" t="str">
            <v>CC</v>
          </cell>
          <cell r="F3041">
            <v>6.55</v>
          </cell>
          <cell r="G3041">
            <v>0</v>
          </cell>
          <cell r="H3041">
            <v>6.55</v>
          </cell>
          <cell r="I3041">
            <v>0</v>
          </cell>
          <cell r="J3041" t="b">
            <v>0</v>
          </cell>
        </row>
        <row r="3042">
          <cell r="A3042" t="str">
            <v>SDGE:ROB:LED - MR16 7 WATT</v>
          </cell>
          <cell r="B3042" t="str">
            <v>SDGE</v>
          </cell>
          <cell r="C3042" t="str">
            <v>ROB</v>
          </cell>
          <cell r="D3042" t="str">
            <v>LED - MR16 7 WATT</v>
          </cell>
          <cell r="E3042" t="str">
            <v>CC</v>
          </cell>
          <cell r="F3042">
            <v>8.6999999999999993</v>
          </cell>
          <cell r="G3042">
            <v>0</v>
          </cell>
          <cell r="H3042">
            <v>8.6999999999999993</v>
          </cell>
          <cell r="I3042">
            <v>0</v>
          </cell>
          <cell r="J3042" t="b">
            <v>0</v>
          </cell>
        </row>
        <row r="3043">
          <cell r="A3043" t="str">
            <v>SDGE:ROB:LED - MR16 7 WATT</v>
          </cell>
          <cell r="B3043" t="str">
            <v>SDGE</v>
          </cell>
          <cell r="C3043" t="str">
            <v>ROB</v>
          </cell>
          <cell r="D3043" t="str">
            <v>LED - MR16 7 WATT</v>
          </cell>
          <cell r="E3043" t="str">
            <v>CC</v>
          </cell>
          <cell r="F3043">
            <v>16</v>
          </cell>
          <cell r="G3043">
            <v>0</v>
          </cell>
          <cell r="H3043">
            <v>16</v>
          </cell>
          <cell r="I3043">
            <v>0</v>
          </cell>
          <cell r="J3043" t="b">
            <v>0</v>
          </cell>
        </row>
        <row r="3044">
          <cell r="A3044" t="str">
            <v>SDGE:ROB:LED SCREW-IN PAR38 20 WATT</v>
          </cell>
          <cell r="B3044" t="str">
            <v>SDGE</v>
          </cell>
          <cell r="C3044" t="str">
            <v>ROB</v>
          </cell>
          <cell r="D3044" t="str">
            <v>LED SCREW-IN PAR38 20 WATT</v>
          </cell>
          <cell r="E3044" t="str">
            <v>CC</v>
          </cell>
          <cell r="F3044">
            <v>16</v>
          </cell>
          <cell r="G3044">
            <v>0</v>
          </cell>
          <cell r="H3044">
            <v>16</v>
          </cell>
          <cell r="I3044">
            <v>0</v>
          </cell>
          <cell r="J3044" t="b">
            <v>0</v>
          </cell>
        </row>
        <row r="3045">
          <cell r="A3045" t="str">
            <v>SDGE:ROB:LED SCREW-IN R30 12 WATT</v>
          </cell>
          <cell r="B3045" t="str">
            <v>SDGE</v>
          </cell>
          <cell r="C3045" t="str">
            <v>ROB</v>
          </cell>
          <cell r="D3045" t="str">
            <v>LED SCREW-IN R30 12 WATT</v>
          </cell>
          <cell r="E3045" t="str">
            <v>CC</v>
          </cell>
          <cell r="F3045">
            <v>16</v>
          </cell>
          <cell r="G3045">
            <v>0</v>
          </cell>
          <cell r="H3045">
            <v>16</v>
          </cell>
          <cell r="I3045">
            <v>0</v>
          </cell>
          <cell r="J3045" t="b">
            <v>0</v>
          </cell>
        </row>
        <row r="3046">
          <cell r="A3046" t="str">
            <v>SDGE:ROB:LED SCREW-IN R30 16 WATT</v>
          </cell>
          <cell r="B3046" t="str">
            <v>SDGE</v>
          </cell>
          <cell r="C3046" t="str">
            <v>ROB</v>
          </cell>
          <cell r="D3046" t="str">
            <v>LED SCREW-IN R30 16 WATT</v>
          </cell>
          <cell r="E3046" t="str">
            <v>CC</v>
          </cell>
          <cell r="F3046">
            <v>16</v>
          </cell>
          <cell r="G3046">
            <v>0</v>
          </cell>
          <cell r="H3046">
            <v>16</v>
          </cell>
          <cell r="I3046">
            <v>0</v>
          </cell>
          <cell r="J3046" t="b">
            <v>0</v>
          </cell>
        </row>
        <row r="3047">
          <cell r="A3047" t="str">
            <v>SDGE:ROB:LED SCREW-IN R40 17 WATT</v>
          </cell>
          <cell r="B3047" t="str">
            <v>SDGE</v>
          </cell>
          <cell r="C3047" t="str">
            <v>ROB</v>
          </cell>
          <cell r="D3047" t="str">
            <v>LED SCREW-IN R40 17 WATT</v>
          </cell>
          <cell r="E3047" t="str">
            <v>CC</v>
          </cell>
          <cell r="F3047">
            <v>16</v>
          </cell>
          <cell r="G3047">
            <v>0</v>
          </cell>
          <cell r="H3047">
            <v>16</v>
          </cell>
          <cell r="I3047">
            <v>0</v>
          </cell>
          <cell r="J3047" t="b">
            <v>0</v>
          </cell>
        </row>
        <row r="3048">
          <cell r="A3048" t="str">
            <v>SDGE:ROB:INT ENERGY STAR HARDWIRE FIXTURE (30-36 WATT)</v>
          </cell>
          <cell r="B3048" t="str">
            <v>SDGE</v>
          </cell>
          <cell r="C3048" t="str">
            <v>ROB</v>
          </cell>
          <cell r="D3048" t="str">
            <v>INT ENERGY STAR HARDWIRE FIXTURE (30-36 WATT)</v>
          </cell>
          <cell r="E3048" t="str">
            <v>Res</v>
          </cell>
          <cell r="F3048">
            <v>9.67</v>
          </cell>
          <cell r="G3048">
            <v>0</v>
          </cell>
          <cell r="H3048">
            <v>9.67</v>
          </cell>
          <cell r="I3048">
            <v>0</v>
          </cell>
          <cell r="J3048" t="b">
            <v>0</v>
          </cell>
        </row>
        <row r="3049">
          <cell r="A3049" t="str">
            <v>SDGE:ROB:FURNANCE 96% AFUE FURNACE</v>
          </cell>
          <cell r="B3049" t="str">
            <v>SDGE</v>
          </cell>
          <cell r="C3049" t="str">
            <v>ROB</v>
          </cell>
          <cell r="D3049" t="str">
            <v>FURNANCE 96% AFUE FURNACE</v>
          </cell>
          <cell r="E3049" t="str">
            <v>Res</v>
          </cell>
          <cell r="F3049">
            <v>20</v>
          </cell>
          <cell r="G3049">
            <v>0</v>
          </cell>
          <cell r="H3049">
            <v>20</v>
          </cell>
          <cell r="I3049">
            <v>0</v>
          </cell>
          <cell r="J3049" t="b">
            <v>0</v>
          </cell>
        </row>
        <row r="3050">
          <cell r="A3050" t="str">
            <v>SCE:REA:ENERGY STAR CEILING FAN (DWELLING AREA) FAN REPLACING CEILING FAN</v>
          </cell>
          <cell r="B3050" t="str">
            <v>SCE</v>
          </cell>
          <cell r="C3050" t="str">
            <v>REA</v>
          </cell>
          <cell r="D3050" t="str">
            <v>ENERGY STAR CEILING FAN (DWELLING AREA) FAN REPLACING CEILING FAN</v>
          </cell>
          <cell r="E3050" t="str">
            <v>Res</v>
          </cell>
          <cell r="F3050">
            <v>16</v>
          </cell>
          <cell r="G3050">
            <v>16</v>
          </cell>
          <cell r="H3050">
            <v>16</v>
          </cell>
          <cell r="I3050">
            <v>16</v>
          </cell>
          <cell r="J3050" t="b">
            <v>0</v>
          </cell>
        </row>
        <row r="3051">
          <cell r="A3051" t="str">
            <v>SCE:ROBNC:= 15 WATT DOWN LIGHT (NON RES) LED REPLACING 40-100 WATTS INCANDESCENT LIGHTING</v>
          </cell>
          <cell r="B3051" t="str">
            <v>SCE</v>
          </cell>
          <cell r="C3051" t="str">
            <v>ROBNC</v>
          </cell>
          <cell r="D3051" t="str">
            <v>= 15 WATT DOWN LIGHT (NON RES) LED REPLACING 40-100 WATTS INCANDESCENT LIGHTING</v>
          </cell>
          <cell r="E3051" t="str">
            <v>Res</v>
          </cell>
          <cell r="F3051">
            <v>12</v>
          </cell>
          <cell r="G3051">
            <v>12</v>
          </cell>
          <cell r="H3051">
            <v>12</v>
          </cell>
          <cell r="I3051">
            <v>12</v>
          </cell>
          <cell r="J3051" t="b">
            <v>0</v>
          </cell>
        </row>
        <row r="3052">
          <cell r="A3052" t="str">
            <v>SCE:ROBNC:67.4 WATT POOL LIGHT (DUSK TO CLOSE) LED REPLACING 500 WATT INCANDESCENT</v>
          </cell>
          <cell r="B3052" t="str">
            <v>SCE</v>
          </cell>
          <cell r="C3052" t="str">
            <v>ROBNC</v>
          </cell>
          <cell r="D3052" t="str">
            <v>67.4 WATT POOL LIGHT (DUSK TO CLOSE) LED REPLACING 500 WATT INCANDESCENT</v>
          </cell>
          <cell r="E3052" t="str">
            <v>Res</v>
          </cell>
          <cell r="F3052">
            <v>12</v>
          </cell>
          <cell r="G3052">
            <v>12</v>
          </cell>
          <cell r="H3052">
            <v>12</v>
          </cell>
          <cell r="I3052">
            <v>12</v>
          </cell>
          <cell r="J3052" t="b">
            <v>0</v>
          </cell>
        </row>
        <row r="3053">
          <cell r="A3053" t="str">
            <v>SCE:ROBNC:15% GREATER THAN TITLE 24 SINGLE FAMILY HOUSE HOME SHELL IMPROVEMENT</v>
          </cell>
          <cell r="B3053" t="str">
            <v>SCE</v>
          </cell>
          <cell r="C3053" t="str">
            <v>ROBNC</v>
          </cell>
          <cell r="D3053" t="str">
            <v>15% GREATER THAN TITLE 24 SINGLE FAMILY HOUSE HOME SHELL IMPROVEMENT</v>
          </cell>
          <cell r="E3053" t="str">
            <v>Res</v>
          </cell>
          <cell r="F3053">
            <v>0</v>
          </cell>
          <cell r="G3053">
            <v>0</v>
          </cell>
          <cell r="H3053">
            <v>0</v>
          </cell>
          <cell r="I3053">
            <v>0</v>
          </cell>
          <cell r="J3053" t="b">
            <v>0</v>
          </cell>
        </row>
        <row r="3054">
          <cell r="A3054" t="str">
            <v>SCE:ROBNC:ES MOST EFF 2012 BOTTOM MOUNT FREEZER - X-LRG (&gt;22.5 FT3) REFRIGERATOR</v>
          </cell>
          <cell r="B3054" t="str">
            <v>SCE</v>
          </cell>
          <cell r="C3054" t="str">
            <v>ROBNC</v>
          </cell>
          <cell r="D3054" t="str">
            <v>ES MOST EFF 2012 BOTTOM MOUNT FREEZER - X-LRG (&gt;22.5 FT3) REFRIGERATOR</v>
          </cell>
          <cell r="E3054" t="str">
            <v>Res</v>
          </cell>
          <cell r="F3054">
            <v>0</v>
          </cell>
          <cell r="G3054">
            <v>0</v>
          </cell>
          <cell r="H3054">
            <v>0</v>
          </cell>
          <cell r="I3054">
            <v>0</v>
          </cell>
          <cell r="J3054" t="b">
            <v>0</v>
          </cell>
        </row>
        <row r="3055">
          <cell r="A3055" t="str">
            <v>SCE:REA:(NON RES) DIRECT EVAP COOLER</v>
          </cell>
          <cell r="B3055" t="str">
            <v>SCE</v>
          </cell>
          <cell r="C3055" t="str">
            <v>REA</v>
          </cell>
          <cell r="D3055" t="str">
            <v>(NON RES) DIRECT EVAP COOLER</v>
          </cell>
          <cell r="E3055" t="str">
            <v>Com</v>
          </cell>
          <cell r="F3055">
            <v>15</v>
          </cell>
          <cell r="G3055">
            <v>15</v>
          </cell>
          <cell r="H3055">
            <v>15</v>
          </cell>
          <cell r="I3055">
            <v>15</v>
          </cell>
          <cell r="J3055" t="b">
            <v>0</v>
          </cell>
        </row>
        <row r="3056">
          <cell r="A3056" t="str">
            <v>SCE:REA:LOW ANTI-SWEAT HEATER (ASH) DOOR</v>
          </cell>
          <cell r="B3056" t="str">
            <v>SCE</v>
          </cell>
          <cell r="C3056" t="str">
            <v>REA</v>
          </cell>
          <cell r="D3056" t="str">
            <v>LOW ANTI-SWEAT HEATER (ASH) DOOR</v>
          </cell>
          <cell r="E3056" t="str">
            <v>Com</v>
          </cell>
          <cell r="F3056">
            <v>12</v>
          </cell>
          <cell r="G3056">
            <v>12</v>
          </cell>
          <cell r="H3056">
            <v>4</v>
          </cell>
          <cell r="I3056">
            <v>0</v>
          </cell>
          <cell r="J3056" t="b">
            <v>1</v>
          </cell>
        </row>
        <row r="3057">
          <cell r="A3057" t="str">
            <v>SCE:ROBNC:(1) 48IN REDUCED WATTAGE (25W) T8 LINEAR FLUORESCENT REPLACING (1) 48IN T8 LINEAR FLUORESCENT</v>
          </cell>
          <cell r="B3057" t="str">
            <v>SCE</v>
          </cell>
          <cell r="C3057" t="str">
            <v>ROBNC</v>
          </cell>
          <cell r="D3057" t="str">
            <v>(1) 48IN REDUCED WATTAGE (25W) T8 LINEAR FLUORESCENT REPLACING (1) 48IN T8 LINEAR FLUORESCENT</v>
          </cell>
          <cell r="E3057" t="str">
            <v>Com</v>
          </cell>
          <cell r="F3057">
            <v>13.300000190734901</v>
          </cell>
          <cell r="G3057">
            <v>13.300000190734901</v>
          </cell>
          <cell r="H3057">
            <v>13.300000190734901</v>
          </cell>
          <cell r="I3057">
            <v>13.300000190734901</v>
          </cell>
          <cell r="J3057" t="b">
            <v>0</v>
          </cell>
        </row>
        <row r="3058">
          <cell r="A3058" t="str">
            <v>SCE:ROBNC:&lt;100 HP COMPRESSED AIR SYSTEM - CYCLING AIR DRYER</v>
          </cell>
          <cell r="B3058" t="str">
            <v>SCE</v>
          </cell>
          <cell r="C3058" t="str">
            <v>ROBNC</v>
          </cell>
          <cell r="D3058" t="str">
            <v>&lt;100 HP COMPRESSED AIR SYSTEM - CYCLING AIR DRYER</v>
          </cell>
          <cell r="E3058" t="str">
            <v>Com</v>
          </cell>
          <cell r="F3058">
            <v>13</v>
          </cell>
          <cell r="G3058">
            <v>13</v>
          </cell>
          <cell r="H3058">
            <v>13</v>
          </cell>
          <cell r="I3058">
            <v>13</v>
          </cell>
          <cell r="J3058" t="b">
            <v>0</v>
          </cell>
        </row>
        <row r="3059">
          <cell r="A3059" t="str">
            <v>SCE:ROBNC:= 15 WATT DOWN LIGHT (NON RES) LED REPLACING 40-100 WATTS INCANDESCENT LIGHTING</v>
          </cell>
          <cell r="B3059" t="str">
            <v>SCE</v>
          </cell>
          <cell r="C3059" t="str">
            <v>ROBNC</v>
          </cell>
          <cell r="D3059" t="str">
            <v>= 15 WATT DOWN LIGHT (NON RES) LED REPLACING 40-100 WATTS INCANDESCENT LIGHTING</v>
          </cell>
          <cell r="E3059" t="str">
            <v>Com</v>
          </cell>
          <cell r="F3059">
            <v>6.5</v>
          </cell>
          <cell r="G3059">
            <v>6.5</v>
          </cell>
          <cell r="H3059">
            <v>6.5</v>
          </cell>
          <cell r="I3059">
            <v>6.5</v>
          </cell>
          <cell r="J3059" t="b">
            <v>0</v>
          </cell>
        </row>
        <row r="3060">
          <cell r="A3060" t="str">
            <v>SCE:ROBNC:ES MOST EFFICIENT SIDE MOUNT FREEZER, WITH ICE - LARGE (18.1-22.5 FT3) REFRIGERATOR</v>
          </cell>
          <cell r="B3060" t="str">
            <v>SCE</v>
          </cell>
          <cell r="C3060" t="str">
            <v>ROBNC</v>
          </cell>
          <cell r="D3060" t="str">
            <v>ES MOST EFFICIENT SIDE MOUNT FREEZER, WITH ICE - LARGE (18.1-22.5 FT3) REFRIGERATOR</v>
          </cell>
          <cell r="E3060" t="str">
            <v>Res</v>
          </cell>
          <cell r="F3060">
            <v>14</v>
          </cell>
          <cell r="G3060">
            <v>14</v>
          </cell>
          <cell r="H3060">
            <v>14</v>
          </cell>
          <cell r="I3060">
            <v>14</v>
          </cell>
          <cell r="J3060" t="b">
            <v>0</v>
          </cell>
        </row>
        <row r="3061">
          <cell r="A3061" t="str">
            <v>SCE:ROBNC:= 15 WATT DOWN LIGHT (NON RES) LED REPLACING 40-100 WATTS INCANDESCENT LIGHTING</v>
          </cell>
          <cell r="B3061" t="str">
            <v>SCE</v>
          </cell>
          <cell r="C3061" t="str">
            <v>ROBNC</v>
          </cell>
          <cell r="D3061" t="str">
            <v>= 15 WATT DOWN LIGHT (NON RES) LED REPLACING 40-100 WATTS INCANDESCENT LIGHTING</v>
          </cell>
          <cell r="E3061" t="str">
            <v>Com</v>
          </cell>
          <cell r="F3061">
            <v>7.3000001907348597</v>
          </cell>
          <cell r="G3061">
            <v>7.3000001907348597</v>
          </cell>
          <cell r="H3061">
            <v>7.3000001907348597</v>
          </cell>
          <cell r="I3061">
            <v>7.3000001907348597</v>
          </cell>
          <cell r="J3061" t="b">
            <v>0</v>
          </cell>
        </row>
        <row r="3062">
          <cell r="A3062" t="str">
            <v>SCE:ROBNC:= 15 WATT DOWN LIGHT (NON RES) LED REPLACING 40-100 WATTS INCANDESCENT LIGHTING</v>
          </cell>
          <cell r="B3062" t="str">
            <v>SCE</v>
          </cell>
          <cell r="C3062" t="str">
            <v>ROBNC</v>
          </cell>
          <cell r="D3062" t="str">
            <v>= 15 WATT DOWN LIGHT (NON RES) LED REPLACING 40-100 WATTS INCANDESCENT LIGHTING</v>
          </cell>
          <cell r="E3062" t="str">
            <v>Com</v>
          </cell>
          <cell r="F3062">
            <v>7.8000001907348597</v>
          </cell>
          <cell r="G3062">
            <v>7.8000001907348597</v>
          </cell>
          <cell r="H3062">
            <v>7.8000001907348597</v>
          </cell>
          <cell r="I3062">
            <v>7.8000001907348597</v>
          </cell>
          <cell r="J3062" t="b">
            <v>0</v>
          </cell>
        </row>
        <row r="3063">
          <cell r="A3063" t="str">
            <v>SCE:ROBNC:&gt; 10 TO 30 WATT A-LAMP LED</v>
          </cell>
          <cell r="B3063" t="str">
            <v>SCE</v>
          </cell>
          <cell r="C3063" t="str">
            <v>ROBNC</v>
          </cell>
          <cell r="D3063" t="str">
            <v>&gt; 10 TO 30 WATT A-LAMP LED</v>
          </cell>
          <cell r="E3063" t="str">
            <v>Com</v>
          </cell>
          <cell r="F3063">
            <v>5.4000000953674299</v>
          </cell>
          <cell r="G3063">
            <v>5.4000000953674299</v>
          </cell>
          <cell r="H3063">
            <v>5.4000000953674299</v>
          </cell>
          <cell r="I3063">
            <v>5.4000000953674299</v>
          </cell>
          <cell r="J3063" t="b">
            <v>0</v>
          </cell>
        </row>
        <row r="3064">
          <cell r="A3064" t="str">
            <v>SCE:ROBNC:&gt; 10 TO 30 WATT A-LAMP LED</v>
          </cell>
          <cell r="B3064" t="str">
            <v>SCE</v>
          </cell>
          <cell r="C3064" t="str">
            <v>ROBNC</v>
          </cell>
          <cell r="D3064" t="str">
            <v>&gt; 10 TO 30 WATT A-LAMP LED</v>
          </cell>
          <cell r="E3064" t="str">
            <v>Com</v>
          </cell>
          <cell r="F3064">
            <v>8.8999996185302699</v>
          </cell>
          <cell r="G3064">
            <v>8.8999996185302699</v>
          </cell>
          <cell r="H3064">
            <v>8.8999996185302699</v>
          </cell>
          <cell r="I3064">
            <v>8.8999996185302699</v>
          </cell>
          <cell r="J3064" t="b">
            <v>0</v>
          </cell>
        </row>
        <row r="3065">
          <cell r="A3065" t="str">
            <v>SCE:ROBNC:&gt; 8 TO 12 WATT PAR20 LED</v>
          </cell>
          <cell r="B3065" t="str">
            <v>SCE</v>
          </cell>
          <cell r="C3065" t="str">
            <v>ROBNC</v>
          </cell>
          <cell r="D3065" t="str">
            <v>&gt; 8 TO 12 WATT PAR20 LED</v>
          </cell>
          <cell r="E3065" t="str">
            <v>Com</v>
          </cell>
          <cell r="F3065">
            <v>8.6999998092651403</v>
          </cell>
          <cell r="G3065">
            <v>8.6999998092651403</v>
          </cell>
          <cell r="H3065">
            <v>8.6999998092651403</v>
          </cell>
          <cell r="I3065">
            <v>8.6999998092651403</v>
          </cell>
          <cell r="J3065" t="b">
            <v>0</v>
          </cell>
        </row>
        <row r="3066">
          <cell r="A3066" t="str">
            <v>SCE:ROBNC:UP TO 128 WATT INTERIOR FIXTURE CFL REPLACING 101 - 175 WATT LAMP BASE CASE</v>
          </cell>
          <cell r="B3066" t="str">
            <v>SCE</v>
          </cell>
          <cell r="C3066" t="str">
            <v>ROBNC</v>
          </cell>
          <cell r="D3066" t="str">
            <v>UP TO 128 WATT INTERIOR FIXTURE CFL REPLACING 101 - 175 WATT LAMP BASE CASE</v>
          </cell>
          <cell r="E3066" t="str">
            <v>Com</v>
          </cell>
          <cell r="F3066">
            <v>12</v>
          </cell>
          <cell r="G3066">
            <v>12</v>
          </cell>
          <cell r="H3066">
            <v>12</v>
          </cell>
          <cell r="I3066">
            <v>12</v>
          </cell>
          <cell r="J3066" t="b">
            <v>0</v>
          </cell>
        </row>
        <row r="3067">
          <cell r="A3067" t="str">
            <v>SCE:ER:(1) 48IN MEDIUM TEMP REACH-IN DISPLAY CASES CANOPY LED REPLACING (1) 48IN T12 LINEAR FLUORESCENT</v>
          </cell>
          <cell r="B3067" t="str">
            <v>SCE</v>
          </cell>
          <cell r="C3067" t="str">
            <v>ER</v>
          </cell>
          <cell r="D3067" t="str">
            <v>(1) 48IN MEDIUM TEMP REACH-IN DISPLAY CASES CANOPY LED REPLACING (1) 48IN T12 LINEAR FLUORESCENT</v>
          </cell>
          <cell r="E3067" t="str">
            <v>Com</v>
          </cell>
          <cell r="F3067">
            <v>5.9000000953674299</v>
          </cell>
          <cell r="G3067">
            <v>2</v>
          </cell>
          <cell r="H3067">
            <v>5.9000000953674299</v>
          </cell>
          <cell r="I3067">
            <v>2</v>
          </cell>
          <cell r="J3067" t="b">
            <v>0</v>
          </cell>
        </row>
        <row r="3068">
          <cell r="A3068" t="str">
            <v>SCE:ER:(2) 48IN (1) PREMIUM INSTANT START BALLAST - REDUCED LIGHT OUTPUT T8 LINEAR FLOURESCENT  REPLACING (</v>
          </cell>
          <cell r="B3068" t="str">
            <v>SCE</v>
          </cell>
          <cell r="C3068" t="str">
            <v>ER</v>
          </cell>
          <cell r="D3068" t="str">
            <v>(2) 48IN (1) PREMIUM INSTANT START BALLAST - REDUCED LIGHT OUTPUT T8 LINEAR FLOURESCENT  REPLACING (</v>
          </cell>
          <cell r="E3068" t="str">
            <v>Com</v>
          </cell>
          <cell r="F3068">
            <v>14.3999996185303</v>
          </cell>
          <cell r="G3068">
            <v>4.8000001907348597</v>
          </cell>
          <cell r="H3068">
            <v>14.3999996185303</v>
          </cell>
          <cell r="I3068">
            <v>4.8000001907348597</v>
          </cell>
          <cell r="J3068" t="b">
            <v>0</v>
          </cell>
        </row>
        <row r="3069">
          <cell r="A3069" t="str">
            <v>SCE:ER:(2) 48IN (1) PREMIUM INSTANT START BALLAST - REDUCED LIGHT OUTPUT T8 LINEAR FLOURESCENT  REPLACING (</v>
          </cell>
          <cell r="B3069" t="str">
            <v>SCE</v>
          </cell>
          <cell r="C3069" t="str">
            <v>ER</v>
          </cell>
          <cell r="D3069" t="str">
            <v>(2) 48IN (1) PREMIUM INSTANT START BALLAST - REDUCED LIGHT OUTPUT T8 LINEAR FLOURESCENT  REPLACING (</v>
          </cell>
          <cell r="E3069" t="str">
            <v>Com</v>
          </cell>
          <cell r="F3069">
            <v>15</v>
          </cell>
          <cell r="G3069">
            <v>4.3000001907348597</v>
          </cell>
          <cell r="H3069">
            <v>15</v>
          </cell>
          <cell r="I3069">
            <v>4.3000001907348597</v>
          </cell>
          <cell r="J3069" t="b">
            <v>0</v>
          </cell>
        </row>
        <row r="3070">
          <cell r="A3070" t="str">
            <v>SCE:ER:(2) 48IN REDUCED 28 WATT (1) INSTANT START BALLAST T8 LINEAR FLUORESCENT REPLACING (2) 48IN T12 LINE</v>
          </cell>
          <cell r="B3070" t="str">
            <v>SCE</v>
          </cell>
          <cell r="C3070" t="str">
            <v>ER</v>
          </cell>
          <cell r="D3070" t="str">
            <v>(2) 48IN REDUCED 28 WATT (1) INSTANT START BALLAST T8 LINEAR FLUORESCENT REPLACING (2) 48IN T12 LINE</v>
          </cell>
          <cell r="E3070" t="str">
            <v>Com</v>
          </cell>
          <cell r="F3070">
            <v>15</v>
          </cell>
          <cell r="G3070">
            <v>3.4000000953674299</v>
          </cell>
          <cell r="H3070">
            <v>15</v>
          </cell>
          <cell r="I3070">
            <v>3.4000000953674299</v>
          </cell>
          <cell r="J3070" t="b">
            <v>0</v>
          </cell>
        </row>
        <row r="3071">
          <cell r="A3071" t="str">
            <v>SCE:ER:(2) 48IN REDUCED 28 WATT (1) INSTANT START BALLAST W/ REFLECTORS T8 LINEAR FLUORESCENT REPLACING (3)</v>
          </cell>
          <cell r="B3071" t="str">
            <v>SCE</v>
          </cell>
          <cell r="C3071" t="str">
            <v>ER</v>
          </cell>
          <cell r="D3071" t="str">
            <v>(2) 48IN REDUCED 28 WATT (1) INSTANT START BALLAST W/ REFLECTORS T8 LINEAR FLUORESCENT REPLACING (3)</v>
          </cell>
          <cell r="E3071" t="str">
            <v>Com</v>
          </cell>
          <cell r="F3071">
            <v>14.300000190734901</v>
          </cell>
          <cell r="G3071">
            <v>1.3999999761581401</v>
          </cell>
          <cell r="H3071">
            <v>14.300000190734901</v>
          </cell>
          <cell r="I3071">
            <v>1.3999999761581401</v>
          </cell>
          <cell r="J3071" t="b">
            <v>0</v>
          </cell>
        </row>
        <row r="3072">
          <cell r="A3072" t="str">
            <v>SCE:ER:(2) 96IN (1) INSTANT START BALLAST - REDUCED LIGHT OUTPUT T8 LINEAR FLUORESCENT REPLACING (2) 96IN T</v>
          </cell>
          <cell r="B3072" t="str">
            <v>SCE</v>
          </cell>
          <cell r="C3072" t="str">
            <v>ER</v>
          </cell>
          <cell r="D3072" t="str">
            <v>(2) 96IN (1) INSTANT START BALLAST - REDUCED LIGHT OUTPUT T8 LINEAR FLUORESCENT REPLACING (2) 96IN T</v>
          </cell>
          <cell r="E3072" t="str">
            <v>Com</v>
          </cell>
          <cell r="F3072">
            <v>15</v>
          </cell>
          <cell r="G3072">
            <v>4.3000001907348597</v>
          </cell>
          <cell r="H3072">
            <v>15</v>
          </cell>
          <cell r="I3072">
            <v>4.3000001907348597</v>
          </cell>
          <cell r="J3072" t="b">
            <v>0</v>
          </cell>
        </row>
        <row r="3073">
          <cell r="A3073" t="str">
            <v>SCE:ER:(3) 48IN (1) INSTANT START BALLAST - NORMAL LIGHT OUTPUT T8 LINEAR FLUORESCENT REPLACING (3) 48IN T1</v>
          </cell>
          <cell r="B3073" t="str">
            <v>SCE</v>
          </cell>
          <cell r="C3073" t="str">
            <v>ER</v>
          </cell>
          <cell r="D3073" t="str">
            <v>(3) 48IN (1) INSTANT START BALLAST - NORMAL LIGHT OUTPUT T8 LINEAR FLUORESCENT REPLACING (3) 48IN T1</v>
          </cell>
          <cell r="E3073" t="str">
            <v>Com</v>
          </cell>
          <cell r="F3073">
            <v>15</v>
          </cell>
          <cell r="G3073">
            <v>1.6000000238418599</v>
          </cell>
          <cell r="H3073">
            <v>15</v>
          </cell>
          <cell r="I3073">
            <v>1.6000000238418599</v>
          </cell>
          <cell r="J3073" t="b">
            <v>0</v>
          </cell>
        </row>
        <row r="3074">
          <cell r="A3074" t="str">
            <v>SCE:ER:(4) 48IN (1) INSTANT START BALLAST - REDUCED LIGHT OUTPUT T8 LINEAR FLUORESCENT REPLACING (4) 48IN T</v>
          </cell>
          <cell r="B3074" t="str">
            <v>SCE</v>
          </cell>
          <cell r="C3074" t="str">
            <v>ER</v>
          </cell>
          <cell r="D3074" t="str">
            <v>(4) 48IN (1) INSTANT START BALLAST - REDUCED LIGHT OUTPUT T8 LINEAR FLUORESCENT REPLACING (4) 48IN T</v>
          </cell>
          <cell r="E3074" t="str">
            <v>Com</v>
          </cell>
          <cell r="F3074">
            <v>15</v>
          </cell>
          <cell r="G3074">
            <v>3.4000000953674299</v>
          </cell>
          <cell r="H3074">
            <v>15</v>
          </cell>
          <cell r="I3074">
            <v>3.4000000953674299</v>
          </cell>
          <cell r="J3074" t="b">
            <v>0</v>
          </cell>
        </row>
        <row r="3075">
          <cell r="A3075" t="str">
            <v>SCE:ER:(4) 96IN (1) INSTANT START BALLAST - NORMAL LIGHT OUTPUT T8 LINEAR FLUORESCENT REPLACING (4) 96IN T1</v>
          </cell>
          <cell r="B3075" t="str">
            <v>SCE</v>
          </cell>
          <cell r="C3075" t="str">
            <v>ER</v>
          </cell>
          <cell r="D3075" t="str">
            <v>(4) 96IN (1) INSTANT START BALLAST - NORMAL LIGHT OUTPUT T8 LINEAR FLUORESCENT REPLACING (4) 96IN T1</v>
          </cell>
          <cell r="E3075" t="str">
            <v>Com</v>
          </cell>
          <cell r="F3075">
            <v>14.300000190734901</v>
          </cell>
          <cell r="G3075">
            <v>1.3999999761581401</v>
          </cell>
          <cell r="H3075">
            <v>14.300000190734901</v>
          </cell>
          <cell r="I3075">
            <v>1.3999999761581401</v>
          </cell>
          <cell r="J3075" t="b">
            <v>0</v>
          </cell>
        </row>
        <row r="3076">
          <cell r="A3076" t="str">
            <v>SCE:REA:(2) 48IN REDUCED 28 WATT (1) INSTANT START BALLAST - NORMAL LIGHT OUTPUT T8 LINEAR FLUORESCENT REPLA</v>
          </cell>
          <cell r="B3076" t="str">
            <v>SCE</v>
          </cell>
          <cell r="C3076" t="str">
            <v>REA</v>
          </cell>
          <cell r="D3076" t="str">
            <v>(2) 48IN REDUCED 28 WATT (1) INSTANT START BALLAST - NORMAL LIGHT OUTPUT T8 LINEAR FLUORESCENT REPLA</v>
          </cell>
          <cell r="E3076" t="str">
            <v>Com</v>
          </cell>
          <cell r="F3076">
            <v>14.5</v>
          </cell>
          <cell r="G3076">
            <v>14.5</v>
          </cell>
          <cell r="H3076">
            <v>4.833333333333333</v>
          </cell>
          <cell r="I3076">
            <v>5</v>
          </cell>
          <cell r="J3076" t="b">
            <v>1</v>
          </cell>
        </row>
        <row r="3077">
          <cell r="A3077" t="str">
            <v>SCE:ROBNC:&gt; 15 TO 21 WATT PAR30 LED</v>
          </cell>
          <cell r="B3077" t="str">
            <v>SCE</v>
          </cell>
          <cell r="C3077" t="str">
            <v>ROBNC</v>
          </cell>
          <cell r="D3077" t="str">
            <v>&gt; 15 TO 21 WATT PAR30 LED</v>
          </cell>
          <cell r="E3077" t="str">
            <v>Com</v>
          </cell>
          <cell r="F3077">
            <v>4.1999998092651403</v>
          </cell>
          <cell r="G3077">
            <v>4.1999998092651403</v>
          </cell>
          <cell r="H3077">
            <v>4.1999998092651403</v>
          </cell>
          <cell r="I3077">
            <v>4.1999998092651403</v>
          </cell>
          <cell r="J3077" t="b">
            <v>0</v>
          </cell>
        </row>
        <row r="3078">
          <cell r="A3078" t="str">
            <v>SCE:ROBNC:&gt; 15 TO 21 WATT PAR30 LED</v>
          </cell>
          <cell r="B3078" t="str">
            <v>SCE</v>
          </cell>
          <cell r="C3078" t="str">
            <v>ROBNC</v>
          </cell>
          <cell r="D3078" t="str">
            <v>&gt; 15 TO 21 WATT PAR30 LED</v>
          </cell>
          <cell r="E3078" t="str">
            <v>Com</v>
          </cell>
          <cell r="F3078">
            <v>6.8000001907348597</v>
          </cell>
          <cell r="G3078">
            <v>6.8000001907348597</v>
          </cell>
          <cell r="H3078">
            <v>6.8000001907348597</v>
          </cell>
          <cell r="I3078">
            <v>6.8000001907348597</v>
          </cell>
          <cell r="J3078" t="b">
            <v>0</v>
          </cell>
        </row>
        <row r="3079">
          <cell r="A3079" t="str">
            <v>SCE:ROBNC:UP TO 17 WATT PAR38 LED</v>
          </cell>
          <cell r="B3079" t="str">
            <v>SCE</v>
          </cell>
          <cell r="C3079" t="str">
            <v>ROBNC</v>
          </cell>
          <cell r="D3079" t="str">
            <v>UP TO 17 WATT PAR38 LED</v>
          </cell>
          <cell r="E3079" t="str">
            <v>Com</v>
          </cell>
          <cell r="F3079">
            <v>7.5999999046325701</v>
          </cell>
          <cell r="G3079">
            <v>7.5999999046325701</v>
          </cell>
          <cell r="H3079">
            <v>7.5999999046325701</v>
          </cell>
          <cell r="I3079">
            <v>7.5999999046325701</v>
          </cell>
          <cell r="J3079" t="b">
            <v>0</v>
          </cell>
        </row>
        <row r="3080">
          <cell r="A3080" t="str">
            <v>SCE:ROBNC:150-299 TONS ABOVE T24 BY AT LEAST 16.5%IPLV AND 8.1%FL HIGH EFFICIENCY WATER-COOLED VARIABLE SPEED</v>
          </cell>
          <cell r="B3080" t="str">
            <v>SCE</v>
          </cell>
          <cell r="C3080" t="str">
            <v>ROBNC</v>
          </cell>
          <cell r="D3080" t="str">
            <v>150-299 TONS ABOVE T24 BY AT LEAST 16.5%IPLV AND 8.1%FL HIGH EFFICIENCY WATER-COOLED VARIABLE SPEED</v>
          </cell>
          <cell r="E3080" t="str">
            <v>Com</v>
          </cell>
          <cell r="F3080">
            <v>20</v>
          </cell>
          <cell r="G3080">
            <v>20</v>
          </cell>
          <cell r="H3080">
            <v>20</v>
          </cell>
          <cell r="I3080">
            <v>20</v>
          </cell>
          <cell r="J3080" t="b">
            <v>0</v>
          </cell>
        </row>
        <row r="3081">
          <cell r="A3081" t="str">
            <v>SCE:ROBNC:16 SEER (11.61 EER) SPLIT SYSTEM AIR CONDITIONER DX EQUIPMENT</v>
          </cell>
          <cell r="B3081" t="str">
            <v>SCE</v>
          </cell>
          <cell r="C3081" t="str">
            <v>ROBNC</v>
          </cell>
          <cell r="D3081" t="str">
            <v>16 SEER (11.61 EER) SPLIT SYSTEM AIR CONDITIONER DX EQUIPMENT</v>
          </cell>
          <cell r="E3081" t="str">
            <v>Res</v>
          </cell>
          <cell r="F3081">
            <v>15</v>
          </cell>
          <cell r="G3081">
            <v>15</v>
          </cell>
          <cell r="H3081">
            <v>15</v>
          </cell>
          <cell r="I3081">
            <v>15</v>
          </cell>
          <cell r="J3081" t="b">
            <v>0</v>
          </cell>
        </row>
        <row r="3082">
          <cell r="A3082" t="str">
            <v>SCE:ROBNC:240-760 KBTU/HR 11.6 EER OR 15 IEER AIR SOURCE UNITARY AIR CONDITIONER DX EQUIPMENT</v>
          </cell>
          <cell r="B3082" t="str">
            <v>SCE</v>
          </cell>
          <cell r="C3082" t="str">
            <v>ROBNC</v>
          </cell>
          <cell r="D3082" t="str">
            <v>240-760 KBTU/HR 11.6 EER OR 15 IEER AIR SOURCE UNITARY AIR CONDITIONER DX EQUIPMENT</v>
          </cell>
          <cell r="E3082" t="str">
            <v>Com</v>
          </cell>
          <cell r="F3082">
            <v>15</v>
          </cell>
          <cell r="G3082">
            <v>15</v>
          </cell>
          <cell r="H3082">
            <v>15</v>
          </cell>
          <cell r="I3082">
            <v>15</v>
          </cell>
          <cell r="J3082" t="b">
            <v>0</v>
          </cell>
        </row>
        <row r="3083">
          <cell r="A3083" t="str">
            <v>SCE:ROBNC:240-760 KBTU/HR 12 EER OR 17 IEER AIR SOURCE UNITARY AIR CONDITIONER DX EQUIPMENT</v>
          </cell>
          <cell r="B3083" t="str">
            <v>SCE</v>
          </cell>
          <cell r="C3083" t="str">
            <v>ROBNC</v>
          </cell>
          <cell r="D3083" t="str">
            <v>240-760 KBTU/HR 12 EER OR 17 IEER AIR SOURCE UNITARY AIR CONDITIONER DX EQUIPMENT</v>
          </cell>
          <cell r="E3083" t="str">
            <v>Com</v>
          </cell>
          <cell r="F3083">
            <v>15</v>
          </cell>
          <cell r="G3083">
            <v>15</v>
          </cell>
          <cell r="H3083">
            <v>15</v>
          </cell>
          <cell r="I3083">
            <v>15</v>
          </cell>
          <cell r="J3083" t="b">
            <v>0</v>
          </cell>
        </row>
        <row r="3084">
          <cell r="A3084" t="str">
            <v>SCE:ROBNC:55-64KBTU/HR 14 SEER (11.6 EER/12 EER) HEAT PUMP</v>
          </cell>
          <cell r="B3084" t="str">
            <v>SCE</v>
          </cell>
          <cell r="C3084" t="str">
            <v>ROBNC</v>
          </cell>
          <cell r="D3084" t="str">
            <v>55-64KBTU/HR 14 SEER (11.6 EER/12 EER) HEAT PUMP</v>
          </cell>
          <cell r="E3084" t="str">
            <v>Com</v>
          </cell>
          <cell r="F3084">
            <v>15</v>
          </cell>
          <cell r="G3084">
            <v>15</v>
          </cell>
          <cell r="H3084">
            <v>15</v>
          </cell>
          <cell r="I3084">
            <v>15</v>
          </cell>
          <cell r="J3084" t="b">
            <v>0</v>
          </cell>
        </row>
        <row r="3085">
          <cell r="A3085" t="str">
            <v>SCE:ROBNC:= 15 WATT DOWN LIGHT (NON RES) LED REPLACING 40-100 WATTS INCANDESCENT LIGHTING</v>
          </cell>
          <cell r="B3085" t="str">
            <v>SCE</v>
          </cell>
          <cell r="C3085" t="str">
            <v>ROBNC</v>
          </cell>
          <cell r="D3085" t="str">
            <v>= 15 WATT DOWN LIGHT (NON RES) LED REPLACING 40-100 WATTS INCANDESCENT LIGHTING</v>
          </cell>
          <cell r="E3085" t="str">
            <v>Ind</v>
          </cell>
          <cell r="F3085">
            <v>6.1999998092651403</v>
          </cell>
          <cell r="G3085">
            <v>6.1999998092651403</v>
          </cell>
          <cell r="H3085">
            <v>6.1999998092651403</v>
          </cell>
          <cell r="I3085">
            <v>6.1999998092651403</v>
          </cell>
          <cell r="J3085" t="b">
            <v>0</v>
          </cell>
        </row>
        <row r="3086">
          <cell r="A3086" t="str">
            <v>SCE:ROBNC:&gt; 10 TO 30 WATT A-LAMP LED</v>
          </cell>
          <cell r="B3086" t="str">
            <v>SCE</v>
          </cell>
          <cell r="C3086" t="str">
            <v>ROBNC</v>
          </cell>
          <cell r="D3086" t="str">
            <v>&gt; 10 TO 30 WATT A-LAMP LED</v>
          </cell>
          <cell r="E3086" t="str">
            <v>Ind</v>
          </cell>
          <cell r="F3086">
            <v>7.8000001907348597</v>
          </cell>
          <cell r="G3086">
            <v>7.8000001907348597</v>
          </cell>
          <cell r="H3086">
            <v>7.8000001907348597</v>
          </cell>
          <cell r="I3086">
            <v>7.8000001907348597</v>
          </cell>
          <cell r="J3086" t="b">
            <v>0</v>
          </cell>
        </row>
        <row r="3087">
          <cell r="A3087" t="str">
            <v>SCE:ROBNC:&gt; 15 TO 21 WATT PAR30 LED</v>
          </cell>
          <cell r="B3087" t="str">
            <v>SCE</v>
          </cell>
          <cell r="C3087" t="str">
            <v>ROBNC</v>
          </cell>
          <cell r="D3087" t="str">
            <v>&gt; 15 TO 21 WATT PAR30 LED</v>
          </cell>
          <cell r="E3087" t="str">
            <v>Ind</v>
          </cell>
          <cell r="F3087">
            <v>8.8000001907348597</v>
          </cell>
          <cell r="G3087">
            <v>8.8000001907348597</v>
          </cell>
          <cell r="H3087">
            <v>8.8000001907348597</v>
          </cell>
          <cell r="I3087">
            <v>8.8000001907348597</v>
          </cell>
          <cell r="J3087" t="b">
            <v>0</v>
          </cell>
        </row>
        <row r="3088">
          <cell r="A3088" t="str">
            <v>SCE:ROBNC:UP TO 15 WATT PAR30 LED</v>
          </cell>
          <cell r="B3088" t="str">
            <v>SCE</v>
          </cell>
          <cell r="C3088" t="str">
            <v>ROBNC</v>
          </cell>
          <cell r="D3088" t="str">
            <v>UP TO 15 WATT PAR30 LED</v>
          </cell>
          <cell r="E3088" t="str">
            <v>Ind</v>
          </cell>
          <cell r="F3088">
            <v>7.8000001907348597</v>
          </cell>
          <cell r="G3088">
            <v>7.8000001907348597</v>
          </cell>
          <cell r="H3088">
            <v>7.8000001907348597</v>
          </cell>
          <cell r="I3088">
            <v>7.8000001907348597</v>
          </cell>
          <cell r="J3088" t="b">
            <v>0</v>
          </cell>
        </row>
        <row r="3089">
          <cell r="A3089" t="str">
            <v>SCE:REA:= 25 HP CENTRIFUGAL BOOSTER PUMP SYSTEM OVERHAUL MAINTENANCE</v>
          </cell>
          <cell r="B3089" t="str">
            <v>SCE</v>
          </cell>
          <cell r="C3089" t="str">
            <v>REA</v>
          </cell>
          <cell r="D3089" t="str">
            <v>= 25 HP CENTRIFUGAL BOOSTER PUMP SYSTEM OVERHAUL MAINTENANCE</v>
          </cell>
          <cell r="E3089" t="str">
            <v>Ag</v>
          </cell>
          <cell r="F3089">
            <v>12.699999809265099</v>
          </cell>
          <cell r="G3089">
            <v>12.699999809265099</v>
          </cell>
          <cell r="H3089">
            <v>12.699999809265099</v>
          </cell>
          <cell r="I3089">
            <v>12.699999809265099</v>
          </cell>
          <cell r="J3089" t="b">
            <v>0</v>
          </cell>
        </row>
        <row r="3090">
          <cell r="A3090" t="str">
            <v>SCE:ROBNC:(1) 48IN REDUCED WATTAGE (28W) T8 LINEAR FLUORESCENT REPLACING (1) 48IN T8 LINEAR FLUORESCENT</v>
          </cell>
          <cell r="B3090" t="str">
            <v>SCE</v>
          </cell>
          <cell r="C3090" t="str">
            <v>ROBNC</v>
          </cell>
          <cell r="D3090" t="str">
            <v>(1) 48IN REDUCED WATTAGE (28W) T8 LINEAR FLUORESCENT REPLACING (1) 48IN T8 LINEAR FLUORESCENT</v>
          </cell>
          <cell r="E3090" t="str">
            <v>Ag</v>
          </cell>
          <cell r="F3090">
            <v>15</v>
          </cell>
          <cell r="G3090">
            <v>15</v>
          </cell>
          <cell r="H3090">
            <v>15</v>
          </cell>
          <cell r="I3090">
            <v>15</v>
          </cell>
          <cell r="J3090" t="b">
            <v>0</v>
          </cell>
        </row>
        <row r="3091">
          <cell r="A3091" t="str">
            <v>SCE:ROBNC:&gt;= 4 WATT CANDELABRA LED</v>
          </cell>
          <cell r="B3091" t="str">
            <v>SCE</v>
          </cell>
          <cell r="C3091" t="str">
            <v>ROBNC</v>
          </cell>
          <cell r="D3091" t="str">
            <v>&gt;= 4 WATT CANDELABRA LED</v>
          </cell>
          <cell r="E3091" t="str">
            <v>Ind</v>
          </cell>
          <cell r="F3091">
            <v>4.8000001907348597</v>
          </cell>
          <cell r="G3091">
            <v>4.8000001907348597</v>
          </cell>
          <cell r="H3091">
            <v>4.8000001907348597</v>
          </cell>
          <cell r="I3091">
            <v>4.8000001907348597</v>
          </cell>
          <cell r="J3091" t="b">
            <v>0</v>
          </cell>
        </row>
        <row r="3092">
          <cell r="A3092" t="str">
            <v>SCE:ROBNC:&gt;= 4 WATT CANDELABRA LED</v>
          </cell>
          <cell r="B3092" t="str">
            <v>SCE</v>
          </cell>
          <cell r="C3092" t="str">
            <v>ROBNC</v>
          </cell>
          <cell r="D3092" t="str">
            <v>&gt;= 4 WATT CANDELABRA LED</v>
          </cell>
          <cell r="E3092" t="str">
            <v>Res</v>
          </cell>
          <cell r="F3092">
            <v>5.1999998092651403</v>
          </cell>
          <cell r="G3092">
            <v>5.1999998092651403</v>
          </cell>
          <cell r="H3092">
            <v>5.1999998092651403</v>
          </cell>
          <cell r="I3092">
            <v>5.1999998092651403</v>
          </cell>
          <cell r="J3092" t="b">
            <v>0</v>
          </cell>
        </row>
        <row r="3093">
          <cell r="A3093" t="str">
            <v>SCE:ROBNC:10 WATT TO &lt; 11 WATT MR16 LED</v>
          </cell>
          <cell r="B3093" t="str">
            <v>SCE</v>
          </cell>
          <cell r="C3093" t="str">
            <v>ROBNC</v>
          </cell>
          <cell r="D3093" t="str">
            <v>10 WATT TO &lt; 11 WATT MR16 LED</v>
          </cell>
          <cell r="E3093" t="str">
            <v>Ind</v>
          </cell>
          <cell r="F3093">
            <v>6.4000000953674299</v>
          </cell>
          <cell r="G3093">
            <v>6.4000000953674299</v>
          </cell>
          <cell r="H3093">
            <v>6.4000000953674299</v>
          </cell>
          <cell r="I3093">
            <v>6.4000000953674299</v>
          </cell>
          <cell r="J3093" t="b">
            <v>0</v>
          </cell>
        </row>
        <row r="3094">
          <cell r="A3094" t="str">
            <v>SCE:ROBNC:10 WATT TO &lt; 11 WATT PAR30 LED</v>
          </cell>
          <cell r="B3094" t="str">
            <v>SCE</v>
          </cell>
          <cell r="C3094" t="str">
            <v>ROBNC</v>
          </cell>
          <cell r="D3094" t="str">
            <v>10 WATT TO &lt; 11 WATT PAR30 LED</v>
          </cell>
          <cell r="E3094" t="str">
            <v>Res</v>
          </cell>
          <cell r="F3094">
            <v>6.9000000953674299</v>
          </cell>
          <cell r="G3094">
            <v>6.9000000953674299</v>
          </cell>
          <cell r="H3094">
            <v>6.9000000953674299</v>
          </cell>
          <cell r="I3094">
            <v>6.9000000953674299</v>
          </cell>
          <cell r="J3094" t="b">
            <v>0</v>
          </cell>
        </row>
        <row r="3095">
          <cell r="A3095" t="str">
            <v>SCE:ROBNC:13 WATT TO &lt; 14 WATT PAR30 LED</v>
          </cell>
          <cell r="B3095" t="str">
            <v>SCE</v>
          </cell>
          <cell r="C3095" t="str">
            <v>ROBNC</v>
          </cell>
          <cell r="D3095" t="str">
            <v>13 WATT TO &lt; 14 WATT PAR30 LED</v>
          </cell>
          <cell r="E3095" t="str">
            <v>Res</v>
          </cell>
          <cell r="F3095">
            <v>6.5</v>
          </cell>
          <cell r="G3095">
            <v>6.5</v>
          </cell>
          <cell r="H3095">
            <v>6.5</v>
          </cell>
          <cell r="I3095">
            <v>6.5</v>
          </cell>
          <cell r="J3095" t="b">
            <v>0</v>
          </cell>
        </row>
        <row r="3096">
          <cell r="A3096" t="str">
            <v>SCE:ROBNC:13 WATT TO &lt; 14 WATT PAR38 LED</v>
          </cell>
          <cell r="B3096" t="str">
            <v>SCE</v>
          </cell>
          <cell r="C3096" t="str">
            <v>ROBNC</v>
          </cell>
          <cell r="D3096" t="str">
            <v>13 WATT TO &lt; 14 WATT PAR38 LED</v>
          </cell>
          <cell r="E3096" t="str">
            <v>Com</v>
          </cell>
          <cell r="F3096">
            <v>6.4000000953674299</v>
          </cell>
          <cell r="G3096">
            <v>6.4000000953674299</v>
          </cell>
          <cell r="H3096">
            <v>6.4000000953674299</v>
          </cell>
          <cell r="I3096">
            <v>6.4000000953674299</v>
          </cell>
          <cell r="J3096" t="b">
            <v>0</v>
          </cell>
        </row>
        <row r="3097">
          <cell r="A3097" t="str">
            <v>SCE:ROBNC:13 WATT TO &lt; 14 WATT PAR38 LED</v>
          </cell>
          <cell r="B3097" t="str">
            <v>SCE</v>
          </cell>
          <cell r="C3097" t="str">
            <v>ROBNC</v>
          </cell>
          <cell r="D3097" t="str">
            <v>13 WATT TO &lt; 14 WATT PAR38 LED</v>
          </cell>
          <cell r="E3097" t="str">
            <v>Res</v>
          </cell>
          <cell r="F3097">
            <v>7.0999999046325701</v>
          </cell>
          <cell r="G3097">
            <v>7.0999999046325701</v>
          </cell>
          <cell r="H3097">
            <v>7.0999999046325701</v>
          </cell>
          <cell r="I3097">
            <v>7.0999999046325701</v>
          </cell>
          <cell r="J3097" t="b">
            <v>0</v>
          </cell>
        </row>
        <row r="3098">
          <cell r="A3098" t="str">
            <v>SCE:ROBNC:14 WATT TO &lt; 15 WATT PAR30 LED</v>
          </cell>
          <cell r="B3098" t="str">
            <v>SCE</v>
          </cell>
          <cell r="C3098" t="str">
            <v>ROBNC</v>
          </cell>
          <cell r="D3098" t="str">
            <v>14 WATT TO &lt; 15 WATT PAR30 LED</v>
          </cell>
          <cell r="E3098" t="str">
            <v>Com</v>
          </cell>
          <cell r="F3098">
            <v>6.4000000953674299</v>
          </cell>
          <cell r="G3098">
            <v>6.4000000953674299</v>
          </cell>
          <cell r="H3098">
            <v>6.4000000953674299</v>
          </cell>
          <cell r="I3098">
            <v>6.4000000953674299</v>
          </cell>
          <cell r="J3098" t="b">
            <v>0</v>
          </cell>
        </row>
        <row r="3099">
          <cell r="A3099" t="str">
            <v>SCE:ROBNC:14 WATT TO &lt; 15 WATT PAR30 LED</v>
          </cell>
          <cell r="B3099" t="str">
            <v>SCE</v>
          </cell>
          <cell r="C3099" t="str">
            <v>ROBNC</v>
          </cell>
          <cell r="D3099" t="str">
            <v>14 WATT TO &lt; 15 WATT PAR30 LED</v>
          </cell>
          <cell r="E3099" t="str">
            <v>Res</v>
          </cell>
          <cell r="F3099">
            <v>6.4000000953674299</v>
          </cell>
          <cell r="G3099">
            <v>6.4000000953674299</v>
          </cell>
          <cell r="H3099">
            <v>6.4000000953674299</v>
          </cell>
          <cell r="I3099">
            <v>6.4000000953674299</v>
          </cell>
          <cell r="J3099" t="b">
            <v>0</v>
          </cell>
        </row>
        <row r="3100">
          <cell r="A3100" t="str">
            <v>SCE:ROBNC:14 WATT TO &lt; 15 WATT PAR38 LED</v>
          </cell>
          <cell r="B3100" t="str">
            <v>SCE</v>
          </cell>
          <cell r="C3100" t="str">
            <v>ROBNC</v>
          </cell>
          <cell r="D3100" t="str">
            <v>14 WATT TO &lt; 15 WATT PAR38 LED</v>
          </cell>
          <cell r="E3100" t="str">
            <v>Res</v>
          </cell>
          <cell r="F3100">
            <v>7.0999999046325701</v>
          </cell>
          <cell r="G3100">
            <v>7.0999999046325701</v>
          </cell>
          <cell r="H3100">
            <v>7.0999999046325701</v>
          </cell>
          <cell r="I3100">
            <v>7.0999999046325701</v>
          </cell>
          <cell r="J3100" t="b">
            <v>0</v>
          </cell>
        </row>
        <row r="3101">
          <cell r="A3101" t="str">
            <v>SCE:ROBNC:15 WATT TO &lt; 16 WATT A-LAMP LED</v>
          </cell>
          <cell r="B3101" t="str">
            <v>SCE</v>
          </cell>
          <cell r="C3101" t="str">
            <v>ROBNC</v>
          </cell>
          <cell r="D3101" t="str">
            <v>15 WATT TO &lt; 16 WATT A-LAMP LED</v>
          </cell>
          <cell r="E3101" t="str">
            <v>Com</v>
          </cell>
          <cell r="F3101">
            <v>6.5999999046325701</v>
          </cell>
          <cell r="G3101">
            <v>6.5999999046325701</v>
          </cell>
          <cell r="H3101">
            <v>6.5999999046325701</v>
          </cell>
          <cell r="I3101">
            <v>6.5999999046325701</v>
          </cell>
          <cell r="J3101" t="b">
            <v>0</v>
          </cell>
        </row>
        <row r="3102">
          <cell r="A3102" t="str">
            <v>SCE:ROBNC:15 WATT TO &lt; 16 WATT PAR30 LED</v>
          </cell>
          <cell r="B3102" t="str">
            <v>SCE</v>
          </cell>
          <cell r="C3102" t="str">
            <v>ROBNC</v>
          </cell>
          <cell r="D3102" t="str">
            <v>15 WATT TO &lt; 16 WATT PAR30 LED</v>
          </cell>
          <cell r="E3102" t="str">
            <v>Com</v>
          </cell>
          <cell r="F3102">
            <v>6.5</v>
          </cell>
          <cell r="G3102">
            <v>6.5</v>
          </cell>
          <cell r="H3102">
            <v>6.5</v>
          </cell>
          <cell r="I3102">
            <v>6.5</v>
          </cell>
          <cell r="J3102" t="b">
            <v>0</v>
          </cell>
        </row>
        <row r="3103">
          <cell r="A3103" t="str">
            <v>SCE:ROBNC:18 WATT TO &lt; 19 WATT PAR38 LED</v>
          </cell>
          <cell r="B3103" t="str">
            <v>SCE</v>
          </cell>
          <cell r="C3103" t="str">
            <v>ROBNC</v>
          </cell>
          <cell r="D3103" t="str">
            <v>18 WATT TO &lt; 19 WATT PAR38 LED</v>
          </cell>
          <cell r="E3103" t="str">
            <v>Ind</v>
          </cell>
          <cell r="F3103">
            <v>6.5</v>
          </cell>
          <cell r="G3103">
            <v>6.5</v>
          </cell>
          <cell r="H3103">
            <v>6.5</v>
          </cell>
          <cell r="I3103">
            <v>6.5</v>
          </cell>
          <cell r="J3103" t="b">
            <v>0</v>
          </cell>
        </row>
        <row r="3104">
          <cell r="A3104" t="str">
            <v>SCE:ROBNC:19 WATT TO &lt; 20 WATT PAR38 LED</v>
          </cell>
          <cell r="B3104" t="str">
            <v>SCE</v>
          </cell>
          <cell r="C3104" t="str">
            <v>ROBNC</v>
          </cell>
          <cell r="D3104" t="str">
            <v>19 WATT TO &lt; 20 WATT PAR38 LED</v>
          </cell>
          <cell r="E3104" t="str">
            <v>Com</v>
          </cell>
          <cell r="F3104">
            <v>6.5999999046325701</v>
          </cell>
          <cell r="G3104">
            <v>6.5999999046325701</v>
          </cell>
          <cell r="H3104">
            <v>6.5999999046325701</v>
          </cell>
          <cell r="I3104">
            <v>6.5999999046325701</v>
          </cell>
          <cell r="J3104" t="b">
            <v>0</v>
          </cell>
        </row>
        <row r="3105">
          <cell r="A3105" t="str">
            <v>SCE:ROBNC:19 WATT TO &lt; 20 WATT PAR38 LED</v>
          </cell>
          <cell r="B3105" t="str">
            <v>SCE</v>
          </cell>
          <cell r="C3105" t="str">
            <v>ROBNC</v>
          </cell>
          <cell r="D3105" t="str">
            <v>19 WATT TO &lt; 20 WATT PAR38 LED</v>
          </cell>
          <cell r="E3105" t="str">
            <v>Res</v>
          </cell>
          <cell r="F3105">
            <v>6.5</v>
          </cell>
          <cell r="G3105">
            <v>6.5</v>
          </cell>
          <cell r="H3105">
            <v>6.5</v>
          </cell>
          <cell r="I3105">
            <v>6.5</v>
          </cell>
          <cell r="J3105" t="b">
            <v>0</v>
          </cell>
        </row>
        <row r="3106">
          <cell r="A3106" t="str">
            <v>SCE:ROBNC:3 WATT TO &lt; 4 WATT CANDELABRA LED</v>
          </cell>
          <cell r="B3106" t="str">
            <v>SCE</v>
          </cell>
          <cell r="C3106" t="str">
            <v>ROBNC</v>
          </cell>
          <cell r="D3106" t="str">
            <v>3 WATT TO &lt; 4 WATT CANDELABRA LED</v>
          </cell>
          <cell r="E3106" t="str">
            <v>Com</v>
          </cell>
          <cell r="F3106">
            <v>4.9000000953674299</v>
          </cell>
          <cell r="G3106">
            <v>4.9000000953674299</v>
          </cell>
          <cell r="H3106">
            <v>4.9000000953674299</v>
          </cell>
          <cell r="I3106">
            <v>4.9000000953674299</v>
          </cell>
          <cell r="J3106" t="b">
            <v>0</v>
          </cell>
        </row>
        <row r="3107">
          <cell r="A3107" t="str">
            <v>SCE:ROBNC:9 WATT TO &lt; 10 WATT A-LAMP LED</v>
          </cell>
          <cell r="B3107" t="str">
            <v>SCE</v>
          </cell>
          <cell r="C3107" t="str">
            <v>ROBNC</v>
          </cell>
          <cell r="D3107" t="str">
            <v>9 WATT TO &lt; 10 WATT A-LAMP LED</v>
          </cell>
          <cell r="E3107" t="str">
            <v>Res</v>
          </cell>
          <cell r="F3107">
            <v>7.0999999046325701</v>
          </cell>
          <cell r="G3107">
            <v>7.0999999046325701</v>
          </cell>
          <cell r="H3107">
            <v>7.0999999046325701</v>
          </cell>
          <cell r="I3107">
            <v>7.0999999046325701</v>
          </cell>
          <cell r="J3107" t="b">
            <v>0</v>
          </cell>
        </row>
        <row r="3108">
          <cell r="A3108" t="str">
            <v>SCE:ROBNC:11 WATT TO &lt; 12 WATT PAR30 (COMMON AREA) LED</v>
          </cell>
          <cell r="B3108" t="str">
            <v>SCE</v>
          </cell>
          <cell r="C3108" t="str">
            <v>ROBNC</v>
          </cell>
          <cell r="D3108" t="str">
            <v>11 WATT TO &lt; 12 WATT PAR30 (COMMON AREA) LED</v>
          </cell>
          <cell r="E3108" t="str">
            <v>Res</v>
          </cell>
          <cell r="F3108">
            <v>3.2999999523162802</v>
          </cell>
          <cell r="G3108">
            <v>3.2999999523162802</v>
          </cell>
          <cell r="H3108">
            <v>3.2999999523162802</v>
          </cell>
          <cell r="I3108">
            <v>3.2999999523162802</v>
          </cell>
          <cell r="J3108" t="b">
            <v>0</v>
          </cell>
        </row>
        <row r="3109">
          <cell r="A3109" t="str">
            <v>SCE:ROBNC:CEE TIER 3 TOP MOUNT FREEZER, NO ICE - MEDIUM (15-20 FT3) REFRIGERATOR</v>
          </cell>
          <cell r="B3109" t="str">
            <v>SCE</v>
          </cell>
          <cell r="C3109" t="str">
            <v>ROBNC</v>
          </cell>
          <cell r="D3109" t="str">
            <v>CEE TIER 3 TOP MOUNT FREEZER, NO ICE - MEDIUM (15-20 FT3) REFRIGERATOR</v>
          </cell>
          <cell r="E3109" t="str">
            <v>Res</v>
          </cell>
          <cell r="F3109">
            <v>14</v>
          </cell>
          <cell r="G3109">
            <v>14</v>
          </cell>
          <cell r="H3109">
            <v>14</v>
          </cell>
          <cell r="I3109">
            <v>14</v>
          </cell>
          <cell r="J3109" t="b">
            <v>0</v>
          </cell>
        </row>
        <row r="3110">
          <cell r="A3110" t="str">
            <v>SCE:ROBNC:16 SEER AIR CONDITIONER QUALITY INSTALLATION DX EQUIPMENT</v>
          </cell>
          <cell r="B3110" t="str">
            <v>SCE</v>
          </cell>
          <cell r="C3110" t="str">
            <v>ROBNC</v>
          </cell>
          <cell r="D3110" t="str">
            <v>16 SEER AIR CONDITIONER QUALITY INSTALLATION DX EQUIPMENT</v>
          </cell>
          <cell r="E3110" t="str">
            <v>Res</v>
          </cell>
          <cell r="F3110">
            <v>15</v>
          </cell>
          <cell r="G3110">
            <v>15</v>
          </cell>
          <cell r="H3110">
            <v>15</v>
          </cell>
          <cell r="I3110">
            <v>15</v>
          </cell>
          <cell r="J3110" t="b">
            <v>0</v>
          </cell>
        </row>
        <row r="3111">
          <cell r="A3111" t="str">
            <v>SCE:ROBNC:&gt; 8 TO 12 WATT PAR20 LED</v>
          </cell>
          <cell r="B3111" t="str">
            <v>SCE</v>
          </cell>
          <cell r="C3111" t="str">
            <v>ROBNC</v>
          </cell>
          <cell r="D3111" t="str">
            <v>&gt; 8 TO 12 WATT PAR20 LED</v>
          </cell>
          <cell r="E3111" t="str">
            <v>Com</v>
          </cell>
          <cell r="F3111">
            <v>6.4000000953674299</v>
          </cell>
          <cell r="G3111">
            <v>6.4000000953674299</v>
          </cell>
          <cell r="H3111">
            <v>6.4000000953674299</v>
          </cell>
          <cell r="I3111">
            <v>6.4000000953674299</v>
          </cell>
          <cell r="J3111" t="b">
            <v>0</v>
          </cell>
        </row>
        <row r="3112">
          <cell r="A3112" t="str">
            <v>SCE:ROBNC:= 15 WATT DOWN LIGHT (NON RES) LED REPLACING 40-100 WATTS INCANDESCENT LIGHTING</v>
          </cell>
          <cell r="B3112" t="str">
            <v>SCE</v>
          </cell>
          <cell r="C3112" t="str">
            <v>ROBNC</v>
          </cell>
          <cell r="D3112" t="str">
            <v>= 15 WATT DOWN LIGHT (NON RES) LED REPLACING 40-100 WATTS INCANDESCENT LIGHTING</v>
          </cell>
          <cell r="E3112" t="str">
            <v>Com</v>
          </cell>
          <cell r="F3112">
            <v>4.8000001907348597</v>
          </cell>
          <cell r="G3112">
            <v>4.8000001907348597</v>
          </cell>
          <cell r="H3112">
            <v>4.8000001907348597</v>
          </cell>
          <cell r="I3112">
            <v>4.8000001907348597</v>
          </cell>
          <cell r="J3112" t="b">
            <v>0</v>
          </cell>
        </row>
        <row r="3113">
          <cell r="A3113" t="str">
            <v>SCE:ROBNC:&gt; 10 TO 30 WATT A-LAMP LED</v>
          </cell>
          <cell r="B3113" t="str">
            <v>SCE</v>
          </cell>
          <cell r="C3113" t="str">
            <v>ROBNC</v>
          </cell>
          <cell r="D3113" t="str">
            <v>&gt; 10 TO 30 WATT A-LAMP LED</v>
          </cell>
          <cell r="E3113" t="str">
            <v>Com</v>
          </cell>
          <cell r="F3113">
            <v>8.3999996185302699</v>
          </cell>
          <cell r="G3113">
            <v>8.3999996185302699</v>
          </cell>
          <cell r="H3113">
            <v>8.3999996185302699</v>
          </cell>
          <cell r="I3113">
            <v>8.3999996185302699</v>
          </cell>
          <cell r="J3113" t="b">
            <v>0</v>
          </cell>
        </row>
        <row r="3114">
          <cell r="A3114" t="str">
            <v>SCE:ROBNC:&gt; 15 TO 21 WATT PAR30 LED</v>
          </cell>
          <cell r="B3114" t="str">
            <v>SCE</v>
          </cell>
          <cell r="C3114" t="str">
            <v>ROBNC</v>
          </cell>
          <cell r="D3114" t="str">
            <v>&gt; 15 TO 21 WATT PAR30 LED</v>
          </cell>
          <cell r="E3114" t="str">
            <v>Com</v>
          </cell>
          <cell r="F3114">
            <v>8.3000001907348597</v>
          </cell>
          <cell r="G3114">
            <v>8.3000001907348597</v>
          </cell>
          <cell r="H3114">
            <v>8.3000001907348597</v>
          </cell>
          <cell r="I3114">
            <v>8.3000001907348597</v>
          </cell>
          <cell r="J3114" t="b">
            <v>0</v>
          </cell>
        </row>
        <row r="3115">
          <cell r="A3115" t="str">
            <v>SCE:ROBNC:&gt; 17 TO 25 WATT PAR38 LED</v>
          </cell>
          <cell r="B3115" t="str">
            <v>SCE</v>
          </cell>
          <cell r="C3115" t="str">
            <v>ROBNC</v>
          </cell>
          <cell r="D3115" t="str">
            <v>&gt; 17 TO 25 WATT PAR38 LED</v>
          </cell>
          <cell r="E3115" t="str">
            <v>Com</v>
          </cell>
          <cell r="F3115">
            <v>7.8000001907348597</v>
          </cell>
          <cell r="G3115">
            <v>7.8000001907348597</v>
          </cell>
          <cell r="H3115">
            <v>7.8000001907348597</v>
          </cell>
          <cell r="I3115">
            <v>7.8000001907348597</v>
          </cell>
          <cell r="J3115" t="b">
            <v>0</v>
          </cell>
        </row>
        <row r="3116">
          <cell r="A3116" t="str">
            <v>SCE:ROBNC:&gt; 17 TO 25 WATT PAR38 LED</v>
          </cell>
          <cell r="B3116" t="str">
            <v>SCE</v>
          </cell>
          <cell r="C3116" t="str">
            <v>ROBNC</v>
          </cell>
          <cell r="D3116" t="str">
            <v>&gt; 17 TO 25 WATT PAR38 LED</v>
          </cell>
          <cell r="E3116" t="str">
            <v>Com</v>
          </cell>
          <cell r="F3116">
            <v>8.8999996185302699</v>
          </cell>
          <cell r="G3116">
            <v>8.8999996185302699</v>
          </cell>
          <cell r="H3116">
            <v>8.8999996185302699</v>
          </cell>
          <cell r="I3116">
            <v>8.8999996185302699</v>
          </cell>
          <cell r="J3116" t="b">
            <v>0</v>
          </cell>
        </row>
        <row r="3117">
          <cell r="A3117" t="str">
            <v>SCE:ROBNC:&gt; 6 TO 10 WATT MR16 LED</v>
          </cell>
          <cell r="B3117" t="str">
            <v>SCE</v>
          </cell>
          <cell r="C3117" t="str">
            <v>ROBNC</v>
          </cell>
          <cell r="D3117" t="str">
            <v>&gt; 6 TO 10 WATT MR16 LED</v>
          </cell>
          <cell r="E3117" t="str">
            <v>Com</v>
          </cell>
          <cell r="F3117">
            <v>5.0999999046325701</v>
          </cell>
          <cell r="G3117">
            <v>5.0999999046325701</v>
          </cell>
          <cell r="H3117">
            <v>5.0999999046325701</v>
          </cell>
          <cell r="I3117">
            <v>5.0999999046325701</v>
          </cell>
          <cell r="J3117" t="b">
            <v>0</v>
          </cell>
        </row>
        <row r="3118">
          <cell r="A3118" t="str">
            <v>SCE:ROBNC:301 - 500 LBS PER DAY ICE MACHINE</v>
          </cell>
          <cell r="B3118" t="str">
            <v>SCE</v>
          </cell>
          <cell r="C3118" t="str">
            <v>ROBNC</v>
          </cell>
          <cell r="D3118" t="str">
            <v>301 - 500 LBS PER DAY ICE MACHINE</v>
          </cell>
          <cell r="E3118" t="str">
            <v>Com</v>
          </cell>
          <cell r="F3118">
            <v>10</v>
          </cell>
          <cell r="G3118">
            <v>10</v>
          </cell>
          <cell r="H3118">
            <v>10</v>
          </cell>
          <cell r="I3118">
            <v>10</v>
          </cell>
          <cell r="J3118" t="b">
            <v>0</v>
          </cell>
        </row>
        <row r="3119">
          <cell r="A3119" t="str">
            <v>SCE:ROBNC:ELECTRIC GRIDDLE</v>
          </cell>
          <cell r="B3119" t="str">
            <v>SCE</v>
          </cell>
          <cell r="C3119" t="str">
            <v>ROBNC</v>
          </cell>
          <cell r="D3119" t="str">
            <v>ELECTRIC GRIDDLE</v>
          </cell>
          <cell r="E3119" t="str">
            <v>Com</v>
          </cell>
          <cell r="F3119">
            <v>12</v>
          </cell>
          <cell r="G3119">
            <v>12</v>
          </cell>
          <cell r="H3119">
            <v>12</v>
          </cell>
          <cell r="I3119">
            <v>12</v>
          </cell>
          <cell r="J3119" t="b">
            <v>0</v>
          </cell>
        </row>
        <row r="3120">
          <cell r="A3120" t="str">
            <v>SCE:ROBNC:HALF-SIZE CONVECTION OVEN</v>
          </cell>
          <cell r="B3120" t="str">
            <v>SCE</v>
          </cell>
          <cell r="C3120" t="str">
            <v>ROBNC</v>
          </cell>
          <cell r="D3120" t="str">
            <v>HALF-SIZE CONVECTION OVEN</v>
          </cell>
          <cell r="E3120" t="str">
            <v>Com</v>
          </cell>
          <cell r="F3120">
            <v>12</v>
          </cell>
          <cell r="G3120">
            <v>12</v>
          </cell>
          <cell r="H3120">
            <v>12</v>
          </cell>
          <cell r="I3120">
            <v>12</v>
          </cell>
          <cell r="J3120" t="b">
            <v>0</v>
          </cell>
        </row>
        <row r="3121">
          <cell r="A3121" t="str">
            <v>SCE:ROBNC:UP TO 6 WATT MR16 LED</v>
          </cell>
          <cell r="B3121" t="str">
            <v>SCE</v>
          </cell>
          <cell r="C3121" t="str">
            <v>ROBNC</v>
          </cell>
          <cell r="D3121" t="str">
            <v>UP TO 6 WATT MR16 LED</v>
          </cell>
          <cell r="E3121" t="str">
            <v>Com</v>
          </cell>
          <cell r="F3121">
            <v>4.6999998092651403</v>
          </cell>
          <cell r="G3121">
            <v>4.6999998092651403</v>
          </cell>
          <cell r="H3121">
            <v>4.6999998092651403</v>
          </cell>
          <cell r="I3121">
            <v>4.6999998092651403</v>
          </cell>
          <cell r="J3121" t="b">
            <v>0</v>
          </cell>
        </row>
        <row r="3122">
          <cell r="A3122" t="str">
            <v>SCE:ER:(1) 96IN (1) INSTANT START BALLAST - REDUCED LIGHT OUTPUT T8 LINEAR FLUORESCENT REPLACING (1) 96IN T</v>
          </cell>
          <cell r="B3122" t="str">
            <v>SCE</v>
          </cell>
          <cell r="C3122" t="str">
            <v>ER</v>
          </cell>
          <cell r="D3122" t="str">
            <v>(1) 96IN (1) INSTANT START BALLAST - REDUCED LIGHT OUTPUT T8 LINEAR FLUORESCENT REPLACING (1) 96IN T</v>
          </cell>
          <cell r="E3122" t="str">
            <v>Com</v>
          </cell>
          <cell r="F3122">
            <v>14.4921535340152</v>
          </cell>
          <cell r="G3122">
            <v>4.8307178446717201</v>
          </cell>
          <cell r="H3122">
            <v>14.4921535340152</v>
          </cell>
          <cell r="I3122">
            <v>4.8307178446717201</v>
          </cell>
          <cell r="J3122" t="b">
            <v>0</v>
          </cell>
        </row>
        <row r="3123">
          <cell r="A3123" t="str">
            <v>SCE:ER:(2) 48IN (1) INSTANT START BALLAST - NORMAL LIGHT OUTPUT W/ REFLECTORS T8 LINEAR FLOURESCENT  REPLAC</v>
          </cell>
          <cell r="B3123" t="str">
            <v>SCE</v>
          </cell>
          <cell r="C3123" t="str">
            <v>ER</v>
          </cell>
          <cell r="D3123" t="str">
            <v>(2) 48IN (1) INSTANT START BALLAST - NORMAL LIGHT OUTPUT W/ REFLECTORS T8 LINEAR FLOURESCENT  REPLAC</v>
          </cell>
          <cell r="E3123" t="str">
            <v>Com</v>
          </cell>
          <cell r="F3123">
            <v>14.486455164421301</v>
          </cell>
          <cell r="G3123">
            <v>4.8288183881404203</v>
          </cell>
          <cell r="H3123">
            <v>14.486455164421301</v>
          </cell>
          <cell r="I3123">
            <v>4.8288183881404203</v>
          </cell>
          <cell r="J3123" t="b">
            <v>0</v>
          </cell>
        </row>
        <row r="3124">
          <cell r="A3124" t="str">
            <v>SCE:ER:(2) 48IN REDUCED 28 WATT (1) INSTANT START BALLAST W/ REFLECTORS T8 LINEAR FLUORESCENT REPLACING (4)</v>
          </cell>
          <cell r="B3124" t="str">
            <v>SCE</v>
          </cell>
          <cell r="C3124" t="str">
            <v>ER</v>
          </cell>
          <cell r="D3124" t="str">
            <v>(2) 48IN REDUCED 28 WATT (1) INSTANT START BALLAST W/ REFLECTORS T8 LINEAR FLUORESCENT REPLACING (4)</v>
          </cell>
          <cell r="E3124" t="str">
            <v>Com</v>
          </cell>
          <cell r="F3124">
            <v>15</v>
          </cell>
          <cell r="G3124">
            <v>3.4000000953674299</v>
          </cell>
          <cell r="H3124">
            <v>15</v>
          </cell>
          <cell r="I3124">
            <v>3.4000000953674299</v>
          </cell>
          <cell r="J3124" t="b">
            <v>0</v>
          </cell>
        </row>
        <row r="3125">
          <cell r="A3125" t="str">
            <v>SCE:ER:(2) 96IN (1) INSTANT START BALLAST - REDUCED LIGHT OUTPUT T8 LINEAR FLUORESCENTÂ  REPLACING (2) 96IN T12 LINEAR FLUORESCENT</v>
          </cell>
          <cell r="B3125" t="str">
            <v>SCE</v>
          </cell>
          <cell r="C3125" t="str">
            <v>ER</v>
          </cell>
          <cell r="D3125" t="str">
            <v>(2) 96IN (1) INSTANT START BALLAST - REDUCED LIGHT OUTPUT T8 LINEAR FLUORESCENTÂ  REPLACING (2) 96IN T12 LINEAR FLUORESCENT</v>
          </cell>
          <cell r="E3125" t="str">
            <v>Com</v>
          </cell>
          <cell r="F3125">
            <v>15</v>
          </cell>
          <cell r="G3125">
            <v>5</v>
          </cell>
          <cell r="H3125">
            <v>15</v>
          </cell>
          <cell r="I3125">
            <v>5</v>
          </cell>
          <cell r="J3125" t="b">
            <v>0</v>
          </cell>
        </row>
        <row r="3126">
          <cell r="A3126" t="str">
            <v>SCE:ER:(3) 48IN (1) INSTANT START BALLAST - NORMAL LIGHT OUTPUT T8 LINEAR FLUORESCENT REPLACING (3) 48IN T1</v>
          </cell>
          <cell r="B3126" t="str">
            <v>SCE</v>
          </cell>
          <cell r="C3126" t="str">
            <v>ER</v>
          </cell>
          <cell r="D3126" t="str">
            <v>(3) 48IN (1) INSTANT START BALLAST - NORMAL LIGHT OUTPUT T8 LINEAR FLUORESCENT REPLACING (3) 48IN T1</v>
          </cell>
          <cell r="E3126" t="str">
            <v>Com</v>
          </cell>
          <cell r="F3126">
            <v>14.5</v>
          </cell>
          <cell r="G3126">
            <v>4.8000001907348597</v>
          </cell>
          <cell r="H3126">
            <v>14.5</v>
          </cell>
          <cell r="I3126">
            <v>4.8000001907348597</v>
          </cell>
          <cell r="J3126" t="b">
            <v>0</v>
          </cell>
        </row>
        <row r="3127">
          <cell r="A3127" t="str">
            <v>SCE:ER:(3) 48IN (2) INSTANT START BALLAST - REDUCED LIGHT OUTPUT T8 LINEAR FLUORESCENT REPLACING (3) 48IN T</v>
          </cell>
          <cell r="B3127" t="str">
            <v>SCE</v>
          </cell>
          <cell r="C3127" t="str">
            <v>ER</v>
          </cell>
          <cell r="D3127" t="str">
            <v>(3) 48IN (2) INSTANT START BALLAST - REDUCED LIGHT OUTPUT T8 LINEAR FLUORESCENT REPLACING (3) 48IN T</v>
          </cell>
          <cell r="E3127" t="str">
            <v>Com</v>
          </cell>
          <cell r="F3127">
            <v>15</v>
          </cell>
          <cell r="G3127">
            <v>1.6000000238418599</v>
          </cell>
          <cell r="H3127">
            <v>15</v>
          </cell>
          <cell r="I3127">
            <v>1.6000000238418599</v>
          </cell>
          <cell r="J3127" t="b">
            <v>0</v>
          </cell>
        </row>
        <row r="3128">
          <cell r="A3128" t="str">
            <v>SCE:ER:(4) 48IN (2) INSTANT START BALLAST - REDUCED LIGHT OUTPUT T8 LINEAR FLUORESCENT REPLACING (4) 48IN T</v>
          </cell>
          <cell r="B3128" t="str">
            <v>SCE</v>
          </cell>
          <cell r="C3128" t="str">
            <v>ER</v>
          </cell>
          <cell r="D3128" t="str">
            <v>(4) 48IN (2) INSTANT START BALLAST - REDUCED LIGHT OUTPUT T8 LINEAR FLUORESCENT REPLACING (4) 48IN T</v>
          </cell>
          <cell r="E3128" t="str">
            <v>Com</v>
          </cell>
          <cell r="F3128">
            <v>14.5</v>
          </cell>
          <cell r="G3128">
            <v>4.8000001907348597</v>
          </cell>
          <cell r="H3128">
            <v>14.5</v>
          </cell>
          <cell r="I3128">
            <v>4.8000001907348597</v>
          </cell>
          <cell r="J3128" t="b">
            <v>0</v>
          </cell>
        </row>
        <row r="3129">
          <cell r="A3129" t="str">
            <v>SCG:REA:0.39 SHGC WINDOW FILM</v>
          </cell>
          <cell r="B3129" t="str">
            <v>SCG</v>
          </cell>
          <cell r="C3129" t="str">
            <v>REA</v>
          </cell>
          <cell r="D3129" t="str">
            <v>0.39 SHGC WINDOW FILM</v>
          </cell>
          <cell r="E3129" t="str">
            <v>Com</v>
          </cell>
          <cell r="F3129">
            <v>10</v>
          </cell>
          <cell r="G3129">
            <v>0</v>
          </cell>
          <cell r="H3129">
            <v>6.666666666666667</v>
          </cell>
          <cell r="I3129">
            <v>0</v>
          </cell>
          <cell r="J3129" t="b">
            <v>1</v>
          </cell>
        </row>
        <row r="3130">
          <cell r="A3130" t="str">
            <v>SCG:REA:TANK INSULATION - HIGH TEMPERATURE APPLIC. (LF) 1 IN, INDOOR</v>
          </cell>
          <cell r="B3130" t="str">
            <v>SCG</v>
          </cell>
          <cell r="C3130" t="str">
            <v>REA</v>
          </cell>
          <cell r="D3130" t="str">
            <v>TANK INSULATION - HIGH TEMPERATURE APPLIC. (LF) 1 IN, INDOOR</v>
          </cell>
          <cell r="E3130" t="str">
            <v>Com</v>
          </cell>
          <cell r="F3130">
            <v>11</v>
          </cell>
          <cell r="G3130">
            <v>0</v>
          </cell>
          <cell r="H3130">
            <v>6.666666666666667</v>
          </cell>
          <cell r="I3130">
            <v>0</v>
          </cell>
          <cell r="J3130" t="b">
            <v>1</v>
          </cell>
        </row>
        <row r="3131">
          <cell r="A3131" t="str">
            <v>SCG:REA:TANK INSULATION - HIGH TEMPERATURE APPLIC. (LF) 2 IN, INDOOR</v>
          </cell>
          <cell r="B3131" t="str">
            <v>SCG</v>
          </cell>
          <cell r="C3131" t="str">
            <v>REA</v>
          </cell>
          <cell r="D3131" t="str">
            <v>TANK INSULATION - HIGH TEMPERATURE APPLIC. (LF) 2 IN, INDOOR</v>
          </cell>
          <cell r="E3131" t="str">
            <v>Com</v>
          </cell>
          <cell r="F3131">
            <v>11</v>
          </cell>
          <cell r="G3131">
            <v>0</v>
          </cell>
          <cell r="H3131">
            <v>6.666666666666667</v>
          </cell>
          <cell r="I3131">
            <v>0</v>
          </cell>
          <cell r="J3131" t="b">
            <v>1</v>
          </cell>
        </row>
        <row r="3132">
          <cell r="A3132" t="str">
            <v>SCG:ROB:COMMERCIALBLR-DWH-SMALL(&lt;=200MBTUH)-TIER1(&gt;=84%EF)</v>
          </cell>
          <cell r="B3132" t="str">
            <v>SCG</v>
          </cell>
          <cell r="C3132" t="str">
            <v>ROB</v>
          </cell>
          <cell r="D3132" t="str">
            <v>COMMERCIALBLR-DWH-SMALL(&lt;=200MBTUH)-TIER1(&gt;=84%EF)</v>
          </cell>
          <cell r="E3132" t="str">
            <v>Com</v>
          </cell>
          <cell r="F3132">
            <v>20</v>
          </cell>
          <cell r="G3132">
            <v>0</v>
          </cell>
          <cell r="H3132">
            <v>20</v>
          </cell>
          <cell r="I3132">
            <v>0</v>
          </cell>
          <cell r="J3132" t="b">
            <v>0</v>
          </cell>
        </row>
        <row r="3133">
          <cell r="A3133" t="str">
            <v>SCG:ROB:PROCESSBOILER-WATER-TIER1(&gt;=85%CE)</v>
          </cell>
          <cell r="B3133" t="str">
            <v>SCG</v>
          </cell>
          <cell r="C3133" t="str">
            <v>ROB</v>
          </cell>
          <cell r="D3133" t="str">
            <v>PROCESSBOILER-WATER-TIER1(&gt;=85%CE)</v>
          </cell>
          <cell r="E3133" t="str">
            <v>Com</v>
          </cell>
          <cell r="F3133">
            <v>20</v>
          </cell>
          <cell r="G3133">
            <v>0</v>
          </cell>
          <cell r="H3133">
            <v>20</v>
          </cell>
          <cell r="I3133">
            <v>0</v>
          </cell>
          <cell r="J3133" t="b">
            <v>0</v>
          </cell>
        </row>
        <row r="3134">
          <cell r="A3134" t="str">
            <v>SCG:ROB:SPACEHEATINGBOILERS-STEAM-LARGE-(&gt;=83%CE)</v>
          </cell>
          <cell r="B3134" t="str">
            <v>SCG</v>
          </cell>
          <cell r="C3134" t="str">
            <v>ROB</v>
          </cell>
          <cell r="D3134" t="str">
            <v>SPACEHEATINGBOILERS-STEAM-LARGE-(&gt;=83%CE)</v>
          </cell>
          <cell r="E3134" t="str">
            <v>Com</v>
          </cell>
          <cell r="F3134">
            <v>20</v>
          </cell>
          <cell r="G3134">
            <v>0</v>
          </cell>
          <cell r="H3134">
            <v>20</v>
          </cell>
          <cell r="I3134">
            <v>0</v>
          </cell>
          <cell r="J3134" t="b">
            <v>0</v>
          </cell>
        </row>
        <row r="3135">
          <cell r="A3135" t="str">
            <v>SCG:ROB:SPACEHEATINGBOILERS-WATER-SMALL-TIER2(&gt;=90%AFUE)</v>
          </cell>
          <cell r="B3135" t="str">
            <v>SCG</v>
          </cell>
          <cell r="C3135" t="str">
            <v>ROB</v>
          </cell>
          <cell r="D3135" t="str">
            <v>SPACEHEATINGBOILERS-WATER-SMALL-TIER2(&gt;=90%AFUE)</v>
          </cell>
          <cell r="E3135" t="str">
            <v>Com</v>
          </cell>
          <cell r="F3135">
            <v>20</v>
          </cell>
          <cell r="G3135">
            <v>0</v>
          </cell>
          <cell r="H3135">
            <v>20</v>
          </cell>
          <cell r="I3135">
            <v>0</v>
          </cell>
          <cell r="J3135" t="b">
            <v>0</v>
          </cell>
        </row>
        <row r="3136">
          <cell r="A3136" t="str">
            <v>SCG:ROB:PROCESSBOILER-WATER-TIER2(&gt;=90%CE)</v>
          </cell>
          <cell r="B3136" t="str">
            <v>SCG</v>
          </cell>
          <cell r="C3136" t="str">
            <v>ROB</v>
          </cell>
          <cell r="D3136" t="str">
            <v>PROCESSBOILER-WATER-TIER2(&gt;=90%CE)</v>
          </cell>
          <cell r="E3136" t="str">
            <v>Ind</v>
          </cell>
          <cell r="F3136">
            <v>20</v>
          </cell>
          <cell r="G3136">
            <v>0</v>
          </cell>
          <cell r="H3136">
            <v>20</v>
          </cell>
          <cell r="I3136">
            <v>0</v>
          </cell>
          <cell r="J3136" t="b">
            <v>0</v>
          </cell>
        </row>
        <row r="3137">
          <cell r="A3137" t="str">
            <v>SCG:ROB:SPACEHEATINGBOILERS-STEAM-LARGE-0.83CE</v>
          </cell>
          <cell r="B3137" t="str">
            <v>SCG</v>
          </cell>
          <cell r="C3137" t="str">
            <v>ROB</v>
          </cell>
          <cell r="D3137" t="str">
            <v>SPACEHEATINGBOILERS-STEAM-LARGE-0.83CE</v>
          </cell>
          <cell r="E3137" t="str">
            <v>Com</v>
          </cell>
          <cell r="F3137">
            <v>20</v>
          </cell>
          <cell r="G3137">
            <v>0</v>
          </cell>
          <cell r="H3137">
            <v>20</v>
          </cell>
          <cell r="I3137">
            <v>0</v>
          </cell>
          <cell r="J3137" t="b">
            <v>0</v>
          </cell>
        </row>
        <row r="3138">
          <cell r="A3138" t="str">
            <v>SCE:ROBNC:UP TO 6 WATT MR16 LED</v>
          </cell>
          <cell r="B3138" t="str">
            <v>SCE</v>
          </cell>
          <cell r="C3138" t="str">
            <v>ROBNC</v>
          </cell>
          <cell r="D3138" t="str">
            <v>UP TO 6 WATT MR16 LED</v>
          </cell>
          <cell r="E3138" t="str">
            <v>Com</v>
          </cell>
          <cell r="F3138">
            <v>5</v>
          </cell>
          <cell r="G3138">
            <v>5</v>
          </cell>
          <cell r="H3138">
            <v>5</v>
          </cell>
          <cell r="I3138">
            <v>5</v>
          </cell>
          <cell r="J3138" t="b">
            <v>0</v>
          </cell>
        </row>
        <row r="3139">
          <cell r="A3139" t="str">
            <v>SCE:ROBNC:UP TO 6 WATT MR16 LED</v>
          </cell>
          <cell r="B3139" t="str">
            <v>SCE</v>
          </cell>
          <cell r="C3139" t="str">
            <v>ROBNC</v>
          </cell>
          <cell r="D3139" t="str">
            <v>UP TO 6 WATT MR16 LED</v>
          </cell>
          <cell r="E3139" t="str">
            <v>Com</v>
          </cell>
          <cell r="F3139">
            <v>6.3000001907348597</v>
          </cell>
          <cell r="G3139">
            <v>6.3000001907348597</v>
          </cell>
          <cell r="H3139">
            <v>6.3000001907348597</v>
          </cell>
          <cell r="I3139">
            <v>6.3000001907348597</v>
          </cell>
          <cell r="J3139" t="b">
            <v>0</v>
          </cell>
        </row>
        <row r="3140">
          <cell r="A3140" t="str">
            <v>SCE:ER:(2) 48IN REDUCED 28 WATT (1) INSTANT START BALLAST T8 LINEAR FLUORESCENT REPLACING (2) 48IN T12 LINE</v>
          </cell>
          <cell r="B3140" t="str">
            <v>SCE</v>
          </cell>
          <cell r="C3140" t="str">
            <v>ER</v>
          </cell>
          <cell r="D3140" t="str">
            <v>(2) 48IN REDUCED 28 WATT (1) INSTANT START BALLAST T8 LINEAR FLUORESCENT REPLACING (2) 48IN T12 LINE</v>
          </cell>
          <cell r="E3140" t="str">
            <v>Com</v>
          </cell>
          <cell r="F3140">
            <v>15</v>
          </cell>
          <cell r="G3140">
            <v>2.9000000953674299</v>
          </cell>
          <cell r="H3140">
            <v>15</v>
          </cell>
          <cell r="I3140">
            <v>2.9000000953674299</v>
          </cell>
          <cell r="J3140" t="b">
            <v>0</v>
          </cell>
        </row>
        <row r="3141">
          <cell r="A3141" t="str">
            <v>SCE:ER:(2) 96IN (1) INSTANT START BALLAST - NORMAL LIGHT OUTPUT - HO T8 LINEAR FLUORESCENT REPLACING (3) 96</v>
          </cell>
          <cell r="B3141" t="str">
            <v>SCE</v>
          </cell>
          <cell r="C3141" t="str">
            <v>ER</v>
          </cell>
          <cell r="D3141" t="str">
            <v>(2) 96IN (1) INSTANT START BALLAST - NORMAL LIGHT OUTPUT - HO T8 LINEAR FLUORESCENT REPLACING (3) 96</v>
          </cell>
          <cell r="E3141" t="str">
            <v>Com</v>
          </cell>
          <cell r="F3141">
            <v>15</v>
          </cell>
          <cell r="G3141">
            <v>5</v>
          </cell>
          <cell r="H3141">
            <v>15</v>
          </cell>
          <cell r="I3141">
            <v>5</v>
          </cell>
          <cell r="J3141" t="b">
            <v>0</v>
          </cell>
        </row>
        <row r="3142">
          <cell r="A3142" t="str">
            <v>SCE:ER:(4) 48IN (1) PREMIUM INSTANT START BALLAST - NORMAL LIGHT OUTPUT T8 LINEAR FLOURESCENT  REPLACING (6</v>
          </cell>
          <cell r="B3142" t="str">
            <v>SCE</v>
          </cell>
          <cell r="C3142" t="str">
            <v>ER</v>
          </cell>
          <cell r="D3142" t="str">
            <v>(4) 48IN (1) PREMIUM INSTANT START BALLAST - NORMAL LIGHT OUTPUT T8 LINEAR FLOURESCENT  REPLACING (6</v>
          </cell>
          <cell r="E3142" t="str">
            <v>Com</v>
          </cell>
          <cell r="F3142">
            <v>15</v>
          </cell>
          <cell r="G3142">
            <v>5</v>
          </cell>
          <cell r="H3142">
            <v>15</v>
          </cell>
          <cell r="I3142">
            <v>5</v>
          </cell>
          <cell r="J3142" t="b">
            <v>0</v>
          </cell>
        </row>
        <row r="3143">
          <cell r="A3143" t="str">
            <v>SCG:ROB:CENTRAL GAS FURNACE 92% AFUE - SF</v>
          </cell>
          <cell r="B3143" t="str">
            <v>SCG</v>
          </cell>
          <cell r="C3143" t="str">
            <v>ROB</v>
          </cell>
          <cell r="D3143" t="str">
            <v>CENTRAL GAS FURNACE 92% AFUE - SF</v>
          </cell>
          <cell r="E3143" t="str">
            <v>Res</v>
          </cell>
          <cell r="F3143">
            <v>20</v>
          </cell>
          <cell r="G3143">
            <v>0</v>
          </cell>
          <cell r="H3143">
            <v>20</v>
          </cell>
          <cell r="I3143">
            <v>0</v>
          </cell>
          <cell r="J3143" t="b">
            <v>0</v>
          </cell>
        </row>
        <row r="3144">
          <cell r="A3144" t="str">
            <v>SCG:ROB:CENTRAL GAS FURNACE 95% AFUE - MH</v>
          </cell>
          <cell r="B3144" t="str">
            <v>SCG</v>
          </cell>
          <cell r="C3144" t="str">
            <v>ROB</v>
          </cell>
          <cell r="D3144" t="str">
            <v>CENTRAL GAS FURNACE 95% AFUE - MH</v>
          </cell>
          <cell r="E3144" t="str">
            <v>Res</v>
          </cell>
          <cell r="F3144">
            <v>20</v>
          </cell>
          <cell r="G3144">
            <v>0</v>
          </cell>
          <cell r="H3144">
            <v>20</v>
          </cell>
          <cell r="I3144">
            <v>0</v>
          </cell>
          <cell r="J3144" t="b">
            <v>0</v>
          </cell>
        </row>
        <row r="3145">
          <cell r="A3145" t="str">
            <v>SCE:ROBNC:10.90 EER OR 15.00 IPLV &lt; 150 TON AIR COOLED TIER 2 CHILLER</v>
          </cell>
          <cell r="B3145" t="str">
            <v>SCE</v>
          </cell>
          <cell r="C3145" t="str">
            <v>ROBNC</v>
          </cell>
          <cell r="D3145" t="str">
            <v>10.90 EER OR 15.00 IPLV &lt; 150 TON AIR COOLED TIER 2 CHILLER</v>
          </cell>
          <cell r="E3145" t="str">
            <v>Com</v>
          </cell>
          <cell r="F3145">
            <v>20</v>
          </cell>
          <cell r="G3145">
            <v>20</v>
          </cell>
          <cell r="H3145">
            <v>20</v>
          </cell>
          <cell r="I3145">
            <v>20</v>
          </cell>
          <cell r="J3145" t="b">
            <v>0</v>
          </cell>
        </row>
        <row r="3146">
          <cell r="A3146" t="str">
            <v>SCE:REA:PHOTOCELL CONTROL</v>
          </cell>
          <cell r="B3146" t="str">
            <v>SCE</v>
          </cell>
          <cell r="C3146" t="str">
            <v>REA</v>
          </cell>
          <cell r="D3146" t="str">
            <v>PHOTOCELL CONTROL</v>
          </cell>
          <cell r="E3146" t="str">
            <v>Ind</v>
          </cell>
          <cell r="F3146">
            <v>8</v>
          </cell>
          <cell r="G3146">
            <v>8</v>
          </cell>
          <cell r="H3146">
            <v>5</v>
          </cell>
          <cell r="I3146">
            <v>0</v>
          </cell>
          <cell r="J3146" t="b">
            <v>1</v>
          </cell>
        </row>
        <row r="3147">
          <cell r="A3147" t="str">
            <v>SCE:ROBNC:&gt; 6 TO 10 WATT MR16 LED</v>
          </cell>
          <cell r="B3147" t="str">
            <v>SCE</v>
          </cell>
          <cell r="C3147" t="str">
            <v>ROBNC</v>
          </cell>
          <cell r="D3147" t="str">
            <v>&gt; 6 TO 10 WATT MR16 LED</v>
          </cell>
          <cell r="E3147" t="str">
            <v>Ind</v>
          </cell>
          <cell r="F3147">
            <v>12</v>
          </cell>
          <cell r="G3147">
            <v>12</v>
          </cell>
          <cell r="H3147">
            <v>12</v>
          </cell>
          <cell r="I3147">
            <v>12</v>
          </cell>
          <cell r="J3147" t="b">
            <v>0</v>
          </cell>
        </row>
        <row r="3148">
          <cell r="A3148" t="str">
            <v>SCE:ROBNC:&gt;= 4 WATT CANDELABRA LED</v>
          </cell>
          <cell r="B3148" t="str">
            <v>SCE</v>
          </cell>
          <cell r="C3148" t="str">
            <v>ROBNC</v>
          </cell>
          <cell r="D3148" t="str">
            <v>&gt;= 4 WATT CANDELABRA LED</v>
          </cell>
          <cell r="E3148" t="str">
            <v>Com</v>
          </cell>
          <cell r="F3148">
            <v>5.1999998092651403</v>
          </cell>
          <cell r="G3148">
            <v>5.1999998092651403</v>
          </cell>
          <cell r="H3148">
            <v>5.1999998092651403</v>
          </cell>
          <cell r="I3148">
            <v>5.1999998092651403</v>
          </cell>
          <cell r="J3148" t="b">
            <v>0</v>
          </cell>
        </row>
        <row r="3149">
          <cell r="A3149" t="str">
            <v>SCE:ROBNC:10 WATT TO &lt; 11 WATT A-LAMP LED</v>
          </cell>
          <cell r="B3149" t="str">
            <v>SCE</v>
          </cell>
          <cell r="C3149" t="str">
            <v>ROBNC</v>
          </cell>
          <cell r="D3149" t="str">
            <v>10 WATT TO &lt; 11 WATT A-LAMP LED</v>
          </cell>
          <cell r="E3149" t="str">
            <v>Com</v>
          </cell>
          <cell r="F3149">
            <v>12</v>
          </cell>
          <cell r="G3149">
            <v>12</v>
          </cell>
          <cell r="H3149">
            <v>12</v>
          </cell>
          <cell r="I3149">
            <v>12</v>
          </cell>
          <cell r="J3149" t="b">
            <v>0</v>
          </cell>
        </row>
        <row r="3150">
          <cell r="A3150" t="str">
            <v>SCE:ROBNC:10 WATT TO &lt; 11 WATT PAR30 LED</v>
          </cell>
          <cell r="B3150" t="str">
            <v>SCE</v>
          </cell>
          <cell r="C3150" t="str">
            <v>ROBNC</v>
          </cell>
          <cell r="D3150" t="str">
            <v>10 WATT TO &lt; 11 WATT PAR30 LED</v>
          </cell>
          <cell r="E3150" t="str">
            <v>Res</v>
          </cell>
          <cell r="F3150">
            <v>7.0999999046325701</v>
          </cell>
          <cell r="G3150">
            <v>7.0999999046325701</v>
          </cell>
          <cell r="H3150">
            <v>7.0999999046325701</v>
          </cell>
          <cell r="I3150">
            <v>7.0999999046325701</v>
          </cell>
          <cell r="J3150" t="b">
            <v>0</v>
          </cell>
        </row>
        <row r="3151">
          <cell r="A3151" t="str">
            <v>SCE:ROBNC:12 WATT TO &lt; 13 WATT A-LAMP LED</v>
          </cell>
          <cell r="B3151" t="str">
            <v>SCE</v>
          </cell>
          <cell r="C3151" t="str">
            <v>ROBNC</v>
          </cell>
          <cell r="D3151" t="str">
            <v>12 WATT TO &lt; 13 WATT A-LAMP LED</v>
          </cell>
          <cell r="E3151" t="str">
            <v>Com</v>
          </cell>
          <cell r="F3151">
            <v>0</v>
          </cell>
          <cell r="G3151">
            <v>0</v>
          </cell>
          <cell r="H3151">
            <v>0</v>
          </cell>
          <cell r="I3151">
            <v>0</v>
          </cell>
          <cell r="J3151" t="b">
            <v>0</v>
          </cell>
        </row>
        <row r="3152">
          <cell r="A3152" t="str">
            <v>SCE:ROBNC:12 WATT TO &lt; 13 WATT PAR30 LED</v>
          </cell>
          <cell r="B3152" t="str">
            <v>SCE</v>
          </cell>
          <cell r="C3152" t="str">
            <v>ROBNC</v>
          </cell>
          <cell r="D3152" t="str">
            <v>12 WATT TO &lt; 13 WATT PAR30 LED</v>
          </cell>
          <cell r="E3152" t="str">
            <v>Ind</v>
          </cell>
          <cell r="F3152">
            <v>6.5999999046325701</v>
          </cell>
          <cell r="G3152">
            <v>6.5999999046325701</v>
          </cell>
          <cell r="H3152">
            <v>6.5999999046325701</v>
          </cell>
          <cell r="I3152">
            <v>6.5999999046325701</v>
          </cell>
          <cell r="J3152" t="b">
            <v>0</v>
          </cell>
        </row>
        <row r="3153">
          <cell r="A3153" t="str">
            <v>SCE:ROBNC:12 WATT TO &lt; 13 WATT PAR38 LED</v>
          </cell>
          <cell r="B3153" t="str">
            <v>SCE</v>
          </cell>
          <cell r="C3153" t="str">
            <v>ROBNC</v>
          </cell>
          <cell r="D3153" t="str">
            <v>12 WATT TO &lt; 13 WATT PAR38 LED</v>
          </cell>
          <cell r="E3153" t="str">
            <v>Res</v>
          </cell>
          <cell r="F3153">
            <v>6.5999999046325701</v>
          </cell>
          <cell r="G3153">
            <v>6.5999999046325701</v>
          </cell>
          <cell r="H3153">
            <v>6.5999999046325701</v>
          </cell>
          <cell r="I3153">
            <v>6.5999999046325701</v>
          </cell>
          <cell r="J3153" t="b">
            <v>0</v>
          </cell>
        </row>
        <row r="3154">
          <cell r="A3154" t="str">
            <v>SCE:ROBNC:13 WATT TO &lt; 14 WATT PAR30 LED</v>
          </cell>
          <cell r="B3154" t="str">
            <v>SCE</v>
          </cell>
          <cell r="C3154" t="str">
            <v>ROBNC</v>
          </cell>
          <cell r="D3154" t="str">
            <v>13 WATT TO &lt; 14 WATT PAR30 LED</v>
          </cell>
          <cell r="E3154" t="str">
            <v>Res</v>
          </cell>
          <cell r="F3154">
            <v>6.9000000953674299</v>
          </cell>
          <cell r="G3154">
            <v>6.9000000953674299</v>
          </cell>
          <cell r="H3154">
            <v>6.9000000953674299</v>
          </cell>
          <cell r="I3154">
            <v>6.9000000953674299</v>
          </cell>
          <cell r="J3154" t="b">
            <v>0</v>
          </cell>
        </row>
        <row r="3155">
          <cell r="A3155" t="str">
            <v>SCE:ROBNC:19 WATT TO &lt; 20 WATT A-LAMP LED</v>
          </cell>
          <cell r="B3155" t="str">
            <v>SCE</v>
          </cell>
          <cell r="C3155" t="str">
            <v>ROBNC</v>
          </cell>
          <cell r="D3155" t="str">
            <v>19 WATT TO &lt; 20 WATT A-LAMP LED</v>
          </cell>
          <cell r="E3155" t="str">
            <v>Com</v>
          </cell>
          <cell r="F3155">
            <v>6.5999999046325701</v>
          </cell>
          <cell r="G3155">
            <v>6.5999999046325701</v>
          </cell>
          <cell r="H3155">
            <v>6.5999999046325701</v>
          </cell>
          <cell r="I3155">
            <v>6.5999999046325701</v>
          </cell>
          <cell r="J3155" t="b">
            <v>0</v>
          </cell>
        </row>
        <row r="3156">
          <cell r="A3156" t="str">
            <v>SCE:ROBNC:20 WATT TO &lt; 21 WATT PAR38 LED</v>
          </cell>
          <cell r="B3156" t="str">
            <v>SCE</v>
          </cell>
          <cell r="C3156" t="str">
            <v>ROBNC</v>
          </cell>
          <cell r="D3156" t="str">
            <v>20 WATT TO &lt; 21 WATT PAR38 LED</v>
          </cell>
          <cell r="E3156" t="str">
            <v>Com</v>
          </cell>
          <cell r="F3156">
            <v>6.5</v>
          </cell>
          <cell r="G3156">
            <v>6.5</v>
          </cell>
          <cell r="H3156">
            <v>6.5</v>
          </cell>
          <cell r="I3156">
            <v>6.5</v>
          </cell>
          <cell r="J3156" t="b">
            <v>0</v>
          </cell>
        </row>
        <row r="3157">
          <cell r="A3157" t="str">
            <v>SCE:ROBNC:8 WATT TO &lt; 9 WATT A-LAMP LED</v>
          </cell>
          <cell r="B3157" t="str">
            <v>SCE</v>
          </cell>
          <cell r="C3157" t="str">
            <v>ROBNC</v>
          </cell>
          <cell r="D3157" t="str">
            <v>8 WATT TO &lt; 9 WATT A-LAMP LED</v>
          </cell>
          <cell r="E3157" t="str">
            <v>Com</v>
          </cell>
          <cell r="F3157">
            <v>6.5</v>
          </cell>
          <cell r="G3157">
            <v>6.5</v>
          </cell>
          <cell r="H3157">
            <v>6.5</v>
          </cell>
          <cell r="I3157">
            <v>6.5</v>
          </cell>
          <cell r="J3157" t="b">
            <v>0</v>
          </cell>
        </row>
        <row r="3158">
          <cell r="A3158" t="str">
            <v>SCE:ROBNC:8 WATT TO &lt; 9 WATT MR16 LED</v>
          </cell>
          <cell r="B3158" t="str">
            <v>SCE</v>
          </cell>
          <cell r="C3158" t="str">
            <v>ROBNC</v>
          </cell>
          <cell r="D3158" t="str">
            <v>8 WATT TO &lt; 9 WATT MR16 LED</v>
          </cell>
          <cell r="E3158" t="str">
            <v>Res</v>
          </cell>
          <cell r="F3158">
            <v>16</v>
          </cell>
          <cell r="G3158">
            <v>16</v>
          </cell>
          <cell r="H3158">
            <v>16</v>
          </cell>
          <cell r="I3158">
            <v>16</v>
          </cell>
          <cell r="J3158" t="b">
            <v>0</v>
          </cell>
        </row>
        <row r="3159">
          <cell r="A3159" t="str">
            <v>SCE:ROBNC:9 WATT TO &lt; 10 WATT A-LAMP LED</v>
          </cell>
          <cell r="B3159" t="str">
            <v>SCE</v>
          </cell>
          <cell r="C3159" t="str">
            <v>ROBNC</v>
          </cell>
          <cell r="D3159" t="str">
            <v>9 WATT TO &lt; 10 WATT A-LAMP LED</v>
          </cell>
          <cell r="E3159" t="str">
            <v>Com</v>
          </cell>
          <cell r="F3159">
            <v>5.5999999046325701</v>
          </cell>
          <cell r="G3159">
            <v>5.5999999046325701</v>
          </cell>
          <cell r="H3159">
            <v>5.5999999046325701</v>
          </cell>
          <cell r="I3159">
            <v>5.5999999046325701</v>
          </cell>
          <cell r="J3159" t="b">
            <v>0</v>
          </cell>
        </row>
        <row r="3160">
          <cell r="A3160" t="str">
            <v>SCE:ROBNC:UP TO 10 WATT A-LAMP LED</v>
          </cell>
          <cell r="B3160" t="str">
            <v>SCE</v>
          </cell>
          <cell r="C3160" t="str">
            <v>ROBNC</v>
          </cell>
          <cell r="D3160" t="str">
            <v>UP TO 10 WATT A-LAMP LED</v>
          </cell>
          <cell r="E3160" t="str">
            <v>Ind</v>
          </cell>
          <cell r="F3160">
            <v>5.0999999046325701</v>
          </cell>
          <cell r="G3160">
            <v>5.0999999046325701</v>
          </cell>
          <cell r="H3160">
            <v>5.0999999046325701</v>
          </cell>
          <cell r="I3160">
            <v>5.0999999046325701</v>
          </cell>
          <cell r="J3160" t="b">
            <v>0</v>
          </cell>
        </row>
        <row r="3161">
          <cell r="A3161" t="str">
            <v>SCE:ROBNC:UP TO 6 WATT MR16 LED</v>
          </cell>
          <cell r="B3161" t="str">
            <v>SCE</v>
          </cell>
          <cell r="C3161" t="str">
            <v>ROBNC</v>
          </cell>
          <cell r="D3161" t="str">
            <v>UP TO 6 WATT MR16 LED</v>
          </cell>
          <cell r="E3161" t="str">
            <v>Res</v>
          </cell>
          <cell r="F3161">
            <v>5.5999999046325701</v>
          </cell>
          <cell r="G3161">
            <v>5.5999999046325701</v>
          </cell>
          <cell r="H3161">
            <v>5.5999999046325701</v>
          </cell>
          <cell r="I3161">
            <v>5.5999999046325701</v>
          </cell>
          <cell r="J3161" t="b">
            <v>0</v>
          </cell>
        </row>
        <row r="3162">
          <cell r="A3162" t="str">
            <v>SCE:ROBNC:&gt; 8 TO 12 WATT PAR20 LED</v>
          </cell>
          <cell r="B3162" t="str">
            <v>SCE</v>
          </cell>
          <cell r="C3162" t="str">
            <v>ROBNC</v>
          </cell>
          <cell r="D3162" t="str">
            <v>&gt; 8 TO 12 WATT PAR20 LED</v>
          </cell>
          <cell r="E3162" t="str">
            <v>Com</v>
          </cell>
          <cell r="F3162">
            <v>6.5</v>
          </cell>
          <cell r="G3162">
            <v>6.5</v>
          </cell>
          <cell r="H3162">
            <v>6.5</v>
          </cell>
          <cell r="I3162">
            <v>6.5</v>
          </cell>
          <cell r="J3162" t="b">
            <v>0</v>
          </cell>
        </row>
        <row r="3163">
          <cell r="A3163" t="str">
            <v>SCG:REA:QUALITY MAINTENANCE</v>
          </cell>
          <cell r="B3163" t="str">
            <v>SCG</v>
          </cell>
          <cell r="C3163" t="str">
            <v>REA</v>
          </cell>
          <cell r="D3163" t="str">
            <v>QUALITY MAINTENANCE</v>
          </cell>
          <cell r="E3163" t="str">
            <v>Com</v>
          </cell>
          <cell r="F3163">
            <v>3</v>
          </cell>
          <cell r="G3163">
            <v>0</v>
          </cell>
          <cell r="H3163">
            <v>3</v>
          </cell>
          <cell r="I3163">
            <v>0</v>
          </cell>
          <cell r="J3163" t="b">
            <v>0</v>
          </cell>
        </row>
        <row r="3164">
          <cell r="A3164" t="str">
            <v>SCG:ROB:SMALL OUTDOOR POOL COVER</v>
          </cell>
          <cell r="B3164" t="str">
            <v>SCG</v>
          </cell>
          <cell r="C3164" t="str">
            <v>ROB</v>
          </cell>
          <cell r="D3164" t="str">
            <v>SMALL OUTDOOR POOL COVER</v>
          </cell>
          <cell r="E3164" t="str">
            <v>Com</v>
          </cell>
          <cell r="F3164">
            <v>6</v>
          </cell>
          <cell r="G3164">
            <v>0</v>
          </cell>
          <cell r="H3164">
            <v>6</v>
          </cell>
          <cell r="I3164">
            <v>0</v>
          </cell>
          <cell r="J3164" t="b">
            <v>0</v>
          </cell>
        </row>
        <row r="3165">
          <cell r="A3165" t="str">
            <v>SCG:RET:DEMAND CONTROL RECIRCULATION PUMP GAS WATER HEATER LOW RISE BUILDING - CZ06</v>
          </cell>
          <cell r="B3165" t="str">
            <v>SCG</v>
          </cell>
          <cell r="C3165" t="str">
            <v>RET</v>
          </cell>
          <cell r="D3165" t="str">
            <v>DEMAND CONTROL RECIRCULATION PUMP GAS WATER HEATER LOW RISE BUILDING - CZ06</v>
          </cell>
          <cell r="E3165" t="str">
            <v>Res</v>
          </cell>
          <cell r="F3165">
            <v>15</v>
          </cell>
          <cell r="G3165">
            <v>0</v>
          </cell>
          <cell r="H3165">
            <v>15</v>
          </cell>
          <cell r="I3165">
            <v>0</v>
          </cell>
          <cell r="J3165" t="b">
            <v>0</v>
          </cell>
        </row>
        <row r="3166">
          <cell r="A3166" t="str">
            <v>SCG:RET:DEMAND CONTROL RECIRCULATION PUMP GAS WATER HEATER LOW RISE BUILDING - CZ14</v>
          </cell>
          <cell r="B3166" t="str">
            <v>SCG</v>
          </cell>
          <cell r="C3166" t="str">
            <v>RET</v>
          </cell>
          <cell r="D3166" t="str">
            <v>DEMAND CONTROL RECIRCULATION PUMP GAS WATER HEATER LOW RISE BUILDING - CZ14</v>
          </cell>
          <cell r="E3166" t="str">
            <v>Res</v>
          </cell>
          <cell r="F3166">
            <v>15</v>
          </cell>
          <cell r="G3166">
            <v>0</v>
          </cell>
          <cell r="H3166">
            <v>15</v>
          </cell>
          <cell r="I3166">
            <v>0</v>
          </cell>
          <cell r="J3166" t="b">
            <v>0</v>
          </cell>
        </row>
        <row r="3167">
          <cell r="A3167" t="str">
            <v>SCG:RET:DEMAND CONTROL RECIRCULATION PUMP GAS WATER HEATER LOW RISE BUILDING - CZ15</v>
          </cell>
          <cell r="B3167" t="str">
            <v>SCG</v>
          </cell>
          <cell r="C3167" t="str">
            <v>RET</v>
          </cell>
          <cell r="D3167" t="str">
            <v>DEMAND CONTROL RECIRCULATION PUMP GAS WATER HEATER LOW RISE BUILDING - CZ15</v>
          </cell>
          <cell r="E3167" t="str">
            <v>Res</v>
          </cell>
          <cell r="F3167">
            <v>15</v>
          </cell>
          <cell r="G3167">
            <v>0</v>
          </cell>
          <cell r="H3167">
            <v>15</v>
          </cell>
          <cell r="I3167">
            <v>0</v>
          </cell>
          <cell r="J3167" t="b">
            <v>0</v>
          </cell>
        </row>
        <row r="3168">
          <cell r="A3168" t="str">
            <v>SCE:ROBNC:UP TO 17 WATT PAR38 LED</v>
          </cell>
          <cell r="B3168" t="str">
            <v>SCE</v>
          </cell>
          <cell r="C3168" t="str">
            <v>ROBNC</v>
          </cell>
          <cell r="D3168" t="str">
            <v>UP TO 17 WATT PAR38 LED</v>
          </cell>
          <cell r="E3168" t="str">
            <v>Com</v>
          </cell>
          <cell r="F3168">
            <v>16</v>
          </cell>
          <cell r="G3168">
            <v>16</v>
          </cell>
          <cell r="H3168">
            <v>16</v>
          </cell>
          <cell r="I3168">
            <v>16</v>
          </cell>
          <cell r="J3168" t="b">
            <v>0</v>
          </cell>
        </row>
        <row r="3169">
          <cell r="A3169" t="str">
            <v>SCE:ROBNC:&lt; 10 WATT A-LAMP (HOTEL/MOTEL) LED</v>
          </cell>
          <cell r="B3169" t="str">
            <v>SCE</v>
          </cell>
          <cell r="C3169" t="str">
            <v>ROBNC</v>
          </cell>
          <cell r="D3169" t="str">
            <v>&lt; 10 WATT A-LAMP (HOTEL/MOTEL) LED</v>
          </cell>
          <cell r="E3169" t="str">
            <v>Com</v>
          </cell>
          <cell r="F3169">
            <v>12</v>
          </cell>
          <cell r="G3169">
            <v>12</v>
          </cell>
          <cell r="H3169">
            <v>12</v>
          </cell>
          <cell r="I3169">
            <v>12</v>
          </cell>
          <cell r="J3169" t="b">
            <v>0</v>
          </cell>
        </row>
        <row r="3170">
          <cell r="A3170" t="str">
            <v>SCE:ER:(2) 48IN REDUCED 28 WATT (1) INSTANT START BALLAST T8 LINEAR FLUORESCENT REPLACING (4) 48IN T12 LINE</v>
          </cell>
          <cell r="B3170" t="str">
            <v>SCE</v>
          </cell>
          <cell r="C3170" t="str">
            <v>ER</v>
          </cell>
          <cell r="D3170" t="str">
            <v>(2) 48IN REDUCED 28 WATT (1) INSTANT START BALLAST T8 LINEAR FLUORESCENT REPLACING (4) 48IN T12 LINE</v>
          </cell>
          <cell r="E3170" t="str">
            <v>Com</v>
          </cell>
          <cell r="F3170">
            <v>15</v>
          </cell>
          <cell r="G3170">
            <v>3.0999999046325701</v>
          </cell>
          <cell r="H3170">
            <v>15</v>
          </cell>
          <cell r="I3170">
            <v>3.0999999046325701</v>
          </cell>
          <cell r="J3170" t="b">
            <v>0</v>
          </cell>
        </row>
        <row r="3171">
          <cell r="A3171" t="str">
            <v>SCG:RET:DUCT TEST AND SEAL - HIGH TO LOW - 1995 - 2005 - CZ 9</v>
          </cell>
          <cell r="B3171" t="str">
            <v>SCG</v>
          </cell>
          <cell r="C3171" t="str">
            <v>RET</v>
          </cell>
          <cell r="D3171" t="str">
            <v>DUCT TEST AND SEAL - HIGH TO LOW - 1995 - 2005 - CZ 9</v>
          </cell>
          <cell r="E3171" t="str">
            <v>Res</v>
          </cell>
          <cell r="F3171">
            <v>18</v>
          </cell>
          <cell r="G3171">
            <v>0</v>
          </cell>
          <cell r="H3171">
            <v>5</v>
          </cell>
          <cell r="I3171">
            <v>0</v>
          </cell>
          <cell r="J3171" t="b">
            <v>1</v>
          </cell>
        </row>
        <row r="3172">
          <cell r="A3172" t="str">
            <v>SCG:RET:DUCT TEST AND SEAL - HIGH TO LOW - AFTER 2005 - CZ 14</v>
          </cell>
          <cell r="B3172" t="str">
            <v>SCG</v>
          </cell>
          <cell r="C3172" t="str">
            <v>RET</v>
          </cell>
          <cell r="D3172" t="str">
            <v>DUCT TEST AND SEAL - HIGH TO LOW - AFTER 2005 - CZ 14</v>
          </cell>
          <cell r="E3172" t="str">
            <v>Res</v>
          </cell>
          <cell r="F3172">
            <v>18</v>
          </cell>
          <cell r="G3172">
            <v>0</v>
          </cell>
          <cell r="H3172">
            <v>5</v>
          </cell>
          <cell r="I3172">
            <v>0</v>
          </cell>
          <cell r="J3172" t="b">
            <v>1</v>
          </cell>
        </row>
        <row r="3173">
          <cell r="A3173" t="str">
            <v>SCG:RET:DUCT TEST AND SEAL - HIGH TO LOW - BEFORE 1976 - CZ 16</v>
          </cell>
          <cell r="B3173" t="str">
            <v>SCG</v>
          </cell>
          <cell r="C3173" t="str">
            <v>RET</v>
          </cell>
          <cell r="D3173" t="str">
            <v>DUCT TEST AND SEAL - HIGH TO LOW - BEFORE 1976 - CZ 16</v>
          </cell>
          <cell r="E3173" t="str">
            <v>Res</v>
          </cell>
          <cell r="F3173">
            <v>18</v>
          </cell>
          <cell r="G3173">
            <v>0</v>
          </cell>
          <cell r="H3173">
            <v>5</v>
          </cell>
          <cell r="I3173">
            <v>0</v>
          </cell>
          <cell r="J3173" t="b">
            <v>1</v>
          </cell>
        </row>
        <row r="3174">
          <cell r="A3174" t="str">
            <v>SCG:ROB:EER COMMERCIAL FRYER-GAS</v>
          </cell>
          <cell r="B3174" t="str">
            <v>SCG</v>
          </cell>
          <cell r="C3174" t="str">
            <v>ROB</v>
          </cell>
          <cell r="D3174" t="str">
            <v>EER COMMERCIAL FRYER-GAS</v>
          </cell>
          <cell r="E3174" t="str">
            <v>Ind</v>
          </cell>
          <cell r="F3174">
            <v>12</v>
          </cell>
          <cell r="G3174">
            <v>0</v>
          </cell>
          <cell r="H3174">
            <v>12</v>
          </cell>
          <cell r="I3174">
            <v>0</v>
          </cell>
          <cell r="J3174" t="b">
            <v>0</v>
          </cell>
        </row>
        <row r="3175">
          <cell r="A3175" t="str">
            <v>SCG:ROB:SPACEHEATINGBOILERS-WATER-LARGE-TIER1(&gt;=85%CE)</v>
          </cell>
          <cell r="B3175" t="str">
            <v>SCG</v>
          </cell>
          <cell r="C3175" t="str">
            <v>ROB</v>
          </cell>
          <cell r="D3175" t="str">
            <v>SPACEHEATINGBOILERS-WATER-LARGE-TIER1(&gt;=85%CE)</v>
          </cell>
          <cell r="E3175" t="str">
            <v>Ind</v>
          </cell>
          <cell r="F3175">
            <v>20</v>
          </cell>
          <cell r="G3175">
            <v>0</v>
          </cell>
          <cell r="H3175">
            <v>20</v>
          </cell>
          <cell r="I3175">
            <v>0</v>
          </cell>
          <cell r="J3175" t="b">
            <v>0</v>
          </cell>
        </row>
        <row r="3176">
          <cell r="A3176" t="str">
            <v>SCG:REA:DEMAND CONTROL RECIRCULATION PUMP GAS WATER HEATER HIGH RISE BUILDING</v>
          </cell>
          <cell r="B3176" t="str">
            <v>SCG</v>
          </cell>
          <cell r="C3176" t="str">
            <v>REA</v>
          </cell>
          <cell r="D3176" t="str">
            <v>DEMAND CONTROL RECIRCULATION PUMP GAS WATER HEATER HIGH RISE BUILDING</v>
          </cell>
          <cell r="E3176" t="str">
            <v>Res</v>
          </cell>
          <cell r="F3176">
            <v>15</v>
          </cell>
          <cell r="G3176">
            <v>0</v>
          </cell>
          <cell r="H3176">
            <v>15</v>
          </cell>
          <cell r="I3176">
            <v>0</v>
          </cell>
          <cell r="J3176" t="b">
            <v>0</v>
          </cell>
        </row>
        <row r="3177">
          <cell r="A3177" t="str">
            <v>SDGE:RET:SMART POWER STRIP</v>
          </cell>
          <cell r="B3177" t="str">
            <v>SDGE</v>
          </cell>
          <cell r="C3177" t="str">
            <v>RET</v>
          </cell>
          <cell r="D3177" t="str">
            <v>SMART POWER STRIP</v>
          </cell>
          <cell r="E3177" t="str">
            <v>Res</v>
          </cell>
          <cell r="F3177">
            <v>8</v>
          </cell>
          <cell r="G3177">
            <v>0</v>
          </cell>
          <cell r="H3177">
            <v>8</v>
          </cell>
          <cell r="I3177">
            <v>0</v>
          </cell>
          <cell r="J3177" t="b">
            <v>0</v>
          </cell>
        </row>
        <row r="3178">
          <cell r="A3178" t="str">
            <v>SDGE:ROB:M06: 36W CF FIXTURE</v>
          </cell>
          <cell r="B3178" t="str">
            <v>SDGE</v>
          </cell>
          <cell r="C3178" t="str">
            <v>ROB</v>
          </cell>
          <cell r="D3178" t="str">
            <v>M06: 36W CF FIXTURE</v>
          </cell>
          <cell r="E3178" t="str">
            <v>Res</v>
          </cell>
          <cell r="F3178">
            <v>9.67</v>
          </cell>
          <cell r="G3178">
            <v>0</v>
          </cell>
          <cell r="H3178">
            <v>9.67</v>
          </cell>
          <cell r="I3178">
            <v>0</v>
          </cell>
          <cell r="J3178" t="b">
            <v>0</v>
          </cell>
        </row>
        <row r="3179">
          <cell r="A3179" t="str">
            <v>SDGE:RET:GROCERY, FLOATING SUCTION PRESSURE</v>
          </cell>
          <cell r="B3179" t="str">
            <v>SDGE</v>
          </cell>
          <cell r="C3179" t="str">
            <v>RET</v>
          </cell>
          <cell r="D3179" t="str">
            <v>GROCERY, FLOATING SUCTION PRESSURE</v>
          </cell>
          <cell r="E3179" t="str">
            <v>Com</v>
          </cell>
          <cell r="F3179">
            <v>15</v>
          </cell>
          <cell r="G3179">
            <v>0</v>
          </cell>
          <cell r="H3179">
            <v>6.666666666666667</v>
          </cell>
          <cell r="I3179">
            <v>0</v>
          </cell>
          <cell r="J3179" t="b">
            <v>1</v>
          </cell>
        </row>
        <row r="3180">
          <cell r="A3180" t="str">
            <v>SDGE:RET:LIGHTING - LED SYSTEM &lt;=15 WATTS SURFACE/PENDANT/RECESSED DOWN LIGHTING</v>
          </cell>
          <cell r="B3180" t="str">
            <v>SDGE</v>
          </cell>
          <cell r="C3180" t="str">
            <v>RET</v>
          </cell>
          <cell r="D3180" t="str">
            <v>LIGHTING - LED SYSTEM &lt;=15 WATTS SURFACE/PENDANT/RECESSED DOWN LIGHTING</v>
          </cell>
          <cell r="E3180" t="str">
            <v>Com</v>
          </cell>
          <cell r="F3180">
            <v>12.01</v>
          </cell>
          <cell r="G3180">
            <v>0</v>
          </cell>
          <cell r="H3180">
            <v>12.01</v>
          </cell>
          <cell r="I3180">
            <v>0</v>
          </cell>
          <cell r="J3180" t="b">
            <v>0</v>
          </cell>
        </row>
        <row r="3181">
          <cell r="A3181" t="str">
            <v>SDGE:RET:LIGHTING - LINEAR LED SYSTEMS (BI-PIN HALOGEN BASECASE)</v>
          </cell>
          <cell r="B3181" t="str">
            <v>SDGE</v>
          </cell>
          <cell r="C3181" t="str">
            <v>RET</v>
          </cell>
          <cell r="D3181" t="str">
            <v>LIGHTING - LINEAR LED SYSTEMS (BI-PIN HALOGEN BASECASE)</v>
          </cell>
          <cell r="E3181" t="str">
            <v>Com</v>
          </cell>
          <cell r="F3181">
            <v>11.7</v>
          </cell>
          <cell r="G3181">
            <v>0</v>
          </cell>
          <cell r="H3181">
            <v>11.7</v>
          </cell>
          <cell r="I3181">
            <v>0</v>
          </cell>
          <cell r="J3181" t="b">
            <v>0</v>
          </cell>
        </row>
        <row r="3182">
          <cell r="A3182" t="str">
            <v>SDGE:RET:LIGHTING - LINEAR LED SYSTEMS (T12 BASECASE)</v>
          </cell>
          <cell r="B3182" t="str">
            <v>SDGE</v>
          </cell>
          <cell r="C3182" t="str">
            <v>RET</v>
          </cell>
          <cell r="D3182" t="str">
            <v>LIGHTING - LINEAR LED SYSTEMS (T12 BASECASE)</v>
          </cell>
          <cell r="E3182" t="str">
            <v>Com</v>
          </cell>
          <cell r="F3182">
            <v>14.79</v>
          </cell>
          <cell r="G3182">
            <v>0</v>
          </cell>
          <cell r="H3182">
            <v>14.79</v>
          </cell>
          <cell r="I3182">
            <v>0</v>
          </cell>
          <cell r="J3182" t="b">
            <v>0</v>
          </cell>
        </row>
        <row r="3183">
          <cell r="A3183" t="str">
            <v>SDGE:RET:LIGHTING - REMOVE 8 FT T-8 (DE-LAMP)</v>
          </cell>
          <cell r="B3183" t="str">
            <v>SDGE</v>
          </cell>
          <cell r="C3183" t="str">
            <v>RET</v>
          </cell>
          <cell r="D3183" t="str">
            <v>LIGHTING - REMOVE 8 FT T-8 (DE-LAMP)</v>
          </cell>
          <cell r="E3183" t="str">
            <v>Com</v>
          </cell>
          <cell r="F3183">
            <v>7.66</v>
          </cell>
          <cell r="G3183">
            <v>0</v>
          </cell>
          <cell r="H3183">
            <v>7.66</v>
          </cell>
          <cell r="I3183">
            <v>0</v>
          </cell>
          <cell r="J3183" t="b">
            <v>0</v>
          </cell>
        </row>
        <row r="3184">
          <cell r="A3184" t="str">
            <v>SDGE:RET:NETWORK POWER MANAGEMENT SOFTWARE</v>
          </cell>
          <cell r="B3184" t="str">
            <v>SDGE</v>
          </cell>
          <cell r="C3184" t="str">
            <v>RET</v>
          </cell>
          <cell r="D3184" t="str">
            <v>NETWORK POWER MANAGEMENT SOFTWARE</v>
          </cell>
          <cell r="E3184" t="str">
            <v>Com</v>
          </cell>
          <cell r="F3184">
            <v>5</v>
          </cell>
          <cell r="G3184">
            <v>0</v>
          </cell>
          <cell r="H3184">
            <v>5</v>
          </cell>
          <cell r="I3184">
            <v>0</v>
          </cell>
          <cell r="J3184" t="b">
            <v>0</v>
          </cell>
        </row>
        <row r="3185">
          <cell r="A3185" t="str">
            <v>SDGE:RET:REFRIGERATOR - EARLY REPLACEMENT</v>
          </cell>
          <cell r="B3185" t="str">
            <v>SDGE</v>
          </cell>
          <cell r="C3185" t="str">
            <v>RET</v>
          </cell>
          <cell r="D3185" t="str">
            <v>REFRIGERATOR - EARLY REPLACEMENT</v>
          </cell>
          <cell r="E3185" t="str">
            <v>Com</v>
          </cell>
          <cell r="F3185">
            <v>5</v>
          </cell>
          <cell r="G3185">
            <v>0</v>
          </cell>
          <cell r="H3185">
            <v>5</v>
          </cell>
          <cell r="I3185">
            <v>0</v>
          </cell>
          <cell r="J3185" t="b">
            <v>0</v>
          </cell>
        </row>
        <row r="3186">
          <cell r="A3186" t="str">
            <v>SDGE:ROB: LED FIXTURE:  &gt;160 TO 220 WATTS</v>
          </cell>
          <cell r="B3186" t="str">
            <v>SDGE</v>
          </cell>
          <cell r="C3186" t="str">
            <v>ROB</v>
          </cell>
          <cell r="D3186" t="str">
            <v xml:space="preserve"> LED FIXTURE:  &gt;160 TO 220 WATTS</v>
          </cell>
          <cell r="E3186" t="str">
            <v>Com</v>
          </cell>
          <cell r="F3186">
            <v>12</v>
          </cell>
          <cell r="G3186">
            <v>0</v>
          </cell>
          <cell r="H3186">
            <v>12</v>
          </cell>
          <cell r="I3186">
            <v>0</v>
          </cell>
          <cell r="J3186" t="b">
            <v>0</v>
          </cell>
        </row>
        <row r="3187">
          <cell r="A3187" t="str">
            <v>SDGE:ROB: LED FIXTURE:  40 TO 131 WATTS</v>
          </cell>
          <cell r="B3187" t="str">
            <v>SDGE</v>
          </cell>
          <cell r="C3187" t="str">
            <v>ROB</v>
          </cell>
          <cell r="D3187" t="str">
            <v xml:space="preserve"> LED FIXTURE:  40 TO 131 WATTS</v>
          </cell>
          <cell r="E3187" t="str">
            <v>Com</v>
          </cell>
          <cell r="F3187">
            <v>12</v>
          </cell>
          <cell r="G3187">
            <v>0</v>
          </cell>
          <cell r="H3187">
            <v>12</v>
          </cell>
          <cell r="I3187">
            <v>0</v>
          </cell>
          <cell r="J3187" t="b">
            <v>0</v>
          </cell>
        </row>
        <row r="3188">
          <cell r="A3188" t="str">
            <v>SDGE:ROB:HIGH BAY LED:  40 TO 131 WATTSÂ </v>
          </cell>
          <cell r="B3188" t="str">
            <v>SDGE</v>
          </cell>
          <cell r="C3188" t="str">
            <v>ROB</v>
          </cell>
          <cell r="D3188" t="str">
            <v>HIGH BAY LED:  40 TO 131 WATTSÂ </v>
          </cell>
          <cell r="E3188" t="str">
            <v>Com</v>
          </cell>
          <cell r="F3188">
            <v>11.9</v>
          </cell>
          <cell r="G3188">
            <v>0</v>
          </cell>
          <cell r="H3188">
            <v>11.9</v>
          </cell>
          <cell r="I3188">
            <v>0</v>
          </cell>
          <cell r="J3188" t="b">
            <v>0</v>
          </cell>
        </row>
        <row r="3189">
          <cell r="A3189" t="str">
            <v>SDGE:ROB:LED INTEGRAL A-LAMP 12-17 WATT INTERIOR</v>
          </cell>
          <cell r="B3189" t="str">
            <v>SDGE</v>
          </cell>
          <cell r="C3189" t="str">
            <v>ROB</v>
          </cell>
          <cell r="D3189" t="str">
            <v>LED INTEGRAL A-LAMP 12-17 WATT INTERIOR</v>
          </cell>
          <cell r="E3189" t="str">
            <v>Com</v>
          </cell>
          <cell r="F3189">
            <v>3.8</v>
          </cell>
          <cell r="G3189">
            <v>0</v>
          </cell>
          <cell r="H3189">
            <v>3.8</v>
          </cell>
          <cell r="I3189">
            <v>0</v>
          </cell>
          <cell r="J3189" t="b">
            <v>0</v>
          </cell>
        </row>
        <row r="3190">
          <cell r="A3190" t="str">
            <v>SDGE:ROB:LED INTEGRAL A-LAMP 12-17 WATT INTERIOR</v>
          </cell>
          <cell r="B3190" t="str">
            <v>SDGE</v>
          </cell>
          <cell r="C3190" t="str">
            <v>ROB</v>
          </cell>
          <cell r="D3190" t="str">
            <v>LED INTEGRAL A-LAMP 12-17 WATT INTERIOR</v>
          </cell>
          <cell r="E3190" t="str">
            <v>Com</v>
          </cell>
          <cell r="F3190">
            <v>11.98</v>
          </cell>
          <cell r="G3190">
            <v>0</v>
          </cell>
          <cell r="H3190">
            <v>11.98</v>
          </cell>
          <cell r="I3190">
            <v>0</v>
          </cell>
          <cell r="J3190" t="b">
            <v>0</v>
          </cell>
        </row>
        <row r="3191">
          <cell r="A3191" t="str">
            <v>SDGE:ROB:LED INTEGRAL A-LAMP 18-30 WATT INTERIOR</v>
          </cell>
          <cell r="B3191" t="str">
            <v>SDGE</v>
          </cell>
          <cell r="C3191" t="str">
            <v>ROB</v>
          </cell>
          <cell r="D3191" t="str">
            <v>LED INTEGRAL A-LAMP 18-30 WATT INTERIOR</v>
          </cell>
          <cell r="E3191" t="str">
            <v>Com</v>
          </cell>
          <cell r="F3191">
            <v>4.1399999999999997</v>
          </cell>
          <cell r="G3191">
            <v>0</v>
          </cell>
          <cell r="H3191">
            <v>4.1399999999999997</v>
          </cell>
          <cell r="I3191">
            <v>0</v>
          </cell>
          <cell r="J3191" t="b">
            <v>0</v>
          </cell>
        </row>
        <row r="3192">
          <cell r="A3192" t="str">
            <v>SDGE:ROB:LED INTEGRAL A-LAMP 18-30 WATT INTERIOR</v>
          </cell>
          <cell r="B3192" t="str">
            <v>SDGE</v>
          </cell>
          <cell r="C3192" t="str">
            <v>ROB</v>
          </cell>
          <cell r="D3192" t="str">
            <v>LED INTEGRAL A-LAMP 18-30 WATT INTERIOR</v>
          </cell>
          <cell r="E3192" t="str">
            <v>Com</v>
          </cell>
          <cell r="F3192">
            <v>7.72</v>
          </cell>
          <cell r="G3192">
            <v>0</v>
          </cell>
          <cell r="H3192">
            <v>7.72</v>
          </cell>
          <cell r="I3192">
            <v>0</v>
          </cell>
          <cell r="J3192" t="b">
            <v>0</v>
          </cell>
        </row>
        <row r="3193">
          <cell r="A3193" t="str">
            <v>SDGE:ROB:LED INTEGRAL A-LAMP 8-10 WATT INTERIOR</v>
          </cell>
          <cell r="B3193" t="str">
            <v>SDGE</v>
          </cell>
          <cell r="C3193" t="str">
            <v>ROB</v>
          </cell>
          <cell r="D3193" t="str">
            <v>LED INTEGRAL A-LAMP 8-10 WATT INTERIOR</v>
          </cell>
          <cell r="E3193" t="str">
            <v>Com</v>
          </cell>
          <cell r="F3193">
            <v>3.8</v>
          </cell>
          <cell r="G3193">
            <v>0</v>
          </cell>
          <cell r="H3193">
            <v>3.8</v>
          </cell>
          <cell r="I3193">
            <v>0</v>
          </cell>
          <cell r="J3193" t="b">
            <v>0</v>
          </cell>
        </row>
        <row r="3194">
          <cell r="A3194" t="str">
            <v>SDGE:ROB:LED INTEGRAL A-LAMP 8-10 WATT INTERIOR</v>
          </cell>
          <cell r="B3194" t="str">
            <v>SDGE</v>
          </cell>
          <cell r="C3194" t="str">
            <v>ROB</v>
          </cell>
          <cell r="D3194" t="str">
            <v>LED INTEGRAL A-LAMP 8-10 WATT INTERIOR</v>
          </cell>
          <cell r="E3194" t="str">
            <v>Com</v>
          </cell>
          <cell r="F3194">
            <v>4.1399999999999997</v>
          </cell>
          <cell r="G3194">
            <v>0</v>
          </cell>
          <cell r="H3194">
            <v>4.1399999999999997</v>
          </cell>
          <cell r="I3194">
            <v>0</v>
          </cell>
          <cell r="J3194" t="b">
            <v>0</v>
          </cell>
        </row>
        <row r="3195">
          <cell r="A3195" t="str">
            <v>SDGE:ROB:LED INTEGRAL A-LAMP 8-10 WATT INTERIOR</v>
          </cell>
          <cell r="B3195" t="str">
            <v>SDGE</v>
          </cell>
          <cell r="C3195" t="str">
            <v>ROB</v>
          </cell>
          <cell r="D3195" t="str">
            <v>LED INTEGRAL A-LAMP 8-10 WATT INTERIOR</v>
          </cell>
          <cell r="E3195" t="str">
            <v>Com</v>
          </cell>
          <cell r="F3195">
            <v>4.68</v>
          </cell>
          <cell r="G3195">
            <v>0</v>
          </cell>
          <cell r="H3195">
            <v>4.68</v>
          </cell>
          <cell r="I3195">
            <v>0</v>
          </cell>
          <cell r="J3195" t="b">
            <v>0</v>
          </cell>
        </row>
        <row r="3196">
          <cell r="A3196" t="str">
            <v>SDGE:ROB:LED INTEGRAL A-LAMP 8-10 WATT INTERIOR</v>
          </cell>
          <cell r="B3196" t="str">
            <v>SDGE</v>
          </cell>
          <cell r="C3196" t="str">
            <v>ROB</v>
          </cell>
          <cell r="D3196" t="str">
            <v>LED INTEGRAL A-LAMP 8-10 WATT INTERIOR</v>
          </cell>
          <cell r="E3196" t="str">
            <v>Com</v>
          </cell>
          <cell r="F3196">
            <v>10.25</v>
          </cell>
          <cell r="G3196">
            <v>0</v>
          </cell>
          <cell r="H3196">
            <v>10.25</v>
          </cell>
          <cell r="I3196">
            <v>0</v>
          </cell>
          <cell r="J3196" t="b">
            <v>0</v>
          </cell>
        </row>
        <row r="3197">
          <cell r="A3197" t="str">
            <v>SDGE:ROB:LED INTEGRAL A-LAMP UP TO 7 WATT INTERIOR</v>
          </cell>
          <cell r="B3197" t="str">
            <v>SDGE</v>
          </cell>
          <cell r="C3197" t="str">
            <v>ROB</v>
          </cell>
          <cell r="D3197" t="str">
            <v>LED INTEGRAL A-LAMP UP TO 7 WATT INTERIOR</v>
          </cell>
          <cell r="E3197" t="str">
            <v>Com</v>
          </cell>
          <cell r="F3197">
            <v>7.57</v>
          </cell>
          <cell r="G3197">
            <v>0</v>
          </cell>
          <cell r="H3197">
            <v>7.57</v>
          </cell>
          <cell r="I3197">
            <v>0</v>
          </cell>
          <cell r="J3197" t="b">
            <v>0</v>
          </cell>
        </row>
        <row r="3198">
          <cell r="A3198" t="str">
            <v>SDGE:ROB:LED INTEGRAL A-LAMP UP TO 7 WATT INTERIOR</v>
          </cell>
          <cell r="B3198" t="str">
            <v>SDGE</v>
          </cell>
          <cell r="C3198" t="str">
            <v>ROB</v>
          </cell>
          <cell r="D3198" t="str">
            <v>LED INTEGRAL A-LAMP UP TO 7 WATT INTERIOR</v>
          </cell>
          <cell r="E3198" t="str">
            <v>Com</v>
          </cell>
          <cell r="F3198">
            <v>8.6999999999999993</v>
          </cell>
          <cell r="G3198">
            <v>0</v>
          </cell>
          <cell r="H3198">
            <v>8.6999999999999993</v>
          </cell>
          <cell r="I3198">
            <v>0</v>
          </cell>
          <cell r="J3198" t="b">
            <v>0</v>
          </cell>
        </row>
        <row r="3199">
          <cell r="A3199" t="str">
            <v>SDGE:ROB:LED INTEGRAL CANDELABRA LAMP UP TO 4 WATT</v>
          </cell>
          <cell r="B3199" t="str">
            <v>SDGE</v>
          </cell>
          <cell r="C3199" t="str">
            <v>ROB</v>
          </cell>
          <cell r="D3199" t="str">
            <v>LED INTEGRAL CANDELABRA LAMP UP TO 4 WATT</v>
          </cell>
          <cell r="E3199" t="str">
            <v>Com</v>
          </cell>
          <cell r="F3199">
            <v>3.74</v>
          </cell>
          <cell r="G3199">
            <v>0</v>
          </cell>
          <cell r="H3199">
            <v>3.74</v>
          </cell>
          <cell r="I3199">
            <v>0</v>
          </cell>
          <cell r="J3199" t="b">
            <v>0</v>
          </cell>
        </row>
        <row r="3200">
          <cell r="A3200" t="str">
            <v>SDGE:ROB:LED INTEGRAL CANDELABRA LAMP UP TO 4 WATT</v>
          </cell>
          <cell r="B3200" t="str">
            <v>SDGE</v>
          </cell>
          <cell r="C3200" t="str">
            <v>ROB</v>
          </cell>
          <cell r="D3200" t="str">
            <v>LED INTEGRAL CANDELABRA LAMP UP TO 4 WATT</v>
          </cell>
          <cell r="E3200" t="str">
            <v>Com</v>
          </cell>
          <cell r="F3200">
            <v>4.43</v>
          </cell>
          <cell r="G3200">
            <v>0</v>
          </cell>
          <cell r="H3200">
            <v>4.43</v>
          </cell>
          <cell r="I3200">
            <v>0</v>
          </cell>
          <cell r="J3200" t="b">
            <v>0</v>
          </cell>
        </row>
        <row r="3201">
          <cell r="A3201" t="str">
            <v>SDGE:ROB:LED INTEGRAL PAR-20 LAMP UP TO 10 WATT INTERIOR</v>
          </cell>
          <cell r="B3201" t="str">
            <v>SDGE</v>
          </cell>
          <cell r="C3201" t="str">
            <v>ROB</v>
          </cell>
          <cell r="D3201" t="str">
            <v>LED INTEGRAL PAR-20 LAMP UP TO 10 WATT INTERIOR</v>
          </cell>
          <cell r="E3201" t="str">
            <v>Com</v>
          </cell>
          <cell r="F3201">
            <v>4.1399999999999997</v>
          </cell>
          <cell r="G3201">
            <v>0</v>
          </cell>
          <cell r="H3201">
            <v>4.1399999999999997</v>
          </cell>
          <cell r="I3201">
            <v>0</v>
          </cell>
          <cell r="J3201" t="b">
            <v>0</v>
          </cell>
        </row>
        <row r="3202">
          <cell r="A3202" t="str">
            <v>SDGE:ROB:LED INTEGRAL PAR-30 LAMP UP TO 15 WATT INTERIOR</v>
          </cell>
          <cell r="B3202" t="str">
            <v>SDGE</v>
          </cell>
          <cell r="C3202" t="str">
            <v>ROB</v>
          </cell>
          <cell r="D3202" t="str">
            <v>LED INTEGRAL PAR-30 LAMP UP TO 15 WATT INTERIOR</v>
          </cell>
          <cell r="E3202" t="str">
            <v>Com</v>
          </cell>
          <cell r="F3202">
            <v>3.8</v>
          </cell>
          <cell r="G3202">
            <v>0</v>
          </cell>
          <cell r="H3202">
            <v>3.8</v>
          </cell>
          <cell r="I3202">
            <v>0</v>
          </cell>
          <cell r="J3202" t="b">
            <v>0</v>
          </cell>
        </row>
        <row r="3203">
          <cell r="A3203" t="str">
            <v>SDGE:ROB:LED INTEGRAL PAR-30 LAMP UP TO 15 WATT INTERIOR</v>
          </cell>
          <cell r="B3203" t="str">
            <v>SDGE</v>
          </cell>
          <cell r="C3203" t="str">
            <v>ROB</v>
          </cell>
          <cell r="D3203" t="str">
            <v>LED INTEGRAL PAR-30 LAMP UP TO 15 WATT INTERIOR</v>
          </cell>
          <cell r="E3203" t="str">
            <v>Com</v>
          </cell>
          <cell r="F3203">
            <v>4.07</v>
          </cell>
          <cell r="G3203">
            <v>0</v>
          </cell>
          <cell r="H3203">
            <v>4.07</v>
          </cell>
          <cell r="I3203">
            <v>0</v>
          </cell>
          <cell r="J3203" t="b">
            <v>0</v>
          </cell>
        </row>
        <row r="3204">
          <cell r="A3204" t="str">
            <v>SDGE:ROB:LED INTEGRAL PAR-30 LAMP UP TO 15 WATT INTERIOR</v>
          </cell>
          <cell r="B3204" t="str">
            <v>SDGE</v>
          </cell>
          <cell r="C3204" t="str">
            <v>ROB</v>
          </cell>
          <cell r="D3204" t="str">
            <v>LED INTEGRAL PAR-30 LAMP UP TO 15 WATT INTERIOR</v>
          </cell>
          <cell r="E3204" t="str">
            <v>Com</v>
          </cell>
          <cell r="F3204">
            <v>4.13</v>
          </cell>
          <cell r="G3204">
            <v>0</v>
          </cell>
          <cell r="H3204">
            <v>4.13</v>
          </cell>
          <cell r="I3204">
            <v>0</v>
          </cell>
          <cell r="J3204" t="b">
            <v>0</v>
          </cell>
        </row>
        <row r="3205">
          <cell r="A3205" t="str">
            <v>SDGE:ROB:LED INTEGRAL PAR-30 LAMP UP TO 15 WATT INTERIOR</v>
          </cell>
          <cell r="B3205" t="str">
            <v>SDGE</v>
          </cell>
          <cell r="C3205" t="str">
            <v>ROB</v>
          </cell>
          <cell r="D3205" t="str">
            <v>LED INTEGRAL PAR-30 LAMP UP TO 15 WATT INTERIOR</v>
          </cell>
          <cell r="E3205" t="str">
            <v>Com</v>
          </cell>
          <cell r="F3205">
            <v>4.68</v>
          </cell>
          <cell r="G3205">
            <v>0</v>
          </cell>
          <cell r="H3205">
            <v>4.68</v>
          </cell>
          <cell r="I3205">
            <v>0</v>
          </cell>
          <cell r="J3205" t="b">
            <v>0</v>
          </cell>
        </row>
        <row r="3206">
          <cell r="A3206" t="str">
            <v>SDGE:ROB:LED INTEGRAL PAR-30 LAMP UP TO 15 WATT INTERIOR</v>
          </cell>
          <cell r="B3206" t="str">
            <v>SDGE</v>
          </cell>
          <cell r="C3206" t="str">
            <v>ROB</v>
          </cell>
          <cell r="D3206" t="str">
            <v>LED INTEGRAL PAR-30 LAMP UP TO 15 WATT INTERIOR</v>
          </cell>
          <cell r="E3206" t="str">
            <v>Com</v>
          </cell>
          <cell r="F3206">
            <v>11.98</v>
          </cell>
          <cell r="G3206">
            <v>0</v>
          </cell>
          <cell r="H3206">
            <v>11.98</v>
          </cell>
          <cell r="I3206">
            <v>0</v>
          </cell>
          <cell r="J3206" t="b">
            <v>0</v>
          </cell>
        </row>
        <row r="3207">
          <cell r="A3207" t="str">
            <v>SDGE:ROB:LED INTEGRAL PAR38 LAMP 17-22 WATT</v>
          </cell>
          <cell r="B3207" t="str">
            <v>SDGE</v>
          </cell>
          <cell r="C3207" t="str">
            <v>ROB</v>
          </cell>
          <cell r="D3207" t="str">
            <v>LED INTEGRAL PAR38 LAMP 17-22 WATT</v>
          </cell>
          <cell r="E3207" t="str">
            <v>Com</v>
          </cell>
          <cell r="F3207">
            <v>8.51</v>
          </cell>
          <cell r="G3207">
            <v>0</v>
          </cell>
          <cell r="H3207">
            <v>8.51</v>
          </cell>
          <cell r="I3207">
            <v>0</v>
          </cell>
          <cell r="J3207" t="b">
            <v>0</v>
          </cell>
        </row>
        <row r="3208">
          <cell r="A3208" t="str">
            <v>SDGE:ROB:LED INTEGRAL PAR38 LAMP UP TO 16 WATT</v>
          </cell>
          <cell r="B3208" t="str">
            <v>SDGE</v>
          </cell>
          <cell r="C3208" t="str">
            <v>ROB</v>
          </cell>
          <cell r="D3208" t="str">
            <v>LED INTEGRAL PAR38 LAMP UP TO 16 WATT</v>
          </cell>
          <cell r="E3208" t="str">
            <v>Com</v>
          </cell>
          <cell r="F3208">
            <v>7.57</v>
          </cell>
          <cell r="G3208">
            <v>0</v>
          </cell>
          <cell r="H3208">
            <v>7.57</v>
          </cell>
          <cell r="I3208">
            <v>0</v>
          </cell>
          <cell r="J3208" t="b">
            <v>0</v>
          </cell>
        </row>
        <row r="3209">
          <cell r="A3209" t="str">
            <v>SDGE:ROB:LED INTEGRAL PAR38 LAMP UP TO 16 WATT</v>
          </cell>
          <cell r="B3209" t="str">
            <v>SDGE</v>
          </cell>
          <cell r="C3209" t="str">
            <v>ROB</v>
          </cell>
          <cell r="D3209" t="str">
            <v>LED INTEGRAL PAR38 LAMP UP TO 16 WATT</v>
          </cell>
          <cell r="E3209" t="str">
            <v>Com</v>
          </cell>
          <cell r="F3209">
            <v>10.25</v>
          </cell>
          <cell r="G3209">
            <v>0</v>
          </cell>
          <cell r="H3209">
            <v>10.25</v>
          </cell>
          <cell r="I3209">
            <v>0</v>
          </cell>
          <cell r="J3209" t="b">
            <v>0</v>
          </cell>
        </row>
        <row r="3210">
          <cell r="A3210" t="str">
            <v>SDGE:ROB:LED MR16 7 -10 WATT INTERIOR LAMP</v>
          </cell>
          <cell r="B3210" t="str">
            <v>SDGE</v>
          </cell>
          <cell r="C3210" t="str">
            <v>ROB</v>
          </cell>
          <cell r="D3210" t="str">
            <v>LED MR16 7 -10 WATT INTERIOR LAMP</v>
          </cell>
          <cell r="E3210" t="str">
            <v>Com</v>
          </cell>
          <cell r="F3210">
            <v>4.16</v>
          </cell>
          <cell r="G3210">
            <v>0</v>
          </cell>
          <cell r="H3210">
            <v>4.16</v>
          </cell>
          <cell r="I3210">
            <v>0</v>
          </cell>
          <cell r="J3210" t="b">
            <v>0</v>
          </cell>
        </row>
        <row r="3211">
          <cell r="A3211" t="str">
            <v>SDGE:ROB:LIGHTING - EXTERIOR LED FIXTURES &lt;=110 WATTS</v>
          </cell>
          <cell r="B3211" t="str">
            <v>SDGE</v>
          </cell>
          <cell r="C3211" t="str">
            <v>ROB</v>
          </cell>
          <cell r="D3211" t="str">
            <v>LIGHTING - EXTERIOR LED FIXTURES &lt;=110 WATTS</v>
          </cell>
          <cell r="E3211" t="str">
            <v>Com</v>
          </cell>
          <cell r="F3211">
            <v>8.93</v>
          </cell>
          <cell r="G3211">
            <v>0</v>
          </cell>
          <cell r="H3211">
            <v>8.93</v>
          </cell>
          <cell r="I3211">
            <v>0</v>
          </cell>
          <cell r="J3211" t="b">
            <v>0</v>
          </cell>
        </row>
        <row r="3212">
          <cell r="A3212" t="str">
            <v>SCG:RET:DEMAND CONTROL RECIRCULATION PUMP GAS WATER LOW RISE - SOLAR WATER HEATING - CZ08</v>
          </cell>
          <cell r="B3212" t="str">
            <v>SCG</v>
          </cell>
          <cell r="C3212" t="str">
            <v>RET</v>
          </cell>
          <cell r="D3212" t="str">
            <v>DEMAND CONTROL RECIRCULATION PUMP GAS WATER LOW RISE - SOLAR WATER HEATING - CZ08</v>
          </cell>
          <cell r="E3212" t="str">
            <v>Res</v>
          </cell>
          <cell r="F3212">
            <v>15</v>
          </cell>
          <cell r="G3212">
            <v>0</v>
          </cell>
          <cell r="H3212">
            <v>15</v>
          </cell>
          <cell r="I3212">
            <v>0</v>
          </cell>
          <cell r="J3212" t="b">
            <v>0</v>
          </cell>
        </row>
        <row r="3213">
          <cell r="A3213" t="str">
            <v>SDGE:RET:COMMERCIAL PACKAGED ECONOMIZER RETROFIT</v>
          </cell>
          <cell r="B3213" t="str">
            <v>SDGE</v>
          </cell>
          <cell r="C3213" t="str">
            <v>RET</v>
          </cell>
          <cell r="D3213" t="str">
            <v>COMMERCIAL PACKAGED ECONOMIZER RETROFIT</v>
          </cell>
          <cell r="E3213" t="str">
            <v>Com</v>
          </cell>
          <cell r="F3213">
            <v>10</v>
          </cell>
          <cell r="G3213">
            <v>0</v>
          </cell>
          <cell r="H3213">
            <v>5</v>
          </cell>
          <cell r="I3213">
            <v>0</v>
          </cell>
          <cell r="J3213" t="b">
            <v>1</v>
          </cell>
        </row>
        <row r="3214">
          <cell r="A3214" t="str">
            <v>SDGE:RET:PCT EQUIPMENT (NON-DEER BASELINE) EMS SI</v>
          </cell>
          <cell r="B3214" t="str">
            <v>SDGE</v>
          </cell>
          <cell r="C3214" t="str">
            <v>RET</v>
          </cell>
          <cell r="D3214" t="str">
            <v>PCT EQUIPMENT (NON-DEER BASELINE) EMS SI</v>
          </cell>
          <cell r="E3214" t="str">
            <v>Com</v>
          </cell>
          <cell r="F3214">
            <v>0</v>
          </cell>
          <cell r="G3214">
            <v>0</v>
          </cell>
          <cell r="H3214">
            <v>0</v>
          </cell>
          <cell r="I3214">
            <v>0</v>
          </cell>
          <cell r="J3214" t="b">
            <v>0</v>
          </cell>
        </row>
        <row r="3215">
          <cell r="A3215" t="str">
            <v>SCG:REA:DUCT TEST AND SEAL - HIGH TO LOW - 1995 - 2005</v>
          </cell>
          <cell r="B3215" t="str">
            <v>SCG</v>
          </cell>
          <cell r="C3215" t="str">
            <v>REA</v>
          </cell>
          <cell r="D3215" t="str">
            <v>DUCT TEST AND SEAL - HIGH TO LOW - 1995 - 2005</v>
          </cell>
          <cell r="E3215" t="str">
            <v>Res</v>
          </cell>
          <cell r="F3215">
            <v>18</v>
          </cell>
          <cell r="G3215">
            <v>0</v>
          </cell>
          <cell r="H3215">
            <v>5</v>
          </cell>
          <cell r="I3215">
            <v>0</v>
          </cell>
          <cell r="J3215" t="b">
            <v>1</v>
          </cell>
        </row>
        <row r="3216">
          <cell r="A3216" t="str">
            <v>SCG:REA:DUCT TEST AND SEAL - HIGH TO LOW - AFTER 2005</v>
          </cell>
          <cell r="B3216" t="str">
            <v>SCG</v>
          </cell>
          <cell r="C3216" t="str">
            <v>REA</v>
          </cell>
          <cell r="D3216" t="str">
            <v>DUCT TEST AND SEAL - HIGH TO LOW - AFTER 2005</v>
          </cell>
          <cell r="E3216" t="str">
            <v>Res</v>
          </cell>
          <cell r="F3216">
            <v>18</v>
          </cell>
          <cell r="G3216">
            <v>0</v>
          </cell>
          <cell r="H3216">
            <v>5</v>
          </cell>
          <cell r="I3216">
            <v>0</v>
          </cell>
          <cell r="J3216" t="b">
            <v>1</v>
          </cell>
        </row>
        <row r="3217">
          <cell r="A3217" t="str">
            <v>SCG:REA:DUCT TEST AND SEAL - SHARED IID - HIGH TO LOW - 1995 - 2005 - CZ 15</v>
          </cell>
          <cell r="B3217" t="str">
            <v>SCG</v>
          </cell>
          <cell r="C3217" t="str">
            <v>REA</v>
          </cell>
          <cell r="D3217" t="str">
            <v>DUCT TEST AND SEAL - SHARED IID - HIGH TO LOW - 1995 - 2005 - CZ 15</v>
          </cell>
          <cell r="E3217" t="str">
            <v>Res</v>
          </cell>
          <cell r="F3217">
            <v>18</v>
          </cell>
          <cell r="G3217">
            <v>0</v>
          </cell>
          <cell r="H3217">
            <v>5</v>
          </cell>
          <cell r="I3217">
            <v>0</v>
          </cell>
          <cell r="J3217" t="b">
            <v>1</v>
          </cell>
        </row>
        <row r="3218">
          <cell r="A3218" t="str">
            <v>SCG:REA:DUCT TEST AND SEAL - SHARED IID - HIGH TO LOW - BEFORE 1976 - CZ 15</v>
          </cell>
          <cell r="B3218" t="str">
            <v>SCG</v>
          </cell>
          <cell r="C3218" t="str">
            <v>REA</v>
          </cell>
          <cell r="D3218" t="str">
            <v>DUCT TEST AND SEAL - SHARED IID - HIGH TO LOW - BEFORE 1976 - CZ 15</v>
          </cell>
          <cell r="E3218" t="str">
            <v>Res</v>
          </cell>
          <cell r="F3218">
            <v>18</v>
          </cell>
          <cell r="G3218">
            <v>0</v>
          </cell>
          <cell r="H3218">
            <v>5</v>
          </cell>
          <cell r="I3218">
            <v>0</v>
          </cell>
          <cell r="J3218" t="b">
            <v>1</v>
          </cell>
        </row>
        <row r="3219">
          <cell r="A3219" t="str">
            <v>SCG:RET:DUCT TEST AND SEAL - HIGH TO LOW - 1995 - 2005 - CZ 16</v>
          </cell>
          <cell r="B3219" t="str">
            <v>SCG</v>
          </cell>
          <cell r="C3219" t="str">
            <v>RET</v>
          </cell>
          <cell r="D3219" t="str">
            <v>DUCT TEST AND SEAL - HIGH TO LOW - 1995 - 2005 - CZ 16</v>
          </cell>
          <cell r="E3219" t="str">
            <v>Res</v>
          </cell>
          <cell r="F3219">
            <v>18</v>
          </cell>
          <cell r="G3219">
            <v>0</v>
          </cell>
          <cell r="H3219">
            <v>5</v>
          </cell>
          <cell r="I3219">
            <v>0</v>
          </cell>
          <cell r="J3219" t="b">
            <v>1</v>
          </cell>
        </row>
        <row r="3220">
          <cell r="A3220" t="str">
            <v>SCG:RET:DUCT TEST AND SEAL - HIGH TO LOW - 1995 - 2005 - CZ 5</v>
          </cell>
          <cell r="B3220" t="str">
            <v>SCG</v>
          </cell>
          <cell r="C3220" t="str">
            <v>RET</v>
          </cell>
          <cell r="D3220" t="str">
            <v>DUCT TEST AND SEAL - HIGH TO LOW - 1995 - 2005 - CZ 5</v>
          </cell>
          <cell r="E3220" t="str">
            <v>Res</v>
          </cell>
          <cell r="F3220">
            <v>18</v>
          </cell>
          <cell r="G3220">
            <v>0</v>
          </cell>
          <cell r="H3220">
            <v>5</v>
          </cell>
          <cell r="I3220">
            <v>0</v>
          </cell>
          <cell r="J3220" t="b">
            <v>1</v>
          </cell>
        </row>
        <row r="3221">
          <cell r="A3221" t="str">
            <v>SCG:RET:DUCT TEST AND SEAL - HIGH TO LOW - BEFORE 1976 - CZ 5</v>
          </cell>
          <cell r="B3221" t="str">
            <v>SCG</v>
          </cell>
          <cell r="C3221" t="str">
            <v>RET</v>
          </cell>
          <cell r="D3221" t="str">
            <v>DUCT TEST AND SEAL - HIGH TO LOW - BEFORE 1976 - CZ 5</v>
          </cell>
          <cell r="E3221" t="str">
            <v>Res</v>
          </cell>
          <cell r="F3221">
            <v>18</v>
          </cell>
          <cell r="G3221">
            <v>0</v>
          </cell>
          <cell r="H3221">
            <v>5</v>
          </cell>
          <cell r="I3221">
            <v>0</v>
          </cell>
          <cell r="J3221" t="b">
            <v>1</v>
          </cell>
        </row>
        <row r="3222">
          <cell r="A3222" t="str">
            <v>SCG:REA:DUCT TEST AND SEAL - HIGH TO LOW - 1976 - 1994</v>
          </cell>
          <cell r="B3222" t="str">
            <v>SCG</v>
          </cell>
          <cell r="C3222" t="str">
            <v>REA</v>
          </cell>
          <cell r="D3222" t="str">
            <v>DUCT TEST AND SEAL - HIGH TO LOW - 1976 - 1994</v>
          </cell>
          <cell r="E3222" t="str">
            <v>Res</v>
          </cell>
          <cell r="F3222">
            <v>18</v>
          </cell>
          <cell r="G3222">
            <v>0</v>
          </cell>
          <cell r="H3222">
            <v>5</v>
          </cell>
          <cell r="I3222">
            <v>0</v>
          </cell>
          <cell r="J3222" t="b">
            <v>1</v>
          </cell>
        </row>
        <row r="3223">
          <cell r="A3223" t="str">
            <v>SCG:RET:DUCT TEST AND SEAL - HIGH TO LOW - 1976 - 1994 - CZ 9</v>
          </cell>
          <cell r="B3223" t="str">
            <v>SCG</v>
          </cell>
          <cell r="C3223" t="str">
            <v>RET</v>
          </cell>
          <cell r="D3223" t="str">
            <v>DUCT TEST AND SEAL - HIGH TO LOW - 1976 - 1994 - CZ 9</v>
          </cell>
          <cell r="E3223" t="str">
            <v>Res</v>
          </cell>
          <cell r="F3223">
            <v>18</v>
          </cell>
          <cell r="G3223">
            <v>0</v>
          </cell>
          <cell r="H3223">
            <v>5</v>
          </cell>
          <cell r="I3223">
            <v>0</v>
          </cell>
          <cell r="J3223" t="b">
            <v>1</v>
          </cell>
        </row>
        <row r="3224">
          <cell r="A3224" t="str">
            <v>SDGE:ROB:PKG AC &lt;65K SINGLE PHASE SEER = 14.0-REBATE</v>
          </cell>
          <cell r="B3224" t="str">
            <v>SDGE</v>
          </cell>
          <cell r="C3224" t="str">
            <v>ROB</v>
          </cell>
          <cell r="D3224" t="str">
            <v>PKG AC &lt;65K SINGLE PHASE SEER = 14.0-REBATE</v>
          </cell>
          <cell r="E3224" t="str">
            <v>Com</v>
          </cell>
          <cell r="F3224">
            <v>15</v>
          </cell>
          <cell r="G3224">
            <v>0</v>
          </cell>
          <cell r="H3224">
            <v>15</v>
          </cell>
          <cell r="I3224">
            <v>0</v>
          </cell>
          <cell r="J3224" t="b">
            <v>0</v>
          </cell>
        </row>
        <row r="3225">
          <cell r="A3225" t="str">
            <v>SDGE:ROB:PKG AC OR HP &lt;65K SINGLE PHASE SEER = 15.0 OR 12.5 EER-REBATE</v>
          </cell>
          <cell r="B3225" t="str">
            <v>SDGE</v>
          </cell>
          <cell r="C3225" t="str">
            <v>ROB</v>
          </cell>
          <cell r="D3225" t="str">
            <v>PKG AC OR HP &lt;65K SINGLE PHASE SEER = 15.0 OR 12.5 EER-REBATE</v>
          </cell>
          <cell r="E3225" t="str">
            <v>Com</v>
          </cell>
          <cell r="F3225">
            <v>15</v>
          </cell>
          <cell r="G3225">
            <v>0</v>
          </cell>
          <cell r="H3225">
            <v>15</v>
          </cell>
          <cell r="I3225">
            <v>0</v>
          </cell>
          <cell r="J3225" t="b">
            <v>0</v>
          </cell>
        </row>
        <row r="3226">
          <cell r="A3226" t="str">
            <v>SDGE:ROB:PKG HP 65-89K EER=12.0-REBATE</v>
          </cell>
          <cell r="B3226" t="str">
            <v>SDGE</v>
          </cell>
          <cell r="C3226" t="str">
            <v>ROB</v>
          </cell>
          <cell r="D3226" t="str">
            <v>PKG HP 65-89K EER=12.0-REBATE</v>
          </cell>
          <cell r="E3226" t="str">
            <v>Com</v>
          </cell>
          <cell r="F3226">
            <v>15</v>
          </cell>
          <cell r="G3226">
            <v>0</v>
          </cell>
          <cell r="H3226">
            <v>15</v>
          </cell>
          <cell r="I3226">
            <v>0</v>
          </cell>
          <cell r="J3226" t="b">
            <v>0</v>
          </cell>
        </row>
        <row r="3227">
          <cell r="A3227" t="str">
            <v>SDGE:ER:LIGHTING - 4 FT 4TH GEN. T-8 WITH ELEC. BALLAST (1 LAMP)</v>
          </cell>
          <cell r="B3227" t="str">
            <v>SDGE</v>
          </cell>
          <cell r="C3227" t="str">
            <v>ER</v>
          </cell>
          <cell r="D3227" t="str">
            <v>LIGHTING - 4 FT 4TH GEN. T-8 WITH ELEC. BALLAST (1 LAMP)</v>
          </cell>
          <cell r="E3227" t="str">
            <v>Com</v>
          </cell>
          <cell r="F3227">
            <v>13.31</v>
          </cell>
          <cell r="G3227">
            <v>4.4000000000000004</v>
          </cell>
          <cell r="H3227">
            <v>13.31</v>
          </cell>
          <cell r="I3227">
            <v>4.4000000000000004</v>
          </cell>
          <cell r="J3227" t="b">
            <v>0</v>
          </cell>
        </row>
        <row r="3228">
          <cell r="A3228" t="str">
            <v>SDGE:RET:LIGHTING - 8 FT T-8 WITH ELEC. BALLAST</v>
          </cell>
          <cell r="B3228" t="str">
            <v>SDGE</v>
          </cell>
          <cell r="C3228" t="str">
            <v>RET</v>
          </cell>
          <cell r="D3228" t="str">
            <v>LIGHTING - 8 FT T-8 WITH ELEC. BALLAST</v>
          </cell>
          <cell r="E3228" t="str">
            <v>Ind</v>
          </cell>
          <cell r="F3228">
            <v>15</v>
          </cell>
          <cell r="G3228">
            <v>0</v>
          </cell>
          <cell r="H3228">
            <v>15</v>
          </cell>
          <cell r="I3228">
            <v>0</v>
          </cell>
          <cell r="J3228" t="b">
            <v>0</v>
          </cell>
        </row>
        <row r="3229">
          <cell r="A3229" t="str">
            <v>SDGE:RET:PIPE INSULATION - HOT WATER APPLIC. &gt;=1 IN.</v>
          </cell>
          <cell r="B3229" t="str">
            <v>SDGE</v>
          </cell>
          <cell r="C3229" t="str">
            <v>RET</v>
          </cell>
          <cell r="D3229" t="str">
            <v>PIPE INSULATION - HOT WATER APPLIC. &gt;=1 IN.</v>
          </cell>
          <cell r="E3229" t="str">
            <v>Ind</v>
          </cell>
          <cell r="F3229">
            <v>11</v>
          </cell>
          <cell r="G3229">
            <v>0</v>
          </cell>
          <cell r="H3229">
            <v>6.666666666666667</v>
          </cell>
          <cell r="I3229">
            <v>0</v>
          </cell>
          <cell r="J3229" t="b">
            <v>1</v>
          </cell>
        </row>
        <row r="3230">
          <cell r="A3230" t="str">
            <v>SDGE:ROB:FOOD SERVICE-COMMERICIAL GAS RACK OVEN- SINGLE, COOKING EFFICIENCY &gt;= 50%</v>
          </cell>
          <cell r="B3230" t="str">
            <v>SDGE</v>
          </cell>
          <cell r="C3230" t="str">
            <v>ROB</v>
          </cell>
          <cell r="D3230" t="str">
            <v>FOOD SERVICE-COMMERICIAL GAS RACK OVEN- SINGLE, COOKING EFFICIENCY &gt;= 50%</v>
          </cell>
          <cell r="E3230" t="str">
            <v>Ind</v>
          </cell>
          <cell r="F3230">
            <v>12</v>
          </cell>
          <cell r="G3230">
            <v>0</v>
          </cell>
          <cell r="H3230">
            <v>12</v>
          </cell>
          <cell r="I3230">
            <v>0</v>
          </cell>
          <cell r="J3230" t="b">
            <v>0</v>
          </cell>
        </row>
        <row r="3231">
          <cell r="A3231" t="str">
            <v>SDGE:ROB:LED INTEGRAL A-LAMP UP TO 11 WATT INTERIOR</v>
          </cell>
          <cell r="B3231" t="str">
            <v>SDGE</v>
          </cell>
          <cell r="C3231" t="str">
            <v>ROB</v>
          </cell>
          <cell r="D3231" t="str">
            <v>LED INTEGRAL A-LAMP UP TO 11 WATT INTERIOR</v>
          </cell>
          <cell r="E3231" t="str">
            <v>Ind</v>
          </cell>
          <cell r="F3231">
            <v>6.51</v>
          </cell>
          <cell r="G3231">
            <v>0</v>
          </cell>
          <cell r="H3231">
            <v>6.51</v>
          </cell>
          <cell r="I3231">
            <v>0</v>
          </cell>
          <cell r="J3231" t="b">
            <v>0</v>
          </cell>
        </row>
        <row r="3232">
          <cell r="A3232" t="str">
            <v>SDGE:ROB:LED MR16 7 -10 WATT INTERIOR LAMP</v>
          </cell>
          <cell r="B3232" t="str">
            <v>SDGE</v>
          </cell>
          <cell r="C3232" t="str">
            <v>ROB</v>
          </cell>
          <cell r="D3232" t="str">
            <v>LED MR16 7 -10 WATT INTERIOR LAMP</v>
          </cell>
          <cell r="E3232" t="str">
            <v>Ind</v>
          </cell>
          <cell r="F3232">
            <v>7.72</v>
          </cell>
          <cell r="G3232">
            <v>0</v>
          </cell>
          <cell r="H3232">
            <v>7.72</v>
          </cell>
          <cell r="I3232">
            <v>0</v>
          </cell>
          <cell r="J3232" t="b">
            <v>0</v>
          </cell>
        </row>
        <row r="3233">
          <cell r="A3233" t="str">
            <v>SDGE:ROB:LIGHTING - EXTERIOR LED FIXTURES &lt;=110 WATTS</v>
          </cell>
          <cell r="B3233" t="str">
            <v>SDGE</v>
          </cell>
          <cell r="C3233" t="str">
            <v>ROB</v>
          </cell>
          <cell r="D3233" t="str">
            <v>LIGHTING - EXTERIOR LED FIXTURES &lt;=110 WATTS</v>
          </cell>
          <cell r="E3233" t="str">
            <v>Ind</v>
          </cell>
          <cell r="F3233">
            <v>6.71</v>
          </cell>
          <cell r="G3233">
            <v>0</v>
          </cell>
          <cell r="H3233">
            <v>6.71</v>
          </cell>
          <cell r="I3233">
            <v>0</v>
          </cell>
          <cell r="J3233" t="b">
            <v>0</v>
          </cell>
        </row>
        <row r="3234">
          <cell r="A3234" t="str">
            <v>SDGE:ROB:LIGHTING - EXTERIOR LED FIXTURES &lt;=80 WATTS</v>
          </cell>
          <cell r="B3234" t="str">
            <v>SDGE</v>
          </cell>
          <cell r="C3234" t="str">
            <v>ROB</v>
          </cell>
          <cell r="D3234" t="str">
            <v>LIGHTING - EXTERIOR LED FIXTURES &lt;=80 WATTS</v>
          </cell>
          <cell r="E3234" t="str">
            <v>Ind</v>
          </cell>
          <cell r="F3234">
            <v>7.75</v>
          </cell>
          <cell r="G3234">
            <v>0</v>
          </cell>
          <cell r="H3234">
            <v>7.75</v>
          </cell>
          <cell r="I3234">
            <v>0</v>
          </cell>
          <cell r="J3234" t="b">
            <v>0</v>
          </cell>
        </row>
        <row r="3235">
          <cell r="A3235" t="str">
            <v>SDGE:ROB:FURNACE - ENERGY STAR CENTRAL GAS (AFUE&gt;=95%)</v>
          </cell>
          <cell r="B3235" t="str">
            <v>SDGE</v>
          </cell>
          <cell r="C3235" t="str">
            <v>ROB</v>
          </cell>
          <cell r="D3235" t="str">
            <v>FURNACE - ENERGY STAR CENTRAL GAS (AFUE&gt;=95%)</v>
          </cell>
          <cell r="E3235" t="str">
            <v>Res</v>
          </cell>
          <cell r="F3235">
            <v>20</v>
          </cell>
          <cell r="G3235">
            <v>0</v>
          </cell>
          <cell r="H3235">
            <v>20</v>
          </cell>
          <cell r="I3235">
            <v>0</v>
          </cell>
          <cell r="J3235" t="b">
            <v>0</v>
          </cell>
        </row>
        <row r="3236">
          <cell r="A3236" t="str">
            <v>SDGE:RET:W/H-BOILER CONTROLLERS = &gt; 35 UNITS</v>
          </cell>
          <cell r="B3236" t="str">
            <v>SDGE</v>
          </cell>
          <cell r="C3236" t="str">
            <v>RET</v>
          </cell>
          <cell r="D3236" t="str">
            <v>W/H-BOILER CONTROLLERS = &gt; 35 UNITS</v>
          </cell>
          <cell r="E3236" t="str">
            <v>Res</v>
          </cell>
          <cell r="F3236">
            <v>15</v>
          </cell>
          <cell r="G3236">
            <v>0</v>
          </cell>
          <cell r="H3236">
            <v>6.666666666666667</v>
          </cell>
          <cell r="I3236">
            <v>0</v>
          </cell>
          <cell r="J3236" t="b">
            <v>1</v>
          </cell>
        </row>
        <row r="3237">
          <cell r="A3237" t="str">
            <v>SDGE:RET:QUALITY INSTALLATION - SEER 13</v>
          </cell>
          <cell r="B3237" t="str">
            <v>SDGE</v>
          </cell>
          <cell r="C3237" t="str">
            <v>RET</v>
          </cell>
          <cell r="D3237" t="str">
            <v>QUALITY INSTALLATION - SEER 13</v>
          </cell>
          <cell r="E3237" t="str">
            <v>Res</v>
          </cell>
          <cell r="F3237">
            <v>15</v>
          </cell>
          <cell r="G3237">
            <v>0</v>
          </cell>
          <cell r="H3237">
            <v>15</v>
          </cell>
          <cell r="I3237">
            <v>0</v>
          </cell>
          <cell r="J3237" t="b">
            <v>0</v>
          </cell>
        </row>
        <row r="3238">
          <cell r="A3238" t="str">
            <v>SDGE:REA:REFRIGERATION - FOOD SERVICE -EVAPORATOR FAN CONTROLLER FOR WALK-IN FREEZERS</v>
          </cell>
          <cell r="B3238" t="str">
            <v>SDGE</v>
          </cell>
          <cell r="C3238" t="str">
            <v>REA</v>
          </cell>
          <cell r="D3238" t="str">
            <v>REFRIGERATION - FOOD SERVICE -EVAPORATOR FAN CONTROLLER FOR WALK-IN FREEZERS</v>
          </cell>
          <cell r="E3238" t="str">
            <v>Com</v>
          </cell>
          <cell r="F3238">
            <v>16</v>
          </cell>
          <cell r="G3238">
            <v>0</v>
          </cell>
          <cell r="H3238">
            <v>6.666666666666667</v>
          </cell>
          <cell r="I3238">
            <v>0</v>
          </cell>
          <cell r="J3238" t="b">
            <v>1</v>
          </cell>
        </row>
        <row r="3239">
          <cell r="A3239" t="str">
            <v>SDGE:RET:HEATING - INFRARED FILM FOR GREENHOUSE</v>
          </cell>
          <cell r="B3239" t="str">
            <v>SDGE</v>
          </cell>
          <cell r="C3239" t="str">
            <v>RET</v>
          </cell>
          <cell r="D3239" t="str">
            <v>HEATING - INFRARED FILM FOR GREENHOUSE</v>
          </cell>
          <cell r="E3239" t="str">
            <v>Com</v>
          </cell>
          <cell r="F3239">
            <v>5</v>
          </cell>
          <cell r="G3239">
            <v>0</v>
          </cell>
          <cell r="H3239">
            <v>5</v>
          </cell>
          <cell r="I3239">
            <v>0</v>
          </cell>
          <cell r="J3239" t="b">
            <v>0</v>
          </cell>
        </row>
        <row r="3240">
          <cell r="A3240" t="str">
            <v>SDGE:ROB:HIGH BAY LED:  &gt;187 TO 220 WATTS</v>
          </cell>
          <cell r="B3240" t="str">
            <v>SDGE</v>
          </cell>
          <cell r="C3240" t="str">
            <v>ROB</v>
          </cell>
          <cell r="D3240" t="str">
            <v>HIGH BAY LED:  &gt;187 TO 220 WATTS</v>
          </cell>
          <cell r="E3240" t="str">
            <v>Com</v>
          </cell>
          <cell r="F3240">
            <v>12</v>
          </cell>
          <cell r="G3240">
            <v>0</v>
          </cell>
          <cell r="H3240">
            <v>12</v>
          </cell>
          <cell r="I3240">
            <v>0</v>
          </cell>
          <cell r="J3240" t="b">
            <v>0</v>
          </cell>
        </row>
        <row r="3241">
          <cell r="A3241" t="str">
            <v>SDGE:ROB:LED INTEGRAL A-LAMP 12-17 WATT INTERIOR</v>
          </cell>
          <cell r="B3241" t="str">
            <v>SDGE</v>
          </cell>
          <cell r="C3241" t="str">
            <v>ROB</v>
          </cell>
          <cell r="D3241" t="str">
            <v>LED INTEGRAL A-LAMP 12-17 WATT INTERIOR</v>
          </cell>
          <cell r="E3241" t="str">
            <v>Com</v>
          </cell>
          <cell r="F3241">
            <v>4.13</v>
          </cell>
          <cell r="G3241">
            <v>0</v>
          </cell>
          <cell r="H3241">
            <v>4.13</v>
          </cell>
          <cell r="I3241">
            <v>0</v>
          </cell>
          <cell r="J3241" t="b">
            <v>0</v>
          </cell>
        </row>
        <row r="3242">
          <cell r="A3242" t="str">
            <v>SDGE:ROB:LED INTEGRAL A-LAMP 8-10 WATT INTERIOR</v>
          </cell>
          <cell r="B3242" t="str">
            <v>SDGE</v>
          </cell>
          <cell r="C3242" t="str">
            <v>ROB</v>
          </cell>
          <cell r="D3242" t="str">
            <v>LED INTEGRAL A-LAMP 8-10 WATT INTERIOR</v>
          </cell>
          <cell r="E3242" t="str">
            <v>Com</v>
          </cell>
          <cell r="F3242">
            <v>5.91</v>
          </cell>
          <cell r="G3242">
            <v>0</v>
          </cell>
          <cell r="H3242">
            <v>5.91</v>
          </cell>
          <cell r="I3242">
            <v>0</v>
          </cell>
          <cell r="J3242" t="b">
            <v>0</v>
          </cell>
        </row>
        <row r="3243">
          <cell r="A3243" t="str">
            <v>SDGE:ROB:LED INTEGRAL A-LAMP UP TO 11 WATT INTERIOR</v>
          </cell>
          <cell r="B3243" t="str">
            <v>SDGE</v>
          </cell>
          <cell r="C3243" t="str">
            <v>ROB</v>
          </cell>
          <cell r="D3243" t="str">
            <v>LED INTEGRAL A-LAMP UP TO 11 WATT INTERIOR</v>
          </cell>
          <cell r="E3243" t="str">
            <v>Com</v>
          </cell>
          <cell r="F3243">
            <v>4.13</v>
          </cell>
          <cell r="G3243">
            <v>0</v>
          </cell>
          <cell r="H3243">
            <v>4.13</v>
          </cell>
          <cell r="I3243">
            <v>0</v>
          </cell>
          <cell r="J3243" t="b">
            <v>0</v>
          </cell>
        </row>
        <row r="3244">
          <cell r="A3244" t="str">
            <v>SDGE:ROB:LED INTEGRAL A-LAMP UP TO 11 WATT INTERIOR</v>
          </cell>
          <cell r="B3244" t="str">
            <v>SDGE</v>
          </cell>
          <cell r="C3244" t="str">
            <v>ROB</v>
          </cell>
          <cell r="D3244" t="str">
            <v>LED INTEGRAL A-LAMP UP TO 11 WATT INTERIOR</v>
          </cell>
          <cell r="E3244" t="str">
            <v>Com</v>
          </cell>
          <cell r="F3244">
            <v>7.72</v>
          </cell>
          <cell r="G3244">
            <v>0</v>
          </cell>
          <cell r="H3244">
            <v>7.72</v>
          </cell>
          <cell r="I3244">
            <v>0</v>
          </cell>
          <cell r="J3244" t="b">
            <v>0</v>
          </cell>
        </row>
        <row r="3245">
          <cell r="A3245" t="str">
            <v>SDGE:ROB:LED INTEGRAL A-LAMP UP TO 11 WATT INTERIOR</v>
          </cell>
          <cell r="B3245" t="str">
            <v>SDGE</v>
          </cell>
          <cell r="C3245" t="str">
            <v>ROB</v>
          </cell>
          <cell r="D3245" t="str">
            <v>LED INTEGRAL A-LAMP UP TO 11 WATT INTERIOR</v>
          </cell>
          <cell r="E3245" t="str">
            <v>Com</v>
          </cell>
          <cell r="F3245">
            <v>8.44</v>
          </cell>
          <cell r="G3245">
            <v>0</v>
          </cell>
          <cell r="H3245">
            <v>8.44</v>
          </cell>
          <cell r="I3245">
            <v>0</v>
          </cell>
          <cell r="J3245" t="b">
            <v>0</v>
          </cell>
        </row>
        <row r="3246">
          <cell r="A3246" t="str">
            <v>SDGE:ROB:LED INTEGRAL A-LAMP UP TO 7 WATT INTERIOR</v>
          </cell>
          <cell r="B3246" t="str">
            <v>SDGE</v>
          </cell>
          <cell r="C3246" t="str">
            <v>ROB</v>
          </cell>
          <cell r="D3246" t="str">
            <v>LED INTEGRAL A-LAMP UP TO 7 WATT INTERIOR</v>
          </cell>
          <cell r="E3246" t="str">
            <v>Com</v>
          </cell>
          <cell r="F3246">
            <v>5.91</v>
          </cell>
          <cell r="G3246">
            <v>0</v>
          </cell>
          <cell r="H3246">
            <v>5.91</v>
          </cell>
          <cell r="I3246">
            <v>0</v>
          </cell>
          <cell r="J3246" t="b">
            <v>0</v>
          </cell>
        </row>
        <row r="3247">
          <cell r="A3247" t="str">
            <v>SDGE:ROB:LED INTEGRAL A-LAMP UP TO 7 WATT INTERIOR</v>
          </cell>
          <cell r="B3247" t="str">
            <v>SDGE</v>
          </cell>
          <cell r="C3247" t="str">
            <v>ROB</v>
          </cell>
          <cell r="D3247" t="str">
            <v>LED INTEGRAL A-LAMP UP TO 7 WATT INTERIOR</v>
          </cell>
          <cell r="E3247" t="str">
            <v>Com</v>
          </cell>
          <cell r="F3247">
            <v>10.25</v>
          </cell>
          <cell r="G3247">
            <v>0</v>
          </cell>
          <cell r="H3247">
            <v>10.25</v>
          </cell>
          <cell r="I3247">
            <v>0</v>
          </cell>
          <cell r="J3247" t="b">
            <v>0</v>
          </cell>
        </row>
        <row r="3248">
          <cell r="A3248" t="str">
            <v>SDGE:ROB:LED INTEGRAL GLOBE LAMP 3-10 WATT</v>
          </cell>
          <cell r="B3248" t="str">
            <v>SDGE</v>
          </cell>
          <cell r="C3248" t="str">
            <v>ROB</v>
          </cell>
          <cell r="D3248" t="str">
            <v>LED INTEGRAL GLOBE LAMP 3-10 WATT</v>
          </cell>
          <cell r="E3248" t="str">
            <v>Com</v>
          </cell>
          <cell r="F3248">
            <v>7.57</v>
          </cell>
          <cell r="G3248">
            <v>0</v>
          </cell>
          <cell r="H3248">
            <v>7.57</v>
          </cell>
          <cell r="I3248">
            <v>0</v>
          </cell>
          <cell r="J3248" t="b">
            <v>0</v>
          </cell>
        </row>
        <row r="3249">
          <cell r="A3249" t="str">
            <v>SDGE:ROB:LED INTEGRAL PAR-20 LAMP UP TO 10 WATT INTERIOR</v>
          </cell>
          <cell r="B3249" t="str">
            <v>SDGE</v>
          </cell>
          <cell r="C3249" t="str">
            <v>ROB</v>
          </cell>
          <cell r="D3249" t="str">
            <v>LED INTEGRAL PAR-20 LAMP UP TO 10 WATT INTERIOR</v>
          </cell>
          <cell r="E3249" t="str">
            <v>Com</v>
          </cell>
          <cell r="F3249">
            <v>3.8</v>
          </cell>
          <cell r="G3249">
            <v>0</v>
          </cell>
          <cell r="H3249">
            <v>3.8</v>
          </cell>
          <cell r="I3249">
            <v>0</v>
          </cell>
          <cell r="J3249" t="b">
            <v>0</v>
          </cell>
        </row>
        <row r="3250">
          <cell r="A3250" t="str">
            <v>SDGE:ROB:LED INTEGRAL PAR-20 LAMP UP TO 10 WATT INTERIOR</v>
          </cell>
          <cell r="B3250" t="str">
            <v>SDGE</v>
          </cell>
          <cell r="C3250" t="str">
            <v>ROB</v>
          </cell>
          <cell r="D3250" t="str">
            <v>LED INTEGRAL PAR-20 LAMP UP TO 10 WATT INTERIOR</v>
          </cell>
          <cell r="E3250" t="str">
            <v>Com</v>
          </cell>
          <cell r="F3250">
            <v>6.51</v>
          </cell>
          <cell r="G3250">
            <v>0</v>
          </cell>
          <cell r="H3250">
            <v>6.51</v>
          </cell>
          <cell r="I3250">
            <v>0</v>
          </cell>
          <cell r="J3250" t="b">
            <v>0</v>
          </cell>
        </row>
        <row r="3251">
          <cell r="A3251" t="str">
            <v>SDGE:ROB:LED INTEGRAL PAR-30 LAMP UP TO 15 WATT INTERIOR</v>
          </cell>
          <cell r="B3251" t="str">
            <v>SDGE</v>
          </cell>
          <cell r="C3251" t="str">
            <v>ROB</v>
          </cell>
          <cell r="D3251" t="str">
            <v>LED INTEGRAL PAR-30 LAMP UP TO 15 WATT INTERIOR</v>
          </cell>
          <cell r="E3251" t="str">
            <v>Com</v>
          </cell>
          <cell r="F3251">
            <v>4.5999999999999996</v>
          </cell>
          <cell r="G3251">
            <v>0</v>
          </cell>
          <cell r="H3251">
            <v>4.5999999999999996</v>
          </cell>
          <cell r="I3251">
            <v>0</v>
          </cell>
          <cell r="J3251" t="b">
            <v>0</v>
          </cell>
        </row>
        <row r="3252">
          <cell r="A3252" t="str">
            <v>SDGE:ROB:LED INTEGRAL PAR-30 LAMP UP TO 15 WATT INTERIOR</v>
          </cell>
          <cell r="B3252" t="str">
            <v>SDGE</v>
          </cell>
          <cell r="C3252" t="str">
            <v>ROB</v>
          </cell>
          <cell r="D3252" t="str">
            <v>LED INTEGRAL PAR-30 LAMP UP TO 15 WATT INTERIOR</v>
          </cell>
          <cell r="E3252" t="str">
            <v>Com</v>
          </cell>
          <cell r="F3252">
            <v>5.6</v>
          </cell>
          <cell r="G3252">
            <v>0</v>
          </cell>
          <cell r="H3252">
            <v>5.6</v>
          </cell>
          <cell r="I3252">
            <v>0</v>
          </cell>
          <cell r="J3252" t="b">
            <v>0</v>
          </cell>
        </row>
        <row r="3253">
          <cell r="A3253" t="str">
            <v>SDGE:ROB:LED MR16 7 -10 WATT INTERIOR LAMP</v>
          </cell>
          <cell r="B3253" t="str">
            <v>SDGE</v>
          </cell>
          <cell r="C3253" t="str">
            <v>ROB</v>
          </cell>
          <cell r="D3253" t="str">
            <v>LED MR16 7 -10 WATT INTERIOR LAMP</v>
          </cell>
          <cell r="E3253" t="str">
            <v>Com</v>
          </cell>
          <cell r="F3253">
            <v>6.67</v>
          </cell>
          <cell r="G3253">
            <v>0</v>
          </cell>
          <cell r="H3253">
            <v>6.67</v>
          </cell>
          <cell r="I3253">
            <v>0</v>
          </cell>
          <cell r="J3253" t="b">
            <v>0</v>
          </cell>
        </row>
        <row r="3254">
          <cell r="A3254" t="str">
            <v>SDGE:ROB:LIGHTING - EXTERIOR LED FIXTURES &lt;=80 WATTS</v>
          </cell>
          <cell r="B3254" t="str">
            <v>SDGE</v>
          </cell>
          <cell r="C3254" t="str">
            <v>ROB</v>
          </cell>
          <cell r="D3254" t="str">
            <v>LIGHTING - EXTERIOR LED FIXTURES &lt;=80 WATTS</v>
          </cell>
          <cell r="E3254" t="str">
            <v>Com</v>
          </cell>
          <cell r="F3254">
            <v>8.93</v>
          </cell>
          <cell r="G3254">
            <v>0</v>
          </cell>
          <cell r="H3254">
            <v>8.93</v>
          </cell>
          <cell r="I3254">
            <v>0</v>
          </cell>
          <cell r="J3254" t="b">
            <v>0</v>
          </cell>
        </row>
        <row r="3255">
          <cell r="A3255" t="str">
            <v>SDGE:RET:ECONOMIZER - CENTRAL SYSTEM</v>
          </cell>
          <cell r="B3255" t="str">
            <v>SDGE</v>
          </cell>
          <cell r="C3255" t="str">
            <v>RET</v>
          </cell>
          <cell r="D3255" t="str">
            <v>ECONOMIZER - CENTRAL SYSTEM</v>
          </cell>
          <cell r="E3255" t="str">
            <v>Com</v>
          </cell>
          <cell r="F3255">
            <v>10</v>
          </cell>
          <cell r="G3255">
            <v>0</v>
          </cell>
          <cell r="H3255">
            <v>10</v>
          </cell>
          <cell r="I3255">
            <v>0</v>
          </cell>
          <cell r="J3255" t="b">
            <v>0</v>
          </cell>
        </row>
        <row r="3256">
          <cell r="A3256" t="str">
            <v>SDGE:RET:REFRIGERATION - FOOD SERVICE -EVAPORATOR FAN CONTROLLER FOR WALK-IN COOLERS</v>
          </cell>
          <cell r="B3256" t="str">
            <v>SDGE</v>
          </cell>
          <cell r="C3256" t="str">
            <v>RET</v>
          </cell>
          <cell r="D3256" t="str">
            <v>REFRIGERATION - FOOD SERVICE -EVAPORATOR FAN CONTROLLER FOR WALK-IN COOLERS</v>
          </cell>
          <cell r="E3256" t="str">
            <v>Com</v>
          </cell>
          <cell r="F3256">
            <v>16</v>
          </cell>
          <cell r="G3256">
            <v>0</v>
          </cell>
          <cell r="H3256">
            <v>6.666666666666667</v>
          </cell>
          <cell r="I3256">
            <v>0</v>
          </cell>
          <cell r="J3256" t="b">
            <v>1</v>
          </cell>
        </row>
        <row r="3257">
          <cell r="A3257" t="str">
            <v>SDGE:ROB:HIGH BAY LED:  &gt;220 TO 262 WATTS</v>
          </cell>
          <cell r="B3257" t="str">
            <v>SDGE</v>
          </cell>
          <cell r="C3257" t="str">
            <v>ROB</v>
          </cell>
          <cell r="D3257" t="str">
            <v>HIGH BAY LED:  &gt;220 TO 262 WATTS</v>
          </cell>
          <cell r="E3257" t="str">
            <v>Com</v>
          </cell>
          <cell r="F3257">
            <v>12</v>
          </cell>
          <cell r="G3257">
            <v>0</v>
          </cell>
          <cell r="H3257">
            <v>12</v>
          </cell>
          <cell r="I3257">
            <v>0</v>
          </cell>
          <cell r="J3257" t="b">
            <v>0</v>
          </cell>
        </row>
        <row r="3258">
          <cell r="A3258" t="str">
            <v>SDGE:ROB:ICE MACHINES 501-1000 - CEE TIER III</v>
          </cell>
          <cell r="B3258" t="str">
            <v>SDGE</v>
          </cell>
          <cell r="C3258" t="str">
            <v>ROB</v>
          </cell>
          <cell r="D3258" t="str">
            <v>ICE MACHINES 501-1000 - CEE TIER III</v>
          </cell>
          <cell r="E3258" t="str">
            <v>Com</v>
          </cell>
          <cell r="F3258">
            <v>10</v>
          </cell>
          <cell r="G3258">
            <v>0</v>
          </cell>
          <cell r="H3258">
            <v>10</v>
          </cell>
          <cell r="I3258">
            <v>0</v>
          </cell>
          <cell r="J3258" t="b">
            <v>0</v>
          </cell>
        </row>
        <row r="3259">
          <cell r="A3259" t="str">
            <v>SDGE:ROB:LED INTEGRAL A-LAMP 12-17 WATT INTERIOR</v>
          </cell>
          <cell r="B3259" t="str">
            <v>SDGE</v>
          </cell>
          <cell r="C3259" t="str">
            <v>ROB</v>
          </cell>
          <cell r="D3259" t="str">
            <v>LED INTEGRAL A-LAMP 12-17 WATT INTERIOR</v>
          </cell>
          <cell r="E3259" t="str">
            <v>Com</v>
          </cell>
          <cell r="F3259">
            <v>4.16</v>
          </cell>
          <cell r="G3259">
            <v>0</v>
          </cell>
          <cell r="H3259">
            <v>4.16</v>
          </cell>
          <cell r="I3259">
            <v>0</v>
          </cell>
          <cell r="J3259" t="b">
            <v>0</v>
          </cell>
        </row>
        <row r="3260">
          <cell r="A3260" t="str">
            <v>SDGE:ROB:LED INTEGRAL A-LAMP 18-30 WATT INTERIOR</v>
          </cell>
          <cell r="B3260" t="str">
            <v>SDGE</v>
          </cell>
          <cell r="C3260" t="str">
            <v>ROB</v>
          </cell>
          <cell r="D3260" t="str">
            <v>LED INTEGRAL A-LAMP 18-30 WATT INTERIOR</v>
          </cell>
          <cell r="E3260" t="str">
            <v>Com</v>
          </cell>
          <cell r="F3260">
            <v>5.91</v>
          </cell>
          <cell r="G3260">
            <v>0</v>
          </cell>
          <cell r="H3260">
            <v>5.91</v>
          </cell>
          <cell r="I3260">
            <v>0</v>
          </cell>
          <cell r="J3260" t="b">
            <v>0</v>
          </cell>
        </row>
        <row r="3261">
          <cell r="A3261" t="str">
            <v>SDGE:ROB:LED INTEGRAL A-LAMP 18-30 WATT INTERIOR</v>
          </cell>
          <cell r="B3261" t="str">
            <v>SDGE</v>
          </cell>
          <cell r="C3261" t="str">
            <v>ROB</v>
          </cell>
          <cell r="D3261" t="str">
            <v>LED INTEGRAL A-LAMP 18-30 WATT INTERIOR</v>
          </cell>
          <cell r="E3261" t="str">
            <v>Com</v>
          </cell>
          <cell r="F3261">
            <v>7.57</v>
          </cell>
          <cell r="G3261">
            <v>0</v>
          </cell>
          <cell r="H3261">
            <v>7.57</v>
          </cell>
          <cell r="I3261">
            <v>0</v>
          </cell>
          <cell r="J3261" t="b">
            <v>0</v>
          </cell>
        </row>
        <row r="3262">
          <cell r="A3262" t="str">
            <v>SDGE:ROB:LED INTEGRAL A-LAMP UP TO 11 WATT INTERIOR</v>
          </cell>
          <cell r="B3262" t="str">
            <v>SDGE</v>
          </cell>
          <cell r="C3262" t="str">
            <v>ROB</v>
          </cell>
          <cell r="D3262" t="str">
            <v>LED INTEGRAL A-LAMP UP TO 11 WATT INTERIOR</v>
          </cell>
          <cell r="E3262" t="str">
            <v>Com</v>
          </cell>
          <cell r="F3262">
            <v>4.8</v>
          </cell>
          <cell r="G3262">
            <v>0</v>
          </cell>
          <cell r="H3262">
            <v>4.8</v>
          </cell>
          <cell r="I3262">
            <v>0</v>
          </cell>
          <cell r="J3262" t="b">
            <v>0</v>
          </cell>
        </row>
        <row r="3263">
          <cell r="A3263" t="str">
            <v>SDGE:ROB:LED INTEGRAL A-LAMP UP TO 11 WATT INTERIOR</v>
          </cell>
          <cell r="B3263" t="str">
            <v>SDGE</v>
          </cell>
          <cell r="C3263" t="str">
            <v>ROB</v>
          </cell>
          <cell r="D3263" t="str">
            <v>LED INTEGRAL A-LAMP UP TO 11 WATT INTERIOR</v>
          </cell>
          <cell r="E3263" t="str">
            <v>Com</v>
          </cell>
          <cell r="F3263">
            <v>6.51</v>
          </cell>
          <cell r="G3263">
            <v>0</v>
          </cell>
          <cell r="H3263">
            <v>6.51</v>
          </cell>
          <cell r="I3263">
            <v>0</v>
          </cell>
          <cell r="J3263" t="b">
            <v>0</v>
          </cell>
        </row>
        <row r="3264">
          <cell r="A3264" t="str">
            <v>SDGE:ROB:LED INTEGRAL A-LAMP UP TO 11 WATT INTERIOR</v>
          </cell>
          <cell r="B3264" t="str">
            <v>SDGE</v>
          </cell>
          <cell r="C3264" t="str">
            <v>ROB</v>
          </cell>
          <cell r="D3264" t="str">
            <v>LED INTEGRAL A-LAMP UP TO 11 WATT INTERIOR</v>
          </cell>
          <cell r="E3264" t="str">
            <v>Com</v>
          </cell>
          <cell r="F3264">
            <v>6.55</v>
          </cell>
          <cell r="G3264">
            <v>0</v>
          </cell>
          <cell r="H3264">
            <v>6.55</v>
          </cell>
          <cell r="I3264">
            <v>0</v>
          </cell>
          <cell r="J3264" t="b">
            <v>0</v>
          </cell>
        </row>
        <row r="3265">
          <cell r="A3265" t="str">
            <v>SDGE:ROB:LED INTEGRAL A-LAMP UP TO 7 WATT INTERIOR</v>
          </cell>
          <cell r="B3265" t="str">
            <v>SDGE</v>
          </cell>
          <cell r="C3265" t="str">
            <v>ROB</v>
          </cell>
          <cell r="D3265" t="str">
            <v>LED INTEGRAL A-LAMP UP TO 7 WATT INTERIOR</v>
          </cell>
          <cell r="E3265" t="str">
            <v>Com</v>
          </cell>
          <cell r="F3265">
            <v>4.99</v>
          </cell>
          <cell r="G3265">
            <v>0</v>
          </cell>
          <cell r="H3265">
            <v>4.99</v>
          </cell>
          <cell r="I3265">
            <v>0</v>
          </cell>
          <cell r="J3265" t="b">
            <v>0</v>
          </cell>
        </row>
        <row r="3266">
          <cell r="A3266" t="str">
            <v>SDGE:ROB:LED INTEGRAL CANDELABRA LAMP UP TO 4 WATT</v>
          </cell>
          <cell r="B3266" t="str">
            <v>SDGE</v>
          </cell>
          <cell r="C3266" t="str">
            <v>ROB</v>
          </cell>
          <cell r="D3266" t="str">
            <v>LED INTEGRAL CANDELABRA LAMP UP TO 4 WATT</v>
          </cell>
          <cell r="E3266" t="str">
            <v>Com</v>
          </cell>
          <cell r="F3266">
            <v>3.12</v>
          </cell>
          <cell r="G3266">
            <v>0</v>
          </cell>
          <cell r="H3266">
            <v>3.12</v>
          </cell>
          <cell r="I3266">
            <v>0</v>
          </cell>
          <cell r="J3266" t="b">
            <v>0</v>
          </cell>
        </row>
        <row r="3267">
          <cell r="A3267" t="str">
            <v>SDGE:ROB:LED INTEGRAL CANDELABRA LAMP UP TO 4 WATT</v>
          </cell>
          <cell r="B3267" t="str">
            <v>SDGE</v>
          </cell>
          <cell r="C3267" t="str">
            <v>ROB</v>
          </cell>
          <cell r="D3267" t="str">
            <v>LED INTEGRAL CANDELABRA LAMP UP TO 4 WATT</v>
          </cell>
          <cell r="E3267" t="str">
            <v>Com</v>
          </cell>
          <cell r="F3267">
            <v>6.52</v>
          </cell>
          <cell r="G3267">
            <v>0</v>
          </cell>
          <cell r="H3267">
            <v>6.52</v>
          </cell>
          <cell r="I3267">
            <v>0</v>
          </cell>
          <cell r="J3267" t="b">
            <v>0</v>
          </cell>
        </row>
        <row r="3268">
          <cell r="A3268" t="str">
            <v>SDGE:ROB:LED INTEGRAL GLOBE LAMP 3-10 WATT</v>
          </cell>
          <cell r="B3268" t="str">
            <v>SDGE</v>
          </cell>
          <cell r="C3268" t="str">
            <v>ROB</v>
          </cell>
          <cell r="D3268" t="str">
            <v>LED INTEGRAL GLOBE LAMP 3-10 WATT</v>
          </cell>
          <cell r="E3268" t="str">
            <v>Com</v>
          </cell>
          <cell r="F3268">
            <v>7.66</v>
          </cell>
          <cell r="G3268">
            <v>0</v>
          </cell>
          <cell r="H3268">
            <v>7.66</v>
          </cell>
          <cell r="I3268">
            <v>0</v>
          </cell>
          <cell r="J3268" t="b">
            <v>0</v>
          </cell>
        </row>
        <row r="3269">
          <cell r="A3269" t="str">
            <v>SDGE:ROB:LED INTEGRAL PAR-20 LAMP UP TO 10 WATT INTERIOR</v>
          </cell>
          <cell r="B3269" t="str">
            <v>SDGE</v>
          </cell>
          <cell r="C3269" t="str">
            <v>ROB</v>
          </cell>
          <cell r="D3269" t="str">
            <v>LED INTEGRAL PAR-20 LAMP UP TO 10 WATT INTERIOR</v>
          </cell>
          <cell r="E3269" t="str">
            <v>Com</v>
          </cell>
          <cell r="F3269">
            <v>4.16</v>
          </cell>
          <cell r="G3269">
            <v>0</v>
          </cell>
          <cell r="H3269">
            <v>4.16</v>
          </cell>
          <cell r="I3269">
            <v>0</v>
          </cell>
          <cell r="J3269" t="b">
            <v>0</v>
          </cell>
        </row>
        <row r="3270">
          <cell r="A3270" t="str">
            <v>SDGE:ROB:LED INTEGRAL PAR30 LAMP 16-21WATT</v>
          </cell>
          <cell r="B3270" t="str">
            <v>SDGE</v>
          </cell>
          <cell r="C3270" t="str">
            <v>ROB</v>
          </cell>
          <cell r="D3270" t="str">
            <v>LED INTEGRAL PAR30 LAMP 16-21WATT</v>
          </cell>
          <cell r="E3270" t="str">
            <v>Com</v>
          </cell>
          <cell r="F3270">
            <v>11.98</v>
          </cell>
          <cell r="G3270">
            <v>0</v>
          </cell>
          <cell r="H3270">
            <v>11.98</v>
          </cell>
          <cell r="I3270">
            <v>0</v>
          </cell>
          <cell r="J3270" t="b">
            <v>0</v>
          </cell>
        </row>
        <row r="3271">
          <cell r="A3271" t="str">
            <v>SDGE:ROB:LED INTEGRAL PAR-30 LAMP UP TO 15 WATT INTERIOR</v>
          </cell>
          <cell r="B3271" t="str">
            <v>SDGE</v>
          </cell>
          <cell r="C3271" t="str">
            <v>ROB</v>
          </cell>
          <cell r="D3271" t="str">
            <v>LED INTEGRAL PAR-30 LAMP UP TO 15 WATT INTERIOR</v>
          </cell>
          <cell r="E3271" t="str">
            <v>Com</v>
          </cell>
          <cell r="F3271">
            <v>4.99</v>
          </cell>
          <cell r="G3271">
            <v>0</v>
          </cell>
          <cell r="H3271">
            <v>4.99</v>
          </cell>
          <cell r="I3271">
            <v>0</v>
          </cell>
          <cell r="J3271" t="b">
            <v>0</v>
          </cell>
        </row>
        <row r="3272">
          <cell r="A3272" t="str">
            <v>SDGE:ROB:LED INTEGRAL PAR38 LAMP 17-22 WATT</v>
          </cell>
          <cell r="B3272" t="str">
            <v>SDGE</v>
          </cell>
          <cell r="C3272" t="str">
            <v>ROB</v>
          </cell>
          <cell r="D3272" t="str">
            <v>LED INTEGRAL PAR38 LAMP 17-22 WATT</v>
          </cell>
          <cell r="E3272" t="str">
            <v>Com</v>
          </cell>
          <cell r="F3272">
            <v>5.39</v>
          </cell>
          <cell r="G3272">
            <v>0</v>
          </cell>
          <cell r="H3272">
            <v>5.39</v>
          </cell>
          <cell r="I3272">
            <v>0</v>
          </cell>
          <cell r="J3272" t="b">
            <v>0</v>
          </cell>
        </row>
        <row r="3273">
          <cell r="A3273" t="str">
            <v>SDGE:ROB:LED INTEGRAL PAR38 LAMP UP TO 16 WATT</v>
          </cell>
          <cell r="B3273" t="str">
            <v>SDGE</v>
          </cell>
          <cell r="C3273" t="str">
            <v>ROB</v>
          </cell>
          <cell r="D3273" t="str">
            <v>LED INTEGRAL PAR38 LAMP UP TO 16 WATT</v>
          </cell>
          <cell r="E3273" t="str">
            <v>Com</v>
          </cell>
          <cell r="F3273">
            <v>4.5999999999999996</v>
          </cell>
          <cell r="G3273">
            <v>0</v>
          </cell>
          <cell r="H3273">
            <v>4.5999999999999996</v>
          </cell>
          <cell r="I3273">
            <v>0</v>
          </cell>
          <cell r="J3273" t="b">
            <v>0</v>
          </cell>
        </row>
        <row r="3274">
          <cell r="A3274" t="str">
            <v>SDGE:ROB:LED INTEGRAL PAR38 LAMP UP TO 16 WATT</v>
          </cell>
          <cell r="B3274" t="str">
            <v>SDGE</v>
          </cell>
          <cell r="C3274" t="str">
            <v>ROB</v>
          </cell>
          <cell r="D3274" t="str">
            <v>LED INTEGRAL PAR38 LAMP UP TO 16 WATT</v>
          </cell>
          <cell r="E3274" t="str">
            <v>Com</v>
          </cell>
          <cell r="F3274">
            <v>11.98</v>
          </cell>
          <cell r="G3274">
            <v>0</v>
          </cell>
          <cell r="H3274">
            <v>11.98</v>
          </cell>
          <cell r="I3274">
            <v>0</v>
          </cell>
          <cell r="J3274" t="b">
            <v>0</v>
          </cell>
        </row>
        <row r="3275">
          <cell r="A3275" t="str">
            <v>SDGE:ROB:LED MR16 7 -10 WATT INTERIOR LAMP</v>
          </cell>
          <cell r="B3275" t="str">
            <v>SDGE</v>
          </cell>
          <cell r="C3275" t="str">
            <v>ROB</v>
          </cell>
          <cell r="D3275" t="str">
            <v>LED MR16 7 -10 WATT INTERIOR LAMP</v>
          </cell>
          <cell r="E3275" t="str">
            <v>Com</v>
          </cell>
          <cell r="F3275">
            <v>4.13</v>
          </cell>
          <cell r="G3275">
            <v>0</v>
          </cell>
          <cell r="H3275">
            <v>4.13</v>
          </cell>
          <cell r="I3275">
            <v>0</v>
          </cell>
          <cell r="J3275" t="b">
            <v>0</v>
          </cell>
        </row>
        <row r="3276">
          <cell r="A3276" t="str">
            <v>SDGE:ROB:LIGHTING - EXTERIOR LED FIXTURES &lt;=110 WATTS</v>
          </cell>
          <cell r="B3276" t="str">
            <v>SDGE</v>
          </cell>
          <cell r="C3276" t="str">
            <v>ROB</v>
          </cell>
          <cell r="D3276" t="str">
            <v>LIGHTING - EXTERIOR LED FIXTURES &lt;=110 WATTS</v>
          </cell>
          <cell r="E3276" t="str">
            <v>Com</v>
          </cell>
          <cell r="F3276">
            <v>4.5999999999999996</v>
          </cell>
          <cell r="G3276">
            <v>0</v>
          </cell>
          <cell r="H3276">
            <v>4.5999999999999996</v>
          </cell>
          <cell r="I3276">
            <v>0</v>
          </cell>
          <cell r="J3276" t="b">
            <v>0</v>
          </cell>
        </row>
        <row r="3277">
          <cell r="A3277" t="str">
            <v>SDGE:ROB:LIGHTING - EXTERIOR LED FIXTURES &lt;=110 WATTS</v>
          </cell>
          <cell r="B3277" t="str">
            <v>SDGE</v>
          </cell>
          <cell r="C3277" t="str">
            <v>ROB</v>
          </cell>
          <cell r="D3277" t="str">
            <v>LIGHTING - EXTERIOR LED FIXTURES &lt;=110 WATTS</v>
          </cell>
          <cell r="E3277" t="str">
            <v>Com</v>
          </cell>
          <cell r="F3277">
            <v>12</v>
          </cell>
          <cell r="G3277">
            <v>0</v>
          </cell>
          <cell r="H3277">
            <v>12</v>
          </cell>
          <cell r="I3277">
            <v>0</v>
          </cell>
          <cell r="J3277" t="b">
            <v>0</v>
          </cell>
        </row>
        <row r="3278">
          <cell r="A3278" t="str">
            <v>SDGE:ROB:LIGHTING - EXTERIOR LED FIXTURES &lt;=130 WATTS</v>
          </cell>
          <cell r="B3278" t="str">
            <v>SDGE</v>
          </cell>
          <cell r="C3278" t="str">
            <v>ROB</v>
          </cell>
          <cell r="D3278" t="str">
            <v>LIGHTING - EXTERIOR LED FIXTURES &lt;=130 WATTS</v>
          </cell>
          <cell r="E3278" t="str">
            <v>Com</v>
          </cell>
          <cell r="F3278">
            <v>12</v>
          </cell>
          <cell r="G3278">
            <v>0</v>
          </cell>
          <cell r="H3278">
            <v>12</v>
          </cell>
          <cell r="I3278">
            <v>0</v>
          </cell>
          <cell r="J3278" t="b">
            <v>0</v>
          </cell>
        </row>
        <row r="3279">
          <cell r="A3279" t="str">
            <v>SDGE:ROB:LIGHTING - EXTERIOR PULSE START/CERAMIC METAL HALIDE FIXTURES &lt;=250 WATTS</v>
          </cell>
          <cell r="B3279" t="str">
            <v>SDGE</v>
          </cell>
          <cell r="C3279" t="str">
            <v>ROB</v>
          </cell>
          <cell r="D3279" t="str">
            <v>LIGHTING - EXTERIOR PULSE START/CERAMIC METAL HALIDE FIXTURES &lt;=250 WATTS</v>
          </cell>
          <cell r="E3279" t="str">
            <v>Com</v>
          </cell>
          <cell r="F3279">
            <v>15</v>
          </cell>
          <cell r="G3279">
            <v>0</v>
          </cell>
          <cell r="H3279">
            <v>15</v>
          </cell>
          <cell r="I3279">
            <v>0</v>
          </cell>
          <cell r="J3279" t="b">
            <v>0</v>
          </cell>
        </row>
        <row r="3280">
          <cell r="A3280" t="str">
            <v>SDGE:ROB:LIGHTING - INTERIOR COMPACT FLUORESCENT FIXTURE &lt;=128 WATTS</v>
          </cell>
          <cell r="B3280" t="str">
            <v>SDGE</v>
          </cell>
          <cell r="C3280" t="str">
            <v>ROB</v>
          </cell>
          <cell r="D3280" t="str">
            <v>LIGHTING - INTERIOR COMPACT FLUORESCENT FIXTURE &lt;=128 WATTS</v>
          </cell>
          <cell r="E3280" t="str">
            <v>Com</v>
          </cell>
          <cell r="F3280">
            <v>12</v>
          </cell>
          <cell r="G3280">
            <v>0</v>
          </cell>
          <cell r="H3280">
            <v>12</v>
          </cell>
          <cell r="I3280">
            <v>0</v>
          </cell>
          <cell r="J3280" t="b">
            <v>0</v>
          </cell>
        </row>
        <row r="3281">
          <cell r="A3281" t="str">
            <v>SDGE:ROB:LIGHTING - INTERIOR LINEAR FLUORESCENT FIXTURE &lt;=64 WATTS REPLACING &lt;=100 WATTS</v>
          </cell>
          <cell r="B3281" t="str">
            <v>SDGE</v>
          </cell>
          <cell r="C3281" t="str">
            <v>ROB</v>
          </cell>
          <cell r="D3281" t="str">
            <v>LIGHTING - INTERIOR LINEAR FLUORESCENT FIXTURE &lt;=64 WATTS REPLACING &lt;=100 WATTS</v>
          </cell>
          <cell r="E3281" t="str">
            <v>Com</v>
          </cell>
          <cell r="F3281">
            <v>14.49</v>
          </cell>
          <cell r="G3281">
            <v>0</v>
          </cell>
          <cell r="H3281">
            <v>14.49</v>
          </cell>
          <cell r="I3281">
            <v>0</v>
          </cell>
          <cell r="J3281" t="b">
            <v>0</v>
          </cell>
        </row>
        <row r="3282">
          <cell r="A3282" t="str">
            <v>SDGE:ROB:LIGHTING - INTERIOR PULSE START/CERAMIC METAL HALIDE FIXTURES &lt;=125 WATTS</v>
          </cell>
          <cell r="B3282" t="str">
            <v>SDGE</v>
          </cell>
          <cell r="C3282" t="str">
            <v>ROB</v>
          </cell>
          <cell r="D3282" t="str">
            <v>LIGHTING - INTERIOR PULSE START/CERAMIC METAL HALIDE FIXTURES &lt;=125 WATTS</v>
          </cell>
          <cell r="E3282" t="str">
            <v>Com</v>
          </cell>
          <cell r="F3282">
            <v>15</v>
          </cell>
          <cell r="G3282">
            <v>0</v>
          </cell>
          <cell r="H3282">
            <v>15</v>
          </cell>
          <cell r="I3282">
            <v>0</v>
          </cell>
          <cell r="J3282" t="b">
            <v>0</v>
          </cell>
        </row>
        <row r="3283">
          <cell r="A3283" t="str">
            <v>SDGE:ROB:LIGHTING - INTERIOR PULSE START/CERAMIC METAL HALIDE FIXTURES &lt;=175 WATTS</v>
          </cell>
          <cell r="B3283" t="str">
            <v>SDGE</v>
          </cell>
          <cell r="C3283" t="str">
            <v>ROB</v>
          </cell>
          <cell r="D3283" t="str">
            <v>LIGHTING - INTERIOR PULSE START/CERAMIC METAL HALIDE FIXTURES &lt;=175 WATTS</v>
          </cell>
          <cell r="E3283" t="str">
            <v>Com</v>
          </cell>
          <cell r="F3283">
            <v>15</v>
          </cell>
          <cell r="G3283">
            <v>0</v>
          </cell>
          <cell r="H3283">
            <v>15</v>
          </cell>
          <cell r="I3283">
            <v>0</v>
          </cell>
          <cell r="J3283" t="b">
            <v>0</v>
          </cell>
        </row>
        <row r="3284">
          <cell r="A3284" t="str">
            <v>SDGE:ROB:COMMERCIAL-LED - MR16 5.5 WATT</v>
          </cell>
          <cell r="B3284" t="str">
            <v>SDGE</v>
          </cell>
          <cell r="C3284" t="str">
            <v>ROB</v>
          </cell>
          <cell r="D3284" t="str">
            <v>COMMERCIAL-LED - MR16 5.5 WATT</v>
          </cell>
          <cell r="E3284" t="str">
            <v>CC</v>
          </cell>
          <cell r="F3284">
            <v>6.51</v>
          </cell>
          <cell r="G3284">
            <v>0</v>
          </cell>
          <cell r="H3284">
            <v>6.51</v>
          </cell>
          <cell r="I3284">
            <v>0</v>
          </cell>
          <cell r="J3284" t="b">
            <v>0</v>
          </cell>
        </row>
        <row r="3285">
          <cell r="A3285" t="str">
            <v>SDGE:ROB:COMMERCIAL-LED - MR16 5.5 WATT</v>
          </cell>
          <cell r="B3285" t="str">
            <v>SDGE</v>
          </cell>
          <cell r="C3285" t="str">
            <v>ROB</v>
          </cell>
          <cell r="D3285" t="str">
            <v>COMMERCIAL-LED - MR16 5.5 WATT</v>
          </cell>
          <cell r="E3285" t="str">
            <v>CC</v>
          </cell>
          <cell r="F3285">
            <v>7.66</v>
          </cell>
          <cell r="G3285">
            <v>0</v>
          </cell>
          <cell r="H3285">
            <v>7.66</v>
          </cell>
          <cell r="I3285">
            <v>0</v>
          </cell>
          <cell r="J3285" t="b">
            <v>0</v>
          </cell>
        </row>
        <row r="3286">
          <cell r="A3286" t="str">
            <v>SDGE:ROB:COMMERCIAL-LED SCREW-IN A-LAMP 12 WATT</v>
          </cell>
          <cell r="B3286" t="str">
            <v>SDGE</v>
          </cell>
          <cell r="C3286" t="str">
            <v>ROB</v>
          </cell>
          <cell r="D3286" t="str">
            <v>COMMERCIAL-LED SCREW-IN A-LAMP 12 WATT</v>
          </cell>
          <cell r="E3286" t="str">
            <v>CC</v>
          </cell>
          <cell r="F3286">
            <v>4.07</v>
          </cell>
          <cell r="G3286">
            <v>0</v>
          </cell>
          <cell r="H3286">
            <v>4.07</v>
          </cell>
          <cell r="I3286">
            <v>0</v>
          </cell>
          <cell r="J3286" t="b">
            <v>0</v>
          </cell>
        </row>
        <row r="3287">
          <cell r="A3287" t="str">
            <v>SDGE:ROB:COMMERCIAL-LED SCREW-IN A-LAMP 12 WATT</v>
          </cell>
          <cell r="B3287" t="str">
            <v>SDGE</v>
          </cell>
          <cell r="C3287" t="str">
            <v>ROB</v>
          </cell>
          <cell r="D3287" t="str">
            <v>COMMERCIAL-LED SCREW-IN A-LAMP 12 WATT</v>
          </cell>
          <cell r="E3287" t="str">
            <v>CC</v>
          </cell>
          <cell r="F3287">
            <v>4.16</v>
          </cell>
          <cell r="G3287">
            <v>0</v>
          </cell>
          <cell r="H3287">
            <v>4.16</v>
          </cell>
          <cell r="I3287">
            <v>0</v>
          </cell>
          <cell r="J3287" t="b">
            <v>0</v>
          </cell>
        </row>
        <row r="3288">
          <cell r="A3288" t="str">
            <v>SDGE:ROB:COMMERCIAL-LED SCREW-IN PAR30 14 WATT</v>
          </cell>
          <cell r="B3288" t="str">
            <v>SDGE</v>
          </cell>
          <cell r="C3288" t="str">
            <v>ROB</v>
          </cell>
          <cell r="D3288" t="str">
            <v>COMMERCIAL-LED SCREW-IN PAR30 14 WATT</v>
          </cell>
          <cell r="E3288" t="str">
            <v>CC</v>
          </cell>
          <cell r="F3288">
            <v>7.66</v>
          </cell>
          <cell r="G3288">
            <v>0</v>
          </cell>
          <cell r="H3288">
            <v>7.66</v>
          </cell>
          <cell r="I3288">
            <v>0</v>
          </cell>
          <cell r="J3288" t="b">
            <v>0</v>
          </cell>
        </row>
        <row r="3289">
          <cell r="A3289" t="str">
            <v>SDGE:ROB:COMMERCIAL-LED SCREW-IN PAR38 13 WATT</v>
          </cell>
          <cell r="B3289" t="str">
            <v>SDGE</v>
          </cell>
          <cell r="C3289" t="str">
            <v>ROB</v>
          </cell>
          <cell r="D3289" t="str">
            <v>COMMERCIAL-LED SCREW-IN PAR38 13 WATT</v>
          </cell>
          <cell r="E3289" t="str">
            <v>CC</v>
          </cell>
          <cell r="F3289">
            <v>7.66</v>
          </cell>
          <cell r="G3289">
            <v>0</v>
          </cell>
          <cell r="H3289">
            <v>7.66</v>
          </cell>
          <cell r="I3289">
            <v>0</v>
          </cell>
          <cell r="J3289" t="b">
            <v>0</v>
          </cell>
        </row>
        <row r="3290">
          <cell r="A3290" t="str">
            <v>SDGE:ROB:COMMERCIAL-LED SCREW-IN R30 13 WATT</v>
          </cell>
          <cell r="B3290" t="str">
            <v>SDGE</v>
          </cell>
          <cell r="C3290" t="str">
            <v>ROB</v>
          </cell>
          <cell r="D3290" t="str">
            <v>COMMERCIAL-LED SCREW-IN R30 13 WATT</v>
          </cell>
          <cell r="E3290" t="str">
            <v>CC</v>
          </cell>
          <cell r="F3290">
            <v>7.57</v>
          </cell>
          <cell r="G3290">
            <v>0</v>
          </cell>
          <cell r="H3290">
            <v>7.57</v>
          </cell>
          <cell r="I3290">
            <v>0</v>
          </cell>
          <cell r="J3290" t="b">
            <v>0</v>
          </cell>
        </row>
        <row r="3291">
          <cell r="A3291" t="str">
            <v>SDGE:ROB:COMMERCIAL-LED SCREW-IN R40 12 WATT</v>
          </cell>
          <cell r="B3291" t="str">
            <v>SDGE</v>
          </cell>
          <cell r="C3291" t="str">
            <v>ROB</v>
          </cell>
          <cell r="D3291" t="str">
            <v>COMMERCIAL-LED SCREW-IN R40 12 WATT</v>
          </cell>
          <cell r="E3291" t="str">
            <v>CC</v>
          </cell>
          <cell r="F3291">
            <v>6.51</v>
          </cell>
          <cell r="G3291">
            <v>0</v>
          </cell>
          <cell r="H3291">
            <v>6.51</v>
          </cell>
          <cell r="I3291">
            <v>0</v>
          </cell>
          <cell r="J3291" t="b">
            <v>0</v>
          </cell>
        </row>
        <row r="3292">
          <cell r="A3292" t="str">
            <v>SDGE:ROB:COMMERCIAL-LED SCREW-IN R40 13 WATT</v>
          </cell>
          <cell r="B3292" t="str">
            <v>SDGE</v>
          </cell>
          <cell r="C3292" t="str">
            <v>ROB</v>
          </cell>
          <cell r="D3292" t="str">
            <v>COMMERCIAL-LED SCREW-IN R40 13 WATT</v>
          </cell>
          <cell r="E3292" t="str">
            <v>CC</v>
          </cell>
          <cell r="F3292">
            <v>7.66</v>
          </cell>
          <cell r="G3292">
            <v>0</v>
          </cell>
          <cell r="H3292">
            <v>7.66</v>
          </cell>
          <cell r="I3292">
            <v>0</v>
          </cell>
          <cell r="J3292" t="b">
            <v>0</v>
          </cell>
        </row>
        <row r="3293">
          <cell r="A3293" t="str">
            <v>SDGE:ROB:COMMERCIAL-LED SCREW-IN R40 16 WATT</v>
          </cell>
          <cell r="B3293" t="str">
            <v>SDGE</v>
          </cell>
          <cell r="C3293" t="str">
            <v>ROB</v>
          </cell>
          <cell r="D3293" t="str">
            <v>COMMERCIAL-LED SCREW-IN R40 16 WATT</v>
          </cell>
          <cell r="E3293" t="str">
            <v>CC</v>
          </cell>
          <cell r="F3293">
            <v>7.66</v>
          </cell>
          <cell r="G3293">
            <v>0</v>
          </cell>
          <cell r="H3293">
            <v>7.66</v>
          </cell>
          <cell r="I3293">
            <v>0</v>
          </cell>
          <cell r="J3293" t="b">
            <v>0</v>
          </cell>
        </row>
        <row r="3294">
          <cell r="A3294" t="str">
            <v>SDGE:ROB:COMMERCIAL-LED SCREW-IN R40 20 WATT</v>
          </cell>
          <cell r="B3294" t="str">
            <v>SDGE</v>
          </cell>
          <cell r="C3294" t="str">
            <v>ROB</v>
          </cell>
          <cell r="D3294" t="str">
            <v>COMMERCIAL-LED SCREW-IN R40 20 WATT</v>
          </cell>
          <cell r="E3294" t="str">
            <v>CC</v>
          </cell>
          <cell r="F3294">
            <v>16</v>
          </cell>
          <cell r="G3294">
            <v>0</v>
          </cell>
          <cell r="H3294">
            <v>16</v>
          </cell>
          <cell r="I3294">
            <v>0</v>
          </cell>
          <cell r="J3294" t="b">
            <v>0</v>
          </cell>
        </row>
        <row r="3295">
          <cell r="A3295" t="str">
            <v>SDGE:ROB:LED - MR16 4 WATT</v>
          </cell>
          <cell r="B3295" t="str">
            <v>SDGE</v>
          </cell>
          <cell r="C3295" t="str">
            <v>ROB</v>
          </cell>
          <cell r="D3295" t="str">
            <v>LED - MR16 4 WATT</v>
          </cell>
          <cell r="E3295" t="str">
            <v>CC</v>
          </cell>
          <cell r="F3295">
            <v>16</v>
          </cell>
          <cell r="G3295">
            <v>0</v>
          </cell>
          <cell r="H3295">
            <v>16</v>
          </cell>
          <cell r="I3295">
            <v>0</v>
          </cell>
          <cell r="J3295" t="b">
            <v>0</v>
          </cell>
        </row>
        <row r="3296">
          <cell r="A3296" t="str">
            <v>SDGE:ROB:LED RECESSED DOWNLIGHT 10 WATT</v>
          </cell>
          <cell r="B3296" t="str">
            <v>SDGE</v>
          </cell>
          <cell r="C3296" t="str">
            <v>ROB</v>
          </cell>
          <cell r="D3296" t="str">
            <v>LED RECESSED DOWNLIGHT 10 WATT</v>
          </cell>
          <cell r="E3296" t="str">
            <v>CC</v>
          </cell>
          <cell r="F3296">
            <v>16</v>
          </cell>
          <cell r="G3296">
            <v>0</v>
          </cell>
          <cell r="H3296">
            <v>16</v>
          </cell>
          <cell r="I3296">
            <v>0</v>
          </cell>
          <cell r="J3296" t="b">
            <v>0</v>
          </cell>
        </row>
        <row r="3297">
          <cell r="A3297" t="str">
            <v>SDGE:ROB:LED SCREW-IN PAR30 14 WATT</v>
          </cell>
          <cell r="B3297" t="str">
            <v>SDGE</v>
          </cell>
          <cell r="C3297" t="str">
            <v>ROB</v>
          </cell>
          <cell r="D3297" t="str">
            <v>LED SCREW-IN PAR30 14 WATT</v>
          </cell>
          <cell r="E3297" t="str">
            <v>CC</v>
          </cell>
          <cell r="F3297">
            <v>16</v>
          </cell>
          <cell r="G3297">
            <v>0</v>
          </cell>
          <cell r="H3297">
            <v>16</v>
          </cell>
          <cell r="I3297">
            <v>0</v>
          </cell>
          <cell r="J3297" t="b">
            <v>0</v>
          </cell>
        </row>
        <row r="3298">
          <cell r="A3298" t="str">
            <v>SDGE:ROB:LED SCREW-IN R30 15 WATT</v>
          </cell>
          <cell r="B3298" t="str">
            <v>SDGE</v>
          </cell>
          <cell r="C3298" t="str">
            <v>ROB</v>
          </cell>
          <cell r="D3298" t="str">
            <v>LED SCREW-IN R30 15 WATT</v>
          </cell>
          <cell r="E3298" t="str">
            <v>CC</v>
          </cell>
          <cell r="F3298">
            <v>16</v>
          </cell>
          <cell r="G3298">
            <v>0</v>
          </cell>
          <cell r="H3298">
            <v>16</v>
          </cell>
          <cell r="I3298">
            <v>0</v>
          </cell>
          <cell r="J3298" t="b">
            <v>0</v>
          </cell>
        </row>
        <row r="3299">
          <cell r="A3299" t="str">
            <v>SDGE:ROB:PKG AC 240-759K EER=10.8-UP STREAM</v>
          </cell>
          <cell r="B3299" t="str">
            <v>SDGE</v>
          </cell>
          <cell r="C3299" t="str">
            <v>ROB</v>
          </cell>
          <cell r="D3299" t="str">
            <v>PKG AC 240-759K EER=10.8-UP STREAM</v>
          </cell>
          <cell r="E3299" t="str">
            <v>Com</v>
          </cell>
          <cell r="F3299">
            <v>15</v>
          </cell>
          <cell r="G3299">
            <v>0</v>
          </cell>
          <cell r="H3299">
            <v>15</v>
          </cell>
          <cell r="I3299">
            <v>0</v>
          </cell>
          <cell r="J3299" t="b">
            <v>0</v>
          </cell>
        </row>
        <row r="3300">
          <cell r="A3300" t="str">
            <v>SDGE:ROB:PKG AC OR HP &lt;65K SINGLE PHASE SEER = 16.0 OR 13 EER-REBATE</v>
          </cell>
          <cell r="B3300" t="str">
            <v>SDGE</v>
          </cell>
          <cell r="C3300" t="str">
            <v>ROB</v>
          </cell>
          <cell r="D3300" t="str">
            <v>PKG AC OR HP &lt;65K SINGLE PHASE SEER = 16.0 OR 13 EER-REBATE</v>
          </cell>
          <cell r="E3300" t="str">
            <v>Com</v>
          </cell>
          <cell r="F3300">
            <v>15</v>
          </cell>
          <cell r="G3300">
            <v>0</v>
          </cell>
          <cell r="H3300">
            <v>15</v>
          </cell>
          <cell r="I3300">
            <v>0</v>
          </cell>
          <cell r="J3300" t="b">
            <v>0</v>
          </cell>
        </row>
        <row r="3301">
          <cell r="A3301" t="str">
            <v>SDGE:ROB:SPLIT HP &lt;65K SINGLE PHASE SEER = 14.0-REBATE</v>
          </cell>
          <cell r="B3301" t="str">
            <v>SDGE</v>
          </cell>
          <cell r="C3301" t="str">
            <v>ROB</v>
          </cell>
          <cell r="D3301" t="str">
            <v>SPLIT HP &lt;65K SINGLE PHASE SEER = 14.0-REBATE</v>
          </cell>
          <cell r="E3301" t="str">
            <v>Com</v>
          </cell>
          <cell r="F3301">
            <v>15</v>
          </cell>
          <cell r="G3301">
            <v>0</v>
          </cell>
          <cell r="H3301">
            <v>15</v>
          </cell>
          <cell r="I3301">
            <v>0</v>
          </cell>
          <cell r="J3301" t="b">
            <v>0</v>
          </cell>
        </row>
        <row r="3302">
          <cell r="A3302" t="str">
            <v>SDGE:RET:CF HARDWIRED FIXTURE 28W</v>
          </cell>
          <cell r="B3302" t="str">
            <v>SDGE</v>
          </cell>
          <cell r="C3302" t="str">
            <v>RET</v>
          </cell>
          <cell r="D3302" t="str">
            <v>CF HARDWIRED FIXTURE 28W</v>
          </cell>
          <cell r="E3302" t="str">
            <v>Com</v>
          </cell>
          <cell r="F3302">
            <v>3.88</v>
          </cell>
          <cell r="G3302">
            <v>0</v>
          </cell>
          <cell r="H3302">
            <v>3.88</v>
          </cell>
          <cell r="I3302">
            <v>0</v>
          </cell>
          <cell r="J3302" t="b">
            <v>0</v>
          </cell>
        </row>
        <row r="3303">
          <cell r="A3303" t="str">
            <v>SDGE:ER:PROGRAMMABLE COMMUNICATING THERMOSTAT</v>
          </cell>
          <cell r="B3303" t="str">
            <v>SDGE</v>
          </cell>
          <cell r="C3303" t="str">
            <v>ER</v>
          </cell>
          <cell r="D3303" t="str">
            <v>PROGRAMMABLE COMMUNICATING THERMOSTAT</v>
          </cell>
          <cell r="E3303" t="str">
            <v>Com</v>
          </cell>
          <cell r="F3303">
            <v>11</v>
          </cell>
          <cell r="G3303">
            <v>3.7</v>
          </cell>
          <cell r="H3303">
            <v>11</v>
          </cell>
          <cell r="I3303">
            <v>3.7</v>
          </cell>
          <cell r="J3303" t="b">
            <v>0</v>
          </cell>
        </row>
        <row r="3304">
          <cell r="A3304" t="str">
            <v>SDGE:RET:CF HARDWIRED FIXTURE 28W</v>
          </cell>
          <cell r="B3304" t="str">
            <v>SDGE</v>
          </cell>
          <cell r="C3304" t="str">
            <v>RET</v>
          </cell>
          <cell r="D3304" t="str">
            <v>CF HARDWIRED FIXTURE 28W</v>
          </cell>
          <cell r="E3304" t="str">
            <v>Com</v>
          </cell>
          <cell r="F3304">
            <v>2.08</v>
          </cell>
          <cell r="G3304">
            <v>0</v>
          </cell>
          <cell r="H3304">
            <v>2.08</v>
          </cell>
          <cell r="I3304">
            <v>0</v>
          </cell>
          <cell r="J3304" t="b">
            <v>0</v>
          </cell>
        </row>
        <row r="3305">
          <cell r="A3305" t="str">
            <v>SDGE:RET:A/C - REFLECTIVE WINDOW FILM COASTAL</v>
          </cell>
          <cell r="B3305" t="str">
            <v>SDGE</v>
          </cell>
          <cell r="C3305" t="str">
            <v>RET</v>
          </cell>
          <cell r="D3305" t="str">
            <v>A/C - REFLECTIVE WINDOW FILM COASTAL</v>
          </cell>
          <cell r="E3305" t="str">
            <v>Ind</v>
          </cell>
          <cell r="F3305">
            <v>10</v>
          </cell>
          <cell r="G3305">
            <v>0</v>
          </cell>
          <cell r="H3305">
            <v>6.666666666666667</v>
          </cell>
          <cell r="I3305">
            <v>0</v>
          </cell>
          <cell r="J3305" t="b">
            <v>1</v>
          </cell>
        </row>
        <row r="3306">
          <cell r="A3306" t="str">
            <v>SDGE:RET:LIGHTING - INTERIOR LINEAR FLUORESCENT FIXTURE &lt;=128 WATTS REPLACING 101-175 WATTS</v>
          </cell>
          <cell r="B3306" t="str">
            <v>SDGE</v>
          </cell>
          <cell r="C3306" t="str">
            <v>RET</v>
          </cell>
          <cell r="D3306" t="str">
            <v>LIGHTING - INTERIOR LINEAR FLUORESCENT FIXTURE &lt;=128 WATTS REPLACING 101-175 WATTS</v>
          </cell>
          <cell r="E3306" t="str">
            <v>Ind</v>
          </cell>
          <cell r="F3306">
            <v>15</v>
          </cell>
          <cell r="G3306">
            <v>0</v>
          </cell>
          <cell r="H3306">
            <v>15</v>
          </cell>
          <cell r="I3306">
            <v>0</v>
          </cell>
          <cell r="J3306" t="b">
            <v>0</v>
          </cell>
        </row>
        <row r="3307">
          <cell r="A3307" t="str">
            <v>SDGE:ROB:LED INTEGRAL A-LAMP 8-10 WATT INTERIOR</v>
          </cell>
          <cell r="B3307" t="str">
            <v>SDGE</v>
          </cell>
          <cell r="C3307" t="str">
            <v>ROB</v>
          </cell>
          <cell r="D3307" t="str">
            <v>LED INTEGRAL A-LAMP 8-10 WATT INTERIOR</v>
          </cell>
          <cell r="E3307" t="str">
            <v>Ind</v>
          </cell>
          <cell r="F3307">
            <v>7.57</v>
          </cell>
          <cell r="G3307">
            <v>0</v>
          </cell>
          <cell r="H3307">
            <v>7.57</v>
          </cell>
          <cell r="I3307">
            <v>0</v>
          </cell>
          <cell r="J3307" t="b">
            <v>0</v>
          </cell>
        </row>
        <row r="3308">
          <cell r="A3308" t="str">
            <v>SDGE:ROB:LED INTEGRAL PAR38 LAMP 17-22 WATT</v>
          </cell>
          <cell r="B3308" t="str">
            <v>SDGE</v>
          </cell>
          <cell r="C3308" t="str">
            <v>ROB</v>
          </cell>
          <cell r="D3308" t="str">
            <v>LED INTEGRAL PAR38 LAMP 17-22 WATT</v>
          </cell>
          <cell r="E3308" t="str">
            <v>Ind</v>
          </cell>
          <cell r="F3308">
            <v>6.21</v>
          </cell>
          <cell r="G3308">
            <v>0</v>
          </cell>
          <cell r="H3308">
            <v>6.21</v>
          </cell>
          <cell r="I3308">
            <v>0</v>
          </cell>
          <cell r="J3308" t="b">
            <v>0</v>
          </cell>
        </row>
        <row r="3309">
          <cell r="A3309" t="str">
            <v>SDGE:ROB:LED MR16 7 -10 WATT INTERIOR LAMP</v>
          </cell>
          <cell r="B3309" t="str">
            <v>SDGE</v>
          </cell>
          <cell r="C3309" t="str">
            <v>ROB</v>
          </cell>
          <cell r="D3309" t="str">
            <v>LED MR16 7 -10 WATT INTERIOR LAMP</v>
          </cell>
          <cell r="E3309" t="str">
            <v>Ind</v>
          </cell>
          <cell r="F3309">
            <v>6.67</v>
          </cell>
          <cell r="G3309">
            <v>0</v>
          </cell>
          <cell r="H3309">
            <v>6.67</v>
          </cell>
          <cell r="I3309">
            <v>0</v>
          </cell>
          <cell r="J3309" t="b">
            <v>0</v>
          </cell>
        </row>
        <row r="3310">
          <cell r="A3310" t="str">
            <v>SDGE:ROB:LIGHTING - EXTERIOR LED FIXTURES &lt;=80 WATTS</v>
          </cell>
          <cell r="B3310" t="str">
            <v>SDGE</v>
          </cell>
          <cell r="C3310" t="str">
            <v>ROB</v>
          </cell>
          <cell r="D3310" t="str">
            <v>LIGHTING - EXTERIOR LED FIXTURES &lt;=80 WATTS</v>
          </cell>
          <cell r="E3310" t="str">
            <v>Ind</v>
          </cell>
          <cell r="F3310">
            <v>12</v>
          </cell>
          <cell r="G3310">
            <v>0</v>
          </cell>
          <cell r="H3310">
            <v>12</v>
          </cell>
          <cell r="I3310">
            <v>0</v>
          </cell>
          <cell r="J3310" t="b">
            <v>0</v>
          </cell>
        </row>
        <row r="3311">
          <cell r="A3311" t="str">
            <v>SDGE:ROB:LIGHTING - T8 TO 4FT 25 WATT LAMP</v>
          </cell>
          <cell r="B3311" t="str">
            <v>SDGE</v>
          </cell>
          <cell r="C3311" t="str">
            <v>ROB</v>
          </cell>
          <cell r="D3311" t="str">
            <v>LIGHTING - T8 TO 4FT 25 WATT LAMP</v>
          </cell>
          <cell r="E3311" t="str">
            <v>Ind</v>
          </cell>
          <cell r="F3311">
            <v>15</v>
          </cell>
          <cell r="G3311">
            <v>0</v>
          </cell>
          <cell r="H3311">
            <v>5</v>
          </cell>
          <cell r="I3311">
            <v>0</v>
          </cell>
          <cell r="J3311" t="b">
            <v>1</v>
          </cell>
        </row>
        <row r="3312">
          <cell r="A3312" t="str">
            <v>SDGE:RET:LIGHTING - 3 FT 4TH GEN. T-8 WITH ELEC. BALLAST (1 LAMP)</v>
          </cell>
          <cell r="B3312" t="str">
            <v>SDGE</v>
          </cell>
          <cell r="C3312" t="str">
            <v>RET</v>
          </cell>
          <cell r="D3312" t="str">
            <v>LIGHTING - 3 FT 4TH GEN. T-8 WITH ELEC. BALLAST (1 LAMP)</v>
          </cell>
          <cell r="E3312" t="str">
            <v>Com</v>
          </cell>
          <cell r="F3312">
            <v>13.31</v>
          </cell>
          <cell r="G3312">
            <v>0</v>
          </cell>
          <cell r="H3312">
            <v>13.31</v>
          </cell>
          <cell r="I3312">
            <v>0</v>
          </cell>
          <cell r="J3312" t="b">
            <v>0</v>
          </cell>
        </row>
        <row r="3313">
          <cell r="A3313" t="str">
            <v>SDGE:RET:LIGHTING - 3 FT 4TH GEN. T-8 WITH ELEC. BALLAST (1 LAMP)</v>
          </cell>
          <cell r="B3313" t="str">
            <v>SDGE</v>
          </cell>
          <cell r="C3313" t="str">
            <v>RET</v>
          </cell>
          <cell r="D3313" t="str">
            <v>LIGHTING - 3 FT 4TH GEN. T-8 WITH ELEC. BALLAST (1 LAMP)</v>
          </cell>
          <cell r="E3313" t="str">
            <v>Com</v>
          </cell>
          <cell r="F3313">
            <v>14.46</v>
          </cell>
          <cell r="G3313">
            <v>0</v>
          </cell>
          <cell r="H3313">
            <v>14.46</v>
          </cell>
          <cell r="I3313">
            <v>0</v>
          </cell>
          <cell r="J3313" t="b">
            <v>0</v>
          </cell>
        </row>
        <row r="3314">
          <cell r="A3314" t="str">
            <v>SDGE:RET:LIGHTING - T8 TO 4FT 28 WATT LAMP &amp; BALLAST (2 LAMP)</v>
          </cell>
          <cell r="B3314" t="str">
            <v>SDGE</v>
          </cell>
          <cell r="C3314" t="str">
            <v>RET</v>
          </cell>
          <cell r="D3314" t="str">
            <v>LIGHTING - T8 TO 4FT 28 WATT LAMP &amp; BALLAST (2 LAMP)</v>
          </cell>
          <cell r="E3314" t="str">
            <v>Com</v>
          </cell>
          <cell r="F3314">
            <v>14.68</v>
          </cell>
          <cell r="G3314">
            <v>0</v>
          </cell>
          <cell r="H3314">
            <v>14.68</v>
          </cell>
          <cell r="I3314">
            <v>0</v>
          </cell>
          <cell r="J3314" t="b">
            <v>0</v>
          </cell>
        </row>
        <row r="3315">
          <cell r="A3315" t="str">
            <v>SDGE:RET:LIGHTING - T8 TO 4FT 28 WATT LAMP &amp; BALLAST (3 LAMP)</v>
          </cell>
          <cell r="B3315" t="str">
            <v>SDGE</v>
          </cell>
          <cell r="C3315" t="str">
            <v>RET</v>
          </cell>
          <cell r="D3315" t="str">
            <v>LIGHTING - T8 TO 4FT 28 WATT LAMP &amp; BALLAST (3 LAMP)</v>
          </cell>
          <cell r="E3315" t="str">
            <v>Com</v>
          </cell>
          <cell r="F3315">
            <v>14.68</v>
          </cell>
          <cell r="G3315">
            <v>0</v>
          </cell>
          <cell r="H3315">
            <v>14.68</v>
          </cell>
          <cell r="I3315">
            <v>0</v>
          </cell>
          <cell r="J3315" t="b">
            <v>0</v>
          </cell>
        </row>
        <row r="3316">
          <cell r="A3316" t="str">
            <v>SDGE:ROB:COMMERCIAL-LED - MR16 7 WATT</v>
          </cell>
          <cell r="B3316" t="str">
            <v>SDGE</v>
          </cell>
          <cell r="C3316" t="str">
            <v>ROB</v>
          </cell>
          <cell r="D3316" t="str">
            <v>COMMERCIAL-LED - MR16 7 WATT</v>
          </cell>
          <cell r="E3316" t="str">
            <v>CC</v>
          </cell>
          <cell r="F3316">
            <v>7.57</v>
          </cell>
          <cell r="G3316">
            <v>0</v>
          </cell>
          <cell r="H3316">
            <v>7.57</v>
          </cell>
          <cell r="I3316">
            <v>0</v>
          </cell>
          <cell r="J3316" t="b">
            <v>0</v>
          </cell>
        </row>
        <row r="3317">
          <cell r="A3317" t="str">
            <v>SDGE:ROB:COMMERCIAL-LED RECESSED DOWNLIGHT/RETROFIT 11 WATT</v>
          </cell>
          <cell r="B3317" t="str">
            <v>SDGE</v>
          </cell>
          <cell r="C3317" t="str">
            <v>ROB</v>
          </cell>
          <cell r="D3317" t="str">
            <v>COMMERCIAL-LED RECESSED DOWNLIGHT/RETROFIT 11 WATT</v>
          </cell>
          <cell r="E3317" t="str">
            <v>CC</v>
          </cell>
          <cell r="F3317">
            <v>7.66</v>
          </cell>
          <cell r="G3317">
            <v>0</v>
          </cell>
          <cell r="H3317">
            <v>7.66</v>
          </cell>
          <cell r="I3317">
            <v>0</v>
          </cell>
          <cell r="J3317" t="b">
            <v>0</v>
          </cell>
        </row>
        <row r="3318">
          <cell r="A3318" t="str">
            <v>SDGE:ROB:COMMERCIAL-LED SCREW-IN A-LAMP 13 WATT</v>
          </cell>
          <cell r="B3318" t="str">
            <v>SDGE</v>
          </cell>
          <cell r="C3318" t="str">
            <v>ROB</v>
          </cell>
          <cell r="D3318" t="str">
            <v>COMMERCIAL-LED SCREW-IN A-LAMP 13 WATT</v>
          </cell>
          <cell r="E3318" t="str">
            <v>CC</v>
          </cell>
          <cell r="F3318">
            <v>7.57</v>
          </cell>
          <cell r="G3318">
            <v>0</v>
          </cell>
          <cell r="H3318">
            <v>7.57</v>
          </cell>
          <cell r="I3318">
            <v>0</v>
          </cell>
          <cell r="J3318" t="b">
            <v>0</v>
          </cell>
        </row>
        <row r="3319">
          <cell r="A3319" t="str">
            <v>SDGE:ROB:COMMERCIAL-LED SCREW-IN A-LAMP 13.5 WATT</v>
          </cell>
          <cell r="B3319" t="str">
            <v>SDGE</v>
          </cell>
          <cell r="C3319" t="str">
            <v>ROB</v>
          </cell>
          <cell r="D3319" t="str">
            <v>COMMERCIAL-LED SCREW-IN A-LAMP 13.5 WATT</v>
          </cell>
          <cell r="E3319" t="str">
            <v>CC</v>
          </cell>
          <cell r="F3319">
            <v>8.6999999999999993</v>
          </cell>
          <cell r="G3319">
            <v>0</v>
          </cell>
          <cell r="H3319">
            <v>8.6999999999999993</v>
          </cell>
          <cell r="I3319">
            <v>0</v>
          </cell>
          <cell r="J3319" t="b">
            <v>0</v>
          </cell>
        </row>
        <row r="3320">
          <cell r="A3320" t="str">
            <v>SDGE:ROB:COMMERCIAL-LED SCREW-IN A-LAMP 8 WATT</v>
          </cell>
          <cell r="B3320" t="str">
            <v>SDGE</v>
          </cell>
          <cell r="C3320" t="str">
            <v>ROB</v>
          </cell>
          <cell r="D3320" t="str">
            <v>COMMERCIAL-LED SCREW-IN A-LAMP 8 WATT</v>
          </cell>
          <cell r="E3320" t="str">
            <v>CC</v>
          </cell>
          <cell r="F3320">
            <v>6.51</v>
          </cell>
          <cell r="G3320">
            <v>0</v>
          </cell>
          <cell r="H3320">
            <v>6.51</v>
          </cell>
          <cell r="I3320">
            <v>0</v>
          </cell>
          <cell r="J3320" t="b">
            <v>0</v>
          </cell>
        </row>
        <row r="3321">
          <cell r="A3321" t="str">
            <v>SDGE:ROB:COMMERCIAL-LED SCREW-IN A-LAMP 9.5 WATT</v>
          </cell>
          <cell r="B3321" t="str">
            <v>SDGE</v>
          </cell>
          <cell r="C3321" t="str">
            <v>ROB</v>
          </cell>
          <cell r="D3321" t="str">
            <v>COMMERCIAL-LED SCREW-IN A-LAMP 9.5 WATT</v>
          </cell>
          <cell r="E3321" t="str">
            <v>CC</v>
          </cell>
          <cell r="F3321">
            <v>6.55</v>
          </cell>
          <cell r="G3321">
            <v>0</v>
          </cell>
          <cell r="H3321">
            <v>6.55</v>
          </cell>
          <cell r="I3321">
            <v>0</v>
          </cell>
          <cell r="J3321" t="b">
            <v>0</v>
          </cell>
        </row>
        <row r="3322">
          <cell r="A3322" t="str">
            <v>SDGE:ROB:COMMERCIAL-LED SCREW-IN GLOBE 8 WATT</v>
          </cell>
          <cell r="B3322" t="str">
            <v>SDGE</v>
          </cell>
          <cell r="C3322" t="str">
            <v>ROB</v>
          </cell>
          <cell r="D3322" t="str">
            <v>COMMERCIAL-LED SCREW-IN GLOBE 8 WATT</v>
          </cell>
          <cell r="E3322" t="str">
            <v>CC</v>
          </cell>
          <cell r="F3322">
            <v>7.66</v>
          </cell>
          <cell r="G3322">
            <v>0</v>
          </cell>
          <cell r="H3322">
            <v>7.66</v>
          </cell>
          <cell r="I3322">
            <v>0</v>
          </cell>
          <cell r="J3322" t="b">
            <v>0</v>
          </cell>
        </row>
        <row r="3323">
          <cell r="A3323" t="str">
            <v>SDGE:ROB:COMMERCIAL-LED SCREW-IN PAR20 8 WATT</v>
          </cell>
          <cell r="B3323" t="str">
            <v>SDGE</v>
          </cell>
          <cell r="C3323" t="str">
            <v>ROB</v>
          </cell>
          <cell r="D3323" t="str">
            <v>COMMERCIAL-LED SCREW-IN PAR20 8 WATT</v>
          </cell>
          <cell r="E3323" t="str">
            <v>CC</v>
          </cell>
          <cell r="F3323">
            <v>6.55</v>
          </cell>
          <cell r="G3323">
            <v>0</v>
          </cell>
          <cell r="H3323">
            <v>6.55</v>
          </cell>
          <cell r="I3323">
            <v>0</v>
          </cell>
          <cell r="J3323" t="b">
            <v>0</v>
          </cell>
        </row>
        <row r="3324">
          <cell r="A3324" t="str">
            <v>SDGE:ROB:COMMERCIAL-LED SCREW-IN PAR30 13 WATT</v>
          </cell>
          <cell r="B3324" t="str">
            <v>SDGE</v>
          </cell>
          <cell r="C3324" t="str">
            <v>ROB</v>
          </cell>
          <cell r="D3324" t="str">
            <v>COMMERCIAL-LED SCREW-IN PAR30 13 WATT</v>
          </cell>
          <cell r="E3324" t="str">
            <v>CC</v>
          </cell>
          <cell r="F3324">
            <v>4.68</v>
          </cell>
          <cell r="G3324">
            <v>0</v>
          </cell>
          <cell r="H3324">
            <v>4.68</v>
          </cell>
          <cell r="I3324">
            <v>0</v>
          </cell>
          <cell r="J3324" t="b">
            <v>0</v>
          </cell>
        </row>
        <row r="3325">
          <cell r="A3325" t="str">
            <v>SDGE:ROB:COMMERCIAL-LED SCREW-IN PAR30 15 WATT</v>
          </cell>
          <cell r="B3325" t="str">
            <v>SDGE</v>
          </cell>
          <cell r="C3325" t="str">
            <v>ROB</v>
          </cell>
          <cell r="D3325" t="str">
            <v>COMMERCIAL-LED SCREW-IN PAR30 15 WATT</v>
          </cell>
          <cell r="E3325" t="str">
            <v>CC</v>
          </cell>
          <cell r="F3325">
            <v>6.51</v>
          </cell>
          <cell r="G3325">
            <v>0</v>
          </cell>
          <cell r="H3325">
            <v>6.51</v>
          </cell>
          <cell r="I3325">
            <v>0</v>
          </cell>
          <cell r="J3325" t="b">
            <v>0</v>
          </cell>
        </row>
        <row r="3326">
          <cell r="A3326" t="str">
            <v>SDGE:ROB:COMMERCIAL-LED SCREW-IN PAR30 18 WATT</v>
          </cell>
          <cell r="B3326" t="str">
            <v>SDGE</v>
          </cell>
          <cell r="C3326" t="str">
            <v>ROB</v>
          </cell>
          <cell r="D3326" t="str">
            <v>COMMERCIAL-LED SCREW-IN PAR30 18 WATT</v>
          </cell>
          <cell r="E3326" t="str">
            <v>CC</v>
          </cell>
          <cell r="F3326">
            <v>6.55</v>
          </cell>
          <cell r="G3326">
            <v>0</v>
          </cell>
          <cell r="H3326">
            <v>6.55</v>
          </cell>
          <cell r="I3326">
            <v>0</v>
          </cell>
          <cell r="J3326" t="b">
            <v>0</v>
          </cell>
        </row>
        <row r="3327">
          <cell r="A3327" t="str">
            <v>SDGE:ROB:COMMERCIAL-LED SCREW-IN PAR38 20 WATT</v>
          </cell>
          <cell r="B3327" t="str">
            <v>SDGE</v>
          </cell>
          <cell r="C3327" t="str">
            <v>ROB</v>
          </cell>
          <cell r="D3327" t="str">
            <v>COMMERCIAL-LED SCREW-IN PAR38 20 WATT</v>
          </cell>
          <cell r="E3327" t="str">
            <v>CC</v>
          </cell>
          <cell r="F3327">
            <v>6.51</v>
          </cell>
          <cell r="G3327">
            <v>0</v>
          </cell>
          <cell r="H3327">
            <v>6.51</v>
          </cell>
          <cell r="I3327">
            <v>0</v>
          </cell>
          <cell r="J3327" t="b">
            <v>0</v>
          </cell>
        </row>
        <row r="3328">
          <cell r="A3328" t="str">
            <v>SDGE:ROB:COMMERCIAL-LED SCREW-IN PAR38 23 WATT</v>
          </cell>
          <cell r="B3328" t="str">
            <v>SDGE</v>
          </cell>
          <cell r="C3328" t="str">
            <v>ROB</v>
          </cell>
          <cell r="D3328" t="str">
            <v>COMMERCIAL-LED SCREW-IN PAR38 23 WATT</v>
          </cell>
          <cell r="E3328" t="str">
            <v>CC</v>
          </cell>
          <cell r="F3328">
            <v>7.66</v>
          </cell>
          <cell r="G3328">
            <v>0</v>
          </cell>
          <cell r="H3328">
            <v>7.66</v>
          </cell>
          <cell r="I3328">
            <v>0</v>
          </cell>
          <cell r="J3328" t="b">
            <v>0</v>
          </cell>
        </row>
        <row r="3329">
          <cell r="A3329" t="str">
            <v>SDGE:ROB:COMMERCIAL-LED SCREW-IN PAR38 23 WATT</v>
          </cell>
          <cell r="B3329" t="str">
            <v>SDGE</v>
          </cell>
          <cell r="C3329" t="str">
            <v>ROB</v>
          </cell>
          <cell r="D3329" t="str">
            <v>COMMERCIAL-LED SCREW-IN PAR38 23 WATT</v>
          </cell>
          <cell r="E3329" t="str">
            <v>CC</v>
          </cell>
          <cell r="F3329">
            <v>8.6999999999999993</v>
          </cell>
          <cell r="G3329">
            <v>0</v>
          </cell>
          <cell r="H3329">
            <v>8.6999999999999993</v>
          </cell>
          <cell r="I3329">
            <v>0</v>
          </cell>
          <cell r="J3329" t="b">
            <v>0</v>
          </cell>
        </row>
        <row r="3330">
          <cell r="A3330" t="str">
            <v>SDGE:ROB:COMMERCIAL-LED SCREW-IN R30 12 WATT</v>
          </cell>
          <cell r="B3330" t="str">
            <v>SDGE</v>
          </cell>
          <cell r="C3330" t="str">
            <v>ROB</v>
          </cell>
          <cell r="D3330" t="str">
            <v>COMMERCIAL-LED SCREW-IN R30 12 WATT</v>
          </cell>
          <cell r="E3330" t="str">
            <v>CC</v>
          </cell>
          <cell r="F3330">
            <v>6.51</v>
          </cell>
          <cell r="G3330">
            <v>0</v>
          </cell>
          <cell r="H3330">
            <v>6.51</v>
          </cell>
          <cell r="I3330">
            <v>0</v>
          </cell>
          <cell r="J3330" t="b">
            <v>0</v>
          </cell>
        </row>
        <row r="3331">
          <cell r="A3331" t="str">
            <v>SDGE:ROB:COMMERCIAL-LED SCREW-IN R40 17 WATT</v>
          </cell>
          <cell r="B3331" t="str">
            <v>SDGE</v>
          </cell>
          <cell r="C3331" t="str">
            <v>ROB</v>
          </cell>
          <cell r="D3331" t="str">
            <v>COMMERCIAL-LED SCREW-IN R40 17 WATT</v>
          </cell>
          <cell r="E3331" t="str">
            <v>CC</v>
          </cell>
          <cell r="F3331">
            <v>6.51</v>
          </cell>
          <cell r="G3331">
            <v>0</v>
          </cell>
          <cell r="H3331">
            <v>6.51</v>
          </cell>
          <cell r="I3331">
            <v>0</v>
          </cell>
          <cell r="J3331" t="b">
            <v>0</v>
          </cell>
        </row>
        <row r="3332">
          <cell r="A3332" t="str">
            <v>SDGE:ROB:COMMERCIAL-LED SCREW-IN R40 17 WATT</v>
          </cell>
          <cell r="B3332" t="str">
            <v>SDGE</v>
          </cell>
          <cell r="C3332" t="str">
            <v>ROB</v>
          </cell>
          <cell r="D3332" t="str">
            <v>COMMERCIAL-LED SCREW-IN R40 17 WATT</v>
          </cell>
          <cell r="E3332" t="str">
            <v>CC</v>
          </cell>
          <cell r="F3332">
            <v>16</v>
          </cell>
          <cell r="G3332">
            <v>0</v>
          </cell>
          <cell r="H3332">
            <v>16</v>
          </cell>
          <cell r="I3332">
            <v>0</v>
          </cell>
          <cell r="J3332" t="b">
            <v>0</v>
          </cell>
        </row>
        <row r="3333">
          <cell r="A3333" t="str">
            <v>SDGE:ROB:WATER HEATING -PROCESS BOILER, STEAM (83% CE OR ABOVE)</v>
          </cell>
          <cell r="B3333" t="str">
            <v>SDGE</v>
          </cell>
          <cell r="C3333" t="str">
            <v>ROB</v>
          </cell>
          <cell r="D3333" t="str">
            <v>WATER HEATING -PROCESS BOILER, STEAM (83% CE OR ABOVE)</v>
          </cell>
          <cell r="E3333" t="str">
            <v>Ind</v>
          </cell>
          <cell r="F3333">
            <v>20</v>
          </cell>
          <cell r="G3333">
            <v>0</v>
          </cell>
          <cell r="H3333">
            <v>20</v>
          </cell>
          <cell r="I3333">
            <v>0</v>
          </cell>
          <cell r="J3333" t="b">
            <v>0</v>
          </cell>
        </row>
        <row r="3334">
          <cell r="A3334" t="str">
            <v>SDGE:ROB:LED INTEGRAL A-LAMP 12-17 WATT INTERIOR</v>
          </cell>
          <cell r="B3334" t="str">
            <v>SDGE</v>
          </cell>
          <cell r="C3334" t="str">
            <v>ROB</v>
          </cell>
          <cell r="D3334" t="str">
            <v>LED INTEGRAL A-LAMP 12-17 WATT INTERIOR</v>
          </cell>
          <cell r="E3334" t="str">
            <v>Ag</v>
          </cell>
          <cell r="F3334">
            <v>6.55</v>
          </cell>
          <cell r="G3334">
            <v>0</v>
          </cell>
          <cell r="H3334">
            <v>6.55</v>
          </cell>
          <cell r="I3334">
            <v>0</v>
          </cell>
          <cell r="J3334" t="b">
            <v>0</v>
          </cell>
        </row>
        <row r="3335">
          <cell r="A3335" t="str">
            <v>SDGE:ROB:COMMERCIAL-LED - CANDALEBRA 5 WATT</v>
          </cell>
          <cell r="B3335" t="str">
            <v>SDGE</v>
          </cell>
          <cell r="C3335" t="str">
            <v>ROB</v>
          </cell>
          <cell r="D3335" t="str">
            <v>COMMERCIAL-LED - CANDALEBRA 5 WATT</v>
          </cell>
          <cell r="E3335" t="str">
            <v>CC</v>
          </cell>
          <cell r="F3335">
            <v>4.88</v>
          </cell>
          <cell r="G3335">
            <v>0</v>
          </cell>
          <cell r="H3335">
            <v>4.88</v>
          </cell>
          <cell r="I3335">
            <v>0</v>
          </cell>
          <cell r="J3335" t="b">
            <v>0</v>
          </cell>
        </row>
        <row r="3336">
          <cell r="A3336" t="str">
            <v>SDGE:ROB:COMMERCIAL-LED - MR16 10 WATT</v>
          </cell>
          <cell r="B3336" t="str">
            <v>SDGE</v>
          </cell>
          <cell r="C3336" t="str">
            <v>ROB</v>
          </cell>
          <cell r="D3336" t="str">
            <v>COMMERCIAL-LED - MR16 10 WATT</v>
          </cell>
          <cell r="E3336" t="str">
            <v>CC</v>
          </cell>
          <cell r="F3336">
            <v>6.51</v>
          </cell>
          <cell r="G3336">
            <v>0</v>
          </cell>
          <cell r="H3336">
            <v>6.51</v>
          </cell>
          <cell r="I3336">
            <v>0</v>
          </cell>
          <cell r="J3336" t="b">
            <v>0</v>
          </cell>
        </row>
        <row r="3337">
          <cell r="A3337" t="str">
            <v>SDGE:ROB:COMMERCIAL-LED - MR16 7 WATT</v>
          </cell>
          <cell r="B3337" t="str">
            <v>SDGE</v>
          </cell>
          <cell r="C3337" t="str">
            <v>ROB</v>
          </cell>
          <cell r="D3337" t="str">
            <v>COMMERCIAL-LED - MR16 7 WATT</v>
          </cell>
          <cell r="E3337" t="str">
            <v>CC</v>
          </cell>
          <cell r="F3337">
            <v>6.51</v>
          </cell>
          <cell r="G3337">
            <v>0</v>
          </cell>
          <cell r="H3337">
            <v>6.51</v>
          </cell>
          <cell r="I3337">
            <v>0</v>
          </cell>
          <cell r="J3337" t="b">
            <v>0</v>
          </cell>
        </row>
        <row r="3338">
          <cell r="A3338" t="str">
            <v>SDGE:ROB:COMMERCIAL-LED RECESSED DOWNLIGHT/RETROFIT 9 WATT</v>
          </cell>
          <cell r="B3338" t="str">
            <v>SDGE</v>
          </cell>
          <cell r="C3338" t="str">
            <v>ROB</v>
          </cell>
          <cell r="D3338" t="str">
            <v>COMMERCIAL-LED RECESSED DOWNLIGHT/RETROFIT 9 WATT</v>
          </cell>
          <cell r="E3338" t="str">
            <v>CC</v>
          </cell>
          <cell r="F3338">
            <v>7.66</v>
          </cell>
          <cell r="G3338">
            <v>0</v>
          </cell>
          <cell r="H3338">
            <v>7.66</v>
          </cell>
          <cell r="I3338">
            <v>0</v>
          </cell>
          <cell r="J3338" t="b">
            <v>0</v>
          </cell>
        </row>
        <row r="3339">
          <cell r="A3339" t="str">
            <v>SDGE:ROB:COMMERCIAL-LED SCREW-IN A-LAMP 11 WATT</v>
          </cell>
          <cell r="B3339" t="str">
            <v>SDGE</v>
          </cell>
          <cell r="C3339" t="str">
            <v>ROB</v>
          </cell>
          <cell r="D3339" t="str">
            <v>COMMERCIAL-LED SCREW-IN A-LAMP 11 WATT</v>
          </cell>
          <cell r="E3339" t="str">
            <v>CC</v>
          </cell>
          <cell r="F3339">
            <v>8.6999999999999993</v>
          </cell>
          <cell r="G3339">
            <v>0</v>
          </cell>
          <cell r="H3339">
            <v>8.6999999999999993</v>
          </cell>
          <cell r="I3339">
            <v>0</v>
          </cell>
          <cell r="J3339" t="b">
            <v>0</v>
          </cell>
        </row>
        <row r="3340">
          <cell r="A3340" t="str">
            <v>SDGE:ROB:COMMERCIAL-LED SCREW-IN A-LAMP 12 WATT</v>
          </cell>
          <cell r="B3340" t="str">
            <v>SDGE</v>
          </cell>
          <cell r="C3340" t="str">
            <v>ROB</v>
          </cell>
          <cell r="D3340" t="str">
            <v>COMMERCIAL-LED SCREW-IN A-LAMP 12 WATT</v>
          </cell>
          <cell r="E3340" t="str">
            <v>CC</v>
          </cell>
          <cell r="F3340">
            <v>7.57</v>
          </cell>
          <cell r="G3340">
            <v>0</v>
          </cell>
          <cell r="H3340">
            <v>7.57</v>
          </cell>
          <cell r="I3340">
            <v>0</v>
          </cell>
          <cell r="J3340" t="b">
            <v>0</v>
          </cell>
        </row>
        <row r="3341">
          <cell r="A3341" t="str">
            <v>SDGE:ROB:COMMERCIAL-LED SCREW-IN A-LAMP 13 WATT</v>
          </cell>
          <cell r="B3341" t="str">
            <v>SDGE</v>
          </cell>
          <cell r="C3341" t="str">
            <v>ROB</v>
          </cell>
          <cell r="D3341" t="str">
            <v>COMMERCIAL-LED SCREW-IN A-LAMP 13 WATT</v>
          </cell>
          <cell r="E3341" t="str">
            <v>CC</v>
          </cell>
          <cell r="F3341">
            <v>4.68</v>
          </cell>
          <cell r="G3341">
            <v>0</v>
          </cell>
          <cell r="H3341">
            <v>4.68</v>
          </cell>
          <cell r="I3341">
            <v>0</v>
          </cell>
          <cell r="J3341" t="b">
            <v>0</v>
          </cell>
        </row>
        <row r="3342">
          <cell r="A3342" t="str">
            <v>SDGE:ROB:COMMERCIAL-LED SCREW-IN A-LAMP 13 WATT</v>
          </cell>
          <cell r="B3342" t="str">
            <v>SDGE</v>
          </cell>
          <cell r="C3342" t="str">
            <v>ROB</v>
          </cell>
          <cell r="D3342" t="str">
            <v>COMMERCIAL-LED SCREW-IN A-LAMP 13 WATT</v>
          </cell>
          <cell r="E3342" t="str">
            <v>CC</v>
          </cell>
          <cell r="F3342">
            <v>6.51</v>
          </cell>
          <cell r="G3342">
            <v>0</v>
          </cell>
          <cell r="H3342">
            <v>6.51</v>
          </cell>
          <cell r="I3342">
            <v>0</v>
          </cell>
          <cell r="J3342" t="b">
            <v>0</v>
          </cell>
        </row>
        <row r="3343">
          <cell r="A3343" t="str">
            <v>SDGE:ROB:COMMERCIAL-LED SCREW-IN R30 13 WATT</v>
          </cell>
          <cell r="B3343" t="str">
            <v>SDGE</v>
          </cell>
          <cell r="C3343" t="str">
            <v>ROB</v>
          </cell>
          <cell r="D3343" t="str">
            <v>COMMERCIAL-LED SCREW-IN R30 13 WATT</v>
          </cell>
          <cell r="E3343" t="str">
            <v>CC</v>
          </cell>
          <cell r="F3343">
            <v>4.13</v>
          </cell>
          <cell r="G3343">
            <v>0</v>
          </cell>
          <cell r="H3343">
            <v>4.13</v>
          </cell>
          <cell r="I3343">
            <v>0</v>
          </cell>
          <cell r="J3343" t="b">
            <v>0</v>
          </cell>
        </row>
        <row r="3344">
          <cell r="A3344" t="str">
            <v>SDGE:ROB:COMMERCIAL-LED SCREW-IN R30 16 WATT</v>
          </cell>
          <cell r="B3344" t="str">
            <v>SDGE</v>
          </cell>
          <cell r="C3344" t="str">
            <v>ROB</v>
          </cell>
          <cell r="D3344" t="str">
            <v>COMMERCIAL-LED SCREW-IN R30 16 WATT</v>
          </cell>
          <cell r="E3344" t="str">
            <v>CC</v>
          </cell>
          <cell r="F3344">
            <v>7.66</v>
          </cell>
          <cell r="G3344">
            <v>0</v>
          </cell>
          <cell r="H3344">
            <v>7.66</v>
          </cell>
          <cell r="I3344">
            <v>0</v>
          </cell>
          <cell r="J3344" t="b">
            <v>0</v>
          </cell>
        </row>
        <row r="3345">
          <cell r="A3345" t="str">
            <v>SDGE:ROB:LED SCREW-IN A-LAMP 6 WATT</v>
          </cell>
          <cell r="B3345" t="str">
            <v>SDGE</v>
          </cell>
          <cell r="C3345" t="str">
            <v>ROB</v>
          </cell>
          <cell r="D3345" t="str">
            <v>LED SCREW-IN A-LAMP 6 WATT</v>
          </cell>
          <cell r="E3345" t="str">
            <v>CC</v>
          </cell>
          <cell r="F3345">
            <v>16</v>
          </cell>
          <cell r="G3345">
            <v>0</v>
          </cell>
          <cell r="H3345">
            <v>16</v>
          </cell>
          <cell r="I3345">
            <v>0</v>
          </cell>
          <cell r="J3345" t="b">
            <v>0</v>
          </cell>
        </row>
        <row r="3346">
          <cell r="A3346" t="str">
            <v>SDGE:ROB:LED SCREW-IN PAR20 7 WATT</v>
          </cell>
          <cell r="B3346" t="str">
            <v>SDGE</v>
          </cell>
          <cell r="C3346" t="str">
            <v>ROB</v>
          </cell>
          <cell r="D3346" t="str">
            <v>LED SCREW-IN PAR20 7 WATT</v>
          </cell>
          <cell r="E3346" t="str">
            <v>CC</v>
          </cell>
          <cell r="F3346">
            <v>16</v>
          </cell>
          <cell r="G3346">
            <v>0</v>
          </cell>
          <cell r="H3346">
            <v>16</v>
          </cell>
          <cell r="I3346">
            <v>0</v>
          </cell>
          <cell r="J3346" t="b">
            <v>0</v>
          </cell>
        </row>
        <row r="3347">
          <cell r="A3347" t="str">
            <v>SDGE:ROB:LED SCREW-IN PAR30 16 WATT</v>
          </cell>
          <cell r="B3347" t="str">
            <v>SDGE</v>
          </cell>
          <cell r="C3347" t="str">
            <v>ROB</v>
          </cell>
          <cell r="D3347" t="str">
            <v>LED SCREW-IN PAR30 16 WATT</v>
          </cell>
          <cell r="E3347" t="str">
            <v>CC</v>
          </cell>
          <cell r="F3347">
            <v>16</v>
          </cell>
          <cell r="G3347">
            <v>0</v>
          </cell>
          <cell r="H3347">
            <v>16</v>
          </cell>
          <cell r="I3347">
            <v>0</v>
          </cell>
          <cell r="J3347" t="b">
            <v>0</v>
          </cell>
        </row>
        <row r="3348">
          <cell r="A3348" t="str">
            <v>SDGE:ROB:LED SCREW-IN R40 12 WATT</v>
          </cell>
          <cell r="B3348" t="str">
            <v>SDGE</v>
          </cell>
          <cell r="C3348" t="str">
            <v>ROB</v>
          </cell>
          <cell r="D3348" t="str">
            <v>LED SCREW-IN R40 12 WATT</v>
          </cell>
          <cell r="E3348" t="str">
            <v>CC</v>
          </cell>
          <cell r="F3348">
            <v>16</v>
          </cell>
          <cell r="G3348">
            <v>0</v>
          </cell>
          <cell r="H3348">
            <v>16</v>
          </cell>
          <cell r="I3348">
            <v>0</v>
          </cell>
          <cell r="J3348" t="b">
            <v>0</v>
          </cell>
        </row>
        <row r="3349">
          <cell r="A3349" t="str">
            <v>SDGE:ROB:LED - MR16 10 WATT</v>
          </cell>
          <cell r="B3349" t="str">
            <v>SDGE</v>
          </cell>
          <cell r="C3349" t="str">
            <v>ROB</v>
          </cell>
          <cell r="D3349" t="str">
            <v>LED - MR16 10 WATT</v>
          </cell>
          <cell r="E3349" t="str">
            <v>CC</v>
          </cell>
          <cell r="F3349">
            <v>16</v>
          </cell>
          <cell r="G3349">
            <v>0</v>
          </cell>
          <cell r="H3349">
            <v>16</v>
          </cell>
          <cell r="I3349">
            <v>0</v>
          </cell>
          <cell r="J3349" t="b">
            <v>0</v>
          </cell>
        </row>
        <row r="3350">
          <cell r="A3350" t="str">
            <v>SDGE:ROB:LED RECESSED DOWNLIGHT 21 WATT</v>
          </cell>
          <cell r="B3350" t="str">
            <v>SDGE</v>
          </cell>
          <cell r="C3350" t="str">
            <v>ROB</v>
          </cell>
          <cell r="D3350" t="str">
            <v>LED RECESSED DOWNLIGHT 21 WATT</v>
          </cell>
          <cell r="E3350" t="str">
            <v>CC</v>
          </cell>
          <cell r="F3350">
            <v>16</v>
          </cell>
          <cell r="G3350">
            <v>0</v>
          </cell>
          <cell r="H3350">
            <v>16</v>
          </cell>
          <cell r="I3350">
            <v>0</v>
          </cell>
          <cell r="J3350" t="b">
            <v>0</v>
          </cell>
        </row>
        <row r="3351">
          <cell r="A3351" t="str">
            <v>SDGE:ROB:LED SCREW-IN A-LAMP 9.5 WATT</v>
          </cell>
          <cell r="B3351" t="str">
            <v>SDGE</v>
          </cell>
          <cell r="C3351" t="str">
            <v>ROB</v>
          </cell>
          <cell r="D3351" t="str">
            <v>LED SCREW-IN A-LAMP 9.5 WATT</v>
          </cell>
          <cell r="E3351" t="str">
            <v>CC</v>
          </cell>
          <cell r="F3351">
            <v>16</v>
          </cell>
          <cell r="G3351">
            <v>0</v>
          </cell>
          <cell r="H3351">
            <v>16</v>
          </cell>
          <cell r="I3351">
            <v>0</v>
          </cell>
          <cell r="J3351" t="b">
            <v>0</v>
          </cell>
        </row>
      </sheetData>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 val="Partnerships"/>
      <sheetName val="Month"/>
      <sheetName val="Business"/>
    </sheetNames>
    <sheetDataSet>
      <sheetData sheetId="0" refreshError="1"/>
      <sheetData sheetId="1"/>
      <sheetData sheetId="2" refreshError="1"/>
      <sheetData sheetId="3" refreshError="1">
        <row r="8">
          <cell r="K8">
            <v>300</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s>
    <sheetDataSet>
      <sheetData sheetId="0" refreshError="1"/>
      <sheetData sheetId="1"/>
      <sheetData sheetId="2" refreshError="1"/>
      <sheetData sheetId="3" refreshError="1">
        <row r="8">
          <cell r="K8">
            <v>300</v>
          </cell>
        </row>
      </sheetData>
      <sheetData sheetId="4" refreshError="1"/>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uidelines"/>
      <sheetName val="Instructions-Definitions"/>
      <sheetName val="ESPI_Ex-Ante_Savings"/>
      <sheetName val="Award Summary Table"/>
      <sheetName val="A Award Analysis"/>
      <sheetName val="B.C.D Award Analysis"/>
      <sheetName val="ESPI_Program_Expenditure"/>
      <sheetName val="2016 Earning Rates &amp; Caps"/>
      <sheetName val="2016 Budget"/>
      <sheetName val="Sheet1"/>
      <sheetName val="Filing Caps and Coefficients"/>
      <sheetName val="PG&amp;E App B.1 Budget"/>
      <sheetName val="cedars_programs_09_aug_2017_at_"/>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uidelines"/>
      <sheetName val="Instructions-Definitions"/>
      <sheetName val="ESPI_Ex-Ante_Savings"/>
      <sheetName val="ESPI_Program_Expenditure"/>
      <sheetName val="2016 Earning Rates &amp; Caps"/>
      <sheetName val="2016 Budget"/>
      <sheetName val="Sheet1"/>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uidelines"/>
      <sheetName val="Instructions-Definitions"/>
      <sheetName val="ESPI_Ex-Ante_Savings"/>
      <sheetName val="ESPI_Program_Expenditure"/>
      <sheetName val="2016 Earning Rates &amp; Caps"/>
      <sheetName val="Pivot"/>
      <sheetName val="2016 Budget"/>
      <sheetName val="Sheet1"/>
      <sheetName val=" App B.1 Budget- 6-15-15"/>
      <sheetName val="App B.1 Budget -2017"/>
      <sheetName val="2-23-15 AL "/>
      <sheetName val="cedars_programs_29_jun_2017_at_"/>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uidelines"/>
      <sheetName val="Instructions-Definitions"/>
      <sheetName val="ESPI_Ex-Ante_Savings"/>
      <sheetName val="ESPI_Ex-Ante_Savings_Exceptions"/>
      <sheetName val="ESPI_Program_Expenditure"/>
      <sheetName val="2016 Earning Rates &amp; Caps"/>
      <sheetName val="2016 Budget"/>
      <sheetName val="Sheet1"/>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Guidelines"/>
      <sheetName val="Instructions-Definitions"/>
      <sheetName val="ESPI_Ex-Ante_Savings"/>
      <sheetName val="ESPI_Ex-Ante_Savings_Exceptions"/>
      <sheetName val="ESPI_Program_Expenditure"/>
      <sheetName val="2016 Earning Rates &amp; Caps"/>
      <sheetName val="2016 Budget"/>
      <sheetName val="Sheet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Program Costs &amp; Impacts"/>
      <sheetName val="Portfolio Costs &amp; Impacts"/>
      <sheetName val="GP Non-resource costs"/>
      <sheetName val="PaidDataSummary"/>
      <sheetName val="PaidDataInception"/>
      <sheetName val="PaidDataMonth"/>
      <sheetName val="NRES SECTOR"/>
      <sheetName val="RES SECTOR"/>
      <sheetName val="NRES END_USE"/>
      <sheetName val="RES END_USE"/>
      <sheetName val="MonthCumEnergySavings"/>
      <sheetName val="old - MonthCummEnergySav-sql"/>
      <sheetName val="CommitAGGR"/>
      <sheetName val="CommitDETAIL"/>
      <sheetName val="Macro1"/>
      <sheetName val="RNCSUMMARY"/>
      <sheetName val="AuditsMonthly"/>
      <sheetName val="YTD kwh kw thms"/>
      <sheetName val="PaidDataNotes"/>
      <sheetName val="Old to new eega mapping"/>
      <sheetName val="check"/>
    </sheetNames>
    <sheetDataSet>
      <sheetData sheetId="0">
        <row r="2">
          <cell r="B2">
            <v>41612</v>
          </cell>
        </row>
        <row r="26">
          <cell r="B26">
            <v>41640</v>
          </cell>
        </row>
      </sheetData>
      <sheetData sheetId="1"/>
      <sheetData sheetId="2"/>
      <sheetData sheetId="3"/>
      <sheetData sheetId="4">
        <row r="18">
          <cell r="B18">
            <v>8438.5429999999978</v>
          </cell>
          <cell r="C18">
            <v>41036130.430000007</v>
          </cell>
          <cell r="D18">
            <v>1863315.57</v>
          </cell>
        </row>
        <row r="21">
          <cell r="C21">
            <v>254112876</v>
          </cell>
        </row>
      </sheetData>
      <sheetData sheetId="5">
        <row r="3">
          <cell r="A3">
            <v>1</v>
          </cell>
          <cell r="C3" t="str">
            <v>PGE21002</v>
          </cell>
          <cell r="K3">
            <v>143</v>
          </cell>
          <cell r="L3">
            <v>8.1150040000000007E-2</v>
          </cell>
          <cell r="M3">
            <v>778.10926070000005</v>
          </cell>
          <cell r="N3">
            <v>-12.441800000000001</v>
          </cell>
        </row>
        <row r="930">
          <cell r="K930">
            <v>579136.51</v>
          </cell>
          <cell r="L930">
            <v>547.20000000000005</v>
          </cell>
          <cell r="M930">
            <v>1786633.2</v>
          </cell>
          <cell r="N930">
            <v>48601.8</v>
          </cell>
          <cell r="X930">
            <v>48601.8</v>
          </cell>
        </row>
      </sheetData>
      <sheetData sheetId="6">
        <row r="3">
          <cell r="A3">
            <v>12</v>
          </cell>
          <cell r="C3" t="str">
            <v>PGE21002</v>
          </cell>
        </row>
      </sheetData>
      <sheetData sheetId="7">
        <row r="3">
          <cell r="B3">
            <v>10798487.58</v>
          </cell>
          <cell r="K3">
            <v>10798487.58</v>
          </cell>
          <cell r="L3">
            <v>23560.247709089999</v>
          </cell>
          <cell r="M3">
            <v>86480201.082630903</v>
          </cell>
          <cell r="N3">
            <v>1523726.544</v>
          </cell>
        </row>
        <row r="4">
          <cell r="K4">
            <v>52703144.640000001</v>
          </cell>
          <cell r="L4">
            <v>45837.967274000002</v>
          </cell>
          <cell r="M4">
            <v>293435131.03675598</v>
          </cell>
          <cell r="N4">
            <v>6209483.8087999998</v>
          </cell>
        </row>
        <row r="5">
          <cell r="K5">
            <v>9601922.1699999999</v>
          </cell>
          <cell r="L5">
            <v>5551.7027283099997</v>
          </cell>
          <cell r="M5">
            <v>33311335.838851798</v>
          </cell>
          <cell r="N5">
            <v>9454433.6640000008</v>
          </cell>
        </row>
        <row r="6">
          <cell r="K6">
            <v>285</v>
          </cell>
          <cell r="L6">
            <v>0.50090000000000001</v>
          </cell>
          <cell r="M6">
            <v>2271.2750000000001</v>
          </cell>
          <cell r="N6">
            <v>115.77800000000001</v>
          </cell>
        </row>
      </sheetData>
      <sheetData sheetId="8">
        <row r="3">
          <cell r="B3">
            <v>27048.01</v>
          </cell>
          <cell r="I3">
            <v>27777.81</v>
          </cell>
          <cell r="J3">
            <v>19.17637594</v>
          </cell>
          <cell r="K3">
            <v>148612.74106639999</v>
          </cell>
          <cell r="L3">
            <v>46.354500000000002</v>
          </cell>
        </row>
        <row r="4">
          <cell r="I4">
            <v>15154594.869999999</v>
          </cell>
          <cell r="J4">
            <v>11296.15664727</v>
          </cell>
          <cell r="K4">
            <v>63655046.2374392</v>
          </cell>
          <cell r="L4">
            <v>-32822.428200000002</v>
          </cell>
        </row>
        <row r="5">
          <cell r="I5">
            <v>27048.01</v>
          </cell>
          <cell r="J5">
            <v>31.029391870000001</v>
          </cell>
          <cell r="K5">
            <v>143450.95676122999</v>
          </cell>
          <cell r="L5">
            <v>-1220.1576</v>
          </cell>
        </row>
        <row r="6">
          <cell r="I6">
            <v>4156595</v>
          </cell>
          <cell r="J6">
            <v>3783.5619569999999</v>
          </cell>
          <cell r="K6">
            <v>2012873.9040000001</v>
          </cell>
          <cell r="L6">
            <v>316566.73800000001</v>
          </cell>
        </row>
        <row r="7">
          <cell r="I7">
            <v>227170.44</v>
          </cell>
          <cell r="J7">
            <v>246.37166851000001</v>
          </cell>
          <cell r="K7">
            <v>1060677.56116</v>
          </cell>
          <cell r="L7">
            <v>-1664.7144000000001</v>
          </cell>
        </row>
        <row r="8">
          <cell r="I8">
            <v>1917996.72</v>
          </cell>
          <cell r="J8">
            <v>3036.9098235599999</v>
          </cell>
          <cell r="K8">
            <v>4178391.5058596302</v>
          </cell>
          <cell r="L8">
            <v>-16957.2415</v>
          </cell>
        </row>
        <row r="9">
          <cell r="I9">
            <v>11456.1</v>
          </cell>
          <cell r="J9">
            <v>15.46245268</v>
          </cell>
          <cell r="K9">
            <v>67069.05756678</v>
          </cell>
          <cell r="L9">
            <v>-656.05089999999996</v>
          </cell>
        </row>
        <row r="10">
          <cell r="I10">
            <v>561299.51</v>
          </cell>
          <cell r="J10">
            <v>177.10348091</v>
          </cell>
          <cell r="K10">
            <v>1424824.02732247</v>
          </cell>
          <cell r="L10">
            <v>60132.668700000002</v>
          </cell>
        </row>
        <row r="11">
          <cell r="I11">
            <v>381.34</v>
          </cell>
          <cell r="J11">
            <v>0.118496</v>
          </cell>
          <cell r="K11">
            <v>6774.88</v>
          </cell>
          <cell r="L11">
            <v>-63.828099999999999</v>
          </cell>
        </row>
        <row r="12">
          <cell r="I12">
            <v>217221.53</v>
          </cell>
          <cell r="J12">
            <v>47.611803639999998</v>
          </cell>
          <cell r="K12">
            <v>738357.47086592996</v>
          </cell>
          <cell r="L12">
            <v>58651.870499999997</v>
          </cell>
        </row>
        <row r="13">
          <cell r="I13">
            <v>375383.35</v>
          </cell>
          <cell r="J13">
            <v>412.74562563000001</v>
          </cell>
          <cell r="K13">
            <v>2805448.2212428399</v>
          </cell>
          <cell r="L13">
            <v>-8923.2690000000002</v>
          </cell>
        </row>
        <row r="14">
          <cell r="I14">
            <v>486477.95</v>
          </cell>
          <cell r="J14">
            <v>549.10195971999997</v>
          </cell>
          <cell r="K14">
            <v>3098987.62940836</v>
          </cell>
          <cell r="L14">
            <v>-14336.6718</v>
          </cell>
        </row>
        <row r="15">
          <cell r="I15">
            <v>13259.87</v>
          </cell>
          <cell r="J15">
            <v>12.407843809999999</v>
          </cell>
          <cell r="K15">
            <v>85378.730556890005</v>
          </cell>
          <cell r="L15">
            <v>-410.79610000000002</v>
          </cell>
        </row>
        <row r="16">
          <cell r="I16">
            <v>18234.13</v>
          </cell>
          <cell r="J16">
            <v>23.336354140000001</v>
          </cell>
          <cell r="K16">
            <v>89580.821211329996</v>
          </cell>
          <cell r="L16">
            <v>-45.580199999999998</v>
          </cell>
        </row>
        <row r="17">
          <cell r="I17">
            <v>3192739.71</v>
          </cell>
          <cell r="J17">
            <v>2620.34580104</v>
          </cell>
          <cell r="K17">
            <v>3872717.2282148399</v>
          </cell>
          <cell r="L17">
            <v>334741.73</v>
          </cell>
        </row>
        <row r="18">
          <cell r="I18">
            <v>444613</v>
          </cell>
          <cell r="J18">
            <v>742.92952477999995</v>
          </cell>
          <cell r="K18">
            <v>2355584.1372191398</v>
          </cell>
          <cell r="L18">
            <v>-11885.4892</v>
          </cell>
        </row>
        <row r="19">
          <cell r="I19">
            <v>27084.25</v>
          </cell>
          <cell r="J19">
            <v>9.1866400000000001E-2</v>
          </cell>
          <cell r="K19">
            <v>724.17969785000003</v>
          </cell>
          <cell r="L19">
            <v>16122.2163</v>
          </cell>
        </row>
        <row r="20">
          <cell r="I20">
            <v>17967.75</v>
          </cell>
          <cell r="J20">
            <v>21.318440639999999</v>
          </cell>
          <cell r="K20">
            <v>106873.71529254</v>
          </cell>
          <cell r="L20">
            <v>-1263.6114</v>
          </cell>
        </row>
        <row r="21">
          <cell r="I21">
            <v>129480.61</v>
          </cell>
          <cell r="J21">
            <v>184.58425396000001</v>
          </cell>
          <cell r="K21">
            <v>685668.70710084995</v>
          </cell>
          <cell r="L21">
            <v>12471.5195</v>
          </cell>
        </row>
        <row r="22">
          <cell r="I22">
            <v>181372.97</v>
          </cell>
          <cell r="J22">
            <v>227.17258459999999</v>
          </cell>
          <cell r="K22">
            <v>749948.95262149</v>
          </cell>
          <cell r="L22">
            <v>17100.6646</v>
          </cell>
        </row>
        <row r="23">
          <cell r="I23">
            <v>245210.61</v>
          </cell>
          <cell r="J23">
            <v>122.53325637</v>
          </cell>
          <cell r="K23">
            <v>449193.21938321</v>
          </cell>
          <cell r="L23">
            <v>-7884.9376000000002</v>
          </cell>
        </row>
        <row r="24">
          <cell r="I24">
            <v>7288385.75</v>
          </cell>
          <cell r="J24">
            <v>9547.0269989299995</v>
          </cell>
          <cell r="K24">
            <v>47038858.809623897</v>
          </cell>
          <cell r="L24">
            <v>-133358.58309999999</v>
          </cell>
        </row>
        <row r="25">
          <cell r="I25">
            <v>445059.2</v>
          </cell>
          <cell r="J25">
            <v>523.26488516999996</v>
          </cell>
          <cell r="K25">
            <v>2779987.1864367402</v>
          </cell>
          <cell r="L25">
            <v>-8699.3626999999997</v>
          </cell>
        </row>
        <row r="26">
          <cell r="I26">
            <v>75722.720000000001</v>
          </cell>
          <cell r="J26">
            <v>49.816415399999997</v>
          </cell>
          <cell r="K26">
            <v>308561.55534765997</v>
          </cell>
          <cell r="L26">
            <v>-81.551000000000002</v>
          </cell>
        </row>
        <row r="27">
          <cell r="I27">
            <v>5440</v>
          </cell>
          <cell r="J27">
            <v>5.7732947599999997</v>
          </cell>
          <cell r="K27">
            <v>34411.867238879997</v>
          </cell>
          <cell r="L27">
            <v>3910.5419999999999</v>
          </cell>
        </row>
        <row r="28">
          <cell r="I28">
            <v>122085.52</v>
          </cell>
          <cell r="J28">
            <v>162.12774393999999</v>
          </cell>
          <cell r="K28">
            <v>732704.04670992994</v>
          </cell>
          <cell r="L28">
            <v>-1643.0993000000001</v>
          </cell>
        </row>
        <row r="29">
          <cell r="I29">
            <v>203817.41</v>
          </cell>
          <cell r="J29">
            <v>288.14575875000003</v>
          </cell>
          <cell r="K29">
            <v>1211590.5020151199</v>
          </cell>
          <cell r="L29">
            <v>3746.2444</v>
          </cell>
        </row>
        <row r="30">
          <cell r="I30">
            <v>93531.29</v>
          </cell>
          <cell r="J30">
            <v>131.59484520999999</v>
          </cell>
          <cell r="K30">
            <v>521948.25381649</v>
          </cell>
          <cell r="L30">
            <v>-4403.0810000000001</v>
          </cell>
        </row>
        <row r="31">
          <cell r="I31">
            <v>2893033.91</v>
          </cell>
          <cell r="J31">
            <v>2292.4594494799999</v>
          </cell>
          <cell r="K31">
            <v>3857235.1819697302</v>
          </cell>
          <cell r="L31">
            <v>113854.2222</v>
          </cell>
        </row>
        <row r="32">
          <cell r="I32">
            <v>348684.57</v>
          </cell>
          <cell r="J32">
            <v>402.16550192</v>
          </cell>
          <cell r="K32">
            <v>2067938.7788</v>
          </cell>
          <cell r="L32">
            <v>0</v>
          </cell>
        </row>
        <row r="33">
          <cell r="I33">
            <v>100012.82</v>
          </cell>
          <cell r="J33">
            <v>77.381131429999996</v>
          </cell>
          <cell r="K33">
            <v>750218.52290927002</v>
          </cell>
          <cell r="L33">
            <v>-4.3E-3</v>
          </cell>
        </row>
      </sheetData>
      <sheetData sheetId="9">
        <row r="3">
          <cell r="J3">
            <v>14150</v>
          </cell>
          <cell r="K3">
            <v>21.504899999999999</v>
          </cell>
          <cell r="L3">
            <v>318266.81300000002</v>
          </cell>
          <cell r="M3">
            <v>25540.745999999999</v>
          </cell>
        </row>
        <row r="4">
          <cell r="J4">
            <v>685495</v>
          </cell>
          <cell r="K4">
            <v>305.64999999999998</v>
          </cell>
          <cell r="L4">
            <v>1438489</v>
          </cell>
          <cell r="M4">
            <v>770230</v>
          </cell>
        </row>
        <row r="5">
          <cell r="J5">
            <v>15940085.09</v>
          </cell>
          <cell r="K5">
            <v>13569.206389659999</v>
          </cell>
          <cell r="L5">
            <v>94067266.870242804</v>
          </cell>
          <cell r="M5">
            <v>2848519.2801000001</v>
          </cell>
        </row>
        <row r="6">
          <cell r="J6">
            <v>18983238.699999999</v>
          </cell>
          <cell r="K6">
            <v>21649.47761785</v>
          </cell>
          <cell r="L6">
            <v>147838019.086034</v>
          </cell>
          <cell r="M6">
            <v>-442957.1776</v>
          </cell>
        </row>
        <row r="7">
          <cell r="J7">
            <v>1128491.77</v>
          </cell>
          <cell r="K7">
            <v>1343.9469999999999</v>
          </cell>
          <cell r="L7">
            <v>12485639.5</v>
          </cell>
          <cell r="M7">
            <v>-1621.7159999999999</v>
          </cell>
        </row>
        <row r="8">
          <cell r="J8">
            <v>7536398.3499999996</v>
          </cell>
          <cell r="K8">
            <v>8504.3950000000004</v>
          </cell>
          <cell r="L8">
            <v>29436951.260000002</v>
          </cell>
          <cell r="M8">
            <v>1457172.9572000001</v>
          </cell>
        </row>
        <row r="9">
          <cell r="J9">
            <v>64261.99</v>
          </cell>
          <cell r="K9">
            <v>42.93</v>
          </cell>
          <cell r="L9">
            <v>509955.21</v>
          </cell>
          <cell r="M9">
            <v>0</v>
          </cell>
        </row>
        <row r="10">
          <cell r="J10">
            <v>20661787.219999999</v>
          </cell>
          <cell r="K10">
            <v>23894.48074698</v>
          </cell>
          <cell r="L10">
            <v>87879191.243180603</v>
          </cell>
          <cell r="M10">
            <v>11152062.8134</v>
          </cell>
        </row>
        <row r="11">
          <cell r="J11">
            <v>3354181.4</v>
          </cell>
          <cell r="K11">
            <v>2999.6247215100002</v>
          </cell>
          <cell r="L11">
            <v>24780715.716160301</v>
          </cell>
          <cell r="M11">
            <v>341331.87550000002</v>
          </cell>
        </row>
        <row r="12">
          <cell r="J12">
            <v>1102887.95</v>
          </cell>
          <cell r="K12">
            <v>2.5</v>
          </cell>
          <cell r="L12">
            <v>3985665</v>
          </cell>
          <cell r="M12">
            <v>783840.49939999997</v>
          </cell>
        </row>
        <row r="13">
          <cell r="J13">
            <v>3632861.92</v>
          </cell>
          <cell r="K13">
            <v>2616.7022354000001</v>
          </cell>
          <cell r="L13">
            <v>10488779.534621401</v>
          </cell>
          <cell r="M13">
            <v>253640.51680000001</v>
          </cell>
        </row>
      </sheetData>
      <sheetData sheetId="10">
        <row r="3">
          <cell r="B3" t="str">
            <v/>
          </cell>
          <cell r="J3">
            <v>3252225</v>
          </cell>
          <cell r="K3">
            <v>5337.2255999999998</v>
          </cell>
          <cell r="L3">
            <v>9401584.4330000002</v>
          </cell>
          <cell r="M3">
            <v>626737.50399999996</v>
          </cell>
        </row>
        <row r="4">
          <cell r="J4">
            <v>2665698.7999999998</v>
          </cell>
          <cell r="K4">
            <v>333.15088114000002</v>
          </cell>
          <cell r="L4">
            <v>15399148.459987899</v>
          </cell>
          <cell r="M4">
            <v>-377320.62829999998</v>
          </cell>
        </row>
        <row r="5">
          <cell r="J5">
            <v>4841418.26</v>
          </cell>
          <cell r="K5">
            <v>4708.5137331599999</v>
          </cell>
          <cell r="L5">
            <v>10209948.181723399</v>
          </cell>
          <cell r="M5">
            <v>443808.5184</v>
          </cell>
        </row>
        <row r="6">
          <cell r="J6">
            <v>9552610.3699999992</v>
          </cell>
          <cell r="K6">
            <v>9992.8588430899999</v>
          </cell>
          <cell r="L6">
            <v>63261320.899353899</v>
          </cell>
          <cell r="M6">
            <v>-863568.23950000003</v>
          </cell>
        </row>
        <row r="7">
          <cell r="J7">
            <v>492.59</v>
          </cell>
          <cell r="K7">
            <v>0.44</v>
          </cell>
          <cell r="L7">
            <v>1408</v>
          </cell>
          <cell r="M7">
            <v>-6.556</v>
          </cell>
        </row>
        <row r="8">
          <cell r="J8">
            <v>8125749.8300000001</v>
          </cell>
          <cell r="K8">
            <v>6102.6256599799999</v>
          </cell>
          <cell r="L8">
            <v>5450216.2209999999</v>
          </cell>
          <cell r="M8">
            <v>683161.07709999999</v>
          </cell>
        </row>
        <row r="9">
          <cell r="J9">
            <v>1340365.05</v>
          </cell>
          <cell r="K9">
            <v>834.48199999999997</v>
          </cell>
          <cell r="L9">
            <v>5876563</v>
          </cell>
          <cell r="M9">
            <v>0</v>
          </cell>
        </row>
        <row r="10">
          <cell r="J10">
            <v>1771751</v>
          </cell>
          <cell r="K10">
            <v>1841.184</v>
          </cell>
          <cell r="L10">
            <v>18356995.592999998</v>
          </cell>
          <cell r="M10">
            <v>0</v>
          </cell>
        </row>
        <row r="11">
          <cell r="J11">
            <v>3697026.87</v>
          </cell>
          <cell r="K11">
            <v>4167.9572593700004</v>
          </cell>
          <cell r="L11">
            <v>16277481.8225733</v>
          </cell>
          <cell r="M11">
            <v>-242733.73050000001</v>
          </cell>
        </row>
        <row r="12">
          <cell r="J12">
            <v>426660.94</v>
          </cell>
          <cell r="K12">
            <v>164.63728078</v>
          </cell>
          <cell r="L12">
            <v>778255.15815378004</v>
          </cell>
          <cell r="M12">
            <v>128172.4486</v>
          </cell>
        </row>
        <row r="13">
          <cell r="J13">
            <v>3335140.01</v>
          </cell>
          <cell r="K13">
            <v>3566.7503759400001</v>
          </cell>
          <cell r="L13">
            <v>2026716.8200664001</v>
          </cell>
          <cell r="M13">
            <v>292773.91950000002</v>
          </cell>
        </row>
      </sheetData>
      <sheetData sheetId="11"/>
      <sheetData sheetId="12"/>
      <sheetData sheetId="13">
        <row r="2">
          <cell r="C2">
            <v>0</v>
          </cell>
          <cell r="D2">
            <v>0</v>
          </cell>
          <cell r="E2">
            <v>0</v>
          </cell>
          <cell r="F2">
            <v>0</v>
          </cell>
        </row>
        <row r="3">
          <cell r="C3">
            <v>0</v>
          </cell>
          <cell r="D3">
            <v>0</v>
          </cell>
          <cell r="E3">
            <v>0</v>
          </cell>
          <cell r="F3">
            <v>0</v>
          </cell>
        </row>
        <row r="4">
          <cell r="C4">
            <v>0</v>
          </cell>
          <cell r="D4">
            <v>0</v>
          </cell>
          <cell r="E4">
            <v>0</v>
          </cell>
          <cell r="F4">
            <v>0</v>
          </cell>
        </row>
        <row r="5">
          <cell r="C5">
            <v>66093990.250000007</v>
          </cell>
          <cell r="D5">
            <v>49420.247257989999</v>
          </cell>
          <cell r="E5">
            <v>260743773.15197185</v>
          </cell>
          <cell r="F5">
            <v>105805675.9022</v>
          </cell>
        </row>
        <row r="6">
          <cell r="C6">
            <v>18843961</v>
          </cell>
          <cell r="D6">
            <v>37858.586289999941</v>
          </cell>
          <cell r="E6">
            <v>8423064.3699999992</v>
          </cell>
          <cell r="F6">
            <v>1417153.4300000006</v>
          </cell>
        </row>
        <row r="7">
          <cell r="C7">
            <v>84937951.25</v>
          </cell>
          <cell r="D7">
            <v>87278.83354798994</v>
          </cell>
          <cell r="E7">
            <v>269166837.52197182</v>
          </cell>
          <cell r="F7">
            <v>107222829.33220001</v>
          </cell>
        </row>
        <row r="10">
          <cell r="A10" t="str">
            <v>PGE2110051</v>
          </cell>
          <cell r="C10">
            <v>0</v>
          </cell>
        </row>
        <row r="11">
          <cell r="C11">
            <v>5990.5</v>
          </cell>
        </row>
        <row r="12">
          <cell r="C12">
            <v>11854759.220000001</v>
          </cell>
        </row>
        <row r="13">
          <cell r="C13">
            <v>1913.88</v>
          </cell>
        </row>
        <row r="14">
          <cell r="C14">
            <v>56745.23</v>
          </cell>
        </row>
        <row r="15">
          <cell r="C15">
            <v>32025.82</v>
          </cell>
        </row>
        <row r="16">
          <cell r="C16">
            <v>37111.5</v>
          </cell>
        </row>
        <row r="17">
          <cell r="C17">
            <v>605084.94999999995</v>
          </cell>
        </row>
        <row r="18">
          <cell r="C18">
            <v>66596.5</v>
          </cell>
        </row>
        <row r="19">
          <cell r="C19">
            <v>18358483.710000001</v>
          </cell>
        </row>
        <row r="20">
          <cell r="C20">
            <v>4616145.2300000004</v>
          </cell>
        </row>
        <row r="21">
          <cell r="C21">
            <v>0</v>
          </cell>
        </row>
        <row r="22">
          <cell r="C22">
            <v>600</v>
          </cell>
        </row>
        <row r="23">
          <cell r="C23">
            <v>2525452.54</v>
          </cell>
        </row>
        <row r="24">
          <cell r="C24">
            <v>7637938.2199999997</v>
          </cell>
        </row>
        <row r="25">
          <cell r="C25">
            <v>273349.45</v>
          </cell>
        </row>
        <row r="26">
          <cell r="C26">
            <v>1196865.6200000001</v>
          </cell>
        </row>
        <row r="27">
          <cell r="C27">
            <v>372247.83</v>
          </cell>
        </row>
        <row r="28">
          <cell r="C28">
            <v>35531.279999999999</v>
          </cell>
        </row>
        <row r="29">
          <cell r="C29">
            <v>98225.81</v>
          </cell>
        </row>
        <row r="30">
          <cell r="C30">
            <v>413.28</v>
          </cell>
        </row>
        <row r="31">
          <cell r="C31">
            <v>59025.79</v>
          </cell>
        </row>
        <row r="32">
          <cell r="C32">
            <v>3293.68</v>
          </cell>
        </row>
        <row r="33">
          <cell r="C33">
            <v>40800.14</v>
          </cell>
        </row>
        <row r="34">
          <cell r="C34">
            <v>21042.31</v>
          </cell>
        </row>
        <row r="35">
          <cell r="C35">
            <v>53231.88</v>
          </cell>
        </row>
        <row r="36">
          <cell r="C36">
            <v>117003.48</v>
          </cell>
        </row>
        <row r="37">
          <cell r="C37">
            <v>54523.61</v>
          </cell>
        </row>
        <row r="38">
          <cell r="C38">
            <v>17969588.789999999</v>
          </cell>
        </row>
      </sheetData>
      <sheetData sheetId="14">
        <row r="2">
          <cell r="D2">
            <v>66093990.25</v>
          </cell>
          <cell r="E2">
            <v>49420.247257990006</v>
          </cell>
          <cell r="F2">
            <v>260743773.15197191</v>
          </cell>
          <cell r="G2">
            <v>105805675.90220003</v>
          </cell>
        </row>
        <row r="3">
          <cell r="D3">
            <v>18843961</v>
          </cell>
          <cell r="E3">
            <v>37858.586289999941</v>
          </cell>
          <cell r="F3">
            <v>8423064.3699999992</v>
          </cell>
          <cell r="G3">
            <v>1417153.4300000006</v>
          </cell>
        </row>
        <row r="4">
          <cell r="D4">
            <v>0</v>
          </cell>
          <cell r="E4">
            <v>0</v>
          </cell>
          <cell r="F4">
            <v>0</v>
          </cell>
          <cell r="G4">
            <v>0</v>
          </cell>
        </row>
        <row r="5">
          <cell r="D5">
            <v>-2373212.2500000298</v>
          </cell>
          <cell r="E5">
            <v>-65.305000000007567</v>
          </cell>
          <cell r="F5">
            <v>-492853.16000002623</v>
          </cell>
          <cell r="G5">
            <v>-50090.969999983907</v>
          </cell>
        </row>
        <row r="10">
          <cell r="A10" t="str">
            <v>EEGA_CODE</v>
          </cell>
        </row>
      </sheetData>
      <sheetData sheetId="15">
        <row r="2">
          <cell r="A2" t="str">
            <v>DEFINE NAME LIEE</v>
          </cell>
        </row>
      </sheetData>
      <sheetData sheetId="16">
        <row r="11">
          <cell r="C11">
            <v>18843961</v>
          </cell>
        </row>
      </sheetData>
      <sheetData sheetId="17">
        <row r="4">
          <cell r="C4">
            <v>436.90000000000003</v>
          </cell>
          <cell r="O4">
            <v>49.5</v>
          </cell>
          <cell r="Q4" t="str">
            <v>AGC_KW_YTD</v>
          </cell>
        </row>
        <row r="5">
          <cell r="C5">
            <v>738317.20000000007</v>
          </cell>
          <cell r="O5">
            <v>84923.8</v>
          </cell>
        </row>
        <row r="6">
          <cell r="C6">
            <v>132261.40000000002</v>
          </cell>
          <cell r="O6">
            <v>5521.7</v>
          </cell>
        </row>
        <row r="9">
          <cell r="A9" t="str">
            <v>COM</v>
          </cell>
          <cell r="C9">
            <v>6331.5999999999995</v>
          </cell>
          <cell r="O9">
            <v>742.5</v>
          </cell>
        </row>
        <row r="10">
          <cell r="C10">
            <v>10628112.200000001</v>
          </cell>
          <cell r="O10">
            <v>1267429.6000000001</v>
          </cell>
        </row>
        <row r="11">
          <cell r="C11">
            <v>1826820.0999999999</v>
          </cell>
          <cell r="O11">
            <v>111631</v>
          </cell>
        </row>
        <row r="14">
          <cell r="A14" t="str">
            <v>IND</v>
          </cell>
          <cell r="C14">
            <v>489.5</v>
          </cell>
          <cell r="O14">
            <v>42.7</v>
          </cell>
        </row>
        <row r="15">
          <cell r="C15">
            <v>822601.4</v>
          </cell>
          <cell r="O15">
            <v>72357.2</v>
          </cell>
        </row>
        <row r="16">
          <cell r="C16">
            <v>126252.49999999999</v>
          </cell>
          <cell r="O16">
            <v>7671.4</v>
          </cell>
        </row>
        <row r="19">
          <cell r="A19" t="str">
            <v>TOTAL</v>
          </cell>
        </row>
      </sheetData>
      <sheetData sheetId="18">
        <row r="5">
          <cell r="B5">
            <v>915107.93</v>
          </cell>
        </row>
        <row r="6">
          <cell r="B6">
            <v>3117774.07</v>
          </cell>
        </row>
        <row r="7">
          <cell r="B7">
            <v>4022215.7399999993</v>
          </cell>
        </row>
        <row r="8">
          <cell r="B8">
            <v>3857609.5100000007</v>
          </cell>
        </row>
        <row r="9">
          <cell r="B9">
            <v>3750414.370000001</v>
          </cell>
        </row>
        <row r="10">
          <cell r="B10">
            <v>2639225.3499999978</v>
          </cell>
        </row>
        <row r="11">
          <cell r="B11">
            <v>4652292.6700000055</v>
          </cell>
        </row>
        <row r="12">
          <cell r="B12">
            <v>4008625.5399999991</v>
          </cell>
        </row>
        <row r="13">
          <cell r="B13">
            <v>3587479.6799999997</v>
          </cell>
        </row>
        <row r="14">
          <cell r="B14">
            <v>4008309.91</v>
          </cell>
        </row>
        <row r="15">
          <cell r="B15">
            <v>3554498.2799999937</v>
          </cell>
        </row>
        <row r="16">
          <cell r="B16">
            <v>2922577.3800000101</v>
          </cell>
          <cell r="C16">
            <v>621.10099999999784</v>
          </cell>
          <cell r="D16">
            <v>140314.29000000027</v>
          </cell>
        </row>
        <row r="17">
          <cell r="A17" t="str">
            <v>YTD</v>
          </cell>
          <cell r="B17">
            <v>41036130.430000007</v>
          </cell>
          <cell r="C17">
            <v>8438.5429999999978</v>
          </cell>
          <cell r="D17">
            <v>1863315.57</v>
          </cell>
        </row>
      </sheetData>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refreshError="1"/>
      <sheetData sheetId="1" refreshError="1"/>
      <sheetData sheetId="2" refreshError="1">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refreshError="1"/>
      <sheetData sheetId="1"/>
      <sheetData sheetId="2" refreshError="1">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Costs &amp; Impacts"/>
      <sheetName val="Portfolio Costs &amp; Impacts"/>
      <sheetName val="GP Non-resource costs"/>
      <sheetName val="REN Narrative"/>
      <sheetName val="PaidDataSummary"/>
      <sheetName val="PaidDataInception"/>
      <sheetName val="PaidDataMonth"/>
      <sheetName val="NRES SECTOR"/>
      <sheetName val="RES SECTOR"/>
      <sheetName val="NRES END_USE"/>
      <sheetName val="RES END_USE"/>
      <sheetName val="CommitAGGR"/>
      <sheetName val="CommitDETAIL"/>
      <sheetName val="RNCSUMMARY"/>
      <sheetName val="COMMIT EI"/>
      <sheetName val="COMMIT EI DETAIL"/>
      <sheetName val="Commit_research"/>
      <sheetName val="AuditsMonthly"/>
      <sheetName val="YTD kwh kw thms"/>
      <sheetName val="PaidDataNotes"/>
      <sheetName val="COCFL"/>
    </sheetNames>
    <sheetDataSet>
      <sheetData sheetId="0">
        <row r="9">
          <cell r="A9" t="str">
            <v>PGE21001</v>
          </cell>
        </row>
      </sheetData>
      <sheetData sheetId="1"/>
      <sheetData sheetId="2"/>
      <sheetData sheetId="3"/>
      <sheetData sheetId="4"/>
      <sheetData sheetId="5"/>
      <sheetData sheetId="6"/>
      <sheetData sheetId="7"/>
      <sheetData sheetId="8"/>
      <sheetData sheetId="9"/>
      <sheetData sheetId="10"/>
      <sheetData sheetId="11">
        <row r="10">
          <cell r="A10" t="str">
            <v>PGE21006</v>
          </cell>
          <cell r="B10" t="str">
            <v>Residential HVAC</v>
          </cell>
          <cell r="C10">
            <v>153126</v>
          </cell>
          <cell r="D10">
            <v>141.89270400999999</v>
          </cell>
          <cell r="E10">
            <v>170506.86</v>
          </cell>
          <cell r="F10">
            <v>-112.18</v>
          </cell>
        </row>
        <row r="11">
          <cell r="A11" t="str">
            <v>PGE21011</v>
          </cell>
          <cell r="B11" t="str">
            <v>Commercial Calculated Incentives</v>
          </cell>
          <cell r="C11">
            <v>11732638.68</v>
          </cell>
          <cell r="D11">
            <v>10731.93</v>
          </cell>
          <cell r="E11">
            <v>99013424.030000001</v>
          </cell>
          <cell r="F11">
            <v>2459424.89</v>
          </cell>
        </row>
        <row r="12">
          <cell r="A12" t="str">
            <v>PGE210112</v>
          </cell>
          <cell r="B12" t="str">
            <v>School Energy Efficiency</v>
          </cell>
          <cell r="C12">
            <v>457173.28</v>
          </cell>
          <cell r="D12">
            <v>279.62</v>
          </cell>
          <cell r="E12">
            <v>5811667.1500000004</v>
          </cell>
          <cell r="F12">
            <v>51751.3</v>
          </cell>
        </row>
        <row r="13">
          <cell r="A13" t="str">
            <v>PGE21012</v>
          </cell>
          <cell r="B13" t="str">
            <v>Commercial Deemed Incentives</v>
          </cell>
          <cell r="C13">
            <v>3588</v>
          </cell>
          <cell r="D13">
            <v>0.77600000000000002</v>
          </cell>
          <cell r="E13">
            <v>7472</v>
          </cell>
          <cell r="F13">
            <v>2059.1</v>
          </cell>
        </row>
        <row r="14">
          <cell r="A14" t="str">
            <v>PGE210123</v>
          </cell>
          <cell r="B14" t="str">
            <v>Healthcare Energy Efficiency Program</v>
          </cell>
          <cell r="C14">
            <v>37566.68</v>
          </cell>
          <cell r="D14">
            <v>77.33</v>
          </cell>
          <cell r="E14">
            <v>1059168</v>
          </cell>
          <cell r="F14">
            <v>178680</v>
          </cell>
        </row>
        <row r="15">
          <cell r="A15" t="str">
            <v>PGE21015</v>
          </cell>
          <cell r="B15" t="str">
            <v>Commercial HVAC</v>
          </cell>
          <cell r="C15">
            <v>50037.79</v>
          </cell>
          <cell r="D15">
            <v>34.806340740000003</v>
          </cell>
          <cell r="E15">
            <v>55190.1</v>
          </cell>
          <cell r="F15">
            <v>-22.09</v>
          </cell>
        </row>
        <row r="16">
          <cell r="A16" t="str">
            <v>PGE21017</v>
          </cell>
          <cell r="B16" t="str">
            <v>Boiler Energy Efficiency Program</v>
          </cell>
          <cell r="C16">
            <v>294569.34000000003</v>
          </cell>
          <cell r="D16">
            <v>0</v>
          </cell>
          <cell r="E16">
            <v>180968.8</v>
          </cell>
          <cell r="F16">
            <v>369630.2</v>
          </cell>
        </row>
        <row r="17">
          <cell r="A17" t="str">
            <v>PGE21021</v>
          </cell>
          <cell r="B17" t="str">
            <v>Industrial Calculated Incentives</v>
          </cell>
          <cell r="C17">
            <v>15646039.710000001</v>
          </cell>
          <cell r="D17">
            <v>5726.28</v>
          </cell>
          <cell r="E17">
            <v>46897260.170000002</v>
          </cell>
          <cell r="F17">
            <v>12970339.699999999</v>
          </cell>
        </row>
        <row r="18">
          <cell r="A18" t="str">
            <v>PGE210210</v>
          </cell>
          <cell r="B18" t="str">
            <v>Industrial Recommissioning Program</v>
          </cell>
          <cell r="C18">
            <v>1373896.87</v>
          </cell>
          <cell r="D18">
            <v>1445.4</v>
          </cell>
          <cell r="E18">
            <v>11759117</v>
          </cell>
          <cell r="F18">
            <v>423159</v>
          </cell>
        </row>
        <row r="19">
          <cell r="A19" t="str">
            <v>PGE21025</v>
          </cell>
          <cell r="B19" t="str">
            <v>California Wastewater Process Optimization Program (CalPOP)</v>
          </cell>
          <cell r="C19">
            <v>253266.44</v>
          </cell>
          <cell r="D19">
            <v>290.54000000000002</v>
          </cell>
          <cell r="E19">
            <v>2621068</v>
          </cell>
          <cell r="F19">
            <v>0</v>
          </cell>
        </row>
        <row r="20">
          <cell r="A20" t="str">
            <v>PGE21026</v>
          </cell>
          <cell r="B20" t="str">
            <v>Energy Efficiency Services for Oil and Gas Production</v>
          </cell>
          <cell r="C20">
            <v>2273622.39</v>
          </cell>
          <cell r="D20">
            <v>2618.87</v>
          </cell>
          <cell r="E20">
            <v>25888464.100000001</v>
          </cell>
          <cell r="F20">
            <v>0</v>
          </cell>
        </row>
        <row r="21">
          <cell r="A21" t="str">
            <v>PGE21027</v>
          </cell>
          <cell r="B21" t="str">
            <v>Heavy Industry Energy Efficiency Program</v>
          </cell>
          <cell r="C21">
            <v>14709712.25</v>
          </cell>
          <cell r="D21">
            <v>9470.5400000000009</v>
          </cell>
          <cell r="E21">
            <v>83644945</v>
          </cell>
          <cell r="F21">
            <v>7450362</v>
          </cell>
        </row>
        <row r="22">
          <cell r="A22" t="str">
            <v>PGE21028</v>
          </cell>
          <cell r="B22" t="str">
            <v>Industrial Compressed Air Program</v>
          </cell>
          <cell r="C22">
            <v>201080.92</v>
          </cell>
          <cell r="D22">
            <v>330.62</v>
          </cell>
          <cell r="E22">
            <v>2659976.2000000002</v>
          </cell>
          <cell r="F22">
            <v>0</v>
          </cell>
        </row>
        <row r="23">
          <cell r="A23" t="str">
            <v>PGE21029</v>
          </cell>
          <cell r="B23" t="str">
            <v>Refinery Energy Efficiency Program</v>
          </cell>
          <cell r="C23">
            <v>8589843.8800000008</v>
          </cell>
          <cell r="D23">
            <v>7199.6</v>
          </cell>
          <cell r="E23">
            <v>68411488</v>
          </cell>
          <cell r="F23">
            <v>6511028</v>
          </cell>
        </row>
        <row r="24">
          <cell r="A24" t="str">
            <v>PGE21031</v>
          </cell>
          <cell r="B24" t="str">
            <v>Agricultural Calculated Incentives</v>
          </cell>
          <cell r="C24">
            <v>2873651.84</v>
          </cell>
          <cell r="D24">
            <v>2735.29</v>
          </cell>
          <cell r="E24">
            <v>22050035.219999999</v>
          </cell>
          <cell r="F24">
            <v>529156.30000000005</v>
          </cell>
        </row>
        <row r="25">
          <cell r="A25" t="str">
            <v>PGE210310</v>
          </cell>
          <cell r="B25" t="str">
            <v xml:space="preserve">Dairy Industry Resource Advantage Program </v>
          </cell>
          <cell r="C25">
            <v>747829.74</v>
          </cell>
          <cell r="D25">
            <v>724.36</v>
          </cell>
          <cell r="E25">
            <v>5887475.8499999996</v>
          </cell>
          <cell r="F25">
            <v>0</v>
          </cell>
        </row>
        <row r="26">
          <cell r="A26" t="str">
            <v>PGE210311</v>
          </cell>
          <cell r="B26" t="str">
            <v>Base Wastewater</v>
          </cell>
          <cell r="C26">
            <v>496654.69</v>
          </cell>
          <cell r="D26">
            <v>1002.53</v>
          </cell>
          <cell r="E26">
            <v>4328439.6500000004</v>
          </cell>
          <cell r="F26">
            <v>0</v>
          </cell>
        </row>
        <row r="27">
          <cell r="A27" t="str">
            <v>PGE21036</v>
          </cell>
          <cell r="B27" t="str">
            <v>Industrial Refrigeration Performance Plus</v>
          </cell>
          <cell r="C27">
            <v>399735.1</v>
          </cell>
          <cell r="D27">
            <v>455.99</v>
          </cell>
          <cell r="E27">
            <v>2350707</v>
          </cell>
          <cell r="F27">
            <v>0</v>
          </cell>
        </row>
        <row r="28">
          <cell r="A28" t="str">
            <v>PGE21038</v>
          </cell>
          <cell r="B28" t="str">
            <v>Wine Industry Efficiency Solutions</v>
          </cell>
          <cell r="C28">
            <v>474321.87</v>
          </cell>
          <cell r="D28">
            <v>418.33</v>
          </cell>
          <cell r="E28">
            <v>3553752.8</v>
          </cell>
          <cell r="F28">
            <v>16779</v>
          </cell>
        </row>
        <row r="29">
          <cell r="A29" t="str">
            <v>PGE2110011</v>
          </cell>
          <cell r="B29" t="str">
            <v>California Community Colleges</v>
          </cell>
          <cell r="C29">
            <v>2127113.2400000002</v>
          </cell>
          <cell r="D29">
            <v>1072.3700000000001</v>
          </cell>
          <cell r="E29">
            <v>6835835.3300000001</v>
          </cell>
          <cell r="F29">
            <v>342174.85</v>
          </cell>
        </row>
        <row r="30">
          <cell r="A30" t="str">
            <v>PGE2110012</v>
          </cell>
          <cell r="B30" t="str">
            <v>University of California/California State University</v>
          </cell>
          <cell r="C30">
            <v>5998322.6200000001</v>
          </cell>
          <cell r="D30">
            <v>3796.54</v>
          </cell>
          <cell r="E30">
            <v>19395716.120000001</v>
          </cell>
          <cell r="F30">
            <v>671200.6</v>
          </cell>
        </row>
        <row r="31">
          <cell r="A31" t="str">
            <v>PGE2110013</v>
          </cell>
          <cell r="B31" t="str">
            <v>State of California</v>
          </cell>
          <cell r="C31">
            <v>365261.94</v>
          </cell>
          <cell r="D31">
            <v>677</v>
          </cell>
          <cell r="E31">
            <v>705133</v>
          </cell>
          <cell r="F31">
            <v>181564</v>
          </cell>
        </row>
        <row r="32">
          <cell r="A32" t="str">
            <v>PGE2110014</v>
          </cell>
          <cell r="B32" t="str">
            <v>Department of Corrections and Rehabilitation</v>
          </cell>
          <cell r="C32">
            <v>510033.24</v>
          </cell>
          <cell r="D32">
            <v>154.1</v>
          </cell>
          <cell r="E32">
            <v>1150101</v>
          </cell>
          <cell r="F32">
            <v>241009</v>
          </cell>
        </row>
        <row r="33">
          <cell r="A33" t="str">
            <v>PGE211007</v>
          </cell>
          <cell r="B33" t="str">
            <v>Association of Monterey Bay Area Governments (AMBAG)</v>
          </cell>
          <cell r="C33">
            <v>103696.95</v>
          </cell>
          <cell r="D33">
            <v>288.77</v>
          </cell>
          <cell r="E33">
            <v>1243181.2</v>
          </cell>
          <cell r="F33">
            <v>0</v>
          </cell>
        </row>
        <row r="34">
          <cell r="A34" t="str">
            <v>PGE211011</v>
          </cell>
          <cell r="B34" t="str">
            <v>KERN</v>
          </cell>
          <cell r="C34">
            <v>8691.74</v>
          </cell>
          <cell r="D34">
            <v>5.4539999999999997</v>
          </cell>
          <cell r="E34">
            <v>84238.2</v>
          </cell>
          <cell r="F34">
            <v>538.11</v>
          </cell>
        </row>
        <row r="35">
          <cell r="A35" t="str">
            <v>PGE211013</v>
          </cell>
          <cell r="B35" t="str">
            <v>Marin County</v>
          </cell>
          <cell r="C35">
            <v>11000</v>
          </cell>
          <cell r="D35">
            <v>8</v>
          </cell>
          <cell r="E35">
            <v>68000</v>
          </cell>
          <cell r="F35">
            <v>0</v>
          </cell>
        </row>
        <row r="36">
          <cell r="A36" t="str">
            <v>PGE211019</v>
          </cell>
          <cell r="B36" t="str">
            <v>San Mateo County</v>
          </cell>
          <cell r="C36">
            <v>52748.27</v>
          </cell>
          <cell r="D36">
            <v>100.92</v>
          </cell>
          <cell r="E36">
            <v>308734.7</v>
          </cell>
          <cell r="F36">
            <v>11575.3</v>
          </cell>
        </row>
        <row r="37">
          <cell r="A37" t="str">
            <v>PGE211022</v>
          </cell>
          <cell r="B37" t="str">
            <v>Sonoma County</v>
          </cell>
          <cell r="C37">
            <v>9885.15</v>
          </cell>
          <cell r="D37">
            <v>72.58</v>
          </cell>
          <cell r="E37">
            <v>17514.3</v>
          </cell>
          <cell r="F37">
            <v>0</v>
          </cell>
        </row>
        <row r="38">
          <cell r="A38" t="str">
            <v>PGE211023</v>
          </cell>
          <cell r="B38" t="str">
            <v>Silicon Valley</v>
          </cell>
          <cell r="C38">
            <v>3151.42</v>
          </cell>
          <cell r="D38">
            <v>10.24</v>
          </cell>
          <cell r="E38">
            <v>45965.53</v>
          </cell>
          <cell r="F38">
            <v>-39.26</v>
          </cell>
        </row>
        <row r="39">
          <cell r="A39" t="str">
            <v>PGE211025</v>
          </cell>
          <cell r="B39" t="str">
            <v>Savings By Design</v>
          </cell>
          <cell r="C39">
            <v>13821821.35</v>
          </cell>
          <cell r="D39">
            <v>8282.48</v>
          </cell>
          <cell r="E39">
            <v>45713094.509999998</v>
          </cell>
          <cell r="F39">
            <v>88257646.200000003</v>
          </cell>
        </row>
        <row r="40">
          <cell r="A40" t="str">
            <v>PGE210128</v>
          </cell>
          <cell r="B40" t="str">
            <v>Enovity SMART</v>
          </cell>
          <cell r="C40">
            <v>3940</v>
          </cell>
          <cell r="D40">
            <v>7</v>
          </cell>
          <cell r="E40">
            <v>503000</v>
          </cell>
          <cell r="F40">
            <v>1000</v>
          </cell>
        </row>
        <row r="41">
          <cell r="A41" t="str">
            <v>PGE21041</v>
          </cell>
          <cell r="B41" t="str">
            <v>Primary Lighting</v>
          </cell>
          <cell r="C41">
            <v>112408</v>
          </cell>
          <cell r="D41">
            <v>145.13425000000001</v>
          </cell>
          <cell r="E41">
            <v>650334.48</v>
          </cell>
          <cell r="F41">
            <v>-4751.45</v>
          </cell>
        </row>
        <row r="42">
          <cell r="A42" t="str">
            <v>PGE21004</v>
          </cell>
          <cell r="B42" t="str">
            <v>ENERGY UPGRADE CALIFORNIA</v>
          </cell>
          <cell r="C42">
            <v>322329.87</v>
          </cell>
          <cell r="D42">
            <v>53.93</v>
          </cell>
          <cell r="E42">
            <v>72545.509999999995</v>
          </cell>
          <cell r="F42">
            <v>7979.86</v>
          </cell>
        </row>
        <row r="43">
          <cell r="A43" t="str">
            <v>PGE210135</v>
          </cell>
          <cell r="B43" t="str">
            <v>Water Infrasructure and System Efficiency</v>
          </cell>
          <cell r="C43">
            <v>9577</v>
          </cell>
          <cell r="D43">
            <v>3.34</v>
          </cell>
          <cell r="E43">
            <v>88228.800000000003</v>
          </cell>
          <cell r="F43">
            <v>0</v>
          </cell>
        </row>
        <row r="44">
          <cell r="A44">
            <v>0</v>
          </cell>
          <cell r="B44">
            <v>0</v>
          </cell>
          <cell r="C44">
            <v>0</v>
          </cell>
          <cell r="D44">
            <v>0</v>
          </cell>
          <cell r="E44">
            <v>0</v>
          </cell>
          <cell r="F44">
            <v>0</v>
          </cell>
        </row>
        <row r="46">
          <cell r="A46">
            <v>0</v>
          </cell>
          <cell r="B46">
            <v>0</v>
          </cell>
          <cell r="C46">
            <v>0</v>
          </cell>
          <cell r="D46">
            <v>0</v>
          </cell>
          <cell r="E46">
            <v>0</v>
          </cell>
          <cell r="F46">
            <v>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Definition"/>
      <sheetName val="Definitions"/>
      <sheetName val="SPC"/>
      <sheetName val="Express"/>
      <sheetName val="IEEP"/>
      <sheetName val="SBD"/>
      <sheetName val="AGEE"/>
      <sheetName val="LEEP"/>
      <sheetName val="MAP"/>
      <sheetName val="HEEP"/>
      <sheetName val="EEDR"/>
      <sheetName val="CHEEP"/>
      <sheetName val="CPEEP"/>
      <sheetName val="Ent Cntr"/>
    </sheetNames>
    <sheetDataSet>
      <sheetData sheetId="0" refreshError="1">
        <row r="2">
          <cell r="A2" t="str">
            <v>Paid</v>
          </cell>
        </row>
        <row r="3">
          <cell r="A3" t="str">
            <v>Paid Incremental</v>
          </cell>
        </row>
        <row r="4">
          <cell r="A4" t="str">
            <v>Firm</v>
          </cell>
        </row>
        <row r="5">
          <cell r="A5" t="str">
            <v>Firm Pending</v>
          </cell>
        </row>
        <row r="6">
          <cell r="A6" t="str">
            <v>Reservation</v>
          </cell>
        </row>
        <row r="7">
          <cell r="A7" t="str">
            <v>Waitlist</v>
          </cell>
        </row>
        <row r="8">
          <cell r="A8" t="str">
            <v>Reservation Expired</v>
          </cell>
        </row>
        <row r="9">
          <cell r="A9" t="str">
            <v>2009 Plus</v>
          </cell>
        </row>
        <row r="10">
          <cell r="A10" t="str">
            <v>Rejected</v>
          </cell>
        </row>
        <row r="11">
          <cell r="A11" t="str">
            <v>Exception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Done"/>
      <sheetName val="Years"/>
      <sheetName val="2.1 Done"/>
      <sheetName val="3.1 Done"/>
      <sheetName val="4.1 Done"/>
      <sheetName val="5.1 Done"/>
      <sheetName val="6.1 Done"/>
      <sheetName val="7.1 Done"/>
      <sheetName val="5.2 Done"/>
      <sheetName val="1.3 Done"/>
      <sheetName val="2.3 Done"/>
      <sheetName val="3.3 Done"/>
      <sheetName val="4.3 Done"/>
      <sheetName val="7.3 Done"/>
      <sheetName val="1.4 Done"/>
      <sheetName val="2.4 Done"/>
      <sheetName val="3.4 Done"/>
      <sheetName val="4.4 Done"/>
      <sheetName val="7.4 Done"/>
      <sheetName val="TA 2.1 Done"/>
      <sheetName val="TA 3.1 Done"/>
      <sheetName val="TA 4.1 Done"/>
      <sheetName val="TA 5.1 Done"/>
      <sheetName val="TA 7.1 Done"/>
      <sheetName val="TA 2.2 Done"/>
      <sheetName val="TA 3.2 Done"/>
      <sheetName val="TA 4.2 Done"/>
      <sheetName val="TA 7.2 Done"/>
      <sheetName val="TA 2.4A Done"/>
      <sheetName val="TA 2.4B Done"/>
      <sheetName val="TA 3.4A Done"/>
      <sheetName val="TA 3.4B Done"/>
      <sheetName val="TA 6.1 Done"/>
      <sheetName val="TA 6.2 Done"/>
      <sheetName val="TA 6.3 Done"/>
      <sheetName val="TA 8.1 Done"/>
      <sheetName val="TA 8.2 Done"/>
      <sheetName val="TA 8.3 Done"/>
      <sheetName val="99 $EE"/>
      <sheetName val="99 $EE Commitments"/>
      <sheetName val="99 $&quot;Bridge&quot;"/>
      <sheetName val="99 $LI"/>
      <sheetName val="00 $EE"/>
      <sheetName val="PY99 E-4 DONE"/>
      <sheetName val="PY99 E-1"/>
      <sheetName val="Calculation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le 1.1 - Annual Svgs"/>
      <sheetName val="Table 1.2 - Svgs by End Use"/>
      <sheetName val="Table 1.3 - Svgs by Mkt Sector"/>
      <sheetName val="Table 1.4a - Measure Groups"/>
      <sheetName val="Table 1.4 - Pgm Mea Grpg"/>
      <sheetName val="Table 1.5- Partnership Mea Gp"/>
      <sheetName val="Table 1.6-3rd Party Mea Gp"/>
      <sheetName val="Tables 1.7 &amp; 1.7a - TRC"/>
      <sheetName val="Tables 1.8 &amp; 1.8a - PAC"/>
      <sheetName val="Table 1.9 - Program List"/>
      <sheetName val="Tables 2.1 thru 2.3-Emissions"/>
      <sheetName val="Tables 2.4 &amp; 2.4a - GBI"/>
      <sheetName val="Table 3.1 -  2013-14 Cum Svgs"/>
      <sheetName val="Table 3.2  - 2006-14 Cum Svgs"/>
      <sheetName val="Table 3.3 2010-12 Lifecycle Svg"/>
      <sheetName val="Table 3.4 - 3P Pgms"/>
      <sheetName val="Table 3.5 - Partnerships"/>
      <sheetName val="Table 4.1 - Portfolio FILED"/>
      <sheetName val="Table 4.2 Budget FILED"/>
      <sheetName val="Table 5.1 - EM&amp;V Budget"/>
      <sheetName val="Table 6.1 - Bill Payer Impacts"/>
      <sheetName val="Table 6.1a-b - RatesRev "/>
      <sheetName val="Table 6.2(Rev) - FundingSource"/>
      <sheetName val="Table 7 - Table of Compliance"/>
      <sheetName val="Table 8 - Portolio_Potential"/>
      <sheetName val="Table 9 - Potential 2024"/>
      <sheetName val="Table 6.1 - Bill Payer Impa (2"/>
      <sheetName val="Table 6.1a-b - RatesRev  (2)"/>
      <sheetName val="Table 6.2(Rev) - FundingSou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amp;A"/>
      <sheetName val="T&amp;M"/>
      <sheetName val="Deemed &amp; Dir Install Perf Pymt"/>
      <sheetName val="Pipeline"/>
      <sheetName val="Reporting"/>
      <sheetName val="Attachments"/>
      <sheetName val="Dashboard"/>
      <sheetName val="Invoice Summary"/>
      <sheetName val="Monthly Subtotals"/>
      <sheetName val="Contract Summary"/>
      <sheetName val="Market Segments"/>
      <sheetName val="Cities By Division"/>
      <sheetName val="ReportFormat"/>
      <sheetName val="EneNOC_Monthly_Invoice_Report_-"/>
    </sheetNames>
    <sheetDataSet>
      <sheetData sheetId="0"/>
      <sheetData sheetId="1">
        <row r="2">
          <cell r="C2">
            <v>41244</v>
          </cell>
        </row>
      </sheetData>
      <sheetData sheetId="2"/>
      <sheetData sheetId="3"/>
      <sheetData sheetId="4"/>
      <sheetData sheetId="5"/>
      <sheetData sheetId="6"/>
      <sheetData sheetId="7"/>
      <sheetData sheetId="8"/>
      <sheetData sheetId="9"/>
      <sheetData sheetId="10">
        <row r="44">
          <cell r="A44" t="str">
            <v>Legacy</v>
          </cell>
          <cell r="B44">
            <v>0</v>
          </cell>
          <cell r="G44" t="str">
            <v>CCO</v>
          </cell>
        </row>
        <row r="45">
          <cell r="A45">
            <v>40179</v>
          </cell>
          <cell r="B45">
            <v>0.1</v>
          </cell>
          <cell r="G45" t="str">
            <v>EBA</v>
          </cell>
        </row>
        <row r="46">
          <cell r="A46">
            <v>40210</v>
          </cell>
          <cell r="B46">
            <v>0.5</v>
          </cell>
          <cell r="G46" t="str">
            <v>FRE</v>
          </cell>
        </row>
        <row r="47">
          <cell r="A47">
            <v>40238</v>
          </cell>
          <cell r="B47">
            <v>0.75</v>
          </cell>
          <cell r="G47" t="str">
            <v>KER</v>
          </cell>
        </row>
        <row r="48">
          <cell r="A48">
            <v>40269</v>
          </cell>
          <cell r="B48">
            <v>0.9</v>
          </cell>
          <cell r="G48" t="str">
            <v>NBY</v>
          </cell>
        </row>
        <row r="49">
          <cell r="A49">
            <v>40299</v>
          </cell>
          <cell r="G49" t="str">
            <v>SAC</v>
          </cell>
        </row>
        <row r="50">
          <cell r="A50">
            <v>40330</v>
          </cell>
          <cell r="G50" t="str">
            <v>SFO</v>
          </cell>
        </row>
        <row r="51">
          <cell r="A51">
            <v>40360</v>
          </cell>
          <cell r="G51" t="str">
            <v>SJO</v>
          </cell>
        </row>
        <row r="52">
          <cell r="A52">
            <v>40391</v>
          </cell>
          <cell r="G52" t="str">
            <v>YOS</v>
          </cell>
        </row>
        <row r="53">
          <cell r="A53">
            <v>40422</v>
          </cell>
        </row>
        <row r="54">
          <cell r="A54">
            <v>40452</v>
          </cell>
        </row>
        <row r="55">
          <cell r="A55">
            <v>40483</v>
          </cell>
        </row>
        <row r="56">
          <cell r="A56">
            <v>40513</v>
          </cell>
        </row>
        <row r="57">
          <cell r="A57">
            <v>40544</v>
          </cell>
        </row>
        <row r="58">
          <cell r="A58">
            <v>40575</v>
          </cell>
        </row>
        <row r="59">
          <cell r="A59">
            <v>40603</v>
          </cell>
        </row>
        <row r="60">
          <cell r="A60">
            <v>40634</v>
          </cell>
        </row>
        <row r="61">
          <cell r="A61">
            <v>40664</v>
          </cell>
        </row>
        <row r="62">
          <cell r="A62">
            <v>40695</v>
          </cell>
        </row>
        <row r="63">
          <cell r="A63">
            <v>40725</v>
          </cell>
        </row>
        <row r="64">
          <cell r="A64">
            <v>40756</v>
          </cell>
        </row>
        <row r="65">
          <cell r="A65">
            <v>40787</v>
          </cell>
        </row>
        <row r="66">
          <cell r="A66">
            <v>40817</v>
          </cell>
        </row>
        <row r="67">
          <cell r="A67">
            <v>40848</v>
          </cell>
        </row>
        <row r="68">
          <cell r="A68">
            <v>40878</v>
          </cell>
        </row>
        <row r="69">
          <cell r="A69">
            <v>40909</v>
          </cell>
        </row>
        <row r="70">
          <cell r="A70">
            <v>40940</v>
          </cell>
        </row>
        <row r="71">
          <cell r="A71">
            <v>40969</v>
          </cell>
        </row>
        <row r="72">
          <cell r="A72">
            <v>41000</v>
          </cell>
        </row>
        <row r="73">
          <cell r="A73">
            <v>41030</v>
          </cell>
        </row>
        <row r="74">
          <cell r="A74">
            <v>41061</v>
          </cell>
        </row>
        <row r="75">
          <cell r="A75">
            <v>41091</v>
          </cell>
        </row>
        <row r="76">
          <cell r="A76">
            <v>41122</v>
          </cell>
        </row>
        <row r="77">
          <cell r="A77">
            <v>41153</v>
          </cell>
        </row>
        <row r="78">
          <cell r="A78">
            <v>41183</v>
          </cell>
        </row>
        <row r="79">
          <cell r="A79">
            <v>41214</v>
          </cell>
        </row>
        <row r="80">
          <cell r="A80">
            <v>41244</v>
          </cell>
        </row>
        <row r="81">
          <cell r="A81">
            <v>41275</v>
          </cell>
        </row>
        <row r="82">
          <cell r="A82">
            <v>41306</v>
          </cell>
        </row>
        <row r="83">
          <cell r="A83">
            <v>41334</v>
          </cell>
        </row>
        <row r="84">
          <cell r="A84">
            <v>41365</v>
          </cell>
        </row>
        <row r="85">
          <cell r="A85">
            <v>41395</v>
          </cell>
        </row>
        <row r="86">
          <cell r="A86">
            <v>41426</v>
          </cell>
        </row>
        <row r="87">
          <cell r="A87">
            <v>41456</v>
          </cell>
        </row>
        <row r="88">
          <cell r="A88">
            <v>41487</v>
          </cell>
        </row>
        <row r="89">
          <cell r="A89">
            <v>41518</v>
          </cell>
        </row>
        <row r="90">
          <cell r="A90">
            <v>41548</v>
          </cell>
        </row>
        <row r="91">
          <cell r="A91">
            <v>41579</v>
          </cell>
        </row>
        <row r="92">
          <cell r="A92">
            <v>41609</v>
          </cell>
        </row>
        <row r="93">
          <cell r="A93">
            <v>41640</v>
          </cell>
        </row>
        <row r="94">
          <cell r="A94">
            <v>41671</v>
          </cell>
        </row>
        <row r="95">
          <cell r="A95">
            <v>41699</v>
          </cell>
        </row>
        <row r="96">
          <cell r="A96">
            <v>41730</v>
          </cell>
        </row>
        <row r="97">
          <cell r="A97">
            <v>41760</v>
          </cell>
        </row>
        <row r="98">
          <cell r="A98">
            <v>41791</v>
          </cell>
        </row>
        <row r="99">
          <cell r="A99">
            <v>41821</v>
          </cell>
        </row>
        <row r="100">
          <cell r="A100">
            <v>41852</v>
          </cell>
        </row>
        <row r="101">
          <cell r="A101">
            <v>41883</v>
          </cell>
        </row>
        <row r="102">
          <cell r="A102">
            <v>41913</v>
          </cell>
        </row>
        <row r="103">
          <cell r="A103">
            <v>41944</v>
          </cell>
        </row>
        <row r="104">
          <cell r="A104">
            <v>41974</v>
          </cell>
        </row>
        <row r="105">
          <cell r="A105">
            <v>42005</v>
          </cell>
        </row>
        <row r="106">
          <cell r="A106">
            <v>42036</v>
          </cell>
        </row>
        <row r="107">
          <cell r="A107">
            <v>42064</v>
          </cell>
        </row>
      </sheetData>
      <sheetData sheetId="11"/>
      <sheetData sheetId="12"/>
      <sheetData sheetId="13"/>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Q30"/>
  <sheetViews>
    <sheetView workbookViewId="0">
      <selection activeCell="F23" sqref="F23:G25"/>
    </sheetView>
  </sheetViews>
  <sheetFormatPr defaultColWidth="8.7109375" defaultRowHeight="15"/>
  <cols>
    <col min="1" max="1" width="5.28515625" customWidth="1"/>
    <col min="2" max="2" width="14.42578125" customWidth="1"/>
    <col min="3" max="3" width="14.140625" style="3" customWidth="1"/>
    <col min="4" max="5" width="13.85546875" customWidth="1"/>
    <col min="6" max="8" width="13" customWidth="1"/>
    <col min="9" max="9" width="10.140625" customWidth="1"/>
    <col min="10" max="10" width="11.42578125" customWidth="1"/>
    <col min="12" max="15" width="12.42578125" customWidth="1"/>
    <col min="16" max="16" width="8.7109375" customWidth="1"/>
    <col min="17" max="17" width="19.140625" customWidth="1"/>
  </cols>
  <sheetData>
    <row r="1" spans="1:17" s="17" customFormat="1" ht="36.75" customHeight="1" thickBot="1">
      <c r="A1" s="581" t="s">
        <v>120</v>
      </c>
      <c r="B1" s="581"/>
      <c r="C1" s="581"/>
      <c r="D1" s="581"/>
      <c r="E1" s="581"/>
      <c r="F1" s="581"/>
      <c r="G1" s="581"/>
      <c r="H1" s="581"/>
      <c r="N1" s="26"/>
      <c r="O1" s="24"/>
      <c r="P1" s="24"/>
      <c r="Q1" s="5"/>
    </row>
    <row r="2" spans="1:17" ht="24.75" customHeight="1" thickBot="1">
      <c r="B2" s="591" t="s">
        <v>123</v>
      </c>
      <c r="C2" s="593"/>
      <c r="D2" s="593"/>
      <c r="E2" s="593"/>
      <c r="F2" s="593"/>
      <c r="G2" s="593"/>
      <c r="H2" s="592"/>
      <c r="K2" s="589" t="s">
        <v>21</v>
      </c>
      <c r="L2" s="594"/>
      <c r="M2" s="594"/>
      <c r="N2" s="594"/>
      <c r="O2" s="590"/>
    </row>
    <row r="3" spans="1:17" ht="30.75" customHeight="1" thickBot="1">
      <c r="B3" s="75"/>
      <c r="C3" s="591" t="s">
        <v>117</v>
      </c>
      <c r="D3" s="592"/>
      <c r="E3" s="591" t="s">
        <v>25</v>
      </c>
      <c r="F3" s="592"/>
      <c r="G3" s="591" t="s">
        <v>16</v>
      </c>
      <c r="H3" s="592"/>
      <c r="K3" s="67"/>
      <c r="L3" s="6" t="s">
        <v>118</v>
      </c>
      <c r="M3" s="11" t="s">
        <v>24</v>
      </c>
      <c r="N3" s="11" t="s">
        <v>25</v>
      </c>
      <c r="O3" s="8" t="s">
        <v>16</v>
      </c>
    </row>
    <row r="4" spans="1:17" s="3" customFormat="1" ht="20.25" customHeight="1" thickBot="1">
      <c r="B4" s="74"/>
      <c r="C4" s="78" t="s">
        <v>66</v>
      </c>
      <c r="D4" s="77" t="s">
        <v>124</v>
      </c>
      <c r="E4" s="78" t="s">
        <v>66</v>
      </c>
      <c r="F4" s="77" t="s">
        <v>124</v>
      </c>
      <c r="G4" s="78" t="s">
        <v>66</v>
      </c>
      <c r="H4" s="77" t="s">
        <v>124</v>
      </c>
      <c r="K4" s="68"/>
      <c r="L4" s="9">
        <v>0.09</v>
      </c>
      <c r="M4" s="12">
        <v>0.03</v>
      </c>
      <c r="N4" s="12">
        <v>0.12</v>
      </c>
      <c r="O4" s="10">
        <v>0.03</v>
      </c>
      <c r="P4" s="17"/>
    </row>
    <row r="5" spans="1:17" s="3" customFormat="1" ht="15.75" customHeight="1">
      <c r="B5" s="23" t="s">
        <v>22</v>
      </c>
      <c r="C5" s="83">
        <f>347592891.222931</f>
        <v>347592891.22293103</v>
      </c>
      <c r="D5" s="84">
        <v>42512387.166007593</v>
      </c>
      <c r="E5" s="83">
        <v>15335247.789549001</v>
      </c>
      <c r="F5" s="84">
        <v>733888.59570268844</v>
      </c>
      <c r="G5" s="83">
        <v>25920616.897526436</v>
      </c>
      <c r="H5" s="84">
        <v>2276513.3101734021</v>
      </c>
      <c r="K5" s="64" t="s">
        <v>22</v>
      </c>
      <c r="L5" s="89">
        <f>$L$4*(C5-D5)</f>
        <v>27457245.365123108</v>
      </c>
      <c r="M5" s="90">
        <f>$M$4*(C5-D5)</f>
        <v>9152415.1217077039</v>
      </c>
      <c r="N5" s="90">
        <f>$N$4*(E5-F5)</f>
        <v>1752163.1032615574</v>
      </c>
      <c r="O5" s="90">
        <f>$O$4*(G5-H5)</f>
        <v>709323.10762059095</v>
      </c>
    </row>
    <row r="6" spans="1:17">
      <c r="B6" s="27" t="s">
        <v>6</v>
      </c>
      <c r="C6" s="85">
        <f>255433885.98</f>
        <v>255433885.97999999</v>
      </c>
      <c r="D6" s="86">
        <v>22472321.829999998</v>
      </c>
      <c r="E6" s="85">
        <v>5977851</v>
      </c>
      <c r="F6" s="86">
        <v>1135922</v>
      </c>
      <c r="G6" s="85">
        <v>30061263.399999999</v>
      </c>
      <c r="H6" s="86">
        <v>3763592.9</v>
      </c>
      <c r="K6" s="65" t="s">
        <v>6</v>
      </c>
      <c r="L6" s="89">
        <f t="shared" ref="L6:L7" si="0">$L$4*(C6-D6)</f>
        <v>20966540.773499995</v>
      </c>
      <c r="M6" s="90">
        <f t="shared" ref="M6:M8" si="1">$M$4*(C6-D6)</f>
        <v>6988846.9244999988</v>
      </c>
      <c r="N6" s="90">
        <f t="shared" ref="N6:N8" si="2">$N$4*(E6-F6)</f>
        <v>581031.48</v>
      </c>
      <c r="O6" s="90">
        <f t="shared" ref="O6:O8" si="3">$O$4*(G6-H6)</f>
        <v>788930.11499999999</v>
      </c>
    </row>
    <row r="7" spans="1:17">
      <c r="B7" s="27" t="s">
        <v>23</v>
      </c>
      <c r="C7" s="85">
        <f>96101760</f>
        <v>96101760</v>
      </c>
      <c r="D7" s="86">
        <v>5061837.4400000023</v>
      </c>
      <c r="E7" s="85">
        <v>1043417</v>
      </c>
      <c r="F7" s="86">
        <v>119458.68000000001</v>
      </c>
      <c r="G7" s="85">
        <v>11672257</v>
      </c>
      <c r="H7" s="86">
        <v>2052573.9699999997</v>
      </c>
      <c r="K7" s="65" t="s">
        <v>23</v>
      </c>
      <c r="L7" s="89">
        <f t="shared" si="0"/>
        <v>8193593.0303999996</v>
      </c>
      <c r="M7" s="90">
        <f t="shared" si="1"/>
        <v>2731197.6768</v>
      </c>
      <c r="N7" s="90">
        <f t="shared" si="2"/>
        <v>110874.9984</v>
      </c>
      <c r="O7" s="90">
        <f t="shared" si="3"/>
        <v>288590.49090000003</v>
      </c>
    </row>
    <row r="8" spans="1:17" ht="15.75" thickBot="1">
      <c r="B8" s="28" t="s">
        <v>7</v>
      </c>
      <c r="C8" s="87">
        <f>59135821.7862</f>
        <v>59135821.786200002</v>
      </c>
      <c r="D8" s="88">
        <v>4638645.3364000004</v>
      </c>
      <c r="E8" s="87">
        <v>842590.65329999989</v>
      </c>
      <c r="F8" s="88">
        <v>81816.843099999998</v>
      </c>
      <c r="G8" s="87">
        <v>16040159.965300001</v>
      </c>
      <c r="H8" s="88">
        <v>2943522.965400001</v>
      </c>
      <c r="K8" s="66" t="s">
        <v>7</v>
      </c>
      <c r="L8" s="91">
        <f>$L$4*(C8-D8)</f>
        <v>4904745.8804819994</v>
      </c>
      <c r="M8" s="92">
        <f t="shared" si="1"/>
        <v>1634915.2934939999</v>
      </c>
      <c r="N8" s="92">
        <f t="shared" si="2"/>
        <v>91292.857223999992</v>
      </c>
      <c r="O8" s="92">
        <f t="shared" si="3"/>
        <v>392899.10999699996</v>
      </c>
    </row>
    <row r="9" spans="1:17">
      <c r="B9" s="17" t="s">
        <v>125</v>
      </c>
      <c r="I9" s="17"/>
      <c r="J9" s="3"/>
    </row>
    <row r="10" spans="1:17">
      <c r="A10" s="32"/>
      <c r="B10" s="76"/>
      <c r="N10" s="3"/>
      <c r="O10" s="3"/>
      <c r="P10" s="3"/>
    </row>
    <row r="11" spans="1:17" s="17" customFormat="1" ht="15.75" thickBot="1"/>
    <row r="12" spans="1:17" ht="27" customHeight="1" thickBot="1">
      <c r="D12" s="589" t="s">
        <v>26</v>
      </c>
      <c r="E12" s="595"/>
      <c r="F12" s="595"/>
      <c r="G12" s="590"/>
      <c r="L12" s="17"/>
      <c r="M12" s="17"/>
      <c r="N12" s="589">
        <v>2016</v>
      </c>
      <c r="O12" s="595"/>
      <c r="P12" s="595"/>
      <c r="Q12" s="590"/>
    </row>
    <row r="13" spans="1:17" s="1" customFormat="1" ht="28.5" customHeight="1" thickBot="1">
      <c r="A13" s="3"/>
      <c r="B13" s="589" t="s">
        <v>17</v>
      </c>
      <c r="C13" s="590"/>
      <c r="D13" s="13" t="s">
        <v>22</v>
      </c>
      <c r="E13" s="7" t="s">
        <v>6</v>
      </c>
      <c r="F13" s="7" t="s">
        <v>23</v>
      </c>
      <c r="G13" s="14" t="s">
        <v>7</v>
      </c>
      <c r="H13" s="596" t="s">
        <v>119</v>
      </c>
      <c r="I13" s="597"/>
      <c r="L13" s="589"/>
      <c r="M13" s="590"/>
      <c r="N13" s="13" t="s">
        <v>59</v>
      </c>
      <c r="O13" s="7" t="s">
        <v>1</v>
      </c>
      <c r="P13" s="7" t="s">
        <v>60</v>
      </c>
      <c r="Q13" s="14" t="s">
        <v>61</v>
      </c>
    </row>
    <row r="14" spans="1:17">
      <c r="B14" s="585" t="s">
        <v>18</v>
      </c>
      <c r="C14" s="586"/>
      <c r="D14" s="96">
        <f>56.7%*($C$5-$D$5)</f>
        <v>172980645.80027562</v>
      </c>
      <c r="E14" s="97">
        <f>67%*($C$6-$D$6)</f>
        <v>156084247.98049998</v>
      </c>
      <c r="F14" s="97">
        <f>56.7%*($C$7-$D$7)</f>
        <v>51619636.091520004</v>
      </c>
      <c r="G14" s="98" t="s">
        <v>27</v>
      </c>
      <c r="H14" s="598">
        <f>9%*SUM(D14+E14+F14)</f>
        <v>34261607.688506603</v>
      </c>
      <c r="I14" s="599"/>
      <c r="K14" s="582" t="s">
        <v>22</v>
      </c>
      <c r="L14" s="585" t="s">
        <v>18</v>
      </c>
      <c r="M14" s="586"/>
      <c r="N14" s="93">
        <v>625</v>
      </c>
      <c r="O14" s="24">
        <v>12</v>
      </c>
      <c r="P14" s="24">
        <v>0.8</v>
      </c>
      <c r="Q14" s="16">
        <f>N14*O14*P14</f>
        <v>6000</v>
      </c>
    </row>
    <row r="15" spans="1:17">
      <c r="B15" s="585" t="s">
        <v>19</v>
      </c>
      <c r="C15" s="586"/>
      <c r="D15" s="99">
        <f>28.3%*($C$5-$D$5)</f>
        <v>86337782.648109347</v>
      </c>
      <c r="E15" s="97">
        <f>33%*($C$6-$D$6)</f>
        <v>76877316.169499993</v>
      </c>
      <c r="F15" s="97">
        <f>28.3%*($C$7-$D$7)</f>
        <v>25764298.084480003</v>
      </c>
      <c r="G15" s="98" t="s">
        <v>27</v>
      </c>
      <c r="H15" s="600">
        <f>9%*SUM(D15+E15+F15)</f>
        <v>17008145.721188042</v>
      </c>
      <c r="I15" s="601"/>
      <c r="K15" s="583"/>
      <c r="L15" s="585" t="s">
        <v>19</v>
      </c>
      <c r="M15" s="586"/>
      <c r="N15" s="93">
        <v>85</v>
      </c>
      <c r="O15" s="24">
        <v>12</v>
      </c>
      <c r="P15" s="24">
        <v>0.8</v>
      </c>
      <c r="Q15" s="16">
        <f t="shared" ref="Q15:Q25" si="4">N15*O15*P15</f>
        <v>816</v>
      </c>
    </row>
    <row r="16" spans="1:17" ht="15.75" thickBot="1">
      <c r="B16" s="587" t="s">
        <v>20</v>
      </c>
      <c r="C16" s="588"/>
      <c r="D16" s="100">
        <f>15%*($C$5-$D$5)</f>
        <v>45762075.608538516</v>
      </c>
      <c r="E16" s="101" t="s">
        <v>27</v>
      </c>
      <c r="F16" s="102">
        <f>15%*($C$7-$D$7)</f>
        <v>13655988.384</v>
      </c>
      <c r="G16" s="102">
        <f>1*($C$8-$D$8)</f>
        <v>54497176.4498</v>
      </c>
      <c r="H16" s="602">
        <f>9%*SUM(D16+F16+G16)</f>
        <v>10252371.639810465</v>
      </c>
      <c r="I16" s="603"/>
      <c r="K16" s="584"/>
      <c r="L16" s="587" t="s">
        <v>20</v>
      </c>
      <c r="M16" s="588"/>
      <c r="N16" s="94">
        <v>12.9</v>
      </c>
      <c r="O16" s="25">
        <v>15</v>
      </c>
      <c r="P16" s="25">
        <v>0.8</v>
      </c>
      <c r="Q16" s="15">
        <f t="shared" si="4"/>
        <v>154.80000000000001</v>
      </c>
    </row>
    <row r="17" spans="2:17">
      <c r="F17" s="17"/>
      <c r="G17" s="69"/>
      <c r="K17" s="582" t="s">
        <v>6</v>
      </c>
      <c r="L17" s="585" t="s">
        <v>18</v>
      </c>
      <c r="M17" s="586"/>
      <c r="N17" s="93">
        <v>674</v>
      </c>
      <c r="O17" s="24">
        <v>12</v>
      </c>
      <c r="P17" s="24">
        <v>0.8</v>
      </c>
      <c r="Q17" s="16">
        <f t="shared" si="4"/>
        <v>6470.4000000000005</v>
      </c>
    </row>
    <row r="18" spans="2:17">
      <c r="B18" t="s">
        <v>97</v>
      </c>
      <c r="K18" s="583"/>
      <c r="L18" s="585" t="s">
        <v>19</v>
      </c>
      <c r="M18" s="586"/>
      <c r="N18" s="93">
        <v>122</v>
      </c>
      <c r="O18" s="24">
        <v>12</v>
      </c>
      <c r="P18" s="24">
        <v>0.8</v>
      </c>
      <c r="Q18" s="16">
        <f t="shared" si="4"/>
        <v>1171.2</v>
      </c>
    </row>
    <row r="19" spans="2:17" ht="15.75" thickBot="1">
      <c r="K19" s="584"/>
      <c r="L19" s="587" t="s">
        <v>20</v>
      </c>
      <c r="M19" s="588"/>
      <c r="N19" s="94">
        <v>0</v>
      </c>
      <c r="O19" s="25">
        <v>15</v>
      </c>
      <c r="P19" s="25">
        <v>0.8</v>
      </c>
      <c r="Q19" s="15">
        <f t="shared" si="4"/>
        <v>0</v>
      </c>
    </row>
    <row r="20" spans="2:17" ht="15.75" customHeight="1" thickBot="1">
      <c r="F20" s="17"/>
      <c r="G20" s="17"/>
      <c r="H20" s="17"/>
      <c r="K20" s="582" t="s">
        <v>23</v>
      </c>
      <c r="L20" s="585" t="s">
        <v>18</v>
      </c>
      <c r="M20" s="586"/>
      <c r="N20" s="93">
        <v>181</v>
      </c>
      <c r="O20" s="24">
        <v>12</v>
      </c>
      <c r="P20" s="24">
        <v>0.8</v>
      </c>
      <c r="Q20" s="16">
        <f t="shared" si="4"/>
        <v>1737.6000000000001</v>
      </c>
    </row>
    <row r="21" spans="2:17" ht="15" customHeight="1">
      <c r="B21" s="606" t="s">
        <v>62</v>
      </c>
      <c r="C21" s="607"/>
      <c r="D21" s="608"/>
      <c r="F21" s="612" t="s">
        <v>121</v>
      </c>
      <c r="G21" s="613"/>
      <c r="H21" s="614"/>
      <c r="K21" s="583"/>
      <c r="L21" s="585" t="s">
        <v>19</v>
      </c>
      <c r="M21" s="586"/>
      <c r="N21" s="93">
        <v>24</v>
      </c>
      <c r="O21" s="24">
        <v>12</v>
      </c>
      <c r="P21" s="24">
        <v>0.8</v>
      </c>
      <c r="Q21" s="16">
        <f t="shared" si="4"/>
        <v>230.4</v>
      </c>
    </row>
    <row r="22" spans="2:17" ht="15.75" thickBot="1">
      <c r="B22" s="609"/>
      <c r="C22" s="610"/>
      <c r="D22" s="611"/>
      <c r="F22" s="615"/>
      <c r="G22" s="616"/>
      <c r="H22" s="617"/>
      <c r="K22" s="584"/>
      <c r="L22" s="587" t="s">
        <v>20</v>
      </c>
      <c r="M22" s="588"/>
      <c r="N22" s="94">
        <v>2.6</v>
      </c>
      <c r="O22" s="25">
        <v>15</v>
      </c>
      <c r="P22" s="25">
        <v>0.8</v>
      </c>
      <c r="Q22" s="15">
        <f t="shared" si="4"/>
        <v>31.200000000000003</v>
      </c>
    </row>
    <row r="23" spans="2:17" s="17" customFormat="1" ht="15.75" thickBot="1">
      <c r="B23" s="585" t="s">
        <v>18</v>
      </c>
      <c r="C23" s="586"/>
      <c r="D23" s="105">
        <f>Q14+Q17+Q20+Q23</f>
        <v>14208.000000000002</v>
      </c>
      <c r="F23" s="604" t="s">
        <v>63</v>
      </c>
      <c r="G23" s="605"/>
      <c r="H23" s="103">
        <f>H14/D23</f>
        <v>2411.4307213194397</v>
      </c>
      <c r="K23" s="582" t="s">
        <v>7</v>
      </c>
      <c r="L23" s="585" t="s">
        <v>18</v>
      </c>
      <c r="M23" s="586"/>
      <c r="N23" s="93">
        <v>0</v>
      </c>
      <c r="O23" s="24">
        <v>12</v>
      </c>
      <c r="P23" s="24">
        <v>0.8</v>
      </c>
      <c r="Q23" s="16">
        <f t="shared" si="4"/>
        <v>0</v>
      </c>
    </row>
    <row r="24" spans="2:17" s="17" customFormat="1" ht="15.75" thickBot="1">
      <c r="B24" s="585" t="s">
        <v>19</v>
      </c>
      <c r="C24" s="586"/>
      <c r="D24" s="106">
        <f>Q15+Q18+Q21+Q24</f>
        <v>2217.6</v>
      </c>
      <c r="F24" s="604" t="s">
        <v>64</v>
      </c>
      <c r="G24" s="605"/>
      <c r="H24" s="103">
        <f>H15/D24</f>
        <v>7669.6183807666139</v>
      </c>
      <c r="K24" s="583"/>
      <c r="L24" s="585" t="s">
        <v>19</v>
      </c>
      <c r="M24" s="586"/>
      <c r="N24" s="93">
        <v>0</v>
      </c>
      <c r="O24" s="24">
        <v>12</v>
      </c>
      <c r="P24" s="24">
        <v>0.8</v>
      </c>
      <c r="Q24" s="16">
        <f t="shared" si="4"/>
        <v>0</v>
      </c>
    </row>
    <row r="25" spans="2:17" s="17" customFormat="1" ht="15.75" thickBot="1">
      <c r="B25" s="587" t="s">
        <v>20</v>
      </c>
      <c r="C25" s="588"/>
      <c r="D25" s="107">
        <f>Q16+Q19+Q22+Q25</f>
        <v>393.6</v>
      </c>
      <c r="F25" s="604" t="s">
        <v>65</v>
      </c>
      <c r="G25" s="605"/>
      <c r="H25" s="104">
        <f>H16/D25</f>
        <v>26047.692174315205</v>
      </c>
      <c r="K25" s="584"/>
      <c r="L25" s="587" t="s">
        <v>20</v>
      </c>
      <c r="M25" s="588"/>
      <c r="N25" s="94">
        <v>17.3</v>
      </c>
      <c r="O25" s="25">
        <v>15</v>
      </c>
      <c r="P25" s="25">
        <v>0.8</v>
      </c>
      <c r="Q25" s="15">
        <f t="shared" si="4"/>
        <v>207.60000000000002</v>
      </c>
    </row>
    <row r="26" spans="2:17" s="17" customFormat="1">
      <c r="K26" s="5"/>
      <c r="L26" s="95" t="s">
        <v>134</v>
      </c>
      <c r="M26" s="4"/>
      <c r="N26" s="26"/>
      <c r="O26" s="24"/>
      <c r="P26" s="24"/>
      <c r="Q26" s="5"/>
    </row>
    <row r="27" spans="2:17" s="17" customFormat="1">
      <c r="K27" s="5"/>
      <c r="L27" s="4"/>
      <c r="M27" s="4"/>
      <c r="N27" s="26"/>
      <c r="O27" s="24"/>
      <c r="P27" s="24"/>
      <c r="Q27" s="5"/>
    </row>
    <row r="28" spans="2:17" s="17" customFormat="1"/>
    <row r="30" spans="2:17">
      <c r="G30" s="17"/>
    </row>
  </sheetData>
  <mergeCells count="41">
    <mergeCell ref="F24:G24"/>
    <mergeCell ref="F25:G25"/>
    <mergeCell ref="D12:G12"/>
    <mergeCell ref="B13:C13"/>
    <mergeCell ref="B14:C14"/>
    <mergeCell ref="B15:C15"/>
    <mergeCell ref="B16:C16"/>
    <mergeCell ref="B21:D22"/>
    <mergeCell ref="B23:C23"/>
    <mergeCell ref="B24:C24"/>
    <mergeCell ref="B25:C25"/>
    <mergeCell ref="F21:H22"/>
    <mergeCell ref="F23:G23"/>
    <mergeCell ref="K23:K25"/>
    <mergeCell ref="L23:M23"/>
    <mergeCell ref="L24:M24"/>
    <mergeCell ref="L25:M25"/>
    <mergeCell ref="L16:M16"/>
    <mergeCell ref="K14:K16"/>
    <mergeCell ref="K17:K19"/>
    <mergeCell ref="L17:M17"/>
    <mergeCell ref="L18:M18"/>
    <mergeCell ref="L19:M19"/>
    <mergeCell ref="L14:M14"/>
    <mergeCell ref="L15:M15"/>
    <mergeCell ref="A1:H1"/>
    <mergeCell ref="K20:K22"/>
    <mergeCell ref="L20:M20"/>
    <mergeCell ref="L21:M21"/>
    <mergeCell ref="L22:M22"/>
    <mergeCell ref="L13:M13"/>
    <mergeCell ref="C3:D3"/>
    <mergeCell ref="E3:F3"/>
    <mergeCell ref="G3:H3"/>
    <mergeCell ref="B2:H2"/>
    <mergeCell ref="K2:O2"/>
    <mergeCell ref="N12:Q12"/>
    <mergeCell ref="H13:I13"/>
    <mergeCell ref="H14:I14"/>
    <mergeCell ref="H15:I15"/>
    <mergeCell ref="H16:I1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fitToPage="1"/>
  </sheetPr>
  <dimension ref="A1:L28"/>
  <sheetViews>
    <sheetView topLeftCell="D1" workbookViewId="0">
      <selection activeCell="G21" sqref="G21"/>
    </sheetView>
  </sheetViews>
  <sheetFormatPr defaultColWidth="8.7109375" defaultRowHeight="15"/>
  <cols>
    <col min="2" max="2" width="29" style="17" customWidth="1"/>
    <col min="3" max="3" width="22.42578125" customWidth="1"/>
    <col min="4" max="4" width="14" customWidth="1"/>
    <col min="5" max="5" width="18.85546875" customWidth="1"/>
    <col min="6" max="6" width="32.140625" customWidth="1"/>
    <col min="7" max="7" width="25.7109375" customWidth="1"/>
    <col min="8" max="8" width="23" style="17" customWidth="1"/>
    <col min="9" max="9" width="35.7109375" customWidth="1"/>
    <col min="10" max="10" width="18.140625" customWidth="1"/>
    <col min="11" max="11" width="10.85546875" customWidth="1"/>
  </cols>
  <sheetData>
    <row r="1" spans="1:12" s="32" customFormat="1" ht="33" customHeight="1">
      <c r="B1" s="70" t="s">
        <v>98</v>
      </c>
      <c r="C1" s="71" t="s">
        <v>90</v>
      </c>
      <c r="D1" s="71" t="s">
        <v>10</v>
      </c>
      <c r="E1" s="71" t="s">
        <v>91</v>
      </c>
      <c r="F1" s="71" t="s">
        <v>0</v>
      </c>
      <c r="G1" s="71" t="s">
        <v>84</v>
      </c>
      <c r="H1" s="72" t="s">
        <v>96</v>
      </c>
      <c r="I1" s="72" t="s">
        <v>9</v>
      </c>
      <c r="J1" s="73" t="s">
        <v>89</v>
      </c>
      <c r="K1" s="73" t="s">
        <v>95</v>
      </c>
      <c r="L1" s="32" t="s">
        <v>122</v>
      </c>
    </row>
    <row r="2" spans="1:12">
      <c r="A2" t="s">
        <v>3</v>
      </c>
      <c r="B2" s="17" t="s">
        <v>83</v>
      </c>
      <c r="C2" s="17" t="s">
        <v>15</v>
      </c>
      <c r="D2" s="17" t="s">
        <v>11</v>
      </c>
      <c r="E2" s="17" t="s">
        <v>4</v>
      </c>
      <c r="F2" t="s">
        <v>112</v>
      </c>
      <c r="G2" s="17" t="s">
        <v>106</v>
      </c>
      <c r="H2" s="17" t="s">
        <v>110</v>
      </c>
      <c r="I2" s="17" t="s">
        <v>70</v>
      </c>
      <c r="J2" t="s">
        <v>100</v>
      </c>
      <c r="K2">
        <v>2010</v>
      </c>
      <c r="L2" t="s">
        <v>68</v>
      </c>
    </row>
    <row r="3" spans="1:12">
      <c r="A3" t="s">
        <v>6</v>
      </c>
      <c r="B3" s="17" t="s">
        <v>133</v>
      </c>
      <c r="C3" s="17" t="s">
        <v>16</v>
      </c>
      <c r="D3" t="s">
        <v>12</v>
      </c>
      <c r="E3" t="s">
        <v>5</v>
      </c>
      <c r="F3" t="s">
        <v>113</v>
      </c>
      <c r="G3" s="17" t="s">
        <v>103</v>
      </c>
      <c r="H3" s="17" t="s">
        <v>111</v>
      </c>
      <c r="I3" s="17" t="s">
        <v>71</v>
      </c>
      <c r="J3" t="s">
        <v>101</v>
      </c>
      <c r="K3">
        <v>2011</v>
      </c>
      <c r="L3" t="s">
        <v>69</v>
      </c>
    </row>
    <row r="4" spans="1:12">
      <c r="A4" t="s">
        <v>8</v>
      </c>
      <c r="B4" s="17" t="s">
        <v>102</v>
      </c>
      <c r="C4" t="s">
        <v>25</v>
      </c>
      <c r="D4" s="17" t="s">
        <v>132</v>
      </c>
      <c r="E4" t="s">
        <v>2</v>
      </c>
      <c r="F4" t="s">
        <v>114</v>
      </c>
      <c r="G4" s="17" t="s">
        <v>126</v>
      </c>
      <c r="H4" s="17" t="s">
        <v>104</v>
      </c>
      <c r="I4" s="17" t="s">
        <v>72</v>
      </c>
      <c r="J4" t="s">
        <v>92</v>
      </c>
      <c r="K4" s="17">
        <v>2012</v>
      </c>
      <c r="L4" t="s">
        <v>67</v>
      </c>
    </row>
    <row r="5" spans="1:12">
      <c r="A5" t="s">
        <v>7</v>
      </c>
      <c r="B5" s="17" t="s">
        <v>82</v>
      </c>
      <c r="C5" s="63" t="s">
        <v>99</v>
      </c>
      <c r="D5" t="s">
        <v>13</v>
      </c>
      <c r="E5" t="s">
        <v>25</v>
      </c>
      <c r="F5" t="s">
        <v>115</v>
      </c>
      <c r="G5" s="17" t="s">
        <v>108</v>
      </c>
      <c r="H5" s="17" t="s">
        <v>105</v>
      </c>
      <c r="I5" s="17" t="s">
        <v>74</v>
      </c>
      <c r="J5" t="s">
        <v>93</v>
      </c>
      <c r="K5" s="17">
        <v>2013</v>
      </c>
    </row>
    <row r="6" spans="1:12">
      <c r="B6" s="17" t="s">
        <v>73</v>
      </c>
      <c r="D6" t="s">
        <v>14</v>
      </c>
      <c r="F6" t="s">
        <v>128</v>
      </c>
      <c r="G6" s="17" t="s">
        <v>107</v>
      </c>
      <c r="H6" s="17" t="s">
        <v>25</v>
      </c>
      <c r="I6" s="17" t="s">
        <v>75</v>
      </c>
      <c r="J6" t="s">
        <v>94</v>
      </c>
      <c r="K6" s="17">
        <v>2014</v>
      </c>
    </row>
    <row r="7" spans="1:12" ht="15.75">
      <c r="B7" s="17" t="s">
        <v>109</v>
      </c>
      <c r="F7" t="s">
        <v>129</v>
      </c>
      <c r="G7" s="79" t="s">
        <v>127</v>
      </c>
      <c r="H7" s="17" t="s">
        <v>16</v>
      </c>
      <c r="I7" s="17" t="s">
        <v>76</v>
      </c>
      <c r="K7" s="17">
        <v>2015</v>
      </c>
    </row>
    <row r="8" spans="1:12">
      <c r="F8" t="s">
        <v>116</v>
      </c>
      <c r="G8" s="17"/>
      <c r="H8" s="17" t="s">
        <v>99</v>
      </c>
      <c r="I8" s="17" t="s">
        <v>77</v>
      </c>
      <c r="K8" s="17">
        <v>2016</v>
      </c>
    </row>
    <row r="9" spans="1:12">
      <c r="I9" s="17" t="s">
        <v>78</v>
      </c>
      <c r="K9" s="17">
        <v>2017</v>
      </c>
    </row>
    <row r="10" spans="1:12">
      <c r="I10" s="17" t="s">
        <v>79</v>
      </c>
      <c r="K10" s="17">
        <v>2018</v>
      </c>
    </row>
    <row r="11" spans="1:12">
      <c r="I11" s="17" t="s">
        <v>80</v>
      </c>
      <c r="K11" s="17">
        <v>2019</v>
      </c>
    </row>
    <row r="12" spans="1:12">
      <c r="A12" s="29"/>
      <c r="C12" s="29"/>
      <c r="E12" s="29"/>
      <c r="I12" s="17" t="s">
        <v>81</v>
      </c>
      <c r="K12" s="17">
        <v>2020</v>
      </c>
    </row>
    <row r="13" spans="1:12">
      <c r="A13" s="30"/>
      <c r="B13" s="29"/>
      <c r="C13" s="31"/>
      <c r="D13" s="29"/>
      <c r="E13" s="31"/>
    </row>
    <row r="14" spans="1:12">
      <c r="A14" s="30"/>
      <c r="B14" s="30"/>
      <c r="C14" s="31"/>
      <c r="D14" s="31"/>
      <c r="E14" s="31"/>
    </row>
    <row r="15" spans="1:12">
      <c r="A15" s="30"/>
      <c r="B15" s="30"/>
      <c r="C15" s="31"/>
      <c r="D15" s="31"/>
      <c r="E15" s="31"/>
      <c r="G15" s="31"/>
    </row>
    <row r="16" spans="1:12">
      <c r="A16" s="30"/>
      <c r="B16" s="30"/>
      <c r="C16" s="31"/>
      <c r="D16" s="31"/>
      <c r="E16" s="31"/>
      <c r="G16" s="31"/>
    </row>
    <row r="17" spans="2:7">
      <c r="B17" s="30"/>
      <c r="D17" s="31"/>
      <c r="G17" s="17"/>
    </row>
    <row r="18" spans="2:7">
      <c r="G18" s="17"/>
    </row>
    <row r="19" spans="2:7">
      <c r="G19" s="17"/>
    </row>
    <row r="20" spans="2:7">
      <c r="G20" s="17"/>
    </row>
    <row r="21" spans="2:7">
      <c r="G21" s="17"/>
    </row>
    <row r="22" spans="2:7">
      <c r="G22" s="31"/>
    </row>
    <row r="23" spans="2:7">
      <c r="G23" s="17"/>
    </row>
    <row r="24" spans="2:7">
      <c r="G24" s="17"/>
    </row>
    <row r="25" spans="2:7">
      <c r="G25" s="17"/>
    </row>
    <row r="26" spans="2:7">
      <c r="G26" s="17"/>
    </row>
    <row r="27" spans="2:7">
      <c r="G27" s="17"/>
    </row>
    <row r="28" spans="2:7">
      <c r="G28" s="17"/>
    </row>
  </sheetData>
  <dataConsolidate>
    <dataRefs count="3">
      <dataRef ref="B19:B22" sheet="Sheet1"/>
      <dataRef ref="F23:F27" sheet="Sheet1"/>
      <dataRef ref="G28" sheet="Sheet1"/>
    </dataRefs>
  </dataConsolidate>
  <pageMargins left="0" right="0" top="0" bottom="0" header="0" footer="0"/>
  <pageSetup paperSize="8" scale="77"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O32"/>
  <sheetViews>
    <sheetView workbookViewId="0">
      <selection activeCell="M31" sqref="M31"/>
    </sheetView>
  </sheetViews>
  <sheetFormatPr defaultColWidth="8.85546875" defaultRowHeight="15"/>
  <cols>
    <col min="1" max="1" width="9.7109375" customWidth="1"/>
    <col min="2" max="2" width="20.85546875" customWidth="1"/>
    <col min="3" max="6" width="11.85546875" customWidth="1"/>
    <col min="7" max="7" width="12.42578125" customWidth="1"/>
    <col min="8" max="9" width="13.28515625" bestFit="1" customWidth="1"/>
    <col min="10" max="10" width="11.42578125" bestFit="1" customWidth="1"/>
    <col min="11" max="11" width="11.7109375" customWidth="1"/>
  </cols>
  <sheetData>
    <row r="1" spans="2:10" s="17" customFormat="1" ht="15.75" thickBot="1"/>
    <row r="2" spans="2:10" ht="24" customHeight="1" thickBot="1">
      <c r="C2" s="589" t="s">
        <v>139</v>
      </c>
      <c r="D2" s="594"/>
      <c r="E2" s="594"/>
      <c r="F2" s="594"/>
      <c r="G2" s="594"/>
      <c r="H2" s="594"/>
      <c r="I2" s="594"/>
      <c r="J2" s="590"/>
    </row>
    <row r="3" spans="2:10" ht="15.75" thickBot="1">
      <c r="C3" s="849">
        <v>2015</v>
      </c>
      <c r="D3" s="850"/>
      <c r="E3" s="850"/>
      <c r="F3" s="851"/>
      <c r="G3" s="852">
        <v>2016</v>
      </c>
      <c r="H3" s="853"/>
      <c r="I3" s="853"/>
      <c r="J3" s="854"/>
    </row>
    <row r="4" spans="2:10" ht="30" customHeight="1">
      <c r="C4" s="112" t="s">
        <v>118</v>
      </c>
      <c r="D4" s="113" t="s">
        <v>24</v>
      </c>
      <c r="E4" s="113" t="s">
        <v>25</v>
      </c>
      <c r="F4" s="114" t="s">
        <v>16</v>
      </c>
      <c r="G4" s="112" t="s">
        <v>118</v>
      </c>
      <c r="H4" s="113" t="s">
        <v>24</v>
      </c>
      <c r="I4" s="113" t="s">
        <v>25</v>
      </c>
      <c r="J4" s="114" t="s">
        <v>16</v>
      </c>
    </row>
    <row r="5" spans="2:10" ht="15.75" thickBot="1">
      <c r="C5" s="121">
        <v>0.09</v>
      </c>
      <c r="D5" s="122">
        <v>0.03</v>
      </c>
      <c r="E5" s="122">
        <v>0.12</v>
      </c>
      <c r="F5" s="123">
        <v>0.03</v>
      </c>
      <c r="G5" s="121">
        <v>0.09</v>
      </c>
      <c r="H5" s="122">
        <v>0.03</v>
      </c>
      <c r="I5" s="122">
        <v>0.12</v>
      </c>
      <c r="J5" s="123">
        <v>0.03</v>
      </c>
    </row>
    <row r="6" spans="2:10">
      <c r="B6" s="127" t="s">
        <v>22</v>
      </c>
      <c r="C6" s="115">
        <v>28473786</v>
      </c>
      <c r="D6" s="116">
        <v>9491262</v>
      </c>
      <c r="E6" s="116">
        <v>1752163</v>
      </c>
      <c r="F6" s="117">
        <v>670476</v>
      </c>
      <c r="G6" s="115">
        <v>27457245.365123142</v>
      </c>
      <c r="H6" s="116">
        <v>9152415.1217077132</v>
      </c>
      <c r="I6" s="116">
        <v>1752163.1032615574</v>
      </c>
      <c r="J6" s="117">
        <v>709323.10762059095</v>
      </c>
    </row>
    <row r="7" spans="2:10">
      <c r="B7" s="128" t="s">
        <v>6</v>
      </c>
      <c r="C7" s="115">
        <v>21974541</v>
      </c>
      <c r="D7" s="116">
        <v>7324847</v>
      </c>
      <c r="E7" s="116">
        <v>581031</v>
      </c>
      <c r="F7" s="117">
        <v>788930</v>
      </c>
      <c r="G7" s="115">
        <v>20966540.773499995</v>
      </c>
      <c r="H7" s="116">
        <v>6988846.9244999988</v>
      </c>
      <c r="I7" s="116">
        <v>581031.48</v>
      </c>
      <c r="J7" s="117">
        <v>788930.11499999999</v>
      </c>
    </row>
    <row r="8" spans="2:10">
      <c r="B8" s="128" t="s">
        <v>23</v>
      </c>
      <c r="C8" s="115">
        <v>7308445</v>
      </c>
      <c r="D8" s="116">
        <v>2436148</v>
      </c>
      <c r="E8" s="116">
        <v>114457</v>
      </c>
      <c r="F8" s="117">
        <v>668155</v>
      </c>
      <c r="G8" s="115">
        <v>8193593.0303999996</v>
      </c>
      <c r="H8" s="116">
        <v>2731197.6768</v>
      </c>
      <c r="I8" s="116">
        <v>110874.9984</v>
      </c>
      <c r="J8" s="117">
        <v>288590.49090000003</v>
      </c>
    </row>
    <row r="9" spans="2:10" ht="15.75" thickBot="1">
      <c r="B9" s="129" t="s">
        <v>7</v>
      </c>
      <c r="C9" s="118">
        <v>4904746</v>
      </c>
      <c r="D9" s="119">
        <v>1634915</v>
      </c>
      <c r="E9" s="119">
        <v>91293</v>
      </c>
      <c r="F9" s="120">
        <v>392899</v>
      </c>
      <c r="G9" s="118">
        <v>4904745.8804819994</v>
      </c>
      <c r="H9" s="119">
        <v>1634915.2934939996</v>
      </c>
      <c r="I9" s="119">
        <v>91292.857223999992</v>
      </c>
      <c r="J9" s="120">
        <v>392899.10999699996</v>
      </c>
    </row>
    <row r="10" spans="2:10">
      <c r="C10" s="124"/>
      <c r="D10" s="124"/>
      <c r="E10" s="124"/>
      <c r="F10" s="124"/>
    </row>
    <row r="11" spans="2:10" ht="15.75" thickBot="1"/>
    <row r="12" spans="2:10" ht="20.25" customHeight="1" thickBot="1">
      <c r="C12" s="591" t="s">
        <v>140</v>
      </c>
      <c r="D12" s="590"/>
      <c r="E12" s="17"/>
    </row>
    <row r="13" spans="2:10" ht="15.75" thickBot="1">
      <c r="B13" s="17"/>
      <c r="C13" s="152">
        <v>2015</v>
      </c>
      <c r="D13" s="153">
        <v>2016</v>
      </c>
    </row>
    <row r="14" spans="2:10">
      <c r="B14" s="127" t="s">
        <v>63</v>
      </c>
      <c r="C14" s="125">
        <v>2335</v>
      </c>
      <c r="D14" s="125">
        <v>2411.4307213194406</v>
      </c>
    </row>
    <row r="15" spans="2:10">
      <c r="B15" s="128" t="s">
        <v>64</v>
      </c>
      <c r="C15" s="125">
        <v>7127</v>
      </c>
      <c r="D15" s="125">
        <v>7669.6183807666157</v>
      </c>
    </row>
    <row r="16" spans="2:10" ht="15.75" thickBot="1">
      <c r="B16" s="129" t="s">
        <v>65</v>
      </c>
      <c r="C16" s="126">
        <v>22586</v>
      </c>
      <c r="D16" s="126">
        <v>26047.692174315216</v>
      </c>
    </row>
    <row r="18" spans="1:15" ht="15.75" thickBot="1"/>
    <row r="19" spans="1:15" s="1" customFormat="1" ht="22.5" customHeight="1">
      <c r="A19" s="582" t="s">
        <v>141</v>
      </c>
      <c r="B19" s="635" t="s">
        <v>142</v>
      </c>
      <c r="C19" s="635" t="s">
        <v>143</v>
      </c>
      <c r="D19" s="847" t="s">
        <v>22</v>
      </c>
      <c r="E19" s="848"/>
      <c r="F19" s="635" t="s">
        <v>6</v>
      </c>
      <c r="G19" s="635"/>
      <c r="H19" s="847" t="s">
        <v>23</v>
      </c>
      <c r="I19" s="848"/>
      <c r="J19" s="635" t="s">
        <v>7</v>
      </c>
      <c r="K19" s="848"/>
    </row>
    <row r="20" spans="1:15" ht="25.5" customHeight="1" thickBot="1">
      <c r="A20" s="845"/>
      <c r="B20" s="846"/>
      <c r="C20" s="846"/>
      <c r="D20" s="150" t="s">
        <v>144</v>
      </c>
      <c r="E20" s="148" t="s">
        <v>145</v>
      </c>
      <c r="F20" s="151" t="s">
        <v>144</v>
      </c>
      <c r="G20" s="149" t="s">
        <v>145</v>
      </c>
      <c r="H20" s="150" t="s">
        <v>144</v>
      </c>
      <c r="I20" s="148" t="s">
        <v>145</v>
      </c>
      <c r="J20" s="151" t="s">
        <v>144</v>
      </c>
      <c r="K20" s="148" t="s">
        <v>145</v>
      </c>
    </row>
    <row r="21" spans="1:15">
      <c r="A21" s="855">
        <v>2015</v>
      </c>
      <c r="B21" s="132" t="s">
        <v>146</v>
      </c>
      <c r="C21" s="154">
        <v>2016</v>
      </c>
      <c r="D21" s="162">
        <v>4568863</v>
      </c>
      <c r="E21" s="859">
        <f>C6</f>
        <v>28473786</v>
      </c>
      <c r="F21" s="162">
        <v>4435076</v>
      </c>
      <c r="G21" s="859">
        <f>C7</f>
        <v>21974541</v>
      </c>
      <c r="H21" s="162">
        <v>794155</v>
      </c>
      <c r="I21" s="859">
        <f>C8</f>
        <v>7308445</v>
      </c>
      <c r="J21" s="162">
        <v>677646</v>
      </c>
      <c r="K21" s="859">
        <f>C9</f>
        <v>4904746</v>
      </c>
    </row>
    <row r="22" spans="1:15">
      <c r="A22" s="856"/>
      <c r="B22" s="26" t="s">
        <v>147</v>
      </c>
      <c r="C22" s="155">
        <v>2017</v>
      </c>
      <c r="D22" s="162">
        <f>'2017 ESPI Awards'!L10</f>
        <v>9748290</v>
      </c>
      <c r="E22" s="860"/>
      <c r="F22" s="162">
        <f>'2017 ESPI Awards'!L28</f>
        <v>8250445</v>
      </c>
      <c r="G22" s="860"/>
      <c r="H22" s="162">
        <f>'2017 ESPI Awards'!L45</f>
        <v>2774388</v>
      </c>
      <c r="I22" s="860"/>
      <c r="J22" s="162">
        <f>'2017 ESPI Awards'!L63</f>
        <v>1205571</v>
      </c>
      <c r="K22" s="860"/>
    </row>
    <row r="23" spans="1:15">
      <c r="A23" s="856"/>
      <c r="B23" s="26" t="s">
        <v>148</v>
      </c>
      <c r="C23" s="155">
        <v>2016</v>
      </c>
      <c r="D23" s="162">
        <v>2744668</v>
      </c>
      <c r="E23" s="156">
        <f>D6</f>
        <v>9491262</v>
      </c>
      <c r="F23" s="162">
        <v>861094</v>
      </c>
      <c r="G23" s="158">
        <f>D7</f>
        <v>7324847</v>
      </c>
      <c r="H23" s="162">
        <v>848062</v>
      </c>
      <c r="I23" s="156">
        <f>D8</f>
        <v>2436148</v>
      </c>
      <c r="J23" s="162">
        <v>587577</v>
      </c>
      <c r="K23" s="160">
        <f>D9</f>
        <v>1634915</v>
      </c>
    </row>
    <row r="24" spans="1:15">
      <c r="A24" s="856"/>
      <c r="B24" s="26" t="s">
        <v>149</v>
      </c>
      <c r="C24" s="155">
        <v>2016</v>
      </c>
      <c r="D24" s="162">
        <v>960345</v>
      </c>
      <c r="E24" s="156">
        <f>E6</f>
        <v>1752163</v>
      </c>
      <c r="F24" s="162">
        <v>581031</v>
      </c>
      <c r="G24" s="158">
        <f>E7</f>
        <v>581031</v>
      </c>
      <c r="H24" s="162">
        <v>97416</v>
      </c>
      <c r="I24" s="156">
        <f>E8</f>
        <v>114457</v>
      </c>
      <c r="J24" s="162">
        <v>59009</v>
      </c>
      <c r="K24" s="160">
        <f>E9</f>
        <v>91293</v>
      </c>
      <c r="O24" s="17"/>
    </row>
    <row r="25" spans="1:15" ht="15.75" thickBot="1">
      <c r="A25" s="857"/>
      <c r="B25" s="135" t="s">
        <v>150</v>
      </c>
      <c r="C25" s="121">
        <v>2016</v>
      </c>
      <c r="D25" s="163">
        <v>322945</v>
      </c>
      <c r="E25" s="157">
        <f>F6</f>
        <v>670476</v>
      </c>
      <c r="F25" s="163">
        <v>539355</v>
      </c>
      <c r="G25" s="159">
        <f>F7</f>
        <v>788930</v>
      </c>
      <c r="H25" s="163">
        <v>186878</v>
      </c>
      <c r="I25" s="157">
        <f>F8</f>
        <v>668155</v>
      </c>
      <c r="J25" s="163">
        <v>186758</v>
      </c>
      <c r="K25" s="161">
        <f>F9</f>
        <v>392899</v>
      </c>
    </row>
    <row r="26" spans="1:15" s="32" customFormat="1" ht="33" customHeight="1" thickBot="1">
      <c r="A26" s="589" t="s">
        <v>153</v>
      </c>
      <c r="B26" s="594"/>
      <c r="C26" s="594"/>
      <c r="D26" s="141"/>
      <c r="E26" s="142"/>
      <c r="F26" s="143"/>
      <c r="G26" s="143"/>
      <c r="H26" s="141"/>
      <c r="I26" s="144"/>
      <c r="J26" s="143"/>
      <c r="K26" s="138"/>
    </row>
    <row r="27" spans="1:15">
      <c r="A27" s="858">
        <v>2016</v>
      </c>
      <c r="B27" s="127" t="s">
        <v>146</v>
      </c>
      <c r="C27" s="111">
        <v>2017</v>
      </c>
      <c r="D27" s="162">
        <f>'2017 ESPI Awards'!L9</f>
        <v>6366816</v>
      </c>
      <c r="E27" s="859">
        <f>G6</f>
        <v>27457245.365123142</v>
      </c>
      <c r="F27" s="162">
        <f>'2017 ESPI Awards'!L27</f>
        <v>6722146</v>
      </c>
      <c r="G27" s="859">
        <f>G7</f>
        <v>20966540.773499995</v>
      </c>
      <c r="H27" s="162">
        <f>'2017 ESPI Awards'!L44</f>
        <v>2257372</v>
      </c>
      <c r="I27" s="859">
        <f>G8</f>
        <v>8193593.0303999996</v>
      </c>
      <c r="J27" s="162">
        <f>'2017 ESPI Awards'!L62</f>
        <v>580946</v>
      </c>
      <c r="K27" s="859">
        <f>G9</f>
        <v>4904745.8804819994</v>
      </c>
    </row>
    <row r="28" spans="1:15">
      <c r="A28" s="858"/>
      <c r="B28" s="128" t="s">
        <v>151</v>
      </c>
      <c r="C28" s="111">
        <v>2018</v>
      </c>
      <c r="D28" s="580"/>
      <c r="E28" s="861"/>
      <c r="F28" s="580"/>
      <c r="G28" s="861"/>
      <c r="H28" s="580"/>
      <c r="I28" s="861"/>
      <c r="J28" s="580"/>
      <c r="K28" s="861"/>
    </row>
    <row r="29" spans="1:15">
      <c r="A29" s="858"/>
      <c r="B29" s="128" t="s">
        <v>148</v>
      </c>
      <c r="C29" s="111">
        <v>2017</v>
      </c>
      <c r="D29" s="162">
        <f>'2017 ESPI Awards'!L4</f>
        <v>4664457.2864370281</v>
      </c>
      <c r="E29" s="158">
        <v>9152415.1217077132</v>
      </c>
      <c r="F29" s="162">
        <f>'2017 ESPI Awards'!L22</f>
        <v>2666023.4102384588</v>
      </c>
      <c r="G29" s="156">
        <f>H7</f>
        <v>6988846.9244999988</v>
      </c>
      <c r="H29" s="162">
        <f>'2017 ESPI Awards'!L39</f>
        <v>1360388.6549302523</v>
      </c>
      <c r="I29" s="158">
        <f>H8</f>
        <v>2731197.6768</v>
      </c>
      <c r="J29" s="162">
        <f>'2017 ESPI Awards'!L57</f>
        <v>723682.45451059006</v>
      </c>
      <c r="K29" s="160">
        <f>H9</f>
        <v>1634915.2934939996</v>
      </c>
    </row>
    <row r="30" spans="1:15">
      <c r="A30" s="858"/>
      <c r="B30" s="128" t="s">
        <v>152</v>
      </c>
      <c r="C30" s="111">
        <v>2017</v>
      </c>
      <c r="D30" s="162">
        <f>'2017 ESPI Awards'!L5</f>
        <v>1739464.7987458771</v>
      </c>
      <c r="E30" s="158">
        <v>1752163.1032615574</v>
      </c>
      <c r="F30" s="162">
        <f>'2017 ESPI Awards'!L23</f>
        <v>581031.48</v>
      </c>
      <c r="G30" s="156">
        <f>I7</f>
        <v>581031.48</v>
      </c>
      <c r="H30" s="162">
        <f>'2017 ESPI Awards'!L40</f>
        <v>62108.772000000004</v>
      </c>
      <c r="I30" s="158">
        <f>I8</f>
        <v>110874.9984</v>
      </c>
      <c r="J30" s="162">
        <f>'2017 ESPI Awards'!L58</f>
        <v>91292.857223999992</v>
      </c>
      <c r="K30" s="160">
        <f>I9</f>
        <v>91292.857223999992</v>
      </c>
    </row>
    <row r="31" spans="1:15" ht="15.75" thickBot="1">
      <c r="A31" s="858"/>
      <c r="B31" s="129" t="s">
        <v>150</v>
      </c>
      <c r="C31" s="111">
        <v>2017</v>
      </c>
      <c r="D31" s="163">
        <f>'2017 ESPI Awards'!L6</f>
        <v>706987.59262579307</v>
      </c>
      <c r="E31" s="158">
        <v>709323.10762059095</v>
      </c>
      <c r="F31" s="163">
        <f>'2017 ESPI Awards'!L24</f>
        <v>625148.17920000001</v>
      </c>
      <c r="G31" s="157">
        <f>J7</f>
        <v>788930.11499999999</v>
      </c>
      <c r="H31" s="163">
        <f>'2017 ESPI Awards'!L41</f>
        <v>179405.74290000001</v>
      </c>
      <c r="I31" s="159">
        <f>J8</f>
        <v>288590.49090000003</v>
      </c>
      <c r="J31" s="163">
        <f>'2017 ESPI Awards'!L59</f>
        <v>287878.44930000004</v>
      </c>
      <c r="K31" s="161">
        <f>J9</f>
        <v>392899.10999699996</v>
      </c>
    </row>
    <row r="32" spans="1:15" s="111" customFormat="1" ht="33.75" customHeight="1" thickBot="1">
      <c r="A32" s="589" t="s">
        <v>154</v>
      </c>
      <c r="B32" s="594"/>
      <c r="C32" s="590"/>
      <c r="D32" s="145"/>
      <c r="E32" s="146"/>
      <c r="F32" s="145"/>
      <c r="G32" s="147"/>
      <c r="H32" s="146"/>
      <c r="I32" s="146"/>
      <c r="J32" s="145"/>
      <c r="K32" s="139"/>
    </row>
  </sheetData>
  <mergeCells count="23">
    <mergeCell ref="G21:G22"/>
    <mergeCell ref="I21:I22"/>
    <mergeCell ref="K21:K22"/>
    <mergeCell ref="E27:E28"/>
    <mergeCell ref="G27:G28"/>
    <mergeCell ref="I27:I28"/>
    <mergeCell ref="K27:K28"/>
    <mergeCell ref="A21:A25"/>
    <mergeCell ref="A27:A31"/>
    <mergeCell ref="A26:C26"/>
    <mergeCell ref="A32:C32"/>
    <mergeCell ref="E21:E22"/>
    <mergeCell ref="C2:J2"/>
    <mergeCell ref="A19:A20"/>
    <mergeCell ref="B19:B20"/>
    <mergeCell ref="C19:C20"/>
    <mergeCell ref="D19:E19"/>
    <mergeCell ref="F19:G19"/>
    <mergeCell ref="H19:I19"/>
    <mergeCell ref="J19:K19"/>
    <mergeCell ref="C3:F3"/>
    <mergeCell ref="G3:J3"/>
    <mergeCell ref="C12:D1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49"/>
  <sheetViews>
    <sheetView topLeftCell="A16" workbookViewId="0">
      <selection activeCell="B30" sqref="B30:E32"/>
    </sheetView>
  </sheetViews>
  <sheetFormatPr defaultColWidth="8.85546875" defaultRowHeight="15"/>
  <cols>
    <col min="1" max="1" width="24.42578125" customWidth="1"/>
    <col min="2" max="5" width="14.42578125" customWidth="1"/>
    <col min="7" max="7" width="34.85546875" customWidth="1"/>
    <col min="8" max="8" width="12.85546875" customWidth="1"/>
    <col min="9" max="10" width="13.85546875" customWidth="1"/>
    <col min="11" max="11" width="15.140625" customWidth="1"/>
  </cols>
  <sheetData>
    <row r="1" spans="1:8" s="17" customFormat="1" ht="96.75" customHeight="1">
      <c r="A1" s="630" t="s">
        <v>87</v>
      </c>
      <c r="B1" s="630"/>
      <c r="C1" s="630"/>
      <c r="D1" s="630"/>
      <c r="E1" s="630"/>
      <c r="H1" s="2"/>
    </row>
    <row r="2" spans="1:8" ht="27.75" customHeight="1">
      <c r="A2" s="631" t="s">
        <v>88</v>
      </c>
      <c r="B2" s="631"/>
      <c r="C2" s="631"/>
      <c r="D2" s="631"/>
      <c r="E2" s="631"/>
    </row>
    <row r="3" spans="1:8">
      <c r="A3" s="33" t="s">
        <v>28</v>
      </c>
      <c r="B3" s="34" t="s">
        <v>29</v>
      </c>
      <c r="C3" s="34" t="s">
        <v>6</v>
      </c>
      <c r="D3" s="34" t="s">
        <v>30</v>
      </c>
      <c r="E3" s="35" t="s">
        <v>31</v>
      </c>
    </row>
    <row r="4" spans="1:8">
      <c r="A4" s="618" t="s">
        <v>32</v>
      </c>
      <c r="B4" s="619"/>
      <c r="C4" s="619"/>
      <c r="D4" s="619"/>
      <c r="E4" s="620"/>
    </row>
    <row r="5" spans="1:8">
      <c r="A5" s="36" t="s">
        <v>33</v>
      </c>
      <c r="B5" s="37">
        <v>61794000</v>
      </c>
      <c r="C5" s="37">
        <v>50528000</v>
      </c>
      <c r="D5" s="37">
        <v>19562000</v>
      </c>
      <c r="E5" s="37">
        <v>19579000</v>
      </c>
    </row>
    <row r="6" spans="1:8">
      <c r="A6" s="38" t="s">
        <v>34</v>
      </c>
      <c r="B6" s="39">
        <v>79041000</v>
      </c>
      <c r="C6" s="39">
        <v>93357000</v>
      </c>
      <c r="D6" s="39">
        <v>21675000</v>
      </c>
      <c r="E6" s="39">
        <v>10737000</v>
      </c>
    </row>
    <row r="7" spans="1:8">
      <c r="A7" s="38" t="s">
        <v>35</v>
      </c>
      <c r="B7" s="39">
        <v>18689000</v>
      </c>
      <c r="C7" s="39">
        <v>8449000</v>
      </c>
      <c r="D7" s="39">
        <v>2519000</v>
      </c>
      <c r="E7" s="39">
        <v>11173000</v>
      </c>
    </row>
    <row r="8" spans="1:8">
      <c r="A8" s="38" t="s">
        <v>36</v>
      </c>
      <c r="B8" s="39">
        <v>18823000</v>
      </c>
      <c r="C8" s="39">
        <v>5483000</v>
      </c>
      <c r="D8" s="39">
        <v>994000</v>
      </c>
      <c r="E8" s="39">
        <v>4239000</v>
      </c>
    </row>
    <row r="9" spans="1:8">
      <c r="A9" s="38" t="s">
        <v>37</v>
      </c>
      <c r="B9" s="39">
        <v>13552000</v>
      </c>
      <c r="C9" s="39">
        <v>35254000</v>
      </c>
      <c r="D9" s="39">
        <v>6447000</v>
      </c>
      <c r="E9" s="40" t="s">
        <v>38</v>
      </c>
    </row>
    <row r="10" spans="1:8">
      <c r="A10" s="38" t="s">
        <v>39</v>
      </c>
      <c r="B10" s="39">
        <v>8585000</v>
      </c>
      <c r="C10" s="39">
        <v>5978000</v>
      </c>
      <c r="D10" s="39">
        <v>1051000</v>
      </c>
      <c r="E10" s="39">
        <v>843000</v>
      </c>
    </row>
    <row r="11" spans="1:8">
      <c r="A11" s="41" t="s">
        <v>40</v>
      </c>
      <c r="B11" s="19">
        <v>15569000</v>
      </c>
      <c r="C11" s="19">
        <v>16295000</v>
      </c>
      <c r="D11" s="19">
        <v>284000</v>
      </c>
      <c r="E11" s="19">
        <v>2264000</v>
      </c>
    </row>
    <row r="12" spans="1:8" ht="35.25" customHeight="1">
      <c r="A12" s="42" t="s">
        <v>41</v>
      </c>
      <c r="B12" s="43">
        <v>216053000</v>
      </c>
      <c r="C12" s="43">
        <v>215344000</v>
      </c>
      <c r="D12" s="43">
        <v>52532000</v>
      </c>
      <c r="E12" s="43">
        <v>48835000</v>
      </c>
    </row>
    <row r="13" spans="1:8">
      <c r="A13" s="44"/>
      <c r="B13" s="45"/>
      <c r="C13" s="45"/>
      <c r="D13" s="45"/>
      <c r="E13" s="45"/>
    </row>
    <row r="14" spans="1:8">
      <c r="A14" s="621" t="s">
        <v>42</v>
      </c>
      <c r="B14" s="622"/>
      <c r="C14" s="622"/>
      <c r="D14" s="622"/>
      <c r="E14" s="623"/>
    </row>
    <row r="15" spans="1:8">
      <c r="A15" s="36" t="s">
        <v>43</v>
      </c>
      <c r="B15" s="37">
        <v>90906000</v>
      </c>
      <c r="C15" s="37">
        <v>42824000</v>
      </c>
      <c r="D15" s="37">
        <v>40123000</v>
      </c>
      <c r="E15" s="37">
        <v>16376000</v>
      </c>
    </row>
    <row r="16" spans="1:8">
      <c r="A16" s="41" t="s">
        <v>44</v>
      </c>
      <c r="B16" s="19">
        <v>72322000</v>
      </c>
      <c r="C16" s="19">
        <v>23685000</v>
      </c>
      <c r="D16" s="19">
        <v>8725000</v>
      </c>
      <c r="E16" s="19">
        <v>4846000</v>
      </c>
    </row>
    <row r="17" spans="1:5">
      <c r="A17" s="46" t="s">
        <v>42</v>
      </c>
      <c r="B17" s="47">
        <v>163228000</v>
      </c>
      <c r="C17" s="47">
        <v>66509000</v>
      </c>
      <c r="D17" s="47">
        <v>48848000</v>
      </c>
      <c r="E17" s="47">
        <v>21222000</v>
      </c>
    </row>
    <row r="18" spans="1:5">
      <c r="A18" s="44"/>
      <c r="B18" s="45"/>
      <c r="C18" s="45"/>
      <c r="D18" s="45"/>
      <c r="E18" s="48"/>
    </row>
    <row r="19" spans="1:5">
      <c r="A19" s="624" t="s">
        <v>45</v>
      </c>
      <c r="B19" s="625"/>
      <c r="C19" s="625"/>
      <c r="D19" s="625"/>
      <c r="E19" s="626"/>
    </row>
    <row r="20" spans="1:5">
      <c r="A20" s="36" t="s">
        <v>46</v>
      </c>
      <c r="B20" s="37">
        <v>6292000</v>
      </c>
      <c r="C20" s="37">
        <v>10768000</v>
      </c>
      <c r="D20" s="37">
        <v>1356000</v>
      </c>
      <c r="E20" s="37">
        <v>1272000</v>
      </c>
    </row>
    <row r="21" spans="1:5">
      <c r="A21" s="49" t="s">
        <v>47</v>
      </c>
      <c r="B21" s="50">
        <v>12561000</v>
      </c>
      <c r="C21" s="50">
        <v>9165000</v>
      </c>
      <c r="D21" s="50">
        <v>5494000</v>
      </c>
      <c r="E21" s="50">
        <v>3129000</v>
      </c>
    </row>
    <row r="22" spans="1:5">
      <c r="A22" s="49" t="s">
        <v>85</v>
      </c>
      <c r="B22" s="50" t="s">
        <v>48</v>
      </c>
      <c r="C22" s="50" t="s">
        <v>48</v>
      </c>
      <c r="D22" s="50" t="s">
        <v>48</v>
      </c>
      <c r="E22" s="50" t="s">
        <v>48</v>
      </c>
    </row>
    <row r="23" spans="1:5">
      <c r="A23" s="38" t="s">
        <v>49</v>
      </c>
      <c r="B23" s="50">
        <v>715000</v>
      </c>
      <c r="C23" s="50">
        <v>887000</v>
      </c>
      <c r="D23" s="50">
        <v>2510000</v>
      </c>
      <c r="E23" s="50">
        <v>582000</v>
      </c>
    </row>
    <row r="24" spans="1:5">
      <c r="A24" s="41" t="s">
        <v>58</v>
      </c>
      <c r="B24" s="21" t="s">
        <v>48</v>
      </c>
      <c r="C24" s="21" t="s">
        <v>48</v>
      </c>
      <c r="D24" s="21">
        <v>1058000</v>
      </c>
      <c r="E24" s="21">
        <v>978000</v>
      </c>
    </row>
    <row r="25" spans="1:5" ht="30">
      <c r="A25" s="51" t="s">
        <v>50</v>
      </c>
      <c r="B25" s="52">
        <v>19568000</v>
      </c>
      <c r="C25" s="52">
        <v>20820000</v>
      </c>
      <c r="D25" s="52">
        <v>10418000</v>
      </c>
      <c r="E25" s="52">
        <v>5961000</v>
      </c>
    </row>
    <row r="26" spans="1:5">
      <c r="A26" s="44"/>
      <c r="B26" s="45"/>
      <c r="C26" s="45"/>
      <c r="D26" s="45"/>
      <c r="E26" s="48"/>
    </row>
    <row r="27" spans="1:5">
      <c r="A27" s="53" t="s">
        <v>51</v>
      </c>
      <c r="B27" s="54">
        <v>398849000</v>
      </c>
      <c r="C27" s="55">
        <v>302673000</v>
      </c>
      <c r="D27" s="54">
        <v>111798000</v>
      </c>
      <c r="E27" s="56">
        <v>76018000</v>
      </c>
    </row>
    <row r="28" spans="1:5">
      <c r="A28" s="18"/>
      <c r="B28" s="17"/>
      <c r="C28" s="17"/>
      <c r="D28" s="17"/>
      <c r="E28" s="17"/>
    </row>
    <row r="29" spans="1:5">
      <c r="A29" s="627" t="s">
        <v>52</v>
      </c>
      <c r="B29" s="628"/>
      <c r="C29" s="628"/>
      <c r="D29" s="628"/>
      <c r="E29" s="629"/>
    </row>
    <row r="30" spans="1:5">
      <c r="A30" s="17" t="s">
        <v>53</v>
      </c>
      <c r="B30" s="22">
        <v>12837000</v>
      </c>
      <c r="C30" s="22">
        <v>17314000</v>
      </c>
      <c r="D30" s="20" t="s">
        <v>38</v>
      </c>
      <c r="E30" s="22">
        <v>4337000</v>
      </c>
    </row>
    <row r="31" spans="1:5">
      <c r="A31" s="17" t="s">
        <v>54</v>
      </c>
      <c r="B31" s="22">
        <v>1220000</v>
      </c>
      <c r="C31" s="20" t="s">
        <v>38</v>
      </c>
      <c r="D31" s="20" t="s">
        <v>38</v>
      </c>
      <c r="E31" s="20" t="s">
        <v>38</v>
      </c>
    </row>
    <row r="32" spans="1:5">
      <c r="A32" s="57" t="s">
        <v>55</v>
      </c>
      <c r="B32" s="57">
        <f>SUM(B30:B31)</f>
        <v>14057000</v>
      </c>
      <c r="C32" s="57">
        <f>SUM(C30:C31)</f>
        <v>17314000</v>
      </c>
      <c r="D32" s="58" t="s">
        <v>27</v>
      </c>
      <c r="E32" s="57">
        <f>SUM(E30:E31)</f>
        <v>4337000</v>
      </c>
    </row>
    <row r="33" spans="1:11">
      <c r="A33" s="17"/>
      <c r="B33" s="17"/>
      <c r="C33" s="17"/>
      <c r="D33" s="17"/>
      <c r="E33" s="17"/>
    </row>
    <row r="34" spans="1:11">
      <c r="A34" s="59" t="s">
        <v>56</v>
      </c>
      <c r="B34" s="60">
        <f>B27+B32</f>
        <v>412906000</v>
      </c>
      <c r="C34" s="61">
        <f>C27+C32</f>
        <v>319987000</v>
      </c>
      <c r="D34" s="60">
        <f>D27</f>
        <v>111798000</v>
      </c>
      <c r="E34" s="62">
        <f>E27+E32</f>
        <v>80355000</v>
      </c>
    </row>
    <row r="35" spans="1:11">
      <c r="A35" s="17"/>
      <c r="B35" s="17"/>
      <c r="C35" s="17"/>
      <c r="D35" s="17"/>
      <c r="E35" s="17"/>
    </row>
    <row r="36" spans="1:11">
      <c r="A36" s="17" t="s">
        <v>130</v>
      </c>
      <c r="B36" s="18">
        <v>17204000</v>
      </c>
      <c r="C36" s="80">
        <v>13333000</v>
      </c>
      <c r="D36" s="18">
        <v>4658000</v>
      </c>
      <c r="E36" s="18">
        <v>3348000</v>
      </c>
      <c r="G36" s="17" t="s">
        <v>137</v>
      </c>
      <c r="H36" s="18">
        <v>16516000</v>
      </c>
      <c r="I36" s="18">
        <v>12799000</v>
      </c>
      <c r="J36" s="18">
        <v>4472000</v>
      </c>
      <c r="K36" s="18">
        <v>3214000</v>
      </c>
    </row>
    <row r="37" spans="1:11">
      <c r="A37" s="59" t="s">
        <v>57</v>
      </c>
      <c r="B37" s="60">
        <f>B34+B36</f>
        <v>430110000</v>
      </c>
      <c r="C37" s="61">
        <f>C34+C36</f>
        <v>333320000</v>
      </c>
      <c r="D37" s="60">
        <f>D34+D36</f>
        <v>116456000</v>
      </c>
      <c r="E37" s="62">
        <f>E34+E36</f>
        <v>83703000</v>
      </c>
      <c r="G37" s="17" t="s">
        <v>57</v>
      </c>
      <c r="H37" s="18">
        <v>429422000</v>
      </c>
      <c r="I37" s="18">
        <v>332786000</v>
      </c>
      <c r="J37" s="18">
        <v>116270000</v>
      </c>
      <c r="K37" s="18">
        <v>83569000</v>
      </c>
    </row>
    <row r="38" spans="1:11">
      <c r="A38" s="17"/>
      <c r="B38" s="17"/>
      <c r="C38" s="17"/>
      <c r="D38" s="17"/>
      <c r="E38" s="17"/>
      <c r="G38" s="17"/>
      <c r="H38" s="17"/>
      <c r="I38" s="17"/>
      <c r="J38" s="17"/>
      <c r="K38" s="17"/>
    </row>
    <row r="39" spans="1:11">
      <c r="A39" s="63" t="s">
        <v>131</v>
      </c>
      <c r="B39" s="34" t="s">
        <v>29</v>
      </c>
      <c r="C39" s="34" t="s">
        <v>6</v>
      </c>
      <c r="D39" s="34" t="s">
        <v>30</v>
      </c>
      <c r="E39" s="35" t="s">
        <v>31</v>
      </c>
      <c r="G39" s="17" t="s">
        <v>138</v>
      </c>
      <c r="H39" s="17" t="s">
        <v>29</v>
      </c>
      <c r="I39" s="17" t="s">
        <v>6</v>
      </c>
      <c r="J39" s="17" t="s">
        <v>30</v>
      </c>
      <c r="K39" s="17" t="s">
        <v>31</v>
      </c>
    </row>
    <row r="40" spans="1:11">
      <c r="A40" s="59" t="s">
        <v>192</v>
      </c>
      <c r="B40" s="60">
        <v>11000000</v>
      </c>
      <c r="C40" s="81">
        <v>7700000</v>
      </c>
      <c r="D40" s="60">
        <v>2973000</v>
      </c>
      <c r="E40" s="60">
        <v>2436602.66</v>
      </c>
      <c r="G40" s="17" t="s">
        <v>86</v>
      </c>
      <c r="H40" s="18">
        <v>10088241</v>
      </c>
      <c r="I40" s="18">
        <v>17600000</v>
      </c>
      <c r="J40" s="18">
        <v>5371287</v>
      </c>
      <c r="K40" s="18">
        <v>2002034</v>
      </c>
    </row>
    <row r="42" spans="1:11">
      <c r="A42" s="108" t="s">
        <v>135</v>
      </c>
    </row>
    <row r="43" spans="1:11">
      <c r="A43" s="108" t="s">
        <v>136</v>
      </c>
    </row>
    <row r="47" spans="1:11">
      <c r="B47" s="82"/>
    </row>
    <row r="48" spans="1:11">
      <c r="B48" s="82"/>
    </row>
    <row r="49" spans="2:2">
      <c r="B49" s="82"/>
    </row>
  </sheetData>
  <mergeCells count="6">
    <mergeCell ref="A4:E4"/>
    <mergeCell ref="A14:E14"/>
    <mergeCell ref="A19:E19"/>
    <mergeCell ref="A29:E29"/>
    <mergeCell ref="A1:E1"/>
    <mergeCell ref="A2:E2"/>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FFFF00"/>
    <pageSetUpPr fitToPage="1"/>
  </sheetPr>
  <dimension ref="A1:P131"/>
  <sheetViews>
    <sheetView tabSelected="1" topLeftCell="A37" zoomScale="80" zoomScaleNormal="80" zoomScalePageLayoutView="80" workbookViewId="0">
      <selection activeCell="N71" sqref="N71"/>
    </sheetView>
  </sheetViews>
  <sheetFormatPr defaultColWidth="8.85546875" defaultRowHeight="15"/>
  <cols>
    <col min="1" max="1" width="8.85546875" style="17"/>
    <col min="2" max="2" width="44.42578125" style="17" customWidth="1"/>
    <col min="3" max="3" width="20.140625" style="164" customWidth="1"/>
    <col min="4" max="4" width="18.140625" style="17" customWidth="1"/>
    <col min="5" max="5" width="16.42578125" style="17" customWidth="1"/>
    <col min="6" max="6" width="15.85546875" style="17" customWidth="1"/>
    <col min="7" max="7" width="15.28515625" style="17" customWidth="1"/>
    <col min="8" max="8" width="15.42578125" style="17" customWidth="1"/>
    <col min="9" max="9" width="15.140625" style="17" customWidth="1"/>
    <col min="10" max="10" width="15.42578125" style="17" customWidth="1"/>
    <col min="11" max="11" width="14.42578125" style="17" customWidth="1"/>
    <col min="12" max="12" width="15.7109375" style="17" customWidth="1"/>
    <col min="13" max="13" width="11.140625" style="17" customWidth="1"/>
    <col min="14" max="14" width="16.28515625" style="17" bestFit="1" customWidth="1"/>
    <col min="15" max="15" width="16.28515625" style="565" customWidth="1"/>
    <col min="16" max="16" width="15.42578125" style="17" customWidth="1"/>
    <col min="17" max="16384" width="8.85546875" style="17"/>
  </cols>
  <sheetData>
    <row r="1" spans="1:16" ht="19.5" thickBot="1">
      <c r="A1" s="643"/>
      <c r="B1" s="643"/>
    </row>
    <row r="2" spans="1:16" ht="36" customHeight="1">
      <c r="A2" s="644" t="s">
        <v>3</v>
      </c>
      <c r="B2" s="165"/>
      <c r="C2" s="635" t="s">
        <v>505</v>
      </c>
      <c r="D2" s="635"/>
      <c r="E2" s="636" t="s">
        <v>506</v>
      </c>
      <c r="F2" s="636"/>
      <c r="G2" s="636" t="s">
        <v>508</v>
      </c>
      <c r="H2" s="636"/>
      <c r="I2" s="635" t="s">
        <v>158</v>
      </c>
      <c r="J2" s="635"/>
      <c r="K2" s="132"/>
      <c r="L2" s="166"/>
    </row>
    <row r="3" spans="1:16" ht="34.5" customHeight="1">
      <c r="A3" s="645"/>
      <c r="B3" s="309" t="s">
        <v>159</v>
      </c>
      <c r="C3" s="310" t="s">
        <v>160</v>
      </c>
      <c r="D3" s="310" t="s">
        <v>161</v>
      </c>
      <c r="E3" s="310" t="s">
        <v>160</v>
      </c>
      <c r="F3" s="310" t="s">
        <v>1161</v>
      </c>
      <c r="G3" s="310" t="s">
        <v>160</v>
      </c>
      <c r="H3" s="310" t="s">
        <v>1161</v>
      </c>
      <c r="I3" s="388" t="s">
        <v>932</v>
      </c>
      <c r="J3" s="310" t="s">
        <v>1162</v>
      </c>
      <c r="K3" s="310" t="s">
        <v>507</v>
      </c>
      <c r="L3" s="168" t="s">
        <v>163</v>
      </c>
      <c r="M3" s="169"/>
      <c r="P3" s="284"/>
    </row>
    <row r="4" spans="1:16" s="169" customFormat="1" ht="15" customHeight="1">
      <c r="A4" s="645"/>
      <c r="B4" s="76" t="s">
        <v>164</v>
      </c>
      <c r="C4" s="170">
        <f>SUMIF('2016 PGE (ESPI AL)'!E:E,"Resource",'2016 PGE (ESPI AL)'!G:G)</f>
        <v>370050926.09293139</v>
      </c>
      <c r="D4" s="170">
        <f>SUMIF('2016 PGE (ESPI AL)'!E:E,"Resource",'2016 PGE (ESPI AL)'!H:H)</f>
        <v>347592891.22293139</v>
      </c>
      <c r="E4" s="189">
        <v>337346097.67000002</v>
      </c>
      <c r="F4" s="189">
        <f>(SUMIF('2016 PGE (ESPI AL)'!E:E,"Resource",'2016 PGE (ESPI AL)'!AN:AN))</f>
        <v>337440573.42679793</v>
      </c>
      <c r="G4" s="170">
        <v>38470915.369999997</v>
      </c>
      <c r="H4" s="170">
        <f>(SUMIF('2016 PGE (ESPI AL)'!E:E,"Resource",'2016 PGE (ESPI AL)'!AO:AO))+((SUMIF('2016 PGE (ESPI AL)'!E:E,"Resource",'2016 PGE (ESPI AL)'!AP:AP)-(0.2*(F4+F5+F6))))</f>
        <v>77350393.520640418</v>
      </c>
      <c r="I4" s="170">
        <v>5360028</v>
      </c>
      <c r="J4" s="170">
        <f>IF(F4&lt;D4,0.03*I104*(F4-H4),0.03*I104*(D4-H4))</f>
        <v>4664457.2864370281</v>
      </c>
      <c r="K4" s="170">
        <f>'2016 Earning Rates &amp; Caps'!M5</f>
        <v>9152415.1217077039</v>
      </c>
      <c r="L4" s="171">
        <f>IF(J4&lt;=K4,J4,K4)</f>
        <v>4664457.2864370281</v>
      </c>
      <c r="M4" s="172"/>
      <c r="N4" s="190"/>
      <c r="O4" s="396"/>
      <c r="P4" s="284"/>
    </row>
    <row r="5" spans="1:16" ht="15" customHeight="1">
      <c r="A5" s="645"/>
      <c r="B5" s="4" t="s">
        <v>25</v>
      </c>
      <c r="C5" s="170">
        <f>SUMIF('2016 PGE (ESPI AL)'!E:E,"C&amp;S",'2016 PGE (ESPI AL)'!G:G)</f>
        <v>15335247.789548976</v>
      </c>
      <c r="D5" s="170">
        <f>SUMIF('2016 PGE (ESPI AL)'!E:E,"C&amp;S",'2016 PGE (ESPI AL)'!H:H)</f>
        <v>15335247.789548976</v>
      </c>
      <c r="E5" s="170">
        <v>15615168.699999999</v>
      </c>
      <c r="F5" s="170">
        <f>(SUMIF('2016 PGE (ESPI AL)'!E:E,"C&amp;S",'2016 PGE (ESPI AL)'!AN:AN))</f>
        <v>15615179.410000002</v>
      </c>
      <c r="G5" s="170">
        <v>839707.49</v>
      </c>
      <c r="H5" s="170">
        <f>SUMIF('2016 PGE (ESPI AL)'!E:E,"C&amp;S",'2016 PGE (ESPI AL)'!AO:AO)</f>
        <v>839707.8</v>
      </c>
      <c r="I5" s="170">
        <v>1739465</v>
      </c>
      <c r="J5" s="170">
        <f>IF(F5&lt;D5,0.12*(F5-H5),0.12*(D5-H5))</f>
        <v>1739464.7987458771</v>
      </c>
      <c r="K5" s="170">
        <f>'2016 Earning Rates &amp; Caps'!N5</f>
        <v>1752163.1032615574</v>
      </c>
      <c r="L5" s="171">
        <f>IF(J5&lt;=K5,J5,K5)</f>
        <v>1739464.7987458771</v>
      </c>
      <c r="M5" s="169"/>
      <c r="N5" s="190"/>
      <c r="O5" s="190"/>
      <c r="P5" s="284"/>
    </row>
    <row r="6" spans="1:16" ht="15" customHeight="1">
      <c r="A6" s="645"/>
      <c r="B6" s="4" t="s">
        <v>16</v>
      </c>
      <c r="C6" s="170">
        <f>SUMIF('2016 PGE (ESPI AL)'!E:E,"Non-Resource",'2016 PGE (ESPI AL)'!G:G)</f>
        <v>25920616.897526436</v>
      </c>
      <c r="D6" s="170">
        <f>SUMIF('2016 PGE (ESPI AL)'!E:E,"Non-Resource",'2016 PGE (ESPI AL)'!H:H)</f>
        <v>25920616.897526436</v>
      </c>
      <c r="E6" s="170">
        <v>26550015.710000001</v>
      </c>
      <c r="F6" s="170">
        <f>(SUMIF('2016 PGE (ESPI AL)'!E:E,"Non-Resource",'2016 PGE (ESPI AL)'!AN:AN))</f>
        <v>26550019.059999999</v>
      </c>
      <c r="G6" s="170">
        <v>2354364.9900000002</v>
      </c>
      <c r="H6" s="170">
        <f>SUMIF('2016 PGE (ESPI AL)'!E:E,"Non-Resource",'2016 PGE (ESPI AL)'!AO:AO)</f>
        <v>2354363.8099999996</v>
      </c>
      <c r="I6" s="170">
        <v>706988</v>
      </c>
      <c r="J6" s="170">
        <f>IF(F6&lt;D6,0.03*(F6-H6),0.03*(D6-H6))</f>
        <v>706987.59262579307</v>
      </c>
      <c r="K6" s="170">
        <f>'2016 Earning Rates &amp; Caps'!O5</f>
        <v>709323.10762059095</v>
      </c>
      <c r="L6" s="171">
        <f>IF(J6&lt;=K6,J6,K6)</f>
        <v>706987.59262579307</v>
      </c>
      <c r="M6" s="172"/>
      <c r="N6" s="190"/>
      <c r="O6" s="190"/>
    </row>
    <row r="7" spans="1:16" ht="19.5" customHeight="1">
      <c r="A7" s="645"/>
      <c r="B7" s="637" t="s">
        <v>165</v>
      </c>
      <c r="C7" s="569" t="s">
        <v>322</v>
      </c>
      <c r="D7" s="569"/>
      <c r="E7" s="569"/>
      <c r="F7" s="569"/>
      <c r="G7" s="569"/>
      <c r="H7" s="569"/>
      <c r="I7" s="634" t="s">
        <v>932</v>
      </c>
      <c r="J7" s="633" t="s">
        <v>1162</v>
      </c>
      <c r="K7" s="633" t="s">
        <v>162</v>
      </c>
      <c r="L7" s="632" t="s">
        <v>163</v>
      </c>
      <c r="M7" s="124"/>
    </row>
    <row r="8" spans="1:16" ht="15" customHeight="1">
      <c r="A8" s="645"/>
      <c r="B8" s="637"/>
      <c r="C8" s="569"/>
      <c r="D8" s="569"/>
      <c r="E8" s="569"/>
      <c r="F8" s="569"/>
      <c r="G8" s="569"/>
      <c r="H8" s="569"/>
      <c r="I8" s="634"/>
      <c r="J8" s="633"/>
      <c r="K8" s="633"/>
      <c r="L8" s="632"/>
      <c r="M8" s="124"/>
    </row>
    <row r="9" spans="1:16" ht="15" customHeight="1">
      <c r="A9" s="645"/>
      <c r="B9" s="262" t="s">
        <v>933</v>
      </c>
      <c r="C9" s="177"/>
      <c r="D9" s="26"/>
      <c r="E9" s="26"/>
      <c r="F9" s="133"/>
      <c r="G9" s="26"/>
      <c r="I9" s="189">
        <v>6988256</v>
      </c>
      <c r="J9" s="189">
        <v>6366816</v>
      </c>
      <c r="K9" s="864">
        <v>27457245</v>
      </c>
      <c r="L9" s="865">
        <f>IF(J9&lt;=K9,J9,K9)</f>
        <v>6366816</v>
      </c>
      <c r="M9" s="284" t="s">
        <v>168</v>
      </c>
    </row>
    <row r="10" spans="1:16" ht="15" customHeight="1">
      <c r="A10" s="645"/>
      <c r="B10" s="262" t="s">
        <v>1166</v>
      </c>
      <c r="C10" s="177"/>
      <c r="D10" s="26"/>
      <c r="E10" s="26"/>
      <c r="F10" s="133"/>
      <c r="G10" s="26"/>
      <c r="H10" s="26"/>
      <c r="I10" s="189">
        <v>10210061</v>
      </c>
      <c r="J10" s="189">
        <v>9748290</v>
      </c>
      <c r="K10" s="864">
        <v>23904923</v>
      </c>
      <c r="L10" s="865">
        <f t="shared" ref="L10" si="0">IF(J10&lt;=K10,J10,K10)</f>
        <v>9748290</v>
      </c>
      <c r="M10" s="124"/>
    </row>
    <row r="11" spans="1:16" s="565" customFormat="1" ht="15" customHeight="1">
      <c r="A11" s="645"/>
      <c r="B11" s="262" t="s">
        <v>1165</v>
      </c>
      <c r="C11" s="177"/>
      <c r="D11" s="26"/>
      <c r="E11" s="26"/>
      <c r="F11" s="133"/>
      <c r="G11" s="26"/>
      <c r="H11" s="26"/>
      <c r="I11" s="189">
        <v>-233759</v>
      </c>
      <c r="J11" s="189">
        <v>-233759</v>
      </c>
      <c r="K11" s="864"/>
      <c r="L11" s="865">
        <f>J11</f>
        <v>-233759</v>
      </c>
      <c r="M11" s="124"/>
    </row>
    <row r="12" spans="1:16" s="565" customFormat="1" ht="15" customHeight="1">
      <c r="A12" s="645"/>
      <c r="B12" s="262" t="s">
        <v>1168</v>
      </c>
      <c r="C12" s="177"/>
      <c r="D12" s="26"/>
      <c r="E12" s="26"/>
      <c r="F12" s="133"/>
      <c r="G12" s="26"/>
      <c r="H12" s="26"/>
      <c r="I12" s="189"/>
      <c r="J12" s="189">
        <v>-1065302</v>
      </c>
      <c r="K12" s="864"/>
      <c r="L12" s="865">
        <f>J12</f>
        <v>-1065302</v>
      </c>
      <c r="M12" s="124"/>
    </row>
    <row r="13" spans="1:16" ht="30">
      <c r="A13" s="645"/>
      <c r="B13" s="262"/>
      <c r="C13" s="227"/>
      <c r="D13" s="176" t="s">
        <v>155</v>
      </c>
      <c r="E13" s="286" t="s">
        <v>833</v>
      </c>
      <c r="F13" s="286" t="s">
        <v>834</v>
      </c>
      <c r="G13" s="176" t="s">
        <v>124</v>
      </c>
      <c r="H13" s="286" t="s">
        <v>829</v>
      </c>
      <c r="I13" s="388" t="s">
        <v>932</v>
      </c>
      <c r="J13" s="286" t="s">
        <v>830</v>
      </c>
      <c r="K13" s="286" t="s">
        <v>162</v>
      </c>
      <c r="L13" s="168" t="s">
        <v>163</v>
      </c>
      <c r="M13" s="124"/>
    </row>
    <row r="14" spans="1:16" ht="15" customHeight="1">
      <c r="A14" s="645"/>
      <c r="B14" s="262" t="s">
        <v>511</v>
      </c>
      <c r="C14" s="170"/>
      <c r="D14" s="170">
        <v>331036980.0392651</v>
      </c>
      <c r="E14" s="170">
        <v>321294495.26999998</v>
      </c>
      <c r="F14" s="170">
        <f>E14+SUM('2016 PGE (ESPI AL)'!C149:C152)</f>
        <v>320399176.26999998</v>
      </c>
      <c r="G14" s="170">
        <v>97276512.799999997</v>
      </c>
      <c r="H14" s="170">
        <v>2744668.3212224394</v>
      </c>
      <c r="I14" s="170">
        <v>-10969.448388000019</v>
      </c>
      <c r="J14" s="133">
        <f xml:space="preserve"> IF(F14&lt;D14,0.03*I105*(F14-G14),0.03*I105*(D14-G14))</f>
        <v>2733698.8728344394</v>
      </c>
      <c r="K14" s="284">
        <v>9491262</v>
      </c>
      <c r="L14" s="134">
        <f>(J14-H14)*(1+8.06%)</f>
        <v>-11853.58592807282</v>
      </c>
      <c r="N14" s="264"/>
      <c r="O14" s="264"/>
    </row>
    <row r="15" spans="1:16" ht="15" customHeight="1">
      <c r="A15" s="645"/>
      <c r="B15" s="262" t="s">
        <v>512</v>
      </c>
      <c r="C15" s="170"/>
      <c r="D15" s="170">
        <v>8585000</v>
      </c>
      <c r="E15" s="170">
        <v>12781515</v>
      </c>
      <c r="F15" s="170">
        <f>E15+'2016 PGE (ESPI AL)'!C146</f>
        <v>11964562</v>
      </c>
      <c r="G15" s="170">
        <v>582128</v>
      </c>
      <c r="H15" s="170">
        <v>960344.64</v>
      </c>
      <c r="I15" s="170" t="s">
        <v>27</v>
      </c>
      <c r="J15" s="133">
        <f>IF(F15&lt;D15,0.12*(F15-G15),0.12*(D15-G15))</f>
        <v>960344.64</v>
      </c>
      <c r="K15" s="284">
        <v>1752163</v>
      </c>
      <c r="L15" s="295" t="s">
        <v>27</v>
      </c>
      <c r="N15" s="264" t="s">
        <v>1167</v>
      </c>
      <c r="O15" s="264"/>
    </row>
    <row r="16" spans="1:16" ht="15.75" customHeight="1">
      <c r="A16" s="645"/>
      <c r="B16" s="397" t="s">
        <v>513</v>
      </c>
      <c r="C16" s="170"/>
      <c r="D16" s="170">
        <v>22332002.597973589</v>
      </c>
      <c r="E16" s="170">
        <v>59881977</v>
      </c>
      <c r="F16" s="170">
        <f>30944602+'2015 EX-Ante (non-saving)'!I70+'2016 PGE (ESPI AL)'!C147+'2016 PGE (ESPI AL)'!C148</f>
        <v>57634294</v>
      </c>
      <c r="G16" s="170">
        <v>11567157</v>
      </c>
      <c r="H16" s="170">
        <v>322945.36793920764</v>
      </c>
      <c r="I16" s="170" t="s">
        <v>27</v>
      </c>
      <c r="J16" s="284">
        <f>IF(F16&lt;D16,0.03*(F16-G16),0.03*(D16-G16))</f>
        <v>322945.36793920764</v>
      </c>
      <c r="K16" s="284">
        <v>670476</v>
      </c>
      <c r="L16" s="295" t="s">
        <v>27</v>
      </c>
      <c r="N16" s="264" t="s">
        <v>1167</v>
      </c>
      <c r="O16" s="264"/>
    </row>
    <row r="17" spans="1:16" ht="15.75" customHeight="1" thickBot="1">
      <c r="A17" s="646"/>
      <c r="B17" s="263" t="s">
        <v>934</v>
      </c>
      <c r="C17" s="283"/>
      <c r="D17" s="283"/>
      <c r="E17" s="283"/>
      <c r="F17" s="136"/>
      <c r="G17" s="283"/>
      <c r="H17" s="283"/>
      <c r="I17" s="283">
        <v>-23292011</v>
      </c>
      <c r="J17" s="136"/>
      <c r="K17" s="285"/>
      <c r="L17" s="394">
        <f>-(L4+L5+L6+L9+L10+L11+L12+L14)</f>
        <v>-21915101.091880627</v>
      </c>
      <c r="N17" s="866">
        <f>I17-L17</f>
        <v>-1376909.908119373</v>
      </c>
      <c r="O17" s="264" t="s">
        <v>1169</v>
      </c>
    </row>
    <row r="18" spans="1:16">
      <c r="A18" s="181"/>
      <c r="B18" s="182"/>
      <c r="D18" s="183"/>
      <c r="E18" s="183"/>
      <c r="F18" s="18"/>
      <c r="I18" s="393">
        <f>SUM(I4:I6)+SUM(I9:I12)+SUM(I14:I17)</f>
        <v>1468058.5516120009</v>
      </c>
      <c r="J18" s="18"/>
      <c r="K18" s="18"/>
      <c r="L18" s="80">
        <f>SUM(L4:L6)+SUM(L9:L12)+SUM(L14:L17)</f>
        <v>0</v>
      </c>
    </row>
    <row r="19" spans="1:16" ht="15.75" thickBot="1">
      <c r="A19" s="181"/>
      <c r="B19" s="182"/>
      <c r="D19" s="183"/>
      <c r="E19" s="183"/>
      <c r="F19" s="18"/>
      <c r="J19" s="18"/>
      <c r="K19" s="18"/>
      <c r="L19" s="18"/>
    </row>
    <row r="20" spans="1:16" ht="33.75" customHeight="1">
      <c r="A20" s="638" t="s">
        <v>6</v>
      </c>
      <c r="B20" s="165"/>
      <c r="C20" s="635" t="s">
        <v>505</v>
      </c>
      <c r="D20" s="635"/>
      <c r="E20" s="636" t="s">
        <v>506</v>
      </c>
      <c r="F20" s="636"/>
      <c r="G20" s="636" t="s">
        <v>508</v>
      </c>
      <c r="H20" s="636"/>
      <c r="I20" s="635" t="s">
        <v>158</v>
      </c>
      <c r="J20" s="635"/>
      <c r="K20" s="132"/>
      <c r="L20" s="166"/>
    </row>
    <row r="21" spans="1:16" ht="30">
      <c r="A21" s="639"/>
      <c r="B21" s="309" t="s">
        <v>159</v>
      </c>
      <c r="C21" s="310" t="s">
        <v>160</v>
      </c>
      <c r="D21" s="310" t="s">
        <v>161</v>
      </c>
      <c r="E21" s="310" t="s">
        <v>160</v>
      </c>
      <c r="F21" s="310" t="s">
        <v>1161</v>
      </c>
      <c r="G21" s="310" t="s">
        <v>160</v>
      </c>
      <c r="H21" s="310" t="s">
        <v>1161</v>
      </c>
      <c r="I21" s="388" t="s">
        <v>932</v>
      </c>
      <c r="J21" s="310" t="s">
        <v>1162</v>
      </c>
      <c r="K21" s="310" t="s">
        <v>507</v>
      </c>
      <c r="L21" s="168" t="s">
        <v>163</v>
      </c>
      <c r="M21" s="169"/>
      <c r="P21" s="284"/>
    </row>
    <row r="22" spans="1:16" s="169" customFormat="1" ht="15" customHeight="1">
      <c r="A22" s="639"/>
      <c r="B22" s="76" t="s">
        <v>164</v>
      </c>
      <c r="C22" s="170">
        <f>SUMIF('2016 SCE (ESPI AL)'!E:E,"Resource",'2016 SCE (ESPI AL)'!G:G)</f>
        <v>255433885.90000001</v>
      </c>
      <c r="D22" s="170">
        <f>SUMIF('2016 SCE (ESPI AL)'!E:E,"Resource",'2016 SCE (ESPI AL)'!G:G)</f>
        <v>255433885.90000001</v>
      </c>
      <c r="E22" s="170">
        <v>215732371.66800061</v>
      </c>
      <c r="F22" s="170">
        <f>(SUMIF('2016 SCE (ESPI AL)'!E:E,"Resource",'2016 SCE (ESPI AL)'!AB:AB))</f>
        <v>220445084.56612772</v>
      </c>
      <c r="G22" s="170">
        <v>13635873.852000009</v>
      </c>
      <c r="H22" s="170">
        <f>(SUMIF('2016 SCE (ESPI AL)'!E:E,"Resource",'2016 SCE (ESPI AL)'!AC:AC))+((SUMIF('2016 SCE (ESPI AL)'!E:E,"Resource",'2016 SCE (ESPI AL)'!AD:AD)-(0.2*(F22+F23+F24))))</f>
        <v>21280030.760774441</v>
      </c>
      <c r="I22" s="170">
        <v>2768349</v>
      </c>
      <c r="J22" s="170">
        <f>IF(F22&lt;D22,0.03*J104*(F22-H22),0.03*J104*(D22-H22))</f>
        <v>2666023.4102384588</v>
      </c>
      <c r="K22" s="170">
        <f>'2016 Earning Rates &amp; Caps'!M6</f>
        <v>6988846.9244999988</v>
      </c>
      <c r="L22" s="171">
        <f>IF(J22&lt;=K22,J22,K22)</f>
        <v>2666023.4102384588</v>
      </c>
      <c r="N22" s="190"/>
      <c r="O22" s="396"/>
      <c r="P22" s="389"/>
    </row>
    <row r="23" spans="1:16" ht="15" customHeight="1">
      <c r="A23" s="639"/>
      <c r="B23" s="4" t="s">
        <v>25</v>
      </c>
      <c r="C23" s="170">
        <f>SUMIF('2016 SCE (ESPI AL)'!E:E,"C&amp;S",'2016 SCE (ESPI AL)'!G:G)</f>
        <v>5977851</v>
      </c>
      <c r="D23" s="170">
        <f>SUMIF('2016 SCE (ESPI AL)'!E:E,"C&amp;S",'2016 SCE (ESPI AL)'!G:G)</f>
        <v>5977851</v>
      </c>
      <c r="E23" s="170">
        <v>5446781.4299999978</v>
      </c>
      <c r="F23" s="170">
        <f>(SUMIF('2016 SCE (ESPI AL)'!E:E,"C&amp;S",'2016 SCE (ESPI AL)'!AB:AB))</f>
        <v>5447285.4099999992</v>
      </c>
      <c r="G23" s="170">
        <v>393045.21000000054</v>
      </c>
      <c r="H23" s="170">
        <f>(SUMIF('2016 SCE (ESPI AL)'!E:E,"C&amp;S",'2016 SCE (ESPI AL)'!AC:AC))</f>
        <v>393045.1</v>
      </c>
      <c r="I23" s="170">
        <v>581031</v>
      </c>
      <c r="J23" s="170">
        <f>IF(F23&lt;D23,0.12*(F23-H23),0.12*(D23-H23))</f>
        <v>606508.83719999995</v>
      </c>
      <c r="K23" s="170">
        <f>'2016 Earning Rates &amp; Caps'!N6</f>
        <v>581031.48</v>
      </c>
      <c r="L23" s="171">
        <f t="shared" ref="L23:L28" si="1">IF(J23&lt;=K23,J23,K23)</f>
        <v>581031.48</v>
      </c>
      <c r="N23" s="190"/>
      <c r="O23" s="190"/>
      <c r="P23" s="190"/>
    </row>
    <row r="24" spans="1:16" ht="15" customHeight="1">
      <c r="A24" s="639"/>
      <c r="B24" s="4" t="s">
        <v>16</v>
      </c>
      <c r="C24" s="170">
        <f>SUMIF('2016 SCE (ESPI AL)'!E:E,"Non-Resource",'2016 SCE (ESPI AL)'!G:G)</f>
        <v>30061263</v>
      </c>
      <c r="D24" s="170">
        <f>SUMIF('2016 SCE (ESPI AL)'!E:E,"Non-Resource",'2016 SCE (ESPI AL)'!G:G)</f>
        <v>30061263</v>
      </c>
      <c r="E24" s="170">
        <v>21744775.499999944</v>
      </c>
      <c r="F24" s="170">
        <f>(SUMIF('2016 SCE (ESPI AL)'!E:E,"Non-Resource",'2016 SCE (ESPI AL)'!AB:AB))</f>
        <v>21875404.52</v>
      </c>
      <c r="G24" s="170">
        <v>1037132.2099999988</v>
      </c>
      <c r="H24" s="170">
        <f>(SUMIF('2016 SCE (ESPI AL)'!E:E,"Non-Resource",'2016 SCE (ESPI AL)'!AC:AC))</f>
        <v>1037131.88</v>
      </c>
      <c r="I24" s="170">
        <v>625147</v>
      </c>
      <c r="J24" s="170">
        <f>IF(F24&lt;D24,0.03*(F24-H24),0.03*(D24-H24))</f>
        <v>625148.17920000001</v>
      </c>
      <c r="K24" s="170">
        <f>'2016 Earning Rates &amp; Caps'!O6</f>
        <v>788930.11499999999</v>
      </c>
      <c r="L24" s="171">
        <f t="shared" si="1"/>
        <v>625148.17920000001</v>
      </c>
      <c r="N24" s="190"/>
      <c r="O24" s="190"/>
      <c r="P24" s="190"/>
    </row>
    <row r="25" spans="1:16" ht="19.5" customHeight="1">
      <c r="A25" s="639"/>
      <c r="B25" s="637" t="s">
        <v>165</v>
      </c>
      <c r="C25" s="569"/>
      <c r="D25" s="569"/>
      <c r="E25" s="569"/>
      <c r="F25" s="569"/>
      <c r="G25" s="569"/>
      <c r="H25" s="569"/>
      <c r="I25" s="634" t="s">
        <v>932</v>
      </c>
      <c r="J25" s="633" t="s">
        <v>1162</v>
      </c>
      <c r="K25" s="633" t="s">
        <v>162</v>
      </c>
      <c r="L25" s="632" t="s">
        <v>163</v>
      </c>
      <c r="M25" s="124"/>
      <c r="N25" s="264"/>
      <c r="O25" s="863"/>
      <c r="P25" s="264"/>
    </row>
    <row r="26" spans="1:16" ht="15" customHeight="1">
      <c r="A26" s="639"/>
      <c r="B26" s="637"/>
      <c r="C26" s="569"/>
      <c r="D26" s="569"/>
      <c r="E26" s="569"/>
      <c r="F26" s="569"/>
      <c r="G26" s="569"/>
      <c r="H26" s="569"/>
      <c r="I26" s="634"/>
      <c r="J26" s="633"/>
      <c r="K26" s="633"/>
      <c r="L26" s="632"/>
      <c r="M26" s="124"/>
      <c r="N26" s="264"/>
      <c r="O26" s="264"/>
      <c r="P26" s="264"/>
    </row>
    <row r="27" spans="1:16" ht="15" customHeight="1">
      <c r="A27" s="639"/>
      <c r="B27" s="262" t="s">
        <v>933</v>
      </c>
      <c r="C27" s="177"/>
      <c r="D27" s="26"/>
      <c r="E27" s="26"/>
      <c r="F27" s="133"/>
      <c r="G27" s="26"/>
      <c r="H27" s="26"/>
      <c r="I27" s="189">
        <v>8272039</v>
      </c>
      <c r="J27" s="189">
        <v>6722146</v>
      </c>
      <c r="K27" s="864">
        <v>20966541</v>
      </c>
      <c r="L27" s="865">
        <f>IF(J27&lt;=K27,J27,K27)</f>
        <v>6722146</v>
      </c>
      <c r="M27" s="124" t="s">
        <v>173</v>
      </c>
      <c r="N27" s="264"/>
      <c r="O27" s="264"/>
      <c r="P27" s="264"/>
    </row>
    <row r="28" spans="1:16" ht="15" customHeight="1">
      <c r="A28" s="639"/>
      <c r="B28" s="262" t="s">
        <v>1166</v>
      </c>
      <c r="C28" s="177"/>
      <c r="D28" s="26"/>
      <c r="E28" s="26"/>
      <c r="F28" s="133"/>
      <c r="G28" s="26"/>
      <c r="H28" s="26"/>
      <c r="I28" s="189">
        <v>10026548</v>
      </c>
      <c r="J28" s="189">
        <v>8250445</v>
      </c>
      <c r="K28" s="864">
        <v>17539465</v>
      </c>
      <c r="L28" s="865">
        <f t="shared" si="1"/>
        <v>8250445</v>
      </c>
      <c r="M28" s="124"/>
      <c r="N28" s="264"/>
      <c r="O28" s="264"/>
      <c r="P28" s="264"/>
    </row>
    <row r="29" spans="1:16" s="565" customFormat="1" ht="15" customHeight="1">
      <c r="A29" s="639"/>
      <c r="B29" s="262" t="s">
        <v>1163</v>
      </c>
      <c r="C29" s="177"/>
      <c r="D29" s="26"/>
      <c r="E29" s="26"/>
      <c r="F29" s="133"/>
      <c r="G29" s="26"/>
      <c r="H29" s="26"/>
      <c r="I29" s="189">
        <v>200006</v>
      </c>
      <c r="J29" s="189">
        <v>200006</v>
      </c>
      <c r="K29" s="864"/>
      <c r="L29" s="865">
        <f>J29</f>
        <v>200006</v>
      </c>
      <c r="M29" s="124"/>
      <c r="N29" s="264"/>
      <c r="O29" s="264"/>
      <c r="P29" s="264"/>
    </row>
    <row r="30" spans="1:16" s="565" customFormat="1" ht="15" customHeight="1">
      <c r="A30" s="639"/>
      <c r="B30" s="262" t="s">
        <v>1168</v>
      </c>
      <c r="C30" s="177"/>
      <c r="D30" s="26"/>
      <c r="E30" s="26"/>
      <c r="F30" s="133"/>
      <c r="G30" s="26"/>
      <c r="H30" s="26"/>
      <c r="I30" s="189"/>
      <c r="J30" s="189">
        <v>-3884445</v>
      </c>
      <c r="K30" s="864"/>
      <c r="L30" s="865">
        <f>J30</f>
        <v>-3884445</v>
      </c>
      <c r="M30" s="124"/>
    </row>
    <row r="31" spans="1:16" ht="34.5" customHeight="1">
      <c r="A31" s="639"/>
      <c r="B31" s="262"/>
      <c r="C31" s="176"/>
      <c r="D31" s="176" t="s">
        <v>155</v>
      </c>
      <c r="E31" s="286" t="s">
        <v>833</v>
      </c>
      <c r="F31" s="286" t="s">
        <v>834</v>
      </c>
      <c r="G31" s="176" t="s">
        <v>931</v>
      </c>
      <c r="H31" s="286" t="s">
        <v>829</v>
      </c>
      <c r="I31" s="388" t="s">
        <v>932</v>
      </c>
      <c r="J31" s="286" t="s">
        <v>830</v>
      </c>
      <c r="K31" s="286" t="s">
        <v>162</v>
      </c>
      <c r="L31" s="168" t="s">
        <v>163</v>
      </c>
      <c r="M31" s="124"/>
    </row>
    <row r="32" spans="1:16" ht="15" customHeight="1">
      <c r="A32" s="639"/>
      <c r="B32" s="262" t="s">
        <v>511</v>
      </c>
      <c r="C32" s="170"/>
      <c r="D32" s="170">
        <v>252730039.18000001</v>
      </c>
      <c r="E32" s="170">
        <v>407648783.13999999</v>
      </c>
      <c r="F32" s="133">
        <f>((303990855-6520528-15547114-22197349)-'2015 EX-Ante (non-saving)'!J70)</f>
        <v>253025270</v>
      </c>
      <c r="G32" s="170">
        <f>(20713557-3609089-514973-2008677)-'2016 SCE (ESPI AL)'!C119+(((273417861-9038908-6005279-(20188672-248026)-142230710)-(0.2*(F32+F33+F34))))</f>
        <v>53158768.199999996</v>
      </c>
      <c r="H32" s="170">
        <v>861093.75467214</v>
      </c>
      <c r="I32" s="170">
        <f>2135419*(1+7.9%)-2441</f>
        <v>2301676.1009999998</v>
      </c>
      <c r="J32" s="133">
        <f xml:space="preserve"> IF(F32&lt;D32,0.03*J105*(F32-G32),0.03*J105*(D32-G32))</f>
        <v>2509209.59003154</v>
      </c>
      <c r="K32" s="284">
        <v>7324847</v>
      </c>
      <c r="L32" s="134">
        <f>(J32-H32)*(1+7.9%)</f>
        <v>1778316.9863527927</v>
      </c>
      <c r="N32" s="264"/>
      <c r="O32" s="264"/>
    </row>
    <row r="33" spans="1:16" ht="15" customHeight="1">
      <c r="A33" s="639"/>
      <c r="B33" s="262" t="s">
        <v>512</v>
      </c>
      <c r="C33" s="170"/>
      <c r="D33" s="170">
        <v>5978000</v>
      </c>
      <c r="E33" s="170">
        <v>7153968</v>
      </c>
      <c r="F33" s="133">
        <f>6607965+'2016 SCE (ESPI AL)'!C118</f>
        <v>6520531</v>
      </c>
      <c r="G33" s="170">
        <v>514973</v>
      </c>
      <c r="H33" s="170">
        <v>643920.72</v>
      </c>
      <c r="I33" s="170">
        <v>-11321</v>
      </c>
      <c r="J33" s="133">
        <f>IF(F33&lt;D33,0.12*(F33-G33),0.12*(D33-G33))</f>
        <v>655563.24</v>
      </c>
      <c r="K33" s="284">
        <v>581031</v>
      </c>
      <c r="L33" s="395">
        <f>(IF(J33&lt;K33,J33-H33,0))*(1+7.9%)</f>
        <v>0</v>
      </c>
      <c r="N33" s="264" t="s">
        <v>1167</v>
      </c>
      <c r="O33" s="264"/>
    </row>
    <row r="34" spans="1:16" ht="15.75" customHeight="1" thickBot="1">
      <c r="A34" s="640"/>
      <c r="B34" s="263" t="s">
        <v>513</v>
      </c>
      <c r="C34" s="283"/>
      <c r="D34" s="283">
        <v>21700057.399999999</v>
      </c>
      <c r="E34" s="283">
        <v>33985213</v>
      </c>
      <c r="F34" s="136">
        <f>22197349+'2015 EX-Ante (non-saving)'!J70</f>
        <v>28897943</v>
      </c>
      <c r="G34" s="283">
        <v>2008677</v>
      </c>
      <c r="H34" s="283">
        <v>539355.46199999994</v>
      </c>
      <c r="I34" s="283">
        <f>51386*(1+7.9%)</f>
        <v>55445.493999999999</v>
      </c>
      <c r="J34" s="136">
        <f>IF(F34&lt;D34,0.03*(F34-G34),0.03*(D34-G34))</f>
        <v>590741.41199999989</v>
      </c>
      <c r="K34" s="285">
        <v>788930</v>
      </c>
      <c r="L34" s="394">
        <f>(J34-H34)*(1+7.9%)</f>
        <v>55445.440049999946</v>
      </c>
      <c r="N34" s="264"/>
      <c r="O34" s="264"/>
    </row>
    <row r="35" spans="1:16">
      <c r="I35" s="393">
        <f>SUM(I22:I24)+SUM(I27:I30)+SUM(I32:I34)</f>
        <v>24818920.594999999</v>
      </c>
      <c r="L35" s="80">
        <f>SUM(L22:L24)+SUM(L27:L30)+SUM(L32:L34)</f>
        <v>16994117.495841254</v>
      </c>
      <c r="N35" s="173"/>
      <c r="O35" s="173"/>
      <c r="P35" s="173"/>
    </row>
    <row r="36" spans="1:16" ht="15.75" thickBot="1">
      <c r="N36" s="173"/>
      <c r="O36" s="173"/>
      <c r="P36" s="184"/>
    </row>
    <row r="37" spans="1:16" ht="33.75" customHeight="1">
      <c r="A37" s="638" t="s">
        <v>8</v>
      </c>
      <c r="B37" s="165"/>
      <c r="C37" s="635" t="s">
        <v>505</v>
      </c>
      <c r="D37" s="635"/>
      <c r="E37" s="636" t="s">
        <v>506</v>
      </c>
      <c r="F37" s="636"/>
      <c r="G37" s="636" t="s">
        <v>508</v>
      </c>
      <c r="H37" s="636"/>
      <c r="I37" s="635" t="s">
        <v>158</v>
      </c>
      <c r="J37" s="635"/>
      <c r="K37" s="132"/>
      <c r="L37" s="166"/>
      <c r="N37" s="173"/>
      <c r="O37" s="173"/>
      <c r="P37" s="184"/>
    </row>
    <row r="38" spans="1:16" ht="30">
      <c r="A38" s="639"/>
      <c r="B38" s="309" t="s">
        <v>159</v>
      </c>
      <c r="C38" s="310" t="s">
        <v>160</v>
      </c>
      <c r="D38" s="310" t="s">
        <v>161</v>
      </c>
      <c r="E38" s="310" t="s">
        <v>160</v>
      </c>
      <c r="F38" s="310" t="s">
        <v>1161</v>
      </c>
      <c r="G38" s="310" t="s">
        <v>160</v>
      </c>
      <c r="H38" s="310" t="s">
        <v>1161</v>
      </c>
      <c r="I38" s="388" t="s">
        <v>932</v>
      </c>
      <c r="J38" s="310" t="s">
        <v>1162</v>
      </c>
      <c r="K38" s="310" t="s">
        <v>507</v>
      </c>
      <c r="L38" s="168" t="s">
        <v>163</v>
      </c>
      <c r="M38" s="169"/>
      <c r="N38" s="190"/>
      <c r="O38" s="190"/>
      <c r="P38" s="396"/>
    </row>
    <row r="39" spans="1:16" s="169" customFormat="1" ht="15" customHeight="1">
      <c r="A39" s="639"/>
      <c r="B39" s="76" t="s">
        <v>164</v>
      </c>
      <c r="C39" s="170">
        <v>98129357.432037681</v>
      </c>
      <c r="D39" s="170">
        <f>SUMIF('2016 SDG&amp;E (ESPI AL)'!E:E,"Resource",'2016 SDG&amp;E (ESPI AL)'!G:G)</f>
        <v>98129357.432037681</v>
      </c>
      <c r="E39" s="170">
        <v>119830584.08943717</v>
      </c>
      <c r="F39" s="170">
        <f>(SUMIF('2016 SDG&amp;E (ESPI AL)'!E:E,"Resource",'2016 SDG&amp;E (ESPI AL)'!AM:AM))</f>
        <v>113001789.350419</v>
      </c>
      <c r="G39" s="170">
        <v>7545478.4957670849</v>
      </c>
      <c r="H39" s="170">
        <f>(SUMIF('2016 SDG&amp;E (ESPI AL)'!E:E,"Resource",'2016 SDG&amp;E (ESPI AL)'!AN:AN))</f>
        <v>7545481.0882999999</v>
      </c>
      <c r="I39" s="170">
        <v>1078963</v>
      </c>
      <c r="J39" s="133">
        <f xml:space="preserve"> IF(F39&lt;D39,0.03*K104*(F39-H39),0.03*K104*(D39-H39))</f>
        <v>1360388.6549302523</v>
      </c>
      <c r="K39" s="170">
        <f>'2016 Earning Rates &amp; Caps'!M7</f>
        <v>2731197.6768</v>
      </c>
      <c r="L39" s="171">
        <f>IF(J39&lt;=K39,J39,K39)</f>
        <v>1360388.6549302523</v>
      </c>
      <c r="N39" s="190"/>
      <c r="O39" s="396"/>
      <c r="P39" s="396"/>
    </row>
    <row r="40" spans="1:16" ht="15" customHeight="1">
      <c r="A40" s="639"/>
      <c r="B40" s="4" t="s">
        <v>25</v>
      </c>
      <c r="C40" s="170">
        <v>1043416.2054</v>
      </c>
      <c r="D40" s="170">
        <f>SUMIF('2016 SDG&amp;E (ESPI AL)'!E:E,"C&amp;S",'2016 SDG&amp;E (ESPI AL)'!G:G)</f>
        <v>1043416.2054</v>
      </c>
      <c r="E40" s="170">
        <v>632000.58281568275</v>
      </c>
      <c r="F40" s="170">
        <f>(SUMIF('2016 SDG&amp;E (ESPI AL)'!E:E,"C&amp;S",'2016 SDG&amp;E (ESPI AL)'!AM:AM))</f>
        <v>597895.53</v>
      </c>
      <c r="G40" s="170">
        <v>80322.468196871603</v>
      </c>
      <c r="H40" s="170">
        <f>(SUMIF('2016 SDG&amp;E (ESPI AL)'!E:E,"C&amp;S",'2016 SDG&amp;E (ESPI AL)'!AN:AN))</f>
        <v>80322.429999999993</v>
      </c>
      <c r="I40" s="170">
        <v>62109</v>
      </c>
      <c r="J40" s="133">
        <f xml:space="preserve"> IF(F40&lt;D40,0.12*(F40-H40),0.12*(D40-H40))</f>
        <v>62108.772000000004</v>
      </c>
      <c r="K40" s="170">
        <f>'2016 Earning Rates &amp; Caps'!N7</f>
        <v>110874.9984</v>
      </c>
      <c r="L40" s="171">
        <f t="shared" ref="L40:L41" si="2">IF(J40&lt;=K40,J40,K40)</f>
        <v>62108.772000000004</v>
      </c>
      <c r="N40" s="190"/>
      <c r="O40" s="190"/>
      <c r="P40" s="190"/>
    </row>
    <row r="41" spans="1:16" ht="15" customHeight="1">
      <c r="A41" s="639"/>
      <c r="B41" s="4" t="s">
        <v>16</v>
      </c>
      <c r="C41" s="170">
        <v>9644661.1388000008</v>
      </c>
      <c r="D41" s="170">
        <f>SUMIF('2016 SDG&amp;E (ESPI AL)'!E:E,"Non-Resource",'2016 SDG&amp;E (ESPI AL)'!G:G)</f>
        <v>9644661.1388000008</v>
      </c>
      <c r="E41" s="189">
        <v>8798389.5470106732</v>
      </c>
      <c r="F41" s="189">
        <f>(SUMIF('2016 SDG&amp;E (ESPI AL)'!E:E,"Non-Resource",'2016 SDG&amp;E (ESPI AL)'!AM:AM))</f>
        <v>8746153.7300000004</v>
      </c>
      <c r="G41" s="170">
        <v>2765966.0082513057</v>
      </c>
      <c r="H41" s="170">
        <f>(SUMIF('2016 SDG&amp;E (ESPI AL)'!E:E,"Non-Resource",'2016 SDG&amp;E (ESPI AL)'!AN:AN))</f>
        <v>2765962.3</v>
      </c>
      <c r="I41" s="170">
        <v>206361</v>
      </c>
      <c r="J41" s="133">
        <f xml:space="preserve"> IF(F41&lt;D41,0.03*(F41-H41),0.03*(D41-H41))</f>
        <v>179405.74290000001</v>
      </c>
      <c r="K41" s="170">
        <f>'2016 Earning Rates &amp; Caps'!O7</f>
        <v>288590.49090000003</v>
      </c>
      <c r="L41" s="171">
        <f t="shared" si="2"/>
        <v>179405.74290000001</v>
      </c>
      <c r="N41" s="190"/>
      <c r="O41" s="190"/>
      <c r="P41" s="184"/>
    </row>
    <row r="42" spans="1:16" ht="19.5" customHeight="1">
      <c r="A42" s="639"/>
      <c r="B42" s="637" t="s">
        <v>165</v>
      </c>
      <c r="C42" s="569"/>
      <c r="D42" s="569"/>
      <c r="E42" s="569"/>
      <c r="F42" s="569"/>
      <c r="G42" s="569"/>
      <c r="H42" s="569"/>
      <c r="I42" s="634" t="s">
        <v>932</v>
      </c>
      <c r="J42" s="633" t="s">
        <v>1162</v>
      </c>
      <c r="K42" s="633" t="s">
        <v>162</v>
      </c>
      <c r="L42" s="632" t="s">
        <v>163</v>
      </c>
      <c r="M42" s="124"/>
      <c r="N42" s="567"/>
      <c r="O42" s="567"/>
      <c r="P42" s="567"/>
    </row>
    <row r="43" spans="1:16" ht="15" customHeight="1">
      <c r="A43" s="639"/>
      <c r="B43" s="637"/>
      <c r="C43" s="569"/>
      <c r="D43" s="569"/>
      <c r="E43" s="569"/>
      <c r="F43" s="569"/>
      <c r="G43" s="569"/>
      <c r="H43" s="569"/>
      <c r="I43" s="634"/>
      <c r="J43" s="633"/>
      <c r="K43" s="633"/>
      <c r="L43" s="632"/>
      <c r="M43" s="124"/>
      <c r="N43" s="567"/>
      <c r="O43" s="567"/>
      <c r="P43" s="567"/>
    </row>
    <row r="44" spans="1:16" ht="15" customHeight="1">
      <c r="A44" s="639"/>
      <c r="B44" s="262" t="s">
        <v>933</v>
      </c>
      <c r="C44" s="177"/>
      <c r="D44" s="26"/>
      <c r="E44" s="26"/>
      <c r="F44" s="133"/>
      <c r="G44" s="26"/>
      <c r="H44" s="26"/>
      <c r="I44" s="189">
        <v>2303540</v>
      </c>
      <c r="J44" s="189">
        <v>2257372</v>
      </c>
      <c r="K44" s="864">
        <v>8193593</v>
      </c>
      <c r="L44" s="865">
        <f>IF(J44&lt;=K44,J44,K44)</f>
        <v>2257372</v>
      </c>
      <c r="M44" s="124" t="s">
        <v>174</v>
      </c>
      <c r="N44" s="567"/>
      <c r="O44" s="567"/>
      <c r="P44" s="567"/>
    </row>
    <row r="45" spans="1:16" ht="15" customHeight="1">
      <c r="A45" s="639"/>
      <c r="B45" s="262" t="s">
        <v>1166</v>
      </c>
      <c r="C45" s="177"/>
      <c r="D45" s="26"/>
      <c r="E45" s="26"/>
      <c r="F45" s="133"/>
      <c r="G45" s="26"/>
      <c r="H45" s="26"/>
      <c r="I45" s="189">
        <v>2851063</v>
      </c>
      <c r="J45" s="189">
        <v>2774388</v>
      </c>
      <c r="K45" s="864">
        <v>6514290</v>
      </c>
      <c r="L45" s="865">
        <f t="shared" ref="L45" si="3">IF(J45&lt;=K45,J45,K45)</f>
        <v>2774388</v>
      </c>
      <c r="M45" s="124"/>
      <c r="N45" s="567"/>
      <c r="O45" s="567"/>
      <c r="P45" s="567"/>
    </row>
    <row r="46" spans="1:16" s="565" customFormat="1" ht="15" customHeight="1">
      <c r="A46" s="639"/>
      <c r="B46" s="262" t="s">
        <v>1163</v>
      </c>
      <c r="C46" s="177"/>
      <c r="D46" s="26"/>
      <c r="E46" s="26"/>
      <c r="F46" s="133"/>
      <c r="G46" s="26"/>
      <c r="H46" s="26"/>
      <c r="I46" s="189">
        <v>-8976</v>
      </c>
      <c r="J46" s="189">
        <v>-8975</v>
      </c>
      <c r="K46" s="864"/>
      <c r="L46" s="865">
        <f>J46</f>
        <v>-8975</v>
      </c>
      <c r="M46" s="124"/>
      <c r="N46" s="567"/>
      <c r="O46" s="567"/>
      <c r="P46" s="567"/>
    </row>
    <row r="47" spans="1:16" s="565" customFormat="1" ht="15" customHeight="1">
      <c r="A47" s="639"/>
      <c r="B47" s="262" t="s">
        <v>1168</v>
      </c>
      <c r="C47" s="177"/>
      <c r="D47" s="26"/>
      <c r="E47" s="26"/>
      <c r="F47" s="133"/>
      <c r="G47" s="26"/>
      <c r="H47" s="26"/>
      <c r="I47" s="189"/>
      <c r="J47" s="189">
        <v>-639150</v>
      </c>
      <c r="K47" s="864"/>
      <c r="L47" s="865">
        <f>J47</f>
        <v>-639150</v>
      </c>
      <c r="M47" s="124"/>
    </row>
    <row r="48" spans="1:16" ht="30">
      <c r="A48" s="639"/>
      <c r="B48" s="262"/>
      <c r="C48" s="227"/>
      <c r="D48" s="227" t="s">
        <v>155</v>
      </c>
      <c r="E48" s="286" t="s">
        <v>833</v>
      </c>
      <c r="F48" s="286" t="s">
        <v>834</v>
      </c>
      <c r="G48" s="227" t="s">
        <v>124</v>
      </c>
      <c r="H48" s="286" t="s">
        <v>829</v>
      </c>
      <c r="I48" s="388" t="s">
        <v>932</v>
      </c>
      <c r="J48" s="286" t="s">
        <v>830</v>
      </c>
      <c r="K48" s="286" t="s">
        <v>162</v>
      </c>
      <c r="L48" s="168" t="s">
        <v>163</v>
      </c>
      <c r="M48" s="124"/>
      <c r="N48" s="567"/>
      <c r="O48" s="567"/>
      <c r="P48" s="567"/>
    </row>
    <row r="49" spans="1:16" ht="15" customHeight="1">
      <c r="A49" s="639"/>
      <c r="B49" s="262" t="s">
        <v>511</v>
      </c>
      <c r="C49" s="170"/>
      <c r="D49" s="170">
        <v>87590249</v>
      </c>
      <c r="E49" s="170">
        <v>78626416.439999998</v>
      </c>
      <c r="F49" s="133">
        <f>E49+'2016 SDG&amp;E (ESPI AL)'!C140+'2016 SDG&amp;E (ESPI AL)'!C141+'2016 SDG&amp;E (ESPI AL)'!C142+'2016 SDG&amp;E (ESPI AL)'!C143</f>
        <v>77379227.439999998</v>
      </c>
      <c r="G49" s="170">
        <v>14071190.799999997</v>
      </c>
      <c r="H49" s="170">
        <v>848061.99923267995</v>
      </c>
      <c r="I49" s="170">
        <v>-16384</v>
      </c>
      <c r="J49" s="133">
        <f xml:space="preserve"> IF(F49&lt;D49,0.03*K105*(F49-G49),0.03*K105*(D49-G49))</f>
        <v>831677.67733967991</v>
      </c>
      <c r="K49" s="284">
        <v>2436148</v>
      </c>
      <c r="L49" s="171">
        <f>(J49-H49)*(1+7.79%)</f>
        <v>-17660.660568464747</v>
      </c>
      <c r="N49" s="389"/>
      <c r="O49" s="389"/>
      <c r="P49" s="567"/>
    </row>
    <row r="50" spans="1:16" ht="15" customHeight="1">
      <c r="A50" s="639"/>
      <c r="B50" s="262" t="s">
        <v>512</v>
      </c>
      <c r="C50" s="170"/>
      <c r="D50" s="170">
        <v>1051000</v>
      </c>
      <c r="E50" s="170">
        <v>892372</v>
      </c>
      <c r="F50" s="133">
        <f>E50+'2016 SDG&amp;E (ESPI AL)'!C138</f>
        <v>742325</v>
      </c>
      <c r="G50" s="170">
        <v>80576</v>
      </c>
      <c r="H50" s="170">
        <v>97415.51999999999</v>
      </c>
      <c r="I50" s="170">
        <v>-18006</v>
      </c>
      <c r="J50" s="133">
        <f xml:space="preserve"> IF(F50&lt;D50,0.12*(F50-G50),0.12*(D50-G50))</f>
        <v>79409.87999999999</v>
      </c>
      <c r="K50" s="284">
        <v>114457</v>
      </c>
      <c r="L50" s="395">
        <f>(J50-H50)*(1+7.79%)</f>
        <v>-19408.279355999999</v>
      </c>
      <c r="N50" s="389"/>
      <c r="O50" s="389"/>
      <c r="P50" s="567"/>
    </row>
    <row r="51" spans="1:16" ht="15" customHeight="1">
      <c r="A51" s="639"/>
      <c r="B51" s="397" t="s">
        <v>513</v>
      </c>
      <c r="C51" s="170"/>
      <c r="D51" s="170">
        <v>10418000</v>
      </c>
      <c r="E51" s="170">
        <v>17199303</v>
      </c>
      <c r="F51" s="133">
        <f>E51+'2016 SDG&amp;E (ESPI AL)'!C139</f>
        <v>16925806</v>
      </c>
      <c r="G51" s="170">
        <v>4188732</v>
      </c>
      <c r="H51" s="170">
        <v>186878.03999999998</v>
      </c>
      <c r="I51" s="170">
        <v>-8205</v>
      </c>
      <c r="J51" s="133">
        <f xml:space="preserve"> IF(F51&lt;D51,0.03*(F51-G51),0.03*(D51-G51))</f>
        <v>186878.03999999998</v>
      </c>
      <c r="K51" s="284">
        <v>668155</v>
      </c>
      <c r="L51" s="395">
        <f>(J51-H51)*(1+7.79%)</f>
        <v>0</v>
      </c>
      <c r="N51" s="389"/>
      <c r="O51" s="389"/>
      <c r="P51" s="567"/>
    </row>
    <row r="52" spans="1:16" ht="15.75" customHeight="1" thickBot="1">
      <c r="A52" s="640"/>
      <c r="B52" s="263" t="s">
        <v>934</v>
      </c>
      <c r="C52" s="283"/>
      <c r="D52" s="283"/>
      <c r="E52" s="283"/>
      <c r="F52" s="136"/>
      <c r="G52" s="283"/>
      <c r="H52" s="283"/>
      <c r="I52" s="283">
        <v>-2500000</v>
      </c>
      <c r="J52" s="136"/>
      <c r="K52" s="285"/>
      <c r="L52" s="394">
        <f>I52</f>
        <v>-2500000</v>
      </c>
      <c r="N52" s="389"/>
      <c r="O52" s="389"/>
      <c r="P52" s="567"/>
    </row>
    <row r="53" spans="1:16" ht="15.75" customHeight="1">
      <c r="A53" s="398"/>
      <c r="I53" s="393">
        <f>SUM(I39:I41)+SUM(I44:I47)+SUM(I49:I52)</f>
        <v>3950465</v>
      </c>
      <c r="L53" s="80">
        <f>SUM(L39:L41)+SUM(L44:L47)+SUM(L49:L52)</f>
        <v>3448469.2299057879</v>
      </c>
      <c r="N53" s="173"/>
      <c r="O53" s="173"/>
      <c r="P53" s="173"/>
    </row>
    <row r="54" spans="1:16" ht="15.75" thickBot="1">
      <c r="A54" s="135"/>
      <c r="N54" s="184"/>
      <c r="O54" s="184"/>
      <c r="P54" s="184"/>
    </row>
    <row r="55" spans="1:16" ht="36" customHeight="1">
      <c r="A55" s="641" t="s">
        <v>7</v>
      </c>
      <c r="B55" s="165"/>
      <c r="C55" s="635" t="s">
        <v>505</v>
      </c>
      <c r="D55" s="635"/>
      <c r="E55" s="636" t="s">
        <v>506</v>
      </c>
      <c r="F55" s="636"/>
      <c r="G55" s="636" t="s">
        <v>508</v>
      </c>
      <c r="H55" s="636"/>
      <c r="I55" s="635" t="s">
        <v>158</v>
      </c>
      <c r="J55" s="635"/>
      <c r="K55" s="132"/>
      <c r="L55" s="166"/>
      <c r="N55" s="184"/>
      <c r="O55" s="184"/>
      <c r="P55" s="184"/>
    </row>
    <row r="56" spans="1:16" ht="30">
      <c r="A56" s="642"/>
      <c r="B56" s="309" t="s">
        <v>159</v>
      </c>
      <c r="C56" s="310" t="s">
        <v>160</v>
      </c>
      <c r="D56" s="310" t="s">
        <v>161</v>
      </c>
      <c r="E56" s="310" t="s">
        <v>160</v>
      </c>
      <c r="F56" s="310" t="s">
        <v>1161</v>
      </c>
      <c r="G56" s="310" t="s">
        <v>160</v>
      </c>
      <c r="H56" s="310" t="s">
        <v>1161</v>
      </c>
      <c r="I56" s="388" t="s">
        <v>932</v>
      </c>
      <c r="J56" s="310" t="s">
        <v>1162</v>
      </c>
      <c r="K56" s="310" t="s">
        <v>507</v>
      </c>
      <c r="L56" s="168" t="s">
        <v>163</v>
      </c>
      <c r="M56" s="169"/>
      <c r="N56" s="184"/>
      <c r="O56" s="184"/>
      <c r="P56" s="567"/>
    </row>
    <row r="57" spans="1:16" s="169" customFormat="1" ht="15" customHeight="1">
      <c r="A57" s="642"/>
      <c r="B57" s="76" t="s">
        <v>164</v>
      </c>
      <c r="C57" s="170">
        <f>SUMIF('2016 SCG (ESPI AL)'!E:E,"Resource",'2016 SCG (ESPI AL)'!G:G)</f>
        <v>59135821.786199994</v>
      </c>
      <c r="D57" s="170">
        <v>59135821.786199994</v>
      </c>
      <c r="E57" s="189">
        <v>63472821.786200002</v>
      </c>
      <c r="F57" s="189">
        <f>(SUMIF('2016 SCG (ESPI AL)'!E:E,"Resource",'2016 SCG (ESPI AL)'!AM:AM))</f>
        <v>57415322.226992384</v>
      </c>
      <c r="G57" s="170">
        <v>4638645.3364000004</v>
      </c>
      <c r="H57" s="189">
        <f>SUMIF('2016 SCG (ESPI AL)'!E:E,"Resource",'2016 SCG (ESPI AL)'!AN:AN)+((SUMIF('2016 SCG (ESPI AL)'!E:E,"Resource",'2016 SCG (ESPI AL)'!AO:AO)-(0.2*(F57+F58+F59))))</f>
        <v>5683071.5650015222</v>
      </c>
      <c r="I57" s="170">
        <v>763893</v>
      </c>
      <c r="J57" s="133">
        <f xml:space="preserve"> IF(F57&lt;D57,0.03*L104*(F57-H57),0.03*L104*(D57-H57))</f>
        <v>723682.45451059006</v>
      </c>
      <c r="K57" s="170">
        <f>'2016 Earning Rates &amp; Caps'!M8</f>
        <v>1634915.2934939999</v>
      </c>
      <c r="L57" s="171">
        <f>IF(J57&lt;=K57,J57,K57)</f>
        <v>723682.45451059006</v>
      </c>
      <c r="N57" s="190"/>
      <c r="O57" s="396"/>
      <c r="P57" s="396"/>
    </row>
    <row r="58" spans="1:16" ht="15.75" customHeight="1">
      <c r="A58" s="642"/>
      <c r="B58" s="4" t="s">
        <v>25</v>
      </c>
      <c r="C58" s="170">
        <f>SUMIF('2016 SCG (ESPI AL)'!E:E,"C&amp;S",'2016 SCG (ESPI AL)'!G:G)</f>
        <v>842590.65329999989</v>
      </c>
      <c r="D58" s="170">
        <v>842590.65329999989</v>
      </c>
      <c r="E58" s="170">
        <v>1161066.0594876506</v>
      </c>
      <c r="F58" s="189">
        <f>SUMIF('2016 SCG (ESPI AL)'!E:E,"C&amp;S",'2016 SCG (ESPI AL)'!AM:AM)</f>
        <v>1161065.5100000002</v>
      </c>
      <c r="G58" s="170">
        <v>78211.559487648949</v>
      </c>
      <c r="H58" s="170">
        <f>SUMIF('2016 SCG (ESPI AL)'!E:E,"C&amp;S",'2016 SCG (ESPI AL)'!AN:AN)</f>
        <v>78211.61</v>
      </c>
      <c r="I58" s="170">
        <v>91293</v>
      </c>
      <c r="J58" s="133">
        <f xml:space="preserve"> IF(F58&lt;D58,0.12*(F58-H58),0.12*(D58-H58))</f>
        <v>91725.48519599998</v>
      </c>
      <c r="K58" s="170">
        <f>'2016 Earning Rates &amp; Caps'!N8</f>
        <v>91292.857223999992</v>
      </c>
      <c r="L58" s="171">
        <f t="shared" ref="L58:L59" si="4">IF(J58&lt;=K58,J58,K58)</f>
        <v>91292.857223999992</v>
      </c>
      <c r="N58" s="190"/>
      <c r="O58" s="190"/>
      <c r="P58" s="270"/>
    </row>
    <row r="59" spans="1:16" ht="15.75" customHeight="1">
      <c r="A59" s="642"/>
      <c r="B59" s="4" t="s">
        <v>16</v>
      </c>
      <c r="C59" s="170">
        <f>SUMIF('2016 SCG (ESPI AL)'!E:E,"Non-Resource",'2016 SCG (ESPI AL)'!G:G)</f>
        <v>16040159.965300001</v>
      </c>
      <c r="D59" s="170">
        <v>16040159.965300001</v>
      </c>
      <c r="E59" s="170">
        <v>12973132.764995463</v>
      </c>
      <c r="F59" s="170">
        <f>SUMIF('2016 SCG (ESPI AL)'!E:E,"Non-Resource",'2016 SCG (ESPI AL)'!AM:AM)</f>
        <v>12878970.788000003</v>
      </c>
      <c r="G59" s="170">
        <v>3283018.2849954432</v>
      </c>
      <c r="H59" s="170">
        <f>SUMIF('2016 SCG (ESPI AL)'!E:E,"Non-Resource",'2016 SCG (ESPI AL)'!AN:AN)</f>
        <v>3283022.4780000001</v>
      </c>
      <c r="I59" s="170">
        <v>287878</v>
      </c>
      <c r="J59" s="133">
        <f xml:space="preserve"> IF(F59&lt;D59,0.03*(F59-H59),0.03*(D59-H59))</f>
        <v>287878.44930000004</v>
      </c>
      <c r="K59" s="170">
        <f>'2016 Earning Rates &amp; Caps'!O8</f>
        <v>392899.10999699996</v>
      </c>
      <c r="L59" s="171">
        <f t="shared" si="4"/>
        <v>287878.44930000004</v>
      </c>
      <c r="N59" s="190"/>
      <c r="O59" s="190"/>
      <c r="P59" s="190"/>
    </row>
    <row r="60" spans="1:16" ht="19.5" customHeight="1">
      <c r="A60" s="642"/>
      <c r="B60" s="637" t="s">
        <v>165</v>
      </c>
      <c r="C60" s="569"/>
      <c r="D60" s="569"/>
      <c r="E60" s="569"/>
      <c r="F60" s="569"/>
      <c r="G60" s="569"/>
      <c r="H60" s="569"/>
      <c r="I60" s="634" t="s">
        <v>932</v>
      </c>
      <c r="J60" s="633" t="s">
        <v>1162</v>
      </c>
      <c r="K60" s="633" t="s">
        <v>162</v>
      </c>
      <c r="L60" s="632" t="s">
        <v>163</v>
      </c>
      <c r="M60" s="124"/>
      <c r="N60" s="567"/>
      <c r="O60" s="567"/>
      <c r="P60" s="567"/>
    </row>
    <row r="61" spans="1:16" ht="15" customHeight="1">
      <c r="A61" s="642"/>
      <c r="B61" s="637"/>
      <c r="C61" s="569"/>
      <c r="D61" s="569"/>
      <c r="E61" s="569"/>
      <c r="F61" s="569"/>
      <c r="G61" s="569"/>
      <c r="H61" s="569"/>
      <c r="I61" s="634"/>
      <c r="J61" s="633"/>
      <c r="K61" s="633"/>
      <c r="L61" s="632"/>
      <c r="M61" s="124"/>
      <c r="N61" s="567"/>
      <c r="O61" s="567"/>
      <c r="P61" s="567"/>
    </row>
    <row r="62" spans="1:16" ht="15" customHeight="1">
      <c r="A62" s="642"/>
      <c r="B62" s="262" t="s">
        <v>933</v>
      </c>
      <c r="C62" s="177"/>
      <c r="D62" s="26"/>
      <c r="E62" s="26"/>
      <c r="F62" s="133"/>
      <c r="G62" s="26"/>
      <c r="H62" s="26"/>
      <c r="I62" s="189">
        <v>853066</v>
      </c>
      <c r="J62" s="189">
        <v>580946</v>
      </c>
      <c r="K62" s="864">
        <v>4904746</v>
      </c>
      <c r="L62" s="865">
        <f>IF(J62&lt;=K62,J62,K62)</f>
        <v>580946</v>
      </c>
      <c r="M62" s="124"/>
      <c r="N62" s="567"/>
      <c r="O62" s="567"/>
      <c r="P62" s="567"/>
    </row>
    <row r="63" spans="1:16" ht="15" customHeight="1">
      <c r="A63" s="642"/>
      <c r="B63" s="262" t="s">
        <v>1166</v>
      </c>
      <c r="C63" s="177"/>
      <c r="D63" s="26"/>
      <c r="E63" s="26"/>
      <c r="F63" s="133"/>
      <c r="G63" s="26"/>
      <c r="H63" s="26"/>
      <c r="I63" s="189">
        <v>1205571</v>
      </c>
      <c r="J63" s="189">
        <v>1205571</v>
      </c>
      <c r="K63" s="864">
        <v>4227100</v>
      </c>
      <c r="L63" s="865">
        <f t="shared" ref="L63" si="5">IF(J63&lt;=K63,J63,K63)</f>
        <v>1205571</v>
      </c>
      <c r="M63" s="124"/>
      <c r="N63" s="567"/>
      <c r="O63" s="567"/>
      <c r="P63" s="567"/>
    </row>
    <row r="64" spans="1:16" s="565" customFormat="1" ht="15" customHeight="1">
      <c r="A64" s="642"/>
      <c r="B64" s="262" t="s">
        <v>1163</v>
      </c>
      <c r="C64" s="177"/>
      <c r="D64" s="26"/>
      <c r="E64" s="26"/>
      <c r="F64" s="133"/>
      <c r="G64" s="26"/>
      <c r="H64" s="26"/>
      <c r="I64" s="189" t="s">
        <v>27</v>
      </c>
      <c r="J64" s="189">
        <v>-175075</v>
      </c>
      <c r="K64" s="864"/>
      <c r="L64" s="865">
        <f>J64</f>
        <v>-175075</v>
      </c>
      <c r="M64" s="124"/>
    </row>
    <row r="65" spans="1:16" s="565" customFormat="1" ht="15" customHeight="1">
      <c r="A65" s="642"/>
      <c r="B65" s="262" t="s">
        <v>1168</v>
      </c>
      <c r="C65" s="177"/>
      <c r="D65" s="26"/>
      <c r="E65" s="26"/>
      <c r="F65" s="133"/>
      <c r="G65" s="26"/>
      <c r="H65" s="26"/>
      <c r="I65" s="189" t="s">
        <v>27</v>
      </c>
      <c r="J65" s="189" t="s">
        <v>27</v>
      </c>
      <c r="K65" s="864"/>
      <c r="L65" s="865" t="s">
        <v>27</v>
      </c>
      <c r="M65" s="124"/>
    </row>
    <row r="66" spans="1:16" ht="30">
      <c r="A66" s="642"/>
      <c r="B66" s="262"/>
      <c r="C66" s="227"/>
      <c r="D66" s="227" t="s">
        <v>155</v>
      </c>
      <c r="E66" s="286" t="s">
        <v>833</v>
      </c>
      <c r="F66" s="286" t="s">
        <v>834</v>
      </c>
      <c r="G66" s="227" t="s">
        <v>124</v>
      </c>
      <c r="H66" s="286" t="s">
        <v>829</v>
      </c>
      <c r="I66" s="388" t="s">
        <v>932</v>
      </c>
      <c r="J66" s="286" t="s">
        <v>830</v>
      </c>
      <c r="K66" s="286" t="s">
        <v>162</v>
      </c>
      <c r="L66" s="168" t="s">
        <v>163</v>
      </c>
      <c r="M66" s="124" t="s">
        <v>175</v>
      </c>
    </row>
    <row r="67" spans="1:16" ht="15" customHeight="1">
      <c r="A67" s="642"/>
      <c r="B67" s="262" t="s">
        <v>511</v>
      </c>
      <c r="C67" s="170"/>
      <c r="D67" s="556">
        <v>56614541</v>
      </c>
      <c r="E67" s="556">
        <v>52270097</v>
      </c>
      <c r="F67" s="557"/>
      <c r="G67" s="556">
        <v>5536820.1999999993</v>
      </c>
      <c r="H67" s="557">
        <v>587577.48920639989</v>
      </c>
      <c r="I67" s="170" t="s">
        <v>27</v>
      </c>
      <c r="K67" s="284"/>
      <c r="L67" s="171" t="s">
        <v>27</v>
      </c>
      <c r="N67" s="264"/>
      <c r="O67" s="264"/>
    </row>
    <row r="68" spans="1:16" ht="15" customHeight="1">
      <c r="A68" s="642"/>
      <c r="B68" s="262" t="s">
        <v>512</v>
      </c>
      <c r="C68" s="170"/>
      <c r="D68" s="170">
        <v>843000</v>
      </c>
      <c r="E68" s="170">
        <v>552493</v>
      </c>
      <c r="F68" s="133">
        <f>E68+'2016 SCG (ESPI AL)'!C124</f>
        <v>507133</v>
      </c>
      <c r="G68" s="170">
        <v>60748</v>
      </c>
      <c r="H68" s="133">
        <v>59009.399999999994</v>
      </c>
      <c r="I68" s="170">
        <v>-5443</v>
      </c>
      <c r="J68" s="284">
        <f xml:space="preserve"> IF(F68&lt;D68,0.12*(F68-G68),0.12*(D68-G68))</f>
        <v>53566.2</v>
      </c>
      <c r="K68" s="284">
        <v>91293</v>
      </c>
      <c r="L68" s="395">
        <f>(J68-H68)*(1+8.02%)</f>
        <v>-5879.7446399999972</v>
      </c>
      <c r="N68" s="264"/>
      <c r="O68" s="264"/>
    </row>
    <row r="69" spans="1:16" ht="15" customHeight="1" thickBot="1">
      <c r="A69" s="642"/>
      <c r="B69" s="263" t="s">
        <v>1160</v>
      </c>
      <c r="C69" s="283"/>
      <c r="D69" s="283">
        <v>13597822</v>
      </c>
      <c r="E69" s="283">
        <v>18381753</v>
      </c>
      <c r="F69" s="136">
        <f>14156844+'2016 SCG (ESPI AL)'!C125+'2016 SCG (ESPI AL)'!C126</f>
        <v>14014703</v>
      </c>
      <c r="G69" s="283">
        <v>2914258</v>
      </c>
      <c r="H69" s="136">
        <v>186758</v>
      </c>
      <c r="I69" s="283">
        <v>-3962</v>
      </c>
      <c r="J69" s="285">
        <f xml:space="preserve"> IF(F69&lt;D69,0.03*(F69-G69),0.03*(D69-G69))</f>
        <v>320506.92</v>
      </c>
      <c r="K69" s="285">
        <v>392899</v>
      </c>
      <c r="L69" s="555">
        <f>(J69-H69)*(1+8.02%)</f>
        <v>144475.583384</v>
      </c>
      <c r="N69" s="264"/>
      <c r="O69" s="264"/>
    </row>
    <row r="70" spans="1:16" s="565" customFormat="1" ht="15.75" customHeight="1" thickBot="1">
      <c r="A70" s="571"/>
      <c r="B70" s="263" t="s">
        <v>934</v>
      </c>
      <c r="C70" s="283"/>
      <c r="D70" s="283"/>
      <c r="E70" s="283"/>
      <c r="F70" s="136"/>
      <c r="G70" s="283"/>
      <c r="H70" s="283"/>
      <c r="I70" s="283">
        <v>-2000000</v>
      </c>
      <c r="J70" s="136"/>
      <c r="K70" s="285"/>
      <c r="L70" s="394">
        <f>I70</f>
        <v>-2000000</v>
      </c>
      <c r="N70" s="264"/>
      <c r="O70" s="264"/>
    </row>
    <row r="71" spans="1:16" ht="15.75" customHeight="1">
      <c r="A71" s="398"/>
      <c r="I71" s="393">
        <f>SUM(I57:I59)+SUM(I62:I65)+SUM(I67:I69)</f>
        <v>3192296</v>
      </c>
      <c r="L71" s="80">
        <f>SUM(L57:L59)+SUM(L62:L65)+SUM(L67:L69)</f>
        <v>2852891.5997785903</v>
      </c>
      <c r="N71" s="173"/>
      <c r="O71" s="173"/>
      <c r="P71" s="173"/>
    </row>
    <row r="72" spans="1:16" s="169" customFormat="1">
      <c r="B72" s="76" t="s">
        <v>1164</v>
      </c>
      <c r="C72" s="564"/>
      <c r="O72" s="567"/>
    </row>
    <row r="75" spans="1:16">
      <c r="J75" s="18"/>
    </row>
    <row r="77" spans="1:16" ht="15.75" thickBot="1"/>
    <row r="78" spans="1:16" ht="30.75" thickBot="1">
      <c r="B78" s="111"/>
      <c r="C78" s="192" t="s">
        <v>176</v>
      </c>
      <c r="D78" s="193" t="s">
        <v>177</v>
      </c>
      <c r="E78" s="131" t="s">
        <v>178</v>
      </c>
      <c r="F78" s="192" t="s">
        <v>179</v>
      </c>
      <c r="G78" s="130" t="s">
        <v>66</v>
      </c>
      <c r="H78" s="111"/>
      <c r="I78" s="111"/>
    </row>
    <row r="79" spans="1:16">
      <c r="B79" s="194" t="s">
        <v>22</v>
      </c>
      <c r="C79" s="195">
        <v>28473786</v>
      </c>
      <c r="D79" s="195">
        <v>9491262</v>
      </c>
      <c r="E79" s="196">
        <v>1752163</v>
      </c>
      <c r="F79" s="195">
        <v>670476</v>
      </c>
      <c r="G79" s="197">
        <v>40387687</v>
      </c>
      <c r="H79" s="18"/>
      <c r="I79" s="18"/>
    </row>
    <row r="80" spans="1:16">
      <c r="B80" s="198" t="s">
        <v>6</v>
      </c>
      <c r="C80" s="199">
        <v>21974541</v>
      </c>
      <c r="D80" s="199">
        <v>7324847</v>
      </c>
      <c r="E80" s="200">
        <v>581031</v>
      </c>
      <c r="F80" s="199">
        <v>788930</v>
      </c>
      <c r="G80" s="201">
        <v>30669349</v>
      </c>
      <c r="H80" s="18"/>
      <c r="I80" s="18"/>
    </row>
    <row r="81" spans="2:15">
      <c r="B81" s="198" t="s">
        <v>23</v>
      </c>
      <c r="C81" s="199">
        <v>7308445</v>
      </c>
      <c r="D81" s="199">
        <v>2436148</v>
      </c>
      <c r="E81" s="200">
        <v>114457</v>
      </c>
      <c r="F81" s="199">
        <v>668155</v>
      </c>
      <c r="G81" s="201">
        <v>10527205</v>
      </c>
      <c r="H81" s="18"/>
      <c r="I81" s="18"/>
      <c r="J81" s="554"/>
    </row>
    <row r="82" spans="2:15" ht="15.75" thickBot="1">
      <c r="B82" s="202" t="s">
        <v>7</v>
      </c>
      <c r="C82" s="203">
        <v>4904746</v>
      </c>
      <c r="D82" s="203">
        <v>1634915</v>
      </c>
      <c r="E82" s="204">
        <v>91293</v>
      </c>
      <c r="F82" s="203">
        <v>392899</v>
      </c>
      <c r="G82" s="205">
        <v>7023853</v>
      </c>
      <c r="H82" s="18"/>
      <c r="I82" s="18"/>
    </row>
    <row r="83" spans="2:15" ht="15.75" thickBot="1">
      <c r="B83" s="202" t="s">
        <v>66</v>
      </c>
      <c r="C83" s="203">
        <v>62661517</v>
      </c>
      <c r="D83" s="203">
        <v>20887172</v>
      </c>
      <c r="E83" s="204">
        <v>2538944</v>
      </c>
      <c r="F83" s="203">
        <v>2520460</v>
      </c>
      <c r="G83" s="205">
        <v>88608094</v>
      </c>
      <c r="H83" s="18"/>
    </row>
    <row r="86" spans="2:15">
      <c r="B86" s="206" t="s">
        <v>180</v>
      </c>
      <c r="C86" s="17"/>
      <c r="L86" s="264"/>
    </row>
    <row r="87" spans="2:15" ht="15" customHeight="1">
      <c r="B87" s="207" t="s">
        <v>28</v>
      </c>
      <c r="C87" s="208" t="s">
        <v>29</v>
      </c>
      <c r="D87" s="208" t="s">
        <v>6</v>
      </c>
      <c r="E87" s="208" t="s">
        <v>30</v>
      </c>
      <c r="F87" s="35" t="s">
        <v>31</v>
      </c>
    </row>
    <row r="88" spans="2:15">
      <c r="B88" s="618" t="s">
        <v>32</v>
      </c>
      <c r="C88" s="619"/>
      <c r="D88" s="619"/>
      <c r="E88" s="619"/>
      <c r="F88" s="620"/>
      <c r="G88" s="32"/>
    </row>
    <row r="89" spans="2:15">
      <c r="B89" s="36" t="s">
        <v>33</v>
      </c>
      <c r="C89" s="37">
        <v>61794000</v>
      </c>
      <c r="D89" s="37">
        <v>50528000</v>
      </c>
      <c r="E89" s="37">
        <v>19562000</v>
      </c>
      <c r="F89" s="37">
        <v>19579000</v>
      </c>
      <c r="G89" s="18"/>
      <c r="I89" s="271"/>
    </row>
    <row r="90" spans="2:15">
      <c r="B90" s="38" t="s">
        <v>34</v>
      </c>
      <c r="C90" s="39">
        <v>79041000</v>
      </c>
      <c r="D90" s="39">
        <v>93357000</v>
      </c>
      <c r="E90" s="39">
        <v>21675000</v>
      </c>
      <c r="F90" s="39">
        <v>10737000</v>
      </c>
      <c r="G90" s="18"/>
    </row>
    <row r="91" spans="2:15">
      <c r="B91" s="38" t="s">
        <v>35</v>
      </c>
      <c r="C91" s="39">
        <v>18689000</v>
      </c>
      <c r="D91" s="39">
        <v>8449000</v>
      </c>
      <c r="E91" s="39">
        <v>2519000</v>
      </c>
      <c r="F91" s="39">
        <v>11173000</v>
      </c>
      <c r="G91" s="18"/>
    </row>
    <row r="92" spans="2:15">
      <c r="B92" s="38" t="s">
        <v>36</v>
      </c>
      <c r="C92" s="39">
        <v>18823000</v>
      </c>
      <c r="D92" s="39">
        <v>5483000</v>
      </c>
      <c r="E92" s="39">
        <v>994000</v>
      </c>
      <c r="F92" s="39">
        <v>4239000</v>
      </c>
      <c r="G92" s="18"/>
      <c r="H92" s="208" t="s">
        <v>183</v>
      </c>
      <c r="I92" s="208" t="s">
        <v>29</v>
      </c>
      <c r="J92" s="208" t="s">
        <v>6</v>
      </c>
      <c r="K92" s="208" t="s">
        <v>30</v>
      </c>
      <c r="L92" s="35" t="s">
        <v>31</v>
      </c>
      <c r="M92" s="35" t="s">
        <v>184</v>
      </c>
      <c r="O92" s="264"/>
    </row>
    <row r="93" spans="2:15">
      <c r="B93" s="38" t="s">
        <v>37</v>
      </c>
      <c r="C93" s="39">
        <v>13552000</v>
      </c>
      <c r="D93" s="39">
        <v>35254000</v>
      </c>
      <c r="E93" s="39">
        <v>6447000</v>
      </c>
      <c r="F93" s="40" t="s">
        <v>38</v>
      </c>
      <c r="G93" s="18"/>
      <c r="H93" s="207" t="s">
        <v>185</v>
      </c>
      <c r="I93" s="281">
        <f>SUMIF('2016 PGE (ESPI AL)'!E:E,"Resource",'2016 PGE (ESPI AL)'!AP:AP)/((SUMIF('2016 PGE (ESPI AL)'!E:E,"Resource",'2016 PGE (ESPI AL)'!AN:AN)+SUMIF('2016 PGE (ESPI AL)'!E:E,"Non-Resource",'2016 PGE (ESPI AL)'!AN:AN)+SUMIF('2016 PGE (ESPI AL)'!E:E,"C&amp;S",'2016 PGE (ESPI AL)'!AN:AN)))</f>
        <v>0.27269784977912026</v>
      </c>
      <c r="J93" s="281">
        <f>SUMIF('2016 SCE (ESPI AL)'!E:E,"Resource",'2016 SCE (ESPI AL)'!AD:AD)/(F22+F23+F24)</f>
        <v>0.23085212193684176</v>
      </c>
      <c r="K93" s="281">
        <f>SUMIF('2016 SDG&amp;E (ESPI AL)'!E:E,"Resource",'2016 SDG&amp;E (ESPI AL)'!AO:AO)/(F39+F40+F41)</f>
        <v>0.13321928289608362</v>
      </c>
      <c r="L93" s="281">
        <f>SUMIF('2016 SCG (ESPI AL)'!E:E,"Resource",'2016 SCG (ESPI AL)'!AO:AO)/(F57+F58+F59)</f>
        <v>0.22074343989867598</v>
      </c>
      <c r="M93" s="282">
        <v>0.2</v>
      </c>
      <c r="O93" s="271"/>
    </row>
    <row r="94" spans="2:15">
      <c r="B94" s="38" t="s">
        <v>39</v>
      </c>
      <c r="C94" s="39">
        <v>8585000</v>
      </c>
      <c r="D94" s="39">
        <v>5978000</v>
      </c>
      <c r="E94" s="39">
        <v>1051000</v>
      </c>
      <c r="F94" s="39">
        <v>843000</v>
      </c>
      <c r="G94" s="18"/>
      <c r="H94" s="208" t="s">
        <v>515</v>
      </c>
      <c r="I94" s="281">
        <f>SUM(I99:I101)/SUM(F4:F6)</f>
        <v>5.9640385357878627E-2</v>
      </c>
      <c r="J94" s="281">
        <f>SUM(J99:J101)/SUM(F22:F24)</f>
        <v>1.9550051292387509E-2</v>
      </c>
      <c r="K94" s="281">
        <f>SUM(K99:K101)/SUM(F39:F41)</f>
        <v>2.0587295388283858E-2</v>
      </c>
      <c r="L94" s="281">
        <f>SUM(L99:L101)/SUM(F57:F59)</f>
        <v>5.7095371350954049E-2</v>
      </c>
      <c r="M94" s="282">
        <v>0.06</v>
      </c>
    </row>
    <row r="95" spans="2:15">
      <c r="B95" s="41" t="s">
        <v>40</v>
      </c>
      <c r="C95" s="19">
        <v>15569000</v>
      </c>
      <c r="D95" s="19">
        <v>16295000</v>
      </c>
      <c r="E95" s="19">
        <v>284000</v>
      </c>
      <c r="F95" s="19">
        <v>2264000</v>
      </c>
      <c r="G95" s="18"/>
    </row>
    <row r="96" spans="2:15">
      <c r="B96" s="210" t="s">
        <v>41</v>
      </c>
      <c r="C96" s="211">
        <v>216053000</v>
      </c>
      <c r="D96" s="211">
        <v>215344000</v>
      </c>
      <c r="E96" s="211">
        <v>52532000</v>
      </c>
      <c r="F96" s="211">
        <v>48835000</v>
      </c>
      <c r="G96" s="18"/>
    </row>
    <row r="97" spans="2:12">
      <c r="B97" s="44"/>
      <c r="C97" s="45"/>
      <c r="D97" s="45"/>
      <c r="E97" s="45"/>
      <c r="F97" s="45"/>
      <c r="G97" s="18"/>
    </row>
    <row r="98" spans="2:12">
      <c r="B98" s="621" t="s">
        <v>42</v>
      </c>
      <c r="C98" s="622"/>
      <c r="D98" s="622"/>
      <c r="E98" s="622"/>
      <c r="F98" s="623"/>
      <c r="G98" s="32"/>
      <c r="H98" s="208" t="s">
        <v>515</v>
      </c>
      <c r="I98" s="208" t="s">
        <v>29</v>
      </c>
      <c r="J98" s="208" t="s">
        <v>6</v>
      </c>
      <c r="K98" s="208" t="s">
        <v>30</v>
      </c>
      <c r="L98" s="35" t="s">
        <v>31</v>
      </c>
    </row>
    <row r="99" spans="2:12">
      <c r="B99" s="36" t="s">
        <v>43</v>
      </c>
      <c r="C99" s="37">
        <v>90906000</v>
      </c>
      <c r="D99" s="37">
        <v>42824000</v>
      </c>
      <c r="E99" s="37">
        <v>40123000</v>
      </c>
      <c r="F99" s="37">
        <v>16376000</v>
      </c>
      <c r="G99" s="18"/>
      <c r="H99" s="207" t="s">
        <v>15</v>
      </c>
      <c r="I99" s="19">
        <f>SUMIF('2016 PGE (ESPI AL)'!E:E,"Resource",'2016 PGE (ESPI AL)'!AR:AR)</f>
        <v>21992039.310000002</v>
      </c>
      <c r="J99" s="19">
        <f>(SUMIF('2016 SCE (ESPI AL)'!E:E,"Resource",'2016 SCE (ESPI AL)'!AF:AF))</f>
        <v>4712753.419999999</v>
      </c>
      <c r="K99" s="19">
        <f>(SUMIF('2016 SDG&amp;E (ESPI AL)'!E:E,"Resource",'2016 SDG&amp;E (ESPI AL)'!AQ:AQ))</f>
        <v>1827312.4890000003</v>
      </c>
      <c r="L99" s="19">
        <f>(SUMIF('2016 SCG (ESPI AL)'!E:E,"Resource",'2016 SCG (ESPI AL)'!AQ:AQ))</f>
        <v>3504231.15</v>
      </c>
    </row>
    <row r="100" spans="2:12">
      <c r="B100" s="41" t="s">
        <v>44</v>
      </c>
      <c r="C100" s="19">
        <v>72322000</v>
      </c>
      <c r="D100" s="19">
        <v>23685000</v>
      </c>
      <c r="E100" s="19">
        <v>8725000</v>
      </c>
      <c r="F100" s="19">
        <v>4846000</v>
      </c>
      <c r="G100" s="18"/>
      <c r="H100" s="208" t="s">
        <v>25</v>
      </c>
      <c r="I100" s="19">
        <f>SUMIF('2016 PGE (ESPI AL)'!E:E,"C&amp;S",'2016 PGE (ESPI AL)'!AR:AR)</f>
        <v>35595.61</v>
      </c>
      <c r="J100" s="19">
        <f>(SUMIF('2016 SCE (ESPI AL)'!E:E,"C&amp;S",'2016 SCE (ESPI AL)'!AF:AF))</f>
        <v>499.31</v>
      </c>
      <c r="K100" s="19">
        <f>(SUMIF('2016 SDG&amp;E (ESPI AL)'!E:E,"C&amp;S",'2016 SDG&amp;E (ESPI AL)'!AQ:AQ))</f>
        <v>0</v>
      </c>
      <c r="L100" s="19">
        <f>(SUMIF('2016 SCG (ESPI AL)'!E:E,"C&amp;S",'2016 SCG (ESPI AL)'!AQ:AQ))</f>
        <v>0</v>
      </c>
    </row>
    <row r="101" spans="2:12">
      <c r="B101" s="212" t="s">
        <v>42</v>
      </c>
      <c r="C101" s="213">
        <v>163228000</v>
      </c>
      <c r="D101" s="213">
        <v>66509000</v>
      </c>
      <c r="E101" s="213">
        <v>48848000</v>
      </c>
      <c r="F101" s="213">
        <v>21222000</v>
      </c>
      <c r="G101" s="18"/>
      <c r="H101" s="208" t="s">
        <v>16</v>
      </c>
      <c r="I101" s="19">
        <f>SUMIF('2016 PGE (ESPI AL)'!E:E,"Non-Resource",'2016 PGE (ESPI AL)'!AR:AR)</f>
        <v>612199.60000000009</v>
      </c>
      <c r="J101" s="19">
        <f>(SUMIF('2016 SCE (ESPI AL)'!E:E,"Non-Resource",'2016 SCE (ESPI AL)'!AF:AF))</f>
        <v>130619.97</v>
      </c>
      <c r="K101" s="19">
        <f>(SUMIF('2016 SDG&amp;E (ESPI AL)'!E:E,"Non-Resource",'2016 SDG&amp;E (ESPI AL)'!AQ:AQ))</f>
        <v>691457.42999999993</v>
      </c>
      <c r="L101" s="19">
        <f>(SUMIF('2016 SCG (ESPI AL)'!E:E,"Non-Resource",'2016 SCG (ESPI AL)'!AQ:AQ))</f>
        <v>575539.08000000007</v>
      </c>
    </row>
    <row r="102" spans="2:12">
      <c r="B102" s="44"/>
      <c r="C102" s="45"/>
      <c r="D102" s="45"/>
      <c r="E102" s="45"/>
      <c r="F102" s="48"/>
      <c r="G102" s="18"/>
    </row>
    <row r="103" spans="2:12">
      <c r="B103" s="624" t="s">
        <v>45</v>
      </c>
      <c r="C103" s="625"/>
      <c r="D103" s="625"/>
      <c r="E103" s="625"/>
      <c r="F103" s="626"/>
      <c r="G103" s="32"/>
      <c r="H103" s="208" t="s">
        <v>188</v>
      </c>
      <c r="I103" s="208" t="s">
        <v>29</v>
      </c>
      <c r="J103" s="208" t="s">
        <v>6</v>
      </c>
      <c r="K103" s="208" t="s">
        <v>30</v>
      </c>
      <c r="L103" s="35" t="s">
        <v>31</v>
      </c>
    </row>
    <row r="104" spans="2:12">
      <c r="B104" s="36" t="s">
        <v>46</v>
      </c>
      <c r="C104" s="37">
        <v>6292000</v>
      </c>
      <c r="D104" s="37">
        <v>10768000</v>
      </c>
      <c r="E104" s="37">
        <v>1356000</v>
      </c>
      <c r="F104" s="37">
        <v>1272000</v>
      </c>
      <c r="H104" s="208">
        <v>2016</v>
      </c>
      <c r="I104" s="214">
        <v>0.5978</v>
      </c>
      <c r="J104" s="214">
        <v>0.44619999999999999</v>
      </c>
      <c r="K104" s="214">
        <v>0.50060000000000004</v>
      </c>
      <c r="L104" s="214">
        <v>0.46629999999999999</v>
      </c>
    </row>
    <row r="105" spans="2:12">
      <c r="B105" s="49" t="s">
        <v>47</v>
      </c>
      <c r="C105" s="50">
        <v>12561000</v>
      </c>
      <c r="D105" s="50">
        <v>9165000</v>
      </c>
      <c r="E105" s="50">
        <v>5494000</v>
      </c>
      <c r="F105" s="50">
        <v>3129000</v>
      </c>
      <c r="H105" s="208">
        <v>2015</v>
      </c>
      <c r="I105" s="214">
        <v>0.40839999999999999</v>
      </c>
      <c r="J105" s="214">
        <v>0.41909999999999997</v>
      </c>
      <c r="K105" s="214">
        <v>0.43790000000000001</v>
      </c>
      <c r="L105" s="214">
        <v>0.41909999999999997</v>
      </c>
    </row>
    <row r="106" spans="2:12">
      <c r="B106" s="49" t="s">
        <v>85</v>
      </c>
      <c r="C106" s="50" t="s">
        <v>48</v>
      </c>
      <c r="D106" s="50" t="s">
        <v>48</v>
      </c>
      <c r="E106" s="50" t="s">
        <v>48</v>
      </c>
      <c r="F106" s="50" t="s">
        <v>48</v>
      </c>
    </row>
    <row r="107" spans="2:12">
      <c r="B107" s="38" t="s">
        <v>49</v>
      </c>
      <c r="C107" s="50">
        <v>715000</v>
      </c>
      <c r="D107" s="50">
        <v>887000</v>
      </c>
      <c r="E107" s="50">
        <v>2510000</v>
      </c>
      <c r="F107" s="50">
        <v>582000</v>
      </c>
    </row>
    <row r="108" spans="2:12">
      <c r="B108" s="41" t="s">
        <v>189</v>
      </c>
      <c r="C108" s="21" t="s">
        <v>48</v>
      </c>
      <c r="D108" s="21" t="s">
        <v>48</v>
      </c>
      <c r="E108" s="21">
        <v>1058000</v>
      </c>
      <c r="F108" s="21">
        <v>978000</v>
      </c>
    </row>
    <row r="109" spans="2:12">
      <c r="B109" s="215" t="s">
        <v>50</v>
      </c>
      <c r="C109" s="216">
        <v>19568000</v>
      </c>
      <c r="D109" s="216">
        <v>20820000</v>
      </c>
      <c r="E109" s="216">
        <v>10418000</v>
      </c>
      <c r="F109" s="216">
        <v>5961000</v>
      </c>
      <c r="H109" s="18"/>
    </row>
    <row r="110" spans="2:12">
      <c r="B110" s="44"/>
      <c r="C110" s="45"/>
      <c r="D110" s="45"/>
      <c r="E110" s="45"/>
      <c r="F110" s="48"/>
      <c r="G110" s="18"/>
    </row>
    <row r="111" spans="2:12">
      <c r="B111" s="53" t="s">
        <v>51</v>
      </c>
      <c r="C111" s="217">
        <v>398849000</v>
      </c>
      <c r="D111" s="55">
        <v>302673000</v>
      </c>
      <c r="E111" s="217">
        <v>111798000</v>
      </c>
      <c r="F111" s="56">
        <v>76018000</v>
      </c>
      <c r="H111" s="18"/>
    </row>
    <row r="112" spans="2:12">
      <c r="B112" s="18"/>
      <c r="C112" s="17"/>
    </row>
    <row r="113" spans="2:12">
      <c r="B113" s="627" t="s">
        <v>52</v>
      </c>
      <c r="C113" s="628"/>
      <c r="D113" s="628"/>
      <c r="E113" s="628"/>
      <c r="F113" s="629"/>
    </row>
    <row r="114" spans="2:12">
      <c r="B114" s="17" t="s">
        <v>53</v>
      </c>
      <c r="C114" s="22">
        <v>12837000</v>
      </c>
      <c r="D114" s="22">
        <v>17314000</v>
      </c>
      <c r="E114" s="20" t="s">
        <v>38</v>
      </c>
      <c r="F114" s="22">
        <v>4337000</v>
      </c>
    </row>
    <row r="115" spans="2:12">
      <c r="B115" s="17" t="s">
        <v>54</v>
      </c>
      <c r="C115" s="22">
        <v>1220000</v>
      </c>
      <c r="D115" s="20" t="s">
        <v>38</v>
      </c>
      <c r="E115" s="20" t="s">
        <v>38</v>
      </c>
      <c r="F115" s="20" t="s">
        <v>38</v>
      </c>
    </row>
    <row r="116" spans="2:12">
      <c r="B116" s="218" t="s">
        <v>55</v>
      </c>
      <c r="C116" s="218">
        <v>14057000</v>
      </c>
      <c r="D116" s="218">
        <v>17314000</v>
      </c>
      <c r="E116" s="219" t="s">
        <v>27</v>
      </c>
      <c r="F116" s="218">
        <v>4337000</v>
      </c>
    </row>
    <row r="118" spans="2:12">
      <c r="B118" s="59" t="s">
        <v>56</v>
      </c>
      <c r="C118" s="220">
        <v>412906000</v>
      </c>
      <c r="D118" s="61">
        <v>319987000</v>
      </c>
      <c r="E118" s="220">
        <v>111798000</v>
      </c>
      <c r="F118" s="62">
        <v>80355000</v>
      </c>
    </row>
    <row r="119" spans="2:12">
      <c r="I119" s="264"/>
      <c r="J119" s="264"/>
      <c r="K119" s="264"/>
    </row>
    <row r="120" spans="2:12">
      <c r="B120" s="17" t="s">
        <v>137</v>
      </c>
      <c r="C120" s="18">
        <v>17204000</v>
      </c>
      <c r="D120" s="18">
        <v>13333000</v>
      </c>
      <c r="E120" s="18">
        <v>4658000</v>
      </c>
      <c r="F120" s="18">
        <v>3348000</v>
      </c>
      <c r="I120" s="264"/>
      <c r="J120" s="264"/>
      <c r="K120" s="264"/>
      <c r="L120" s="264"/>
    </row>
    <row r="121" spans="2:12">
      <c r="B121" s="59" t="s">
        <v>57</v>
      </c>
      <c r="C121" s="220">
        <v>430110000</v>
      </c>
      <c r="D121" s="61">
        <v>333320000</v>
      </c>
      <c r="E121" s="220">
        <v>116456000</v>
      </c>
      <c r="F121" s="62">
        <v>83703000</v>
      </c>
      <c r="I121" s="264"/>
      <c r="J121" s="264"/>
      <c r="K121" s="264"/>
      <c r="L121" s="264"/>
    </row>
    <row r="122" spans="2:12">
      <c r="B122" s="221"/>
      <c r="C122" s="222"/>
      <c r="D122" s="222"/>
      <c r="E122" s="222"/>
      <c r="F122" s="222"/>
      <c r="I122" s="264"/>
      <c r="J122" s="264"/>
      <c r="K122" s="264"/>
      <c r="L122" s="264"/>
    </row>
    <row r="123" spans="2:12">
      <c r="B123" s="223"/>
      <c r="C123" s="17"/>
      <c r="I123" s="264"/>
      <c r="J123" s="264"/>
      <c r="K123" s="264"/>
      <c r="L123" s="264"/>
    </row>
    <row r="124" spans="2:12">
      <c r="B124" s="63" t="s">
        <v>514</v>
      </c>
      <c r="C124" s="208" t="s">
        <v>29</v>
      </c>
      <c r="D124" s="208" t="s">
        <v>6</v>
      </c>
      <c r="E124" s="208" t="s">
        <v>30</v>
      </c>
      <c r="F124" s="35" t="s">
        <v>31</v>
      </c>
      <c r="I124" s="264"/>
      <c r="J124" s="264"/>
      <c r="K124" s="264"/>
      <c r="L124" s="264"/>
    </row>
    <row r="125" spans="2:12">
      <c r="B125" s="59" t="s">
        <v>192</v>
      </c>
      <c r="C125" s="220">
        <v>11000000</v>
      </c>
      <c r="D125" s="61">
        <v>7700000</v>
      </c>
      <c r="E125" s="220">
        <v>2973000</v>
      </c>
      <c r="F125" s="62">
        <v>2436602.66</v>
      </c>
      <c r="G125" s="18"/>
    </row>
    <row r="128" spans="2:12">
      <c r="C128" s="224"/>
      <c r="D128" s="224"/>
      <c r="E128" s="224"/>
      <c r="F128" s="224"/>
    </row>
    <row r="131" spans="3:6">
      <c r="C131" s="225"/>
      <c r="D131" s="18"/>
      <c r="E131" s="18"/>
      <c r="F131" s="18"/>
    </row>
  </sheetData>
  <mergeCells count="45">
    <mergeCell ref="E20:F20"/>
    <mergeCell ref="G20:H20"/>
    <mergeCell ref="I20:J20"/>
    <mergeCell ref="K7:K8"/>
    <mergeCell ref="I7:I8"/>
    <mergeCell ref="B7:B8"/>
    <mergeCell ref="B25:B26"/>
    <mergeCell ref="A20:A34"/>
    <mergeCell ref="A2:A17"/>
    <mergeCell ref="C20:D20"/>
    <mergeCell ref="A1:B1"/>
    <mergeCell ref="C2:D2"/>
    <mergeCell ref="E2:F2"/>
    <mergeCell ref="G2:H2"/>
    <mergeCell ref="I2:J2"/>
    <mergeCell ref="I60:I61"/>
    <mergeCell ref="K60:K61"/>
    <mergeCell ref="B42:B43"/>
    <mergeCell ref="A37:A52"/>
    <mergeCell ref="C55:D55"/>
    <mergeCell ref="E55:F55"/>
    <mergeCell ref="G55:H55"/>
    <mergeCell ref="I55:J55"/>
    <mergeCell ref="A55:A69"/>
    <mergeCell ref="G37:H37"/>
    <mergeCell ref="I37:J37"/>
    <mergeCell ref="B98:F98"/>
    <mergeCell ref="B103:F103"/>
    <mergeCell ref="B113:F113"/>
    <mergeCell ref="B88:F88"/>
    <mergeCell ref="C37:D37"/>
    <mergeCell ref="E37:F37"/>
    <mergeCell ref="B60:B61"/>
    <mergeCell ref="I25:I26"/>
    <mergeCell ref="K25:K26"/>
    <mergeCell ref="L25:L26"/>
    <mergeCell ref="I42:I43"/>
    <mergeCell ref="K42:K43"/>
    <mergeCell ref="L42:L43"/>
    <mergeCell ref="L60:L61"/>
    <mergeCell ref="J7:J8"/>
    <mergeCell ref="J25:J26"/>
    <mergeCell ref="J42:J43"/>
    <mergeCell ref="J60:J61"/>
    <mergeCell ref="L7:L8"/>
  </mergeCells>
  <pageMargins left="0.7" right="0.7" top="0.75" bottom="0.75" header="0.3" footer="0.3"/>
  <pageSetup scale="39" fitToHeight="0" orientation="landscape"/>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theme="5"/>
    <pageSetUpPr fitToPage="1"/>
  </sheetPr>
  <dimension ref="A1:AX160"/>
  <sheetViews>
    <sheetView topLeftCell="A106" zoomScale="70" zoomScaleNormal="70" zoomScalePageLayoutView="70" workbookViewId="0">
      <selection activeCell="A129" sqref="A129:XFD130"/>
    </sheetView>
  </sheetViews>
  <sheetFormatPr defaultColWidth="8.85546875" defaultRowHeight="15" outlineLevelCol="1"/>
  <cols>
    <col min="1" max="1" width="15.42578125" style="239" customWidth="1"/>
    <col min="2" max="2" width="54.42578125" style="239" customWidth="1"/>
    <col min="3" max="3" width="16.28515625" style="239" customWidth="1"/>
    <col min="4" max="4" width="19.85546875" style="239" customWidth="1"/>
    <col min="5" max="5" width="16" style="239" customWidth="1"/>
    <col min="6" max="6" width="28.42578125" style="239" customWidth="1"/>
    <col min="7" max="7" width="19.42578125" style="239" customWidth="1"/>
    <col min="8" max="8" width="33.42578125" style="239" customWidth="1"/>
    <col min="9" max="9" width="22.85546875" style="239" customWidth="1"/>
    <col min="10" max="12" width="16.85546875" style="239" customWidth="1" outlineLevel="1"/>
    <col min="13" max="15" width="15.42578125" style="239" customWidth="1" outlineLevel="1"/>
    <col min="16" max="19" width="16.28515625" style="239" customWidth="1" outlineLevel="1"/>
    <col min="20" max="20" width="13.85546875" style="239" customWidth="1" outlineLevel="1"/>
    <col min="21" max="21" width="14.85546875" style="239" customWidth="1" outlineLevel="1"/>
    <col min="22" max="24" width="13.85546875" style="239" customWidth="1" outlineLevel="1"/>
    <col min="25" max="44" width="15.28515625" style="239" customWidth="1" outlineLevel="1"/>
    <col min="45" max="48" width="20" style="239" customWidth="1" outlineLevel="1"/>
    <col min="49" max="50" width="15.28515625" style="239" customWidth="1"/>
    <col min="51" max="16384" width="8.85546875" style="239"/>
  </cols>
  <sheetData>
    <row r="1" spans="1:50" s="232" customFormat="1" ht="27" customHeight="1" thickBot="1">
      <c r="A1" s="229"/>
      <c r="B1" s="230"/>
      <c r="C1" s="231"/>
      <c r="D1" s="231"/>
      <c r="E1" s="231"/>
      <c r="F1" s="231"/>
      <c r="H1" s="231"/>
      <c r="I1" s="233"/>
      <c r="J1" s="674" t="s">
        <v>275</v>
      </c>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3"/>
      <c r="AO1" s="673"/>
      <c r="AP1" s="673"/>
      <c r="AQ1" s="673"/>
      <c r="AR1" s="673"/>
      <c r="AS1" s="234"/>
      <c r="AT1" s="234"/>
      <c r="AU1" s="234"/>
      <c r="AV1" s="234"/>
      <c r="AW1" s="235"/>
      <c r="AX1" s="234"/>
    </row>
    <row r="2" spans="1:50" ht="19.350000000000001" customHeight="1">
      <c r="A2" s="236"/>
      <c r="B2" s="237"/>
      <c r="C2" s="236"/>
      <c r="D2" s="236"/>
      <c r="E2" s="236"/>
      <c r="F2" s="236"/>
      <c r="G2" s="238"/>
      <c r="H2" s="670" t="s">
        <v>276</v>
      </c>
      <c r="I2" s="675"/>
      <c r="J2" s="676" t="s">
        <v>277</v>
      </c>
      <c r="K2" s="676"/>
      <c r="L2" s="676"/>
      <c r="M2" s="676"/>
      <c r="N2" s="676"/>
      <c r="O2" s="676"/>
      <c r="P2" s="676"/>
      <c r="Q2" s="676"/>
      <c r="R2" s="676"/>
      <c r="S2" s="676"/>
      <c r="T2" s="676"/>
      <c r="U2" s="676"/>
      <c r="V2" s="676"/>
      <c r="W2" s="676"/>
      <c r="X2" s="676"/>
      <c r="Y2" s="676"/>
      <c r="Z2" s="676"/>
      <c r="AA2" s="676"/>
      <c r="AB2" s="676"/>
      <c r="AC2" s="677" t="s">
        <v>278</v>
      </c>
      <c r="AD2" s="677"/>
      <c r="AE2" s="677"/>
      <c r="AF2" s="677"/>
      <c r="AG2" s="677"/>
      <c r="AH2" s="677"/>
      <c r="AI2" s="677"/>
      <c r="AJ2" s="677"/>
      <c r="AK2" s="677"/>
      <c r="AL2" s="677"/>
      <c r="AM2" s="677"/>
      <c r="AN2" s="657" t="s">
        <v>66</v>
      </c>
      <c r="AO2" s="654" t="s">
        <v>124</v>
      </c>
      <c r="AP2" s="654" t="s">
        <v>509</v>
      </c>
      <c r="AQ2" s="654" t="s">
        <v>520</v>
      </c>
      <c r="AR2" s="654" t="s">
        <v>187</v>
      </c>
      <c r="AS2" s="668" t="s">
        <v>279</v>
      </c>
      <c r="AT2" s="668"/>
      <c r="AU2" s="668"/>
      <c r="AV2" s="668"/>
      <c r="AW2" s="664" t="s">
        <v>280</v>
      </c>
      <c r="AX2" s="664" t="s">
        <v>281</v>
      </c>
    </row>
    <row r="3" spans="1:50" ht="30.75" customHeight="1">
      <c r="A3" s="660" t="s">
        <v>274</v>
      </c>
      <c r="B3" s="662" t="s">
        <v>282</v>
      </c>
      <c r="C3" s="647" t="s">
        <v>283</v>
      </c>
      <c r="D3" s="647" t="s">
        <v>284</v>
      </c>
      <c r="E3" s="647" t="s">
        <v>285</v>
      </c>
      <c r="F3" s="647" t="s">
        <v>286</v>
      </c>
      <c r="G3" s="649" t="s">
        <v>287</v>
      </c>
      <c r="H3" s="651" t="s">
        <v>288</v>
      </c>
      <c r="I3" s="670" t="s">
        <v>289</v>
      </c>
      <c r="J3" s="671" t="s">
        <v>290</v>
      </c>
      <c r="K3" s="671"/>
      <c r="L3" s="671"/>
      <c r="M3" s="671"/>
      <c r="N3" s="671"/>
      <c r="O3" s="671"/>
      <c r="P3" s="671" t="s">
        <v>291</v>
      </c>
      <c r="Q3" s="671"/>
      <c r="R3" s="671"/>
      <c r="S3" s="671"/>
      <c r="T3" s="671"/>
      <c r="U3" s="671"/>
      <c r="V3" s="653" t="s">
        <v>292</v>
      </c>
      <c r="W3" s="653"/>
      <c r="X3" s="653"/>
      <c r="Y3" s="669" t="s">
        <v>293</v>
      </c>
      <c r="Z3" s="669" t="s">
        <v>294</v>
      </c>
      <c r="AA3" s="669"/>
      <c r="AB3" s="669"/>
      <c r="AC3" s="665" t="s">
        <v>295</v>
      </c>
      <c r="AD3" s="665"/>
      <c r="AE3" s="665"/>
      <c r="AF3" s="665" t="s">
        <v>296</v>
      </c>
      <c r="AG3" s="665"/>
      <c r="AH3" s="665"/>
      <c r="AI3" s="665"/>
      <c r="AJ3" s="666" t="s">
        <v>297</v>
      </c>
      <c r="AK3" s="666"/>
      <c r="AL3" s="666"/>
      <c r="AM3" s="666"/>
      <c r="AN3" s="658"/>
      <c r="AO3" s="655"/>
      <c r="AP3" s="655"/>
      <c r="AQ3" s="655"/>
      <c r="AR3" s="655"/>
      <c r="AS3" s="667" t="s">
        <v>295</v>
      </c>
      <c r="AT3" s="667" t="s">
        <v>296</v>
      </c>
      <c r="AU3" s="667" t="s">
        <v>297</v>
      </c>
      <c r="AV3" s="667" t="s">
        <v>298</v>
      </c>
      <c r="AW3" s="664"/>
      <c r="AX3" s="664"/>
    </row>
    <row r="4" spans="1:50" ht="20.25" customHeight="1">
      <c r="A4" s="661"/>
      <c r="B4" s="663"/>
      <c r="C4" s="648"/>
      <c r="D4" s="648"/>
      <c r="E4" s="648"/>
      <c r="F4" s="648"/>
      <c r="G4" s="650"/>
      <c r="H4" s="651"/>
      <c r="I4" s="651"/>
      <c r="J4" s="672" t="s">
        <v>299</v>
      </c>
      <c r="K4" s="672"/>
      <c r="L4" s="672"/>
      <c r="M4" s="672" t="s">
        <v>83</v>
      </c>
      <c r="N4" s="672"/>
      <c r="O4" s="672"/>
      <c r="P4" s="671" t="s">
        <v>300</v>
      </c>
      <c r="Q4" s="671"/>
      <c r="R4" s="671"/>
      <c r="S4" s="671" t="s">
        <v>301</v>
      </c>
      <c r="T4" s="671"/>
      <c r="U4" s="671"/>
      <c r="V4" s="653"/>
      <c r="W4" s="653"/>
      <c r="X4" s="653"/>
      <c r="Y4" s="669"/>
      <c r="Z4" s="669"/>
      <c r="AA4" s="669"/>
      <c r="AB4" s="669"/>
      <c r="AC4" s="652" t="s">
        <v>302</v>
      </c>
      <c r="AD4" s="652" t="s">
        <v>303</v>
      </c>
      <c r="AE4" s="652" t="s">
        <v>304</v>
      </c>
      <c r="AF4" s="652" t="s">
        <v>305</v>
      </c>
      <c r="AG4" s="652" t="s">
        <v>306</v>
      </c>
      <c r="AH4" s="652" t="s">
        <v>307</v>
      </c>
      <c r="AI4" s="652" t="s">
        <v>308</v>
      </c>
      <c r="AJ4" s="652" t="s">
        <v>309</v>
      </c>
      <c r="AK4" s="652" t="s">
        <v>310</v>
      </c>
      <c r="AL4" s="652" t="s">
        <v>311</v>
      </c>
      <c r="AM4" s="652" t="s">
        <v>312</v>
      </c>
      <c r="AN4" s="658"/>
      <c r="AO4" s="655"/>
      <c r="AP4" s="655"/>
      <c r="AQ4" s="655"/>
      <c r="AR4" s="655"/>
      <c r="AS4" s="667"/>
      <c r="AT4" s="667"/>
      <c r="AU4" s="667"/>
      <c r="AV4" s="667"/>
      <c r="AW4" s="664"/>
      <c r="AX4" s="664"/>
    </row>
    <row r="5" spans="1:50" ht="42" customHeight="1">
      <c r="A5" s="661"/>
      <c r="B5" s="663"/>
      <c r="C5" s="648"/>
      <c r="D5" s="648"/>
      <c r="E5" s="648"/>
      <c r="F5" s="648"/>
      <c r="G5" s="650"/>
      <c r="H5" s="651"/>
      <c r="I5" s="651"/>
      <c r="J5" s="240" t="s">
        <v>313</v>
      </c>
      <c r="K5" s="240" t="s">
        <v>314</v>
      </c>
      <c r="L5" s="240" t="s">
        <v>315</v>
      </c>
      <c r="M5" s="240" t="s">
        <v>313</v>
      </c>
      <c r="N5" s="240" t="s">
        <v>314</v>
      </c>
      <c r="O5" s="240" t="s">
        <v>315</v>
      </c>
      <c r="P5" s="240" t="s">
        <v>313</v>
      </c>
      <c r="Q5" s="240" t="s">
        <v>314</v>
      </c>
      <c r="R5" s="240" t="s">
        <v>315</v>
      </c>
      <c r="S5" s="240" t="s">
        <v>313</v>
      </c>
      <c r="T5" s="240" t="s">
        <v>314</v>
      </c>
      <c r="U5" s="240" t="s">
        <v>315</v>
      </c>
      <c r="V5" s="240" t="s">
        <v>313</v>
      </c>
      <c r="W5" s="240" t="s">
        <v>314</v>
      </c>
      <c r="X5" s="240" t="s">
        <v>315</v>
      </c>
      <c r="Y5" s="669"/>
      <c r="Z5" s="267" t="s">
        <v>313</v>
      </c>
      <c r="AA5" s="267" t="s">
        <v>314</v>
      </c>
      <c r="AB5" s="267" t="s">
        <v>315</v>
      </c>
      <c r="AC5" s="652"/>
      <c r="AD5" s="652"/>
      <c r="AE5" s="652"/>
      <c r="AF5" s="652"/>
      <c r="AG5" s="652"/>
      <c r="AH5" s="652"/>
      <c r="AI5" s="652"/>
      <c r="AJ5" s="652"/>
      <c r="AK5" s="652"/>
      <c r="AL5" s="652"/>
      <c r="AM5" s="652"/>
      <c r="AN5" s="659"/>
      <c r="AO5" s="656"/>
      <c r="AP5" s="656"/>
      <c r="AQ5" s="656"/>
      <c r="AR5" s="656"/>
      <c r="AS5" s="667"/>
      <c r="AT5" s="667"/>
      <c r="AU5" s="667"/>
      <c r="AV5" s="667"/>
      <c r="AW5" s="664"/>
      <c r="AX5" s="664"/>
    </row>
    <row r="6" spans="1:50" ht="17.25" customHeight="1">
      <c r="A6" s="298" t="s">
        <v>316</v>
      </c>
      <c r="B6" s="298" t="s">
        <v>317</v>
      </c>
      <c r="C6" s="298" t="s">
        <v>273</v>
      </c>
      <c r="D6" s="298" t="s">
        <v>14</v>
      </c>
      <c r="E6" s="298" t="s">
        <v>15</v>
      </c>
      <c r="F6" s="578" t="s">
        <v>67</v>
      </c>
      <c r="G6" s="241">
        <v>13531292.573806759</v>
      </c>
      <c r="H6" s="302">
        <v>13531292.573806759</v>
      </c>
      <c r="I6" s="302">
        <v>112201.35247066415</v>
      </c>
      <c r="J6" s="242">
        <v>0</v>
      </c>
      <c r="K6" s="242">
        <v>0</v>
      </c>
      <c r="L6" s="242">
        <v>0</v>
      </c>
      <c r="M6" s="242">
        <v>0</v>
      </c>
      <c r="N6" s="242">
        <v>0</v>
      </c>
      <c r="O6" s="242">
        <v>1231348.43</v>
      </c>
      <c r="P6" s="242">
        <v>0</v>
      </c>
      <c r="Q6" s="242">
        <v>0</v>
      </c>
      <c r="R6" s="242">
        <v>2717640.7200000007</v>
      </c>
      <c r="S6" s="242">
        <v>0</v>
      </c>
      <c r="T6" s="242">
        <v>0</v>
      </c>
      <c r="U6" s="242">
        <v>11283268.75</v>
      </c>
      <c r="V6" s="242">
        <v>0</v>
      </c>
      <c r="W6" s="242">
        <v>0</v>
      </c>
      <c r="X6" s="242">
        <v>2302106.34</v>
      </c>
      <c r="Y6" s="306">
        <v>0</v>
      </c>
      <c r="Z6" s="306">
        <v>0</v>
      </c>
      <c r="AA6" s="306">
        <v>0</v>
      </c>
      <c r="AB6" s="306">
        <v>0</v>
      </c>
      <c r="AC6" s="304">
        <v>442856.99999999994</v>
      </c>
      <c r="AD6" s="304">
        <v>788491.43000000052</v>
      </c>
      <c r="AE6" s="304">
        <v>0</v>
      </c>
      <c r="AF6" s="304">
        <v>2717640.7200000007</v>
      </c>
      <c r="AG6" s="304">
        <v>0</v>
      </c>
      <c r="AH6" s="304">
        <v>0</v>
      </c>
      <c r="AI6" s="304">
        <v>0</v>
      </c>
      <c r="AJ6" s="304">
        <v>11283268.75</v>
      </c>
      <c r="AK6" s="304">
        <v>0</v>
      </c>
      <c r="AL6" s="304">
        <v>0</v>
      </c>
      <c r="AM6" s="304">
        <v>0</v>
      </c>
      <c r="AN6" s="297">
        <f>SUM(AO6:AR6)</f>
        <v>17534400</v>
      </c>
      <c r="AO6" s="296">
        <f>VLOOKUP(A6,'Official Claims 2016Q4'!$B$2:$S$434,7,FALSE)</f>
        <v>12514650</v>
      </c>
      <c r="AP6" s="296">
        <f>VLOOKUP(A6,'Official Claims 2016Q4'!$B$2:$S$434,12,FALSE)</f>
        <v>2717640</v>
      </c>
      <c r="AQ6" s="296">
        <f>VLOOKUP(A6,'Official Claims 2016Q4'!$B$2:$S$434,17,FALSE)</f>
        <v>0</v>
      </c>
      <c r="AR6" s="296">
        <f>VLOOKUP(A6,'Official Claims 2016Q4'!$B$2:$S$434,18,FALSE)</f>
        <v>2302110</v>
      </c>
      <c r="AS6" s="243">
        <f t="shared" ref="AS6:AS37" si="0">IF(E6="Not Applicable","n/a",SUM(AC6:AE6))</f>
        <v>1231348.4300000004</v>
      </c>
      <c r="AT6" s="243">
        <f t="shared" ref="AT6:AT37" si="1">IF(E6="Not Applicable","n/a",SUM(AF6:AI6))</f>
        <v>2717640.7200000007</v>
      </c>
      <c r="AU6" s="243">
        <f t="shared" ref="AU6:AU37" si="2">IF(E6="Not Applicable","n/a",SUM(AJ6:AM6))</f>
        <v>11283268.75</v>
      </c>
      <c r="AV6" s="243">
        <f t="shared" ref="AV6:AV37" si="3">IF(E6="Not Applicable","n/a",SUM(V6:X6))</f>
        <v>2302106.34</v>
      </c>
      <c r="AW6" s="244">
        <f t="shared" ref="AW6:AW37" si="4">IF(E6="Not Applicable","n/a",SUM(J6:AB6))</f>
        <v>17534364.240000002</v>
      </c>
      <c r="AX6" s="245">
        <f t="shared" ref="AX6:AX37" si="5">IF(E6="Not Applicable","n/a",SUM(J6:O6))</f>
        <v>1231348.43</v>
      </c>
    </row>
    <row r="7" spans="1:50" ht="17.25" customHeight="1">
      <c r="A7" s="299" t="s">
        <v>318</v>
      </c>
      <c r="B7" s="299" t="s">
        <v>272</v>
      </c>
      <c r="C7" s="299" t="s">
        <v>273</v>
      </c>
      <c r="D7" s="299" t="s">
        <v>14</v>
      </c>
      <c r="E7" s="299" t="s">
        <v>15</v>
      </c>
      <c r="F7" s="301" t="s">
        <v>319</v>
      </c>
      <c r="G7" s="246">
        <v>18990738.008154333</v>
      </c>
      <c r="H7" s="303">
        <v>18990738.008154333</v>
      </c>
      <c r="I7" s="303">
        <v>2482134.9255027208</v>
      </c>
      <c r="J7" s="248">
        <v>0</v>
      </c>
      <c r="K7" s="248">
        <v>0</v>
      </c>
      <c r="L7" s="248">
        <v>0</v>
      </c>
      <c r="M7" s="248">
        <v>0</v>
      </c>
      <c r="N7" s="248">
        <v>0</v>
      </c>
      <c r="O7" s="248">
        <v>2213886.2200000025</v>
      </c>
      <c r="P7" s="248">
        <v>-250</v>
      </c>
      <c r="Q7" s="248">
        <v>0</v>
      </c>
      <c r="R7" s="248">
        <v>3826893.7</v>
      </c>
      <c r="S7" s="248">
        <v>-250</v>
      </c>
      <c r="T7" s="248">
        <v>0</v>
      </c>
      <c r="U7" s="248">
        <v>6180620.5800000001</v>
      </c>
      <c r="V7" s="248">
        <v>0</v>
      </c>
      <c r="W7" s="248">
        <v>0</v>
      </c>
      <c r="X7" s="248">
        <v>1419951.0799999998</v>
      </c>
      <c r="Y7" s="307">
        <v>0</v>
      </c>
      <c r="Z7" s="307">
        <v>0</v>
      </c>
      <c r="AA7" s="307">
        <v>0</v>
      </c>
      <c r="AB7" s="307">
        <v>0</v>
      </c>
      <c r="AC7" s="305">
        <v>687141.80999999959</v>
      </c>
      <c r="AD7" s="305">
        <v>1526744.409999999</v>
      </c>
      <c r="AE7" s="305">
        <v>0</v>
      </c>
      <c r="AF7" s="305">
        <v>3826643.7</v>
      </c>
      <c r="AG7" s="305">
        <v>0</v>
      </c>
      <c r="AH7" s="305">
        <v>0</v>
      </c>
      <c r="AI7" s="305">
        <v>0</v>
      </c>
      <c r="AJ7" s="305">
        <v>6180370.5800000001</v>
      </c>
      <c r="AK7" s="305">
        <v>0</v>
      </c>
      <c r="AL7" s="305">
        <v>0</v>
      </c>
      <c r="AM7" s="305">
        <v>0</v>
      </c>
      <c r="AN7" s="297">
        <f t="shared" ref="AN7:AN70" si="6">SUM(AO7:AR7)</f>
        <v>13641358.25</v>
      </c>
      <c r="AO7" s="296">
        <f>VLOOKUP(A7,'Official Claims 2016Q4'!$B$2:$S$434,7,FALSE)</f>
        <v>2213890</v>
      </c>
      <c r="AP7" s="296">
        <f>VLOOKUP(A7,'Official Claims 2016Q4'!$B$2:$S$434,12,FALSE)</f>
        <v>3259680</v>
      </c>
      <c r="AQ7" s="296">
        <f>VLOOKUP(A7,'Official Claims 2016Q4'!$B$2:$S$434,17,FALSE)</f>
        <v>6747838.25</v>
      </c>
      <c r="AR7" s="296">
        <f>VLOOKUP(A7,'Official Claims 2016Q4'!$B$2:$S$434,18,FALSE)</f>
        <v>1419950</v>
      </c>
      <c r="AS7" s="243">
        <f t="shared" si="0"/>
        <v>2213886.2199999988</v>
      </c>
      <c r="AT7" s="243">
        <f t="shared" si="1"/>
        <v>3826643.7</v>
      </c>
      <c r="AU7" s="243">
        <f t="shared" si="2"/>
        <v>6180370.5800000001</v>
      </c>
      <c r="AV7" s="243">
        <f t="shared" si="3"/>
        <v>1419951.0799999998</v>
      </c>
      <c r="AW7" s="244">
        <f t="shared" si="4"/>
        <v>13640851.580000004</v>
      </c>
      <c r="AX7" s="245">
        <f t="shared" si="5"/>
        <v>2213886.2200000025</v>
      </c>
    </row>
    <row r="8" spans="1:50" ht="17.25" customHeight="1">
      <c r="A8" s="299" t="s">
        <v>320</v>
      </c>
      <c r="B8" s="299" t="s">
        <v>321</v>
      </c>
      <c r="C8" s="299" t="s">
        <v>273</v>
      </c>
      <c r="D8" s="299" t="s">
        <v>14</v>
      </c>
      <c r="E8" s="299" t="s">
        <v>15</v>
      </c>
      <c r="F8" s="301" t="s">
        <v>67</v>
      </c>
      <c r="G8" s="246">
        <v>1839506.5892745582</v>
      </c>
      <c r="H8" s="303">
        <v>1839506.5892745582</v>
      </c>
      <c r="I8" s="303">
        <v>549068.45393813075</v>
      </c>
      <c r="J8" s="248">
        <v>0</v>
      </c>
      <c r="K8" s="248">
        <v>0</v>
      </c>
      <c r="L8" s="248">
        <v>0</v>
      </c>
      <c r="M8" s="248">
        <v>0</v>
      </c>
      <c r="N8" s="248">
        <v>0</v>
      </c>
      <c r="O8" s="248">
        <v>169966.24000000011</v>
      </c>
      <c r="P8" s="248">
        <v>0</v>
      </c>
      <c r="Q8" s="248">
        <v>0</v>
      </c>
      <c r="R8" s="248">
        <v>117663.21999999997</v>
      </c>
      <c r="S8" s="248">
        <v>0</v>
      </c>
      <c r="T8" s="248">
        <v>0</v>
      </c>
      <c r="U8" s="248">
        <v>290176.5</v>
      </c>
      <c r="V8" s="248">
        <v>0</v>
      </c>
      <c r="W8" s="248">
        <v>0</v>
      </c>
      <c r="X8" s="248" t="s">
        <v>322</v>
      </c>
      <c r="Y8" s="307">
        <v>0</v>
      </c>
      <c r="Z8" s="307">
        <v>0</v>
      </c>
      <c r="AA8" s="307">
        <v>0</v>
      </c>
      <c r="AB8" s="307">
        <v>0</v>
      </c>
      <c r="AC8" s="305">
        <v>49961.980000000025</v>
      </c>
      <c r="AD8" s="305">
        <v>120004.25999999997</v>
      </c>
      <c r="AE8" s="305">
        <v>0</v>
      </c>
      <c r="AF8" s="305">
        <v>117663.21999999997</v>
      </c>
      <c r="AG8" s="305">
        <v>0</v>
      </c>
      <c r="AH8" s="305">
        <v>0</v>
      </c>
      <c r="AI8" s="305">
        <v>0</v>
      </c>
      <c r="AJ8" s="305">
        <v>290176.5</v>
      </c>
      <c r="AK8" s="305">
        <v>0</v>
      </c>
      <c r="AL8" s="305">
        <v>0</v>
      </c>
      <c r="AM8" s="305">
        <v>0</v>
      </c>
      <c r="AN8" s="297">
        <f t="shared" si="6"/>
        <v>675487.9</v>
      </c>
      <c r="AO8" s="296">
        <f>VLOOKUP(A8,'Official Claims 2016Q4'!$B$2:$S$434,7,FALSE)</f>
        <v>169966</v>
      </c>
      <c r="AP8" s="296">
        <f>VLOOKUP(A8,'Official Claims 2016Q4'!$B$2:$S$434,12,FALSE)</f>
        <v>335664</v>
      </c>
      <c r="AQ8" s="296">
        <f>VLOOKUP(A8,'Official Claims 2016Q4'!$B$2:$S$434,17,FALSE)</f>
        <v>72176</v>
      </c>
      <c r="AR8" s="296">
        <f>VLOOKUP(A8,'Official Claims 2016Q4'!$B$2:$S$434,18,FALSE)</f>
        <v>97681.9</v>
      </c>
      <c r="AS8" s="243">
        <f t="shared" si="0"/>
        <v>169966.24</v>
      </c>
      <c r="AT8" s="243">
        <f t="shared" si="1"/>
        <v>117663.21999999997</v>
      </c>
      <c r="AU8" s="243">
        <f t="shared" si="2"/>
        <v>290176.5</v>
      </c>
      <c r="AV8" s="243">
        <f t="shared" si="3"/>
        <v>0</v>
      </c>
      <c r="AW8" s="244">
        <f t="shared" si="4"/>
        <v>577805.96000000008</v>
      </c>
      <c r="AX8" s="245">
        <f t="shared" si="5"/>
        <v>169966.24000000011</v>
      </c>
    </row>
    <row r="9" spans="1:50" ht="17.25" customHeight="1">
      <c r="A9" s="299" t="s">
        <v>323</v>
      </c>
      <c r="B9" s="299" t="s">
        <v>271</v>
      </c>
      <c r="C9" s="299" t="s">
        <v>273</v>
      </c>
      <c r="D9" s="299" t="s">
        <v>14</v>
      </c>
      <c r="E9" s="299" t="s">
        <v>15</v>
      </c>
      <c r="F9" s="301" t="s">
        <v>67</v>
      </c>
      <c r="G9" s="246">
        <v>14321139.134586813</v>
      </c>
      <c r="H9" s="303">
        <v>13998809.264586814</v>
      </c>
      <c r="I9" s="303">
        <v>976742.28342187125</v>
      </c>
      <c r="J9" s="248">
        <v>0</v>
      </c>
      <c r="K9" s="248">
        <v>0</v>
      </c>
      <c r="L9" s="248">
        <v>0</v>
      </c>
      <c r="M9" s="248">
        <v>0</v>
      </c>
      <c r="N9" s="248">
        <v>0</v>
      </c>
      <c r="O9" s="248">
        <v>1211045.4899999993</v>
      </c>
      <c r="P9" s="248">
        <v>-154354</v>
      </c>
      <c r="Q9" s="248">
        <v>-86905</v>
      </c>
      <c r="R9" s="248">
        <v>5480499.6700000018</v>
      </c>
      <c r="S9" s="248">
        <v>0</v>
      </c>
      <c r="T9" s="248">
        <v>0</v>
      </c>
      <c r="U9" s="248">
        <v>17517350.809999999</v>
      </c>
      <c r="V9" s="248">
        <v>0</v>
      </c>
      <c r="W9" s="248">
        <v>0</v>
      </c>
      <c r="X9" s="248">
        <v>738505.66999999969</v>
      </c>
      <c r="Y9" s="307">
        <v>0</v>
      </c>
      <c r="Z9" s="307">
        <v>0</v>
      </c>
      <c r="AA9" s="307">
        <v>0</v>
      </c>
      <c r="AB9" s="307">
        <v>0</v>
      </c>
      <c r="AC9" s="305">
        <v>338329.61</v>
      </c>
      <c r="AD9" s="305">
        <v>872715.87999999977</v>
      </c>
      <c r="AE9" s="305">
        <v>0</v>
      </c>
      <c r="AF9" s="305">
        <v>5239240.6700000018</v>
      </c>
      <c r="AG9" s="305">
        <v>0</v>
      </c>
      <c r="AH9" s="305">
        <v>0</v>
      </c>
      <c r="AI9" s="305">
        <v>0</v>
      </c>
      <c r="AJ9" s="305">
        <v>17517350.809999999</v>
      </c>
      <c r="AK9" s="305">
        <v>0</v>
      </c>
      <c r="AL9" s="305">
        <v>0</v>
      </c>
      <c r="AM9" s="305">
        <v>0</v>
      </c>
      <c r="AN9" s="297">
        <f t="shared" si="6"/>
        <v>24860499.068504002</v>
      </c>
      <c r="AO9" s="296">
        <f>VLOOKUP(A9,'Official Claims 2016Q4'!$B$2:$S$434,7,FALSE)</f>
        <v>1211050</v>
      </c>
      <c r="AP9" s="296">
        <f>VLOOKUP(A9,'Official Claims 2016Q4'!$B$2:$S$434,12,FALSE)</f>
        <v>5534910</v>
      </c>
      <c r="AQ9" s="296">
        <f>VLOOKUP(A9,'Official Claims 2016Q4'!$B$2:$S$434,17,FALSE)</f>
        <v>17376033.068504002</v>
      </c>
      <c r="AR9" s="296">
        <f>VLOOKUP(A9,'Official Claims 2016Q4'!$B$2:$S$434,18,FALSE)</f>
        <v>738506</v>
      </c>
      <c r="AS9" s="243">
        <f t="shared" si="0"/>
        <v>1211045.4899999998</v>
      </c>
      <c r="AT9" s="243">
        <f t="shared" si="1"/>
        <v>5239240.6700000018</v>
      </c>
      <c r="AU9" s="243">
        <f t="shared" si="2"/>
        <v>17517350.809999999</v>
      </c>
      <c r="AV9" s="243">
        <f t="shared" si="3"/>
        <v>738505.66999999969</v>
      </c>
      <c r="AW9" s="244">
        <f t="shared" si="4"/>
        <v>24706142.639999997</v>
      </c>
      <c r="AX9" s="245">
        <f t="shared" si="5"/>
        <v>1211045.4899999993</v>
      </c>
    </row>
    <row r="10" spans="1:50" ht="17.25" customHeight="1">
      <c r="A10" s="299" t="s">
        <v>324</v>
      </c>
      <c r="B10" s="299" t="s">
        <v>270</v>
      </c>
      <c r="C10" s="299" t="s">
        <v>273</v>
      </c>
      <c r="D10" s="299" t="s">
        <v>14</v>
      </c>
      <c r="E10" s="299" t="s">
        <v>15</v>
      </c>
      <c r="F10" s="301" t="s">
        <v>68</v>
      </c>
      <c r="G10" s="246">
        <v>7958298.5789289707</v>
      </c>
      <c r="H10" s="303">
        <v>3958298.5789289707</v>
      </c>
      <c r="I10" s="303">
        <v>305630.02072530671</v>
      </c>
      <c r="J10" s="248">
        <v>0</v>
      </c>
      <c r="K10" s="248">
        <v>0</v>
      </c>
      <c r="L10" s="248">
        <v>0</v>
      </c>
      <c r="M10" s="248">
        <v>0</v>
      </c>
      <c r="N10" s="248">
        <v>0</v>
      </c>
      <c r="O10" s="248">
        <v>350626.1199999997</v>
      </c>
      <c r="P10" s="248">
        <v>0</v>
      </c>
      <c r="Q10" s="248">
        <v>0</v>
      </c>
      <c r="R10" s="248">
        <v>1206277.4699999995</v>
      </c>
      <c r="S10" s="248">
        <v>0</v>
      </c>
      <c r="T10" s="248">
        <v>0</v>
      </c>
      <c r="U10" s="248">
        <v>5407628.7000000002</v>
      </c>
      <c r="V10" s="248">
        <v>0</v>
      </c>
      <c r="W10" s="248">
        <v>0</v>
      </c>
      <c r="X10" s="248">
        <v>214653.32000000009</v>
      </c>
      <c r="Y10" s="307">
        <v>0</v>
      </c>
      <c r="Z10" s="307">
        <v>0</v>
      </c>
      <c r="AA10" s="307">
        <v>0</v>
      </c>
      <c r="AB10" s="307">
        <v>0</v>
      </c>
      <c r="AC10" s="305">
        <v>109391.12000000005</v>
      </c>
      <c r="AD10" s="305">
        <v>241234.99999999983</v>
      </c>
      <c r="AE10" s="305">
        <v>0</v>
      </c>
      <c r="AF10" s="305">
        <v>1206277.4699999995</v>
      </c>
      <c r="AG10" s="305">
        <v>0</v>
      </c>
      <c r="AH10" s="305">
        <v>0</v>
      </c>
      <c r="AI10" s="305">
        <v>0</v>
      </c>
      <c r="AJ10" s="305">
        <v>5407628.7000000002</v>
      </c>
      <c r="AK10" s="305">
        <v>0</v>
      </c>
      <c r="AL10" s="305">
        <v>0</v>
      </c>
      <c r="AM10" s="305">
        <v>0</v>
      </c>
      <c r="AN10" s="297">
        <f t="shared" si="6"/>
        <v>7179181.0572226569</v>
      </c>
      <c r="AO10" s="296">
        <f>VLOOKUP(A10,'Official Claims 2016Q4'!$B$2:$S$434,7,FALSE)</f>
        <v>350626</v>
      </c>
      <c r="AP10" s="296">
        <f>VLOOKUP(A10,'Official Claims 2016Q4'!$B$2:$S$434,12,FALSE)</f>
        <v>1225430</v>
      </c>
      <c r="AQ10" s="296">
        <f>VLOOKUP(A10,'Official Claims 2016Q4'!$B$2:$S$434,17,FALSE)</f>
        <v>5388472.0572226569</v>
      </c>
      <c r="AR10" s="296">
        <f>VLOOKUP(A10,'Official Claims 2016Q4'!$B$2:$S$434,18,FALSE)</f>
        <v>214653</v>
      </c>
      <c r="AS10" s="243">
        <f t="shared" si="0"/>
        <v>350626.11999999988</v>
      </c>
      <c r="AT10" s="243">
        <f t="shared" si="1"/>
        <v>1206277.4699999995</v>
      </c>
      <c r="AU10" s="243">
        <f t="shared" si="2"/>
        <v>5407628.7000000002</v>
      </c>
      <c r="AV10" s="243">
        <f t="shared" si="3"/>
        <v>214653.32000000009</v>
      </c>
      <c r="AW10" s="244">
        <f t="shared" si="4"/>
        <v>7179185.6099999994</v>
      </c>
      <c r="AX10" s="245">
        <f t="shared" si="5"/>
        <v>350626.1199999997</v>
      </c>
    </row>
    <row r="11" spans="1:50" ht="17.25" customHeight="1">
      <c r="A11" s="299" t="s">
        <v>325</v>
      </c>
      <c r="B11" s="299" t="s">
        <v>269</v>
      </c>
      <c r="C11" s="299" t="s">
        <v>273</v>
      </c>
      <c r="D11" s="299" t="s">
        <v>14</v>
      </c>
      <c r="E11" s="299" t="s">
        <v>15</v>
      </c>
      <c r="F11" s="301" t="s">
        <v>319</v>
      </c>
      <c r="G11" s="246">
        <v>9628859.9549237732</v>
      </c>
      <c r="H11" s="303">
        <v>9475733.9549237732</v>
      </c>
      <c r="I11" s="303">
        <v>851269.78049282939</v>
      </c>
      <c r="J11" s="248">
        <v>0</v>
      </c>
      <c r="K11" s="248">
        <v>0</v>
      </c>
      <c r="L11" s="248">
        <v>0</v>
      </c>
      <c r="M11" s="248">
        <v>0</v>
      </c>
      <c r="N11" s="248">
        <v>0</v>
      </c>
      <c r="O11" s="248">
        <v>784345.94000000018</v>
      </c>
      <c r="P11" s="248">
        <v>0</v>
      </c>
      <c r="Q11" s="248">
        <v>-35390</v>
      </c>
      <c r="R11" s="248">
        <v>3954829.5899999994</v>
      </c>
      <c r="S11" s="248">
        <v>0</v>
      </c>
      <c r="T11" s="248">
        <v>0</v>
      </c>
      <c r="U11" s="248">
        <v>8365576.8200000003</v>
      </c>
      <c r="V11" s="248">
        <v>0</v>
      </c>
      <c r="W11" s="248">
        <v>0</v>
      </c>
      <c r="X11" s="248">
        <v>523698.2100000002</v>
      </c>
      <c r="Y11" s="307">
        <v>0</v>
      </c>
      <c r="Z11" s="307">
        <v>0</v>
      </c>
      <c r="AA11" s="307">
        <v>0</v>
      </c>
      <c r="AB11" s="307">
        <v>0</v>
      </c>
      <c r="AC11" s="305">
        <v>221954.97999999998</v>
      </c>
      <c r="AD11" s="305">
        <v>562390.95999999961</v>
      </c>
      <c r="AE11" s="305">
        <v>0</v>
      </c>
      <c r="AF11" s="305">
        <v>3919439.5899999994</v>
      </c>
      <c r="AG11" s="305">
        <v>0</v>
      </c>
      <c r="AH11" s="305">
        <v>0</v>
      </c>
      <c r="AI11" s="305">
        <v>0</v>
      </c>
      <c r="AJ11" s="305">
        <v>8365576.8200000003</v>
      </c>
      <c r="AK11" s="305">
        <v>0</v>
      </c>
      <c r="AL11" s="305">
        <v>0</v>
      </c>
      <c r="AM11" s="305">
        <v>0</v>
      </c>
      <c r="AN11" s="297">
        <f t="shared" si="6"/>
        <v>13593066.406759992</v>
      </c>
      <c r="AO11" s="296">
        <f>VLOOKUP(A11,'Official Claims 2016Q4'!$B$2:$S$434,7,FALSE)</f>
        <v>784346</v>
      </c>
      <c r="AP11" s="296">
        <f>VLOOKUP(A11,'Official Claims 2016Q4'!$B$2:$S$434,12,FALSE)</f>
        <v>3540410</v>
      </c>
      <c r="AQ11" s="296">
        <f>VLOOKUP(A11,'Official Claims 2016Q4'!$B$2:$S$434,17,FALSE)</f>
        <v>8744612.4067599922</v>
      </c>
      <c r="AR11" s="296">
        <f>VLOOKUP(A11,'Official Claims 2016Q4'!$B$2:$S$434,18,FALSE)</f>
        <v>523698</v>
      </c>
      <c r="AS11" s="243">
        <f t="shared" si="0"/>
        <v>784345.93999999959</v>
      </c>
      <c r="AT11" s="243">
        <f t="shared" si="1"/>
        <v>3919439.5899999994</v>
      </c>
      <c r="AU11" s="243">
        <f t="shared" si="2"/>
        <v>8365576.8200000003</v>
      </c>
      <c r="AV11" s="243">
        <f t="shared" si="3"/>
        <v>523698.2100000002</v>
      </c>
      <c r="AW11" s="244">
        <f t="shared" si="4"/>
        <v>13593060.560000001</v>
      </c>
      <c r="AX11" s="245">
        <f t="shared" si="5"/>
        <v>784345.94000000018</v>
      </c>
    </row>
    <row r="12" spans="1:50" ht="17.25" customHeight="1">
      <c r="A12" s="299" t="s">
        <v>326</v>
      </c>
      <c r="B12" s="299" t="s">
        <v>220</v>
      </c>
      <c r="C12" s="299" t="s">
        <v>82</v>
      </c>
      <c r="D12" s="299" t="s">
        <v>14</v>
      </c>
      <c r="E12" s="299" t="s">
        <v>15</v>
      </c>
      <c r="F12" s="301" t="s">
        <v>319</v>
      </c>
      <c r="G12" s="246">
        <v>3801407.8041110518</v>
      </c>
      <c r="H12" s="303">
        <v>3801407.8041110514</v>
      </c>
      <c r="I12" s="303">
        <v>108073.05784846304</v>
      </c>
      <c r="J12" s="248">
        <v>0</v>
      </c>
      <c r="K12" s="248">
        <v>0</v>
      </c>
      <c r="L12" s="248">
        <v>24841.53</v>
      </c>
      <c r="M12" s="248">
        <v>0</v>
      </c>
      <c r="N12" s="248">
        <v>0</v>
      </c>
      <c r="O12" s="248">
        <v>305118.26000000065</v>
      </c>
      <c r="P12" s="248">
        <v>0</v>
      </c>
      <c r="Q12" s="248">
        <v>0</v>
      </c>
      <c r="R12" s="248">
        <v>1011493.82</v>
      </c>
      <c r="S12" s="248">
        <v>0</v>
      </c>
      <c r="T12" s="248">
        <v>0</v>
      </c>
      <c r="U12" s="248">
        <v>256268.7</v>
      </c>
      <c r="V12" s="248">
        <v>0</v>
      </c>
      <c r="W12" s="248">
        <v>0</v>
      </c>
      <c r="X12" s="248">
        <v>175054.4</v>
      </c>
      <c r="Y12" s="307">
        <v>0</v>
      </c>
      <c r="Z12" s="307">
        <v>0</v>
      </c>
      <c r="AA12" s="307">
        <v>0</v>
      </c>
      <c r="AB12" s="307">
        <v>0</v>
      </c>
      <c r="AC12" s="305">
        <v>88782.06999999992</v>
      </c>
      <c r="AD12" s="305">
        <v>241177.72</v>
      </c>
      <c r="AE12" s="305">
        <v>0</v>
      </c>
      <c r="AF12" s="305">
        <v>1011493.82</v>
      </c>
      <c r="AG12" s="305">
        <v>0</v>
      </c>
      <c r="AH12" s="305">
        <v>0</v>
      </c>
      <c r="AI12" s="305">
        <v>0</v>
      </c>
      <c r="AJ12" s="305">
        <v>256268.7</v>
      </c>
      <c r="AK12" s="305">
        <v>0</v>
      </c>
      <c r="AL12" s="305">
        <v>0</v>
      </c>
      <c r="AM12" s="305">
        <v>0</v>
      </c>
      <c r="AN12" s="297">
        <f t="shared" si="6"/>
        <v>1772776.8009432</v>
      </c>
      <c r="AO12" s="296">
        <f>VLOOKUP(A12,'Official Claims 2016Q4'!$B$2:$S$434,7,FALSE)</f>
        <v>329960</v>
      </c>
      <c r="AP12" s="296">
        <f>VLOOKUP(A12,'Official Claims 2016Q4'!$B$2:$S$434,12,FALSE)</f>
        <v>860669</v>
      </c>
      <c r="AQ12" s="296">
        <f>VLOOKUP(A12,'Official Claims 2016Q4'!$B$2:$S$434,17,FALSE)</f>
        <v>407093.80094320001</v>
      </c>
      <c r="AR12" s="296">
        <f>VLOOKUP(A12,'Official Claims 2016Q4'!$B$2:$S$434,18,FALSE)</f>
        <v>175054</v>
      </c>
      <c r="AS12" s="243">
        <f t="shared" si="0"/>
        <v>329959.78999999992</v>
      </c>
      <c r="AT12" s="243">
        <f t="shared" si="1"/>
        <v>1011493.82</v>
      </c>
      <c r="AU12" s="243">
        <f t="shared" si="2"/>
        <v>256268.7</v>
      </c>
      <c r="AV12" s="243">
        <f t="shared" si="3"/>
        <v>175054.4</v>
      </c>
      <c r="AW12" s="244">
        <f t="shared" si="4"/>
        <v>1772776.7100000004</v>
      </c>
      <c r="AX12" s="245">
        <f t="shared" si="5"/>
        <v>329959.79000000062</v>
      </c>
    </row>
    <row r="13" spans="1:50" ht="17.25" customHeight="1">
      <c r="A13" s="299" t="s">
        <v>327</v>
      </c>
      <c r="B13" s="299" t="s">
        <v>219</v>
      </c>
      <c r="C13" s="299" t="s">
        <v>82</v>
      </c>
      <c r="D13" s="299" t="s">
        <v>14</v>
      </c>
      <c r="E13" s="299" t="s">
        <v>15</v>
      </c>
      <c r="F13" s="301" t="s">
        <v>67</v>
      </c>
      <c r="G13" s="246">
        <v>2061600.8570311682</v>
      </c>
      <c r="H13" s="303">
        <v>2061600.8570311684</v>
      </c>
      <c r="I13" s="303">
        <v>210291.70171966637</v>
      </c>
      <c r="J13" s="248">
        <v>0</v>
      </c>
      <c r="K13" s="248">
        <v>0</v>
      </c>
      <c r="L13" s="248">
        <v>24343.75</v>
      </c>
      <c r="M13" s="248">
        <v>0</v>
      </c>
      <c r="N13" s="248">
        <v>0</v>
      </c>
      <c r="O13" s="248">
        <v>162660.74999999994</v>
      </c>
      <c r="P13" s="248">
        <v>0</v>
      </c>
      <c r="Q13" s="248">
        <v>0</v>
      </c>
      <c r="R13" s="248">
        <v>517007.46999999974</v>
      </c>
      <c r="S13" s="248">
        <v>0</v>
      </c>
      <c r="T13" s="248">
        <v>0</v>
      </c>
      <c r="U13" s="248">
        <v>1893675</v>
      </c>
      <c r="V13" s="248">
        <v>0</v>
      </c>
      <c r="W13" s="248">
        <v>0</v>
      </c>
      <c r="X13" s="248">
        <v>79243.750000000015</v>
      </c>
      <c r="Y13" s="307">
        <v>0</v>
      </c>
      <c r="Z13" s="307">
        <v>0</v>
      </c>
      <c r="AA13" s="307">
        <v>0</v>
      </c>
      <c r="AB13" s="307">
        <v>0</v>
      </c>
      <c r="AC13" s="305">
        <v>48572.130000000005</v>
      </c>
      <c r="AD13" s="305">
        <v>138432.36999999997</v>
      </c>
      <c r="AE13" s="305">
        <v>0</v>
      </c>
      <c r="AF13" s="305">
        <v>517007.46999999974</v>
      </c>
      <c r="AG13" s="305">
        <v>0</v>
      </c>
      <c r="AH13" s="305">
        <v>0</v>
      </c>
      <c r="AI13" s="305">
        <v>0</v>
      </c>
      <c r="AJ13" s="305">
        <v>-2.91038304567337E-11</v>
      </c>
      <c r="AK13" s="305">
        <v>0</v>
      </c>
      <c r="AL13" s="305">
        <v>1893675</v>
      </c>
      <c r="AM13" s="305">
        <v>0</v>
      </c>
      <c r="AN13" s="297">
        <f t="shared" si="6"/>
        <v>2676930.7056500008</v>
      </c>
      <c r="AO13" s="296">
        <f>VLOOKUP(A13,'Official Claims 2016Q4'!$B$2:$S$434,7,FALSE)</f>
        <v>187005</v>
      </c>
      <c r="AP13" s="296">
        <f>VLOOKUP(A13,'Official Claims 2016Q4'!$B$2:$S$434,12,FALSE)</f>
        <v>517007</v>
      </c>
      <c r="AQ13" s="296">
        <f>VLOOKUP(A13,'Official Claims 2016Q4'!$B$2:$S$434,17,FALSE)</f>
        <v>1893674.9056500008</v>
      </c>
      <c r="AR13" s="296">
        <f>VLOOKUP(A13,'Official Claims 2016Q4'!$B$2:$S$434,18,FALSE)</f>
        <v>79243.8</v>
      </c>
      <c r="AS13" s="243">
        <f t="shared" si="0"/>
        <v>187004.49999999997</v>
      </c>
      <c r="AT13" s="243">
        <f t="shared" si="1"/>
        <v>517007.46999999974</v>
      </c>
      <c r="AU13" s="243">
        <f t="shared" si="2"/>
        <v>1893675</v>
      </c>
      <c r="AV13" s="243">
        <f t="shared" si="3"/>
        <v>79243.750000000015</v>
      </c>
      <c r="AW13" s="244">
        <f t="shared" si="4"/>
        <v>2676930.7199999997</v>
      </c>
      <c r="AX13" s="245">
        <f t="shared" si="5"/>
        <v>187004.49999999994</v>
      </c>
    </row>
    <row r="14" spans="1:50" ht="17.25" customHeight="1">
      <c r="A14" s="299" t="s">
        <v>328</v>
      </c>
      <c r="B14" s="299" t="s">
        <v>329</v>
      </c>
      <c r="C14" s="299" t="s">
        <v>82</v>
      </c>
      <c r="D14" s="299" t="s">
        <v>14</v>
      </c>
      <c r="E14" s="299" t="s">
        <v>15</v>
      </c>
      <c r="F14" s="301" t="s">
        <v>67</v>
      </c>
      <c r="G14" s="246">
        <v>4325292.4557426926</v>
      </c>
      <c r="H14" s="303">
        <v>4325292.4557426926</v>
      </c>
      <c r="I14" s="303">
        <v>585439.49596053245</v>
      </c>
      <c r="J14" s="248">
        <v>0</v>
      </c>
      <c r="K14" s="248">
        <v>0</v>
      </c>
      <c r="L14" s="248">
        <v>77806.080000000002</v>
      </c>
      <c r="M14" s="248">
        <v>0</v>
      </c>
      <c r="N14" s="248">
        <v>0</v>
      </c>
      <c r="O14" s="248">
        <v>356442.38999999972</v>
      </c>
      <c r="P14" s="248">
        <v>0</v>
      </c>
      <c r="Q14" s="248">
        <v>-105704</v>
      </c>
      <c r="R14" s="248">
        <v>291470.11</v>
      </c>
      <c r="S14" s="248">
        <v>0</v>
      </c>
      <c r="T14" s="248">
        <v>0</v>
      </c>
      <c r="U14" s="248">
        <v>2865400.5600000201</v>
      </c>
      <c r="V14" s="248">
        <v>0</v>
      </c>
      <c r="W14" s="248">
        <v>0</v>
      </c>
      <c r="X14" s="248">
        <v>152190.99000000005</v>
      </c>
      <c r="Y14" s="307">
        <v>0</v>
      </c>
      <c r="Z14" s="307">
        <v>0</v>
      </c>
      <c r="AA14" s="307">
        <v>0</v>
      </c>
      <c r="AB14" s="307">
        <v>0</v>
      </c>
      <c r="AC14" s="305">
        <v>104855.01999999996</v>
      </c>
      <c r="AD14" s="305">
        <v>329393.44999999978</v>
      </c>
      <c r="AE14" s="305">
        <v>0</v>
      </c>
      <c r="AF14" s="305">
        <v>185766.11000000013</v>
      </c>
      <c r="AG14" s="305">
        <v>0</v>
      </c>
      <c r="AH14" s="305">
        <v>0</v>
      </c>
      <c r="AI14" s="305">
        <v>0</v>
      </c>
      <c r="AJ14" s="305">
        <v>2865400.5600000201</v>
      </c>
      <c r="AK14" s="305">
        <v>0</v>
      </c>
      <c r="AL14" s="305">
        <v>0</v>
      </c>
      <c r="AM14" s="305">
        <v>0</v>
      </c>
      <c r="AN14" s="297">
        <f t="shared" si="6"/>
        <v>3637605.9814160033</v>
      </c>
      <c r="AO14" s="296">
        <f>VLOOKUP(A14,'Official Claims 2016Q4'!$B$2:$S$434,7,FALSE)</f>
        <v>434248</v>
      </c>
      <c r="AP14" s="296">
        <f>VLOOKUP(A14,'Official Claims 2016Q4'!$B$2:$S$434,12,FALSE)</f>
        <v>329908</v>
      </c>
      <c r="AQ14" s="296">
        <f>VLOOKUP(A14,'Official Claims 2016Q4'!$B$2:$S$434,17,FALSE)</f>
        <v>2721258.9814160033</v>
      </c>
      <c r="AR14" s="296">
        <f>VLOOKUP(A14,'Official Claims 2016Q4'!$B$2:$S$434,18,FALSE)</f>
        <v>152191</v>
      </c>
      <c r="AS14" s="243">
        <f t="shared" si="0"/>
        <v>434248.46999999974</v>
      </c>
      <c r="AT14" s="243">
        <f t="shared" si="1"/>
        <v>185766.11000000013</v>
      </c>
      <c r="AU14" s="243">
        <f t="shared" si="2"/>
        <v>2865400.5600000201</v>
      </c>
      <c r="AV14" s="243">
        <f t="shared" si="3"/>
        <v>152190.99000000005</v>
      </c>
      <c r="AW14" s="244">
        <f t="shared" si="4"/>
        <v>3637606.1300000199</v>
      </c>
      <c r="AX14" s="245">
        <f t="shared" si="5"/>
        <v>434248.46999999974</v>
      </c>
    </row>
    <row r="15" spans="1:50" ht="17.25" customHeight="1">
      <c r="A15" s="299" t="s">
        <v>330</v>
      </c>
      <c r="B15" s="299" t="s">
        <v>268</v>
      </c>
      <c r="C15" s="299" t="s">
        <v>273</v>
      </c>
      <c r="D15" s="299" t="s">
        <v>12</v>
      </c>
      <c r="E15" s="299" t="s">
        <v>15</v>
      </c>
      <c r="F15" s="301" t="s">
        <v>67</v>
      </c>
      <c r="G15" s="246">
        <v>31815092.563646331</v>
      </c>
      <c r="H15" s="303">
        <v>25132513.563646331</v>
      </c>
      <c r="I15" s="303">
        <v>2630265.391950944</v>
      </c>
      <c r="J15" s="248">
        <v>0</v>
      </c>
      <c r="K15" s="248">
        <v>0</v>
      </c>
      <c r="L15" s="248">
        <v>0</v>
      </c>
      <c r="M15" s="248">
        <v>0</v>
      </c>
      <c r="N15" s="248">
        <v>0</v>
      </c>
      <c r="O15" s="248">
        <v>3277869.6399999969</v>
      </c>
      <c r="P15" s="248">
        <v>0</v>
      </c>
      <c r="Q15" s="248">
        <v>0</v>
      </c>
      <c r="R15" s="248">
        <v>8633420.8999999873</v>
      </c>
      <c r="S15" s="248">
        <v>141137.04</v>
      </c>
      <c r="T15" s="248">
        <v>0</v>
      </c>
      <c r="U15" s="248">
        <v>6110540.4000000004</v>
      </c>
      <c r="V15" s="248">
        <v>0</v>
      </c>
      <c r="W15" s="248">
        <v>0</v>
      </c>
      <c r="X15" s="248">
        <v>1101531.2600000002</v>
      </c>
      <c r="Y15" s="307">
        <v>0</v>
      </c>
      <c r="Z15" s="307">
        <v>0</v>
      </c>
      <c r="AA15" s="307">
        <v>0</v>
      </c>
      <c r="AB15" s="307">
        <v>0</v>
      </c>
      <c r="AC15" s="305">
        <v>1294307.5099999993</v>
      </c>
      <c r="AD15" s="305">
        <v>1983562.1300000006</v>
      </c>
      <c r="AE15" s="305">
        <v>0</v>
      </c>
      <c r="AF15" s="305">
        <v>8633420.8999999873</v>
      </c>
      <c r="AG15" s="305">
        <v>0</v>
      </c>
      <c r="AH15" s="305">
        <v>0</v>
      </c>
      <c r="AI15" s="305">
        <v>0</v>
      </c>
      <c r="AJ15" s="305">
        <v>6251677.4400000004</v>
      </c>
      <c r="AK15" s="305">
        <v>0</v>
      </c>
      <c r="AL15" s="305">
        <v>0</v>
      </c>
      <c r="AM15" s="305">
        <v>0</v>
      </c>
      <c r="AN15" s="297">
        <f t="shared" si="6"/>
        <v>19123363.986793101</v>
      </c>
      <c r="AO15" s="296">
        <f>VLOOKUP(A15,'Official Claims 2016Q4'!$B$2:$S$434,7,FALSE)</f>
        <v>3277870</v>
      </c>
      <c r="AP15" s="296">
        <f>VLOOKUP(A15,'Official Claims 2016Q4'!$B$2:$S$434,12,FALSE)</f>
        <v>7971160</v>
      </c>
      <c r="AQ15" s="296">
        <f>VLOOKUP(A15,'Official Claims 2016Q4'!$B$2:$S$434,17,FALSE)</f>
        <v>6772803.9867931027</v>
      </c>
      <c r="AR15" s="296">
        <f>VLOOKUP(A15,'Official Claims 2016Q4'!$B$2:$S$434,18,FALSE)</f>
        <v>1101530</v>
      </c>
      <c r="AS15" s="243">
        <f t="shared" si="0"/>
        <v>3277869.6399999997</v>
      </c>
      <c r="AT15" s="243">
        <f t="shared" si="1"/>
        <v>8633420.8999999873</v>
      </c>
      <c r="AU15" s="243">
        <f t="shared" si="2"/>
        <v>6251677.4400000004</v>
      </c>
      <c r="AV15" s="243">
        <f t="shared" si="3"/>
        <v>1101531.2600000002</v>
      </c>
      <c r="AW15" s="244">
        <f t="shared" si="4"/>
        <v>19264499.239999983</v>
      </c>
      <c r="AX15" s="245">
        <f t="shared" si="5"/>
        <v>3277869.6399999969</v>
      </c>
    </row>
    <row r="16" spans="1:50" ht="17.25" customHeight="1">
      <c r="A16" s="299" t="s">
        <v>331</v>
      </c>
      <c r="B16" s="299" t="s">
        <v>332</v>
      </c>
      <c r="C16" s="299" t="s">
        <v>82</v>
      </c>
      <c r="D16" s="299" t="s">
        <v>12</v>
      </c>
      <c r="E16" s="299" t="s">
        <v>15</v>
      </c>
      <c r="F16" s="301" t="s">
        <v>67</v>
      </c>
      <c r="G16" s="246">
        <v>0</v>
      </c>
      <c r="H16" s="303">
        <v>0</v>
      </c>
      <c r="I16" s="303">
        <v>0</v>
      </c>
      <c r="J16" s="248"/>
      <c r="K16" s="248"/>
      <c r="L16" s="248"/>
      <c r="M16" s="248"/>
      <c r="N16" s="248"/>
      <c r="O16" s="248"/>
      <c r="P16" s="248"/>
      <c r="Q16" s="248"/>
      <c r="R16" s="248"/>
      <c r="S16" s="248"/>
      <c r="T16" s="248"/>
      <c r="U16" s="248"/>
      <c r="V16" s="248"/>
      <c r="W16" s="248"/>
      <c r="X16" s="248"/>
      <c r="Y16" s="307"/>
      <c r="Z16" s="307"/>
      <c r="AA16" s="307"/>
      <c r="AB16" s="307"/>
      <c r="AC16" s="305"/>
      <c r="AD16" s="305"/>
      <c r="AE16" s="305"/>
      <c r="AF16" s="305"/>
      <c r="AG16" s="305"/>
      <c r="AH16" s="305"/>
      <c r="AI16" s="305"/>
      <c r="AJ16" s="305"/>
      <c r="AK16" s="305"/>
      <c r="AL16" s="305"/>
      <c r="AM16" s="305"/>
      <c r="AN16" s="297"/>
      <c r="AO16" s="296"/>
      <c r="AP16" s="296"/>
      <c r="AQ16" s="296"/>
      <c r="AR16" s="296"/>
      <c r="AS16" s="243">
        <f t="shared" si="0"/>
        <v>0</v>
      </c>
      <c r="AT16" s="243">
        <f t="shared" si="1"/>
        <v>0</v>
      </c>
      <c r="AU16" s="243">
        <f t="shared" si="2"/>
        <v>0</v>
      </c>
      <c r="AV16" s="243">
        <f t="shared" si="3"/>
        <v>0</v>
      </c>
      <c r="AW16" s="244">
        <f t="shared" si="4"/>
        <v>0</v>
      </c>
      <c r="AX16" s="245">
        <f t="shared" si="5"/>
        <v>0</v>
      </c>
    </row>
    <row r="17" spans="1:50" ht="17.25" customHeight="1">
      <c r="A17" s="299" t="s">
        <v>333</v>
      </c>
      <c r="B17" s="299" t="s">
        <v>334</v>
      </c>
      <c r="C17" s="299" t="s">
        <v>82</v>
      </c>
      <c r="D17" s="299" t="s">
        <v>12</v>
      </c>
      <c r="E17" s="299" t="s">
        <v>15</v>
      </c>
      <c r="F17" s="301" t="s">
        <v>319</v>
      </c>
      <c r="G17" s="246">
        <v>0</v>
      </c>
      <c r="H17" s="303">
        <v>5044779.8992421729</v>
      </c>
      <c r="I17" s="303">
        <v>1259094.7676970232</v>
      </c>
      <c r="J17" s="248"/>
      <c r="K17" s="248"/>
      <c r="L17" s="248"/>
      <c r="M17" s="248"/>
      <c r="N17" s="248"/>
      <c r="O17" s="248"/>
      <c r="P17" s="248"/>
      <c r="Q17" s="248"/>
      <c r="R17" s="248"/>
      <c r="S17" s="248"/>
      <c r="T17" s="248"/>
      <c r="U17" s="248"/>
      <c r="V17" s="248"/>
      <c r="W17" s="248"/>
      <c r="X17" s="248"/>
      <c r="Y17" s="307"/>
      <c r="Z17" s="307"/>
      <c r="AA17" s="307"/>
      <c r="AB17" s="307"/>
      <c r="AC17" s="305"/>
      <c r="AD17" s="305"/>
      <c r="AE17" s="305"/>
      <c r="AF17" s="305"/>
      <c r="AG17" s="305"/>
      <c r="AH17" s="305"/>
      <c r="AI17" s="305"/>
      <c r="AJ17" s="305"/>
      <c r="AK17" s="305"/>
      <c r="AL17" s="305"/>
      <c r="AM17" s="305"/>
      <c r="AN17" s="297"/>
      <c r="AO17" s="296"/>
      <c r="AP17" s="296"/>
      <c r="AQ17" s="296"/>
      <c r="AR17" s="296"/>
      <c r="AS17" s="243">
        <f t="shared" si="0"/>
        <v>0</v>
      </c>
      <c r="AT17" s="243">
        <f t="shared" si="1"/>
        <v>0</v>
      </c>
      <c r="AU17" s="243">
        <f t="shared" si="2"/>
        <v>0</v>
      </c>
      <c r="AV17" s="243">
        <f t="shared" si="3"/>
        <v>0</v>
      </c>
      <c r="AW17" s="244">
        <f t="shared" si="4"/>
        <v>0</v>
      </c>
      <c r="AX17" s="245">
        <f t="shared" si="5"/>
        <v>0</v>
      </c>
    </row>
    <row r="18" spans="1:50" ht="17.25" customHeight="1">
      <c r="A18" s="299" t="s">
        <v>335</v>
      </c>
      <c r="B18" s="299" t="s">
        <v>217</v>
      </c>
      <c r="C18" s="299" t="s">
        <v>82</v>
      </c>
      <c r="D18" s="299" t="s">
        <v>12</v>
      </c>
      <c r="E18" s="299" t="s">
        <v>15</v>
      </c>
      <c r="F18" s="301" t="s">
        <v>67</v>
      </c>
      <c r="G18" s="246">
        <v>3421430.5295545505</v>
      </c>
      <c r="H18" s="303">
        <v>3421430.5295545501</v>
      </c>
      <c r="I18" s="303">
        <v>266834.99653041974</v>
      </c>
      <c r="J18" s="248">
        <v>0</v>
      </c>
      <c r="K18" s="248">
        <v>0</v>
      </c>
      <c r="L18" s="248">
        <v>-7518.75000000001</v>
      </c>
      <c r="M18" s="248">
        <v>0</v>
      </c>
      <c r="N18" s="248">
        <v>0</v>
      </c>
      <c r="O18" s="248">
        <v>291629.93000000005</v>
      </c>
      <c r="P18" s="248">
        <v>0</v>
      </c>
      <c r="Q18" s="248">
        <v>0</v>
      </c>
      <c r="R18" s="248">
        <v>422134.24000000034</v>
      </c>
      <c r="S18" s="248">
        <v>0</v>
      </c>
      <c r="T18" s="248">
        <v>0</v>
      </c>
      <c r="U18" s="248">
        <v>1277134.7</v>
      </c>
      <c r="V18" s="248">
        <v>0</v>
      </c>
      <c r="W18" s="248">
        <v>0</v>
      </c>
      <c r="X18" s="248">
        <v>191218.85</v>
      </c>
      <c r="Y18" s="307">
        <v>0</v>
      </c>
      <c r="Z18" s="307">
        <v>0</v>
      </c>
      <c r="AA18" s="307">
        <v>0</v>
      </c>
      <c r="AB18" s="307">
        <v>0</v>
      </c>
      <c r="AC18" s="305">
        <v>97626.030000000042</v>
      </c>
      <c r="AD18" s="305">
        <v>186485.14999999997</v>
      </c>
      <c r="AE18" s="305">
        <v>0</v>
      </c>
      <c r="AF18" s="305">
        <v>422134.24000000034</v>
      </c>
      <c r="AG18" s="305">
        <v>0</v>
      </c>
      <c r="AH18" s="305">
        <v>0</v>
      </c>
      <c r="AI18" s="305">
        <v>0</v>
      </c>
      <c r="AJ18" s="305">
        <v>1292134.7</v>
      </c>
      <c r="AK18" s="305">
        <v>0</v>
      </c>
      <c r="AL18" s="305">
        <v>-15000</v>
      </c>
      <c r="AM18" s="305">
        <v>0</v>
      </c>
      <c r="AN18" s="297">
        <f t="shared" si="6"/>
        <v>2174599.0004946999</v>
      </c>
      <c r="AO18" s="296">
        <f>VLOOKUP(A18,'Official Claims 2016Q4'!$B$2:$S$434,7,FALSE)</f>
        <v>284111</v>
      </c>
      <c r="AP18" s="296">
        <f>VLOOKUP(A18,'Official Claims 2016Q4'!$B$2:$S$434,12,FALSE)</f>
        <v>507976</v>
      </c>
      <c r="AQ18" s="296">
        <f>VLOOKUP(A18,'Official Claims 2016Q4'!$B$2:$S$434,17,FALSE)</f>
        <v>1191293.0004947002</v>
      </c>
      <c r="AR18" s="296">
        <f>VLOOKUP(A18,'Official Claims 2016Q4'!$B$2:$S$434,18,FALSE)</f>
        <v>191219</v>
      </c>
      <c r="AS18" s="243">
        <f t="shared" si="0"/>
        <v>284111.18</v>
      </c>
      <c r="AT18" s="243">
        <f t="shared" si="1"/>
        <v>422134.24000000034</v>
      </c>
      <c r="AU18" s="243">
        <f t="shared" si="2"/>
        <v>1277134.7</v>
      </c>
      <c r="AV18" s="243">
        <f t="shared" si="3"/>
        <v>191218.85</v>
      </c>
      <c r="AW18" s="244">
        <f t="shared" si="4"/>
        <v>2174598.9700000002</v>
      </c>
      <c r="AX18" s="245">
        <f t="shared" si="5"/>
        <v>284111.18000000005</v>
      </c>
    </row>
    <row r="19" spans="1:50" ht="17.25" customHeight="1">
      <c r="A19" s="299" t="s">
        <v>336</v>
      </c>
      <c r="B19" s="299" t="s">
        <v>216</v>
      </c>
      <c r="C19" s="299" t="s">
        <v>82</v>
      </c>
      <c r="D19" s="299" t="s">
        <v>12</v>
      </c>
      <c r="E19" s="299" t="s">
        <v>15</v>
      </c>
      <c r="F19" s="301" t="s">
        <v>67</v>
      </c>
      <c r="G19" s="246">
        <v>2940737.1233100006</v>
      </c>
      <c r="H19" s="303">
        <v>2940737.1233100002</v>
      </c>
      <c r="I19" s="303">
        <v>588981.55845767423</v>
      </c>
      <c r="J19" s="248">
        <v>0</v>
      </c>
      <c r="K19" s="248">
        <v>0</v>
      </c>
      <c r="L19" s="248">
        <v>0</v>
      </c>
      <c r="M19" s="248">
        <v>0</v>
      </c>
      <c r="N19" s="248">
        <v>0</v>
      </c>
      <c r="O19" s="248">
        <v>240601.46999999965</v>
      </c>
      <c r="P19" s="248">
        <v>0</v>
      </c>
      <c r="Q19" s="248">
        <v>0</v>
      </c>
      <c r="R19" s="248">
        <v>224741.14999999994</v>
      </c>
      <c r="S19" s="248">
        <v>0</v>
      </c>
      <c r="T19" s="248">
        <v>0</v>
      </c>
      <c r="U19" s="248">
        <v>0</v>
      </c>
      <c r="V19" s="248">
        <v>0</v>
      </c>
      <c r="W19" s="248">
        <v>0</v>
      </c>
      <c r="X19" s="248">
        <v>147837.41999999998</v>
      </c>
      <c r="Y19" s="307">
        <v>0</v>
      </c>
      <c r="Z19" s="307">
        <v>0</v>
      </c>
      <c r="AA19" s="307">
        <v>0</v>
      </c>
      <c r="AB19" s="307">
        <v>0</v>
      </c>
      <c r="AC19" s="305">
        <v>77067.159999999989</v>
      </c>
      <c r="AD19" s="305">
        <v>163534.30999999985</v>
      </c>
      <c r="AE19" s="305">
        <v>0</v>
      </c>
      <c r="AF19" s="305">
        <v>224741.14999999994</v>
      </c>
      <c r="AG19" s="305">
        <v>0</v>
      </c>
      <c r="AH19" s="305">
        <v>0</v>
      </c>
      <c r="AI19" s="305">
        <v>0</v>
      </c>
      <c r="AJ19" s="305">
        <v>0</v>
      </c>
      <c r="AK19" s="305">
        <v>0</v>
      </c>
      <c r="AL19" s="305">
        <v>0</v>
      </c>
      <c r="AM19" s="305">
        <v>0</v>
      </c>
      <c r="AN19" s="297">
        <f t="shared" si="6"/>
        <v>613179</v>
      </c>
      <c r="AO19" s="296">
        <f>VLOOKUP(A19,'Official Claims 2016Q4'!$B$2:$S$434,7,FALSE)</f>
        <v>240601</v>
      </c>
      <c r="AP19" s="296">
        <f>VLOOKUP(A19,'Official Claims 2016Q4'!$B$2:$S$434,12,FALSE)</f>
        <v>224741</v>
      </c>
      <c r="AQ19" s="296">
        <f>VLOOKUP(A19,'Official Claims 2016Q4'!$B$2:$S$434,17,FALSE)</f>
        <v>0</v>
      </c>
      <c r="AR19" s="296">
        <f>VLOOKUP(A19,'Official Claims 2016Q4'!$B$2:$S$434,18,FALSE)</f>
        <v>147837</v>
      </c>
      <c r="AS19" s="243">
        <f t="shared" si="0"/>
        <v>240601.46999999986</v>
      </c>
      <c r="AT19" s="243">
        <f t="shared" si="1"/>
        <v>224741.14999999994</v>
      </c>
      <c r="AU19" s="243">
        <f t="shared" si="2"/>
        <v>0</v>
      </c>
      <c r="AV19" s="243">
        <f t="shared" si="3"/>
        <v>147837.41999999998</v>
      </c>
      <c r="AW19" s="244">
        <f t="shared" si="4"/>
        <v>613180.03999999957</v>
      </c>
      <c r="AX19" s="245">
        <f t="shared" si="5"/>
        <v>240601.46999999965</v>
      </c>
    </row>
    <row r="20" spans="1:50" ht="17.25" customHeight="1">
      <c r="A20" s="299" t="s">
        <v>337</v>
      </c>
      <c r="B20" s="299" t="s">
        <v>215</v>
      </c>
      <c r="C20" s="299" t="s">
        <v>82</v>
      </c>
      <c r="D20" s="299" t="s">
        <v>12</v>
      </c>
      <c r="E20" s="299" t="s">
        <v>15</v>
      </c>
      <c r="F20" s="301" t="s">
        <v>67</v>
      </c>
      <c r="G20" s="246">
        <v>1329057.4672469641</v>
      </c>
      <c r="H20" s="303">
        <v>1329057.4672469639</v>
      </c>
      <c r="I20" s="303">
        <v>126148.80260338545</v>
      </c>
      <c r="J20" s="248">
        <v>0</v>
      </c>
      <c r="K20" s="248">
        <v>0</v>
      </c>
      <c r="L20" s="248">
        <v>0</v>
      </c>
      <c r="M20" s="248">
        <v>0</v>
      </c>
      <c r="N20" s="248">
        <v>0</v>
      </c>
      <c r="O20" s="248">
        <v>110525.51</v>
      </c>
      <c r="P20" s="248">
        <v>0</v>
      </c>
      <c r="Q20" s="248">
        <v>0</v>
      </c>
      <c r="R20" s="248">
        <v>101778.97000000002</v>
      </c>
      <c r="S20" s="248">
        <v>0</v>
      </c>
      <c r="T20" s="248">
        <v>0</v>
      </c>
      <c r="U20" s="248">
        <v>0</v>
      </c>
      <c r="V20" s="248">
        <v>0</v>
      </c>
      <c r="W20" s="248">
        <v>0</v>
      </c>
      <c r="X20" s="248">
        <v>89991.690000000017</v>
      </c>
      <c r="Y20" s="307">
        <v>0</v>
      </c>
      <c r="Z20" s="307">
        <v>0</v>
      </c>
      <c r="AA20" s="307">
        <v>0</v>
      </c>
      <c r="AB20" s="307">
        <v>0</v>
      </c>
      <c r="AC20" s="305">
        <v>35780.790000000037</v>
      </c>
      <c r="AD20" s="305">
        <v>74744.719999999972</v>
      </c>
      <c r="AE20" s="305">
        <v>0</v>
      </c>
      <c r="AF20" s="305">
        <v>101778.97000000002</v>
      </c>
      <c r="AG20" s="305">
        <v>0</v>
      </c>
      <c r="AH20" s="305">
        <v>0</v>
      </c>
      <c r="AI20" s="305">
        <v>0</v>
      </c>
      <c r="AJ20" s="305">
        <v>0</v>
      </c>
      <c r="AK20" s="305">
        <v>0</v>
      </c>
      <c r="AL20" s="305">
        <v>0</v>
      </c>
      <c r="AM20" s="305">
        <v>0</v>
      </c>
      <c r="AN20" s="297">
        <f t="shared" si="6"/>
        <v>302296.7</v>
      </c>
      <c r="AO20" s="296">
        <f>VLOOKUP(A20,'Official Claims 2016Q4'!$B$2:$S$434,7,FALSE)</f>
        <v>110526</v>
      </c>
      <c r="AP20" s="296">
        <f>VLOOKUP(A20,'Official Claims 2016Q4'!$B$2:$S$434,12,FALSE)</f>
        <v>101779</v>
      </c>
      <c r="AQ20" s="296">
        <f>VLOOKUP(A20,'Official Claims 2016Q4'!$B$2:$S$434,17,FALSE)</f>
        <v>0</v>
      </c>
      <c r="AR20" s="296">
        <f>VLOOKUP(A20,'Official Claims 2016Q4'!$B$2:$S$434,18,FALSE)</f>
        <v>89991.7</v>
      </c>
      <c r="AS20" s="243">
        <f t="shared" si="0"/>
        <v>110525.51000000001</v>
      </c>
      <c r="AT20" s="243">
        <f t="shared" si="1"/>
        <v>101778.97000000002</v>
      </c>
      <c r="AU20" s="243">
        <f t="shared" si="2"/>
        <v>0</v>
      </c>
      <c r="AV20" s="243">
        <f t="shared" si="3"/>
        <v>89991.690000000017</v>
      </c>
      <c r="AW20" s="244">
        <f t="shared" si="4"/>
        <v>302296.17000000004</v>
      </c>
      <c r="AX20" s="245">
        <f t="shared" si="5"/>
        <v>110525.51</v>
      </c>
    </row>
    <row r="21" spans="1:50" ht="17.25" customHeight="1">
      <c r="A21" s="299" t="s">
        <v>338</v>
      </c>
      <c r="B21" s="299" t="s">
        <v>214</v>
      </c>
      <c r="C21" s="299" t="s">
        <v>82</v>
      </c>
      <c r="D21" s="299" t="s">
        <v>12</v>
      </c>
      <c r="E21" s="299" t="s">
        <v>15</v>
      </c>
      <c r="F21" s="301" t="s">
        <v>67</v>
      </c>
      <c r="G21" s="246">
        <v>5211806.8966210298</v>
      </c>
      <c r="H21" s="303">
        <v>5211806.8966210298</v>
      </c>
      <c r="I21" s="303">
        <v>797858.41323775856</v>
      </c>
      <c r="J21" s="248">
        <v>0</v>
      </c>
      <c r="K21" s="248">
        <v>0</v>
      </c>
      <c r="L21" s="248">
        <v>0</v>
      </c>
      <c r="M21" s="248">
        <v>0</v>
      </c>
      <c r="N21" s="248">
        <v>0</v>
      </c>
      <c r="O21" s="248">
        <v>446636.00999999972</v>
      </c>
      <c r="P21" s="248">
        <v>0</v>
      </c>
      <c r="Q21" s="248">
        <v>0</v>
      </c>
      <c r="R21" s="248">
        <v>426489.68</v>
      </c>
      <c r="S21" s="248">
        <v>0</v>
      </c>
      <c r="T21" s="248">
        <v>0</v>
      </c>
      <c r="U21" s="248">
        <v>0</v>
      </c>
      <c r="V21" s="248">
        <v>0</v>
      </c>
      <c r="W21" s="248">
        <v>0</v>
      </c>
      <c r="X21" s="248">
        <v>216801.90999999997</v>
      </c>
      <c r="Y21" s="307">
        <v>0</v>
      </c>
      <c r="Z21" s="307">
        <v>0</v>
      </c>
      <c r="AA21" s="307">
        <v>0</v>
      </c>
      <c r="AB21" s="307">
        <v>0</v>
      </c>
      <c r="AC21" s="305">
        <v>140417.44</v>
      </c>
      <c r="AD21" s="305">
        <v>306218.56999999989</v>
      </c>
      <c r="AE21" s="305">
        <v>0</v>
      </c>
      <c r="AF21" s="305">
        <v>426489.68</v>
      </c>
      <c r="AG21" s="305">
        <v>0</v>
      </c>
      <c r="AH21" s="305">
        <v>0</v>
      </c>
      <c r="AI21" s="305">
        <v>0</v>
      </c>
      <c r="AJ21" s="305">
        <v>0</v>
      </c>
      <c r="AK21" s="305">
        <v>0</v>
      </c>
      <c r="AL21" s="305">
        <v>0</v>
      </c>
      <c r="AM21" s="305">
        <v>0</v>
      </c>
      <c r="AN21" s="297">
        <f t="shared" si="6"/>
        <v>1089928</v>
      </c>
      <c r="AO21" s="296">
        <f>VLOOKUP(A21,'Official Claims 2016Q4'!$B$2:$S$434,7,FALSE)</f>
        <v>446636</v>
      </c>
      <c r="AP21" s="296">
        <f>VLOOKUP(A21,'Official Claims 2016Q4'!$B$2:$S$434,12,FALSE)</f>
        <v>426490</v>
      </c>
      <c r="AQ21" s="296">
        <f>VLOOKUP(A21,'Official Claims 2016Q4'!$B$2:$S$434,17,FALSE)</f>
        <v>0</v>
      </c>
      <c r="AR21" s="296">
        <f>VLOOKUP(A21,'Official Claims 2016Q4'!$B$2:$S$434,18,FALSE)</f>
        <v>216802</v>
      </c>
      <c r="AS21" s="243">
        <f t="shared" si="0"/>
        <v>446636.00999999989</v>
      </c>
      <c r="AT21" s="243">
        <f t="shared" si="1"/>
        <v>426489.68</v>
      </c>
      <c r="AU21" s="243">
        <f t="shared" si="2"/>
        <v>0</v>
      </c>
      <c r="AV21" s="243">
        <f t="shared" si="3"/>
        <v>216801.90999999997</v>
      </c>
      <c r="AW21" s="244">
        <f t="shared" si="4"/>
        <v>1089927.5999999996</v>
      </c>
      <c r="AX21" s="245">
        <f t="shared" si="5"/>
        <v>446636.00999999972</v>
      </c>
    </row>
    <row r="22" spans="1:50" ht="17.25" customHeight="1">
      <c r="A22" s="299" t="s">
        <v>339</v>
      </c>
      <c r="B22" s="299" t="s">
        <v>340</v>
      </c>
      <c r="C22" s="299" t="s">
        <v>82</v>
      </c>
      <c r="D22" s="299" t="s">
        <v>12</v>
      </c>
      <c r="E22" s="299" t="s">
        <v>15</v>
      </c>
      <c r="F22" s="301" t="s">
        <v>67</v>
      </c>
      <c r="G22" s="246">
        <v>0</v>
      </c>
      <c r="H22" s="303">
        <v>0</v>
      </c>
      <c r="I22" s="303">
        <v>0</v>
      </c>
      <c r="J22" s="248"/>
      <c r="K22" s="248"/>
      <c r="L22" s="248"/>
      <c r="M22" s="248"/>
      <c r="N22" s="248"/>
      <c r="O22" s="248"/>
      <c r="P22" s="248"/>
      <c r="Q22" s="248"/>
      <c r="R22" s="248"/>
      <c r="S22" s="248"/>
      <c r="T22" s="248"/>
      <c r="U22" s="248"/>
      <c r="V22" s="248"/>
      <c r="W22" s="248"/>
      <c r="X22" s="248"/>
      <c r="Y22" s="307"/>
      <c r="Z22" s="307"/>
      <c r="AA22" s="307"/>
      <c r="AB22" s="307"/>
      <c r="AC22" s="305"/>
      <c r="AD22" s="305"/>
      <c r="AE22" s="305"/>
      <c r="AF22" s="305"/>
      <c r="AG22" s="305"/>
      <c r="AH22" s="305"/>
      <c r="AI22" s="305"/>
      <c r="AJ22" s="305"/>
      <c r="AK22" s="305"/>
      <c r="AL22" s="305"/>
      <c r="AM22" s="305"/>
      <c r="AN22" s="297"/>
      <c r="AO22" s="296"/>
      <c r="AP22" s="296"/>
      <c r="AQ22" s="296"/>
      <c r="AR22" s="296"/>
      <c r="AS22" s="243">
        <f t="shared" si="0"/>
        <v>0</v>
      </c>
      <c r="AT22" s="243">
        <f t="shared" si="1"/>
        <v>0</v>
      </c>
      <c r="AU22" s="243">
        <f t="shared" si="2"/>
        <v>0</v>
      </c>
      <c r="AV22" s="243">
        <f t="shared" si="3"/>
        <v>0</v>
      </c>
      <c r="AW22" s="244">
        <f t="shared" si="4"/>
        <v>0</v>
      </c>
      <c r="AX22" s="245">
        <f t="shared" si="5"/>
        <v>0</v>
      </c>
    </row>
    <row r="23" spans="1:50" ht="17.25" customHeight="1">
      <c r="A23" s="299" t="s">
        <v>341</v>
      </c>
      <c r="B23" s="299" t="s">
        <v>342</v>
      </c>
      <c r="C23" s="299" t="s">
        <v>82</v>
      </c>
      <c r="D23" s="299" t="s">
        <v>12</v>
      </c>
      <c r="E23" s="299" t="s">
        <v>15</v>
      </c>
      <c r="F23" s="301" t="s">
        <v>67</v>
      </c>
      <c r="G23" s="246">
        <v>0</v>
      </c>
      <c r="H23" s="303">
        <v>0</v>
      </c>
      <c r="I23" s="303">
        <v>0</v>
      </c>
      <c r="J23" s="248"/>
      <c r="K23" s="248"/>
      <c r="L23" s="248"/>
      <c r="M23" s="248"/>
      <c r="N23" s="248"/>
      <c r="O23" s="248"/>
      <c r="P23" s="248"/>
      <c r="Q23" s="248"/>
      <c r="R23" s="248"/>
      <c r="S23" s="248"/>
      <c r="T23" s="248"/>
      <c r="U23" s="248"/>
      <c r="V23" s="248"/>
      <c r="W23" s="248"/>
      <c r="X23" s="248"/>
      <c r="Y23" s="307"/>
      <c r="Z23" s="307"/>
      <c r="AA23" s="307"/>
      <c r="AB23" s="307"/>
      <c r="AC23" s="305"/>
      <c r="AD23" s="305"/>
      <c r="AE23" s="305"/>
      <c r="AF23" s="305"/>
      <c r="AG23" s="305"/>
      <c r="AH23" s="305"/>
      <c r="AI23" s="305"/>
      <c r="AJ23" s="305"/>
      <c r="AK23" s="305"/>
      <c r="AL23" s="305"/>
      <c r="AM23" s="305"/>
      <c r="AN23" s="297"/>
      <c r="AO23" s="296"/>
      <c r="AP23" s="296"/>
      <c r="AQ23" s="296"/>
      <c r="AR23" s="296"/>
      <c r="AS23" s="243">
        <f t="shared" si="0"/>
        <v>0</v>
      </c>
      <c r="AT23" s="243">
        <f t="shared" si="1"/>
        <v>0</v>
      </c>
      <c r="AU23" s="243">
        <f t="shared" si="2"/>
        <v>0</v>
      </c>
      <c r="AV23" s="243">
        <f t="shared" si="3"/>
        <v>0</v>
      </c>
      <c r="AW23" s="244">
        <f t="shared" si="4"/>
        <v>0</v>
      </c>
      <c r="AX23" s="245">
        <f t="shared" si="5"/>
        <v>0</v>
      </c>
    </row>
    <row r="24" spans="1:50" ht="17.25" customHeight="1">
      <c r="A24" s="299" t="s">
        <v>343</v>
      </c>
      <c r="B24" s="299" t="s">
        <v>344</v>
      </c>
      <c r="C24" s="299" t="s">
        <v>82</v>
      </c>
      <c r="D24" s="299" t="s">
        <v>12</v>
      </c>
      <c r="E24" s="299" t="s">
        <v>15</v>
      </c>
      <c r="F24" s="301" t="s">
        <v>67</v>
      </c>
      <c r="G24" s="246">
        <v>1414292.8186540082</v>
      </c>
      <c r="H24" s="303">
        <v>1414292.8186540082</v>
      </c>
      <c r="I24" s="303">
        <v>75550.701778330185</v>
      </c>
      <c r="J24" s="248">
        <v>0</v>
      </c>
      <c r="K24" s="248">
        <v>0</v>
      </c>
      <c r="L24" s="248">
        <v>5376.03</v>
      </c>
      <c r="M24" s="248">
        <v>0</v>
      </c>
      <c r="N24" s="248">
        <v>0</v>
      </c>
      <c r="O24" s="248">
        <v>125078.83999999991</v>
      </c>
      <c r="P24" s="248">
        <v>0</v>
      </c>
      <c r="Q24" s="248">
        <v>0</v>
      </c>
      <c r="R24" s="248">
        <v>474607.25999999989</v>
      </c>
      <c r="S24" s="248">
        <v>0</v>
      </c>
      <c r="T24" s="248">
        <v>0</v>
      </c>
      <c r="U24" s="248">
        <v>739709.18</v>
      </c>
      <c r="V24" s="248">
        <v>0</v>
      </c>
      <c r="W24" s="248">
        <v>0</v>
      </c>
      <c r="X24" s="248">
        <v>103571.88999999998</v>
      </c>
      <c r="Y24" s="307">
        <v>0</v>
      </c>
      <c r="Z24" s="307">
        <v>0</v>
      </c>
      <c r="AA24" s="307">
        <v>0</v>
      </c>
      <c r="AB24" s="307">
        <v>0</v>
      </c>
      <c r="AC24" s="305">
        <v>46061.199999999983</v>
      </c>
      <c r="AD24" s="305">
        <v>84393.67</v>
      </c>
      <c r="AE24" s="305">
        <v>0</v>
      </c>
      <c r="AF24" s="305">
        <v>474607.25999999989</v>
      </c>
      <c r="AG24" s="305">
        <v>0</v>
      </c>
      <c r="AH24" s="305">
        <v>0</v>
      </c>
      <c r="AI24" s="305">
        <v>0</v>
      </c>
      <c r="AJ24" s="305">
        <v>0</v>
      </c>
      <c r="AK24" s="305">
        <v>0</v>
      </c>
      <c r="AL24" s="305">
        <v>739709.18</v>
      </c>
      <c r="AM24" s="305">
        <v>0</v>
      </c>
      <c r="AN24" s="297">
        <f t="shared" si="6"/>
        <v>1448343.8001000001</v>
      </c>
      <c r="AO24" s="296">
        <f>VLOOKUP(A24,'Official Claims 2016Q4'!$B$2:$S$434,7,FALSE)</f>
        <v>130455</v>
      </c>
      <c r="AP24" s="296">
        <f>VLOOKUP(A24,'Official Claims 2016Q4'!$B$2:$S$434,12,FALSE)</f>
        <v>725007</v>
      </c>
      <c r="AQ24" s="296">
        <f>VLOOKUP(A24,'Official Claims 2016Q4'!$B$2:$S$434,17,FALSE)</f>
        <v>489309.80009999999</v>
      </c>
      <c r="AR24" s="296">
        <f>VLOOKUP(A24,'Official Claims 2016Q4'!$B$2:$S$434,18,FALSE)</f>
        <v>103572</v>
      </c>
      <c r="AS24" s="243">
        <f t="shared" si="0"/>
        <v>130454.86999999998</v>
      </c>
      <c r="AT24" s="243">
        <f t="shared" si="1"/>
        <v>474607.25999999989</v>
      </c>
      <c r="AU24" s="243">
        <f t="shared" si="2"/>
        <v>739709.18</v>
      </c>
      <c r="AV24" s="243">
        <f t="shared" si="3"/>
        <v>103571.88999999998</v>
      </c>
      <c r="AW24" s="244">
        <f t="shared" si="4"/>
        <v>1448343.1999999997</v>
      </c>
      <c r="AX24" s="245">
        <f t="shared" si="5"/>
        <v>130454.86999999991</v>
      </c>
    </row>
    <row r="25" spans="1:50" ht="17.25" customHeight="1">
      <c r="A25" s="299" t="s">
        <v>345</v>
      </c>
      <c r="B25" s="299" t="s">
        <v>213</v>
      </c>
      <c r="C25" s="299" t="s">
        <v>82</v>
      </c>
      <c r="D25" s="299" t="s">
        <v>12</v>
      </c>
      <c r="E25" s="299" t="s">
        <v>15</v>
      </c>
      <c r="F25" s="301" t="s">
        <v>67</v>
      </c>
      <c r="G25" s="246">
        <v>2458593.814092204</v>
      </c>
      <c r="H25" s="303">
        <v>2458593.814092204</v>
      </c>
      <c r="I25" s="303">
        <v>75115.45837802763</v>
      </c>
      <c r="J25" s="248">
        <v>0</v>
      </c>
      <c r="K25" s="248">
        <v>0</v>
      </c>
      <c r="L25" s="248">
        <v>26516.690000000002</v>
      </c>
      <c r="M25" s="248">
        <v>0</v>
      </c>
      <c r="N25" s="248">
        <v>0</v>
      </c>
      <c r="O25" s="248">
        <v>210373.18000000002</v>
      </c>
      <c r="P25" s="248">
        <v>0</v>
      </c>
      <c r="Q25" s="248">
        <v>0</v>
      </c>
      <c r="R25" s="248">
        <v>543424.54000000027</v>
      </c>
      <c r="S25" s="248">
        <v>0</v>
      </c>
      <c r="T25" s="248">
        <v>0</v>
      </c>
      <c r="U25" s="248">
        <v>-397548.5</v>
      </c>
      <c r="V25" s="248">
        <v>0</v>
      </c>
      <c r="W25" s="248">
        <v>0</v>
      </c>
      <c r="X25" s="248">
        <v>147004.81999999989</v>
      </c>
      <c r="Y25" s="307">
        <v>0</v>
      </c>
      <c r="Z25" s="307">
        <v>0</v>
      </c>
      <c r="AA25" s="307">
        <v>0</v>
      </c>
      <c r="AB25" s="307">
        <v>0</v>
      </c>
      <c r="AC25" s="305">
        <v>73758.929999999978</v>
      </c>
      <c r="AD25" s="305">
        <v>163130.93999999992</v>
      </c>
      <c r="AE25" s="305">
        <v>0</v>
      </c>
      <c r="AF25" s="305">
        <v>543424.54000000027</v>
      </c>
      <c r="AG25" s="305">
        <v>0</v>
      </c>
      <c r="AH25" s="305">
        <v>0</v>
      </c>
      <c r="AI25" s="305">
        <v>0</v>
      </c>
      <c r="AJ25" s="305">
        <v>-397548.5</v>
      </c>
      <c r="AK25" s="305">
        <v>0</v>
      </c>
      <c r="AL25" s="305">
        <v>0</v>
      </c>
      <c r="AM25" s="305">
        <v>0</v>
      </c>
      <c r="AN25" s="297">
        <f t="shared" si="6"/>
        <v>529771.23606202006</v>
      </c>
      <c r="AO25" s="296">
        <f>VLOOKUP(A25,'Official Claims 2016Q4'!$B$2:$S$434,7,FALSE)</f>
        <v>236890</v>
      </c>
      <c r="AP25" s="296">
        <f>VLOOKUP(A25,'Official Claims 2016Q4'!$B$2:$S$434,12,FALSE)</f>
        <v>-44289.3</v>
      </c>
      <c r="AQ25" s="296">
        <f>VLOOKUP(A25,'Official Claims 2016Q4'!$B$2:$S$434,17,FALSE)</f>
        <v>189815.53606201999</v>
      </c>
      <c r="AR25" s="296">
        <f>VLOOKUP(A25,'Official Claims 2016Q4'!$B$2:$S$434,18,FALSE)</f>
        <v>147355</v>
      </c>
      <c r="AS25" s="243">
        <f t="shared" si="0"/>
        <v>236889.86999999988</v>
      </c>
      <c r="AT25" s="243">
        <f t="shared" si="1"/>
        <v>543424.54000000027</v>
      </c>
      <c r="AU25" s="243">
        <f t="shared" si="2"/>
        <v>-397548.5</v>
      </c>
      <c r="AV25" s="243">
        <f t="shared" si="3"/>
        <v>147004.81999999989</v>
      </c>
      <c r="AW25" s="244">
        <f t="shared" si="4"/>
        <v>529770.73000000021</v>
      </c>
      <c r="AX25" s="245">
        <f t="shared" si="5"/>
        <v>236889.87000000002</v>
      </c>
    </row>
    <row r="26" spans="1:50" ht="17.25" customHeight="1">
      <c r="A26" s="299" t="s">
        <v>346</v>
      </c>
      <c r="B26" s="299" t="s">
        <v>267</v>
      </c>
      <c r="C26" s="299" t="s">
        <v>273</v>
      </c>
      <c r="D26" s="299" t="s">
        <v>12</v>
      </c>
      <c r="E26" s="299" t="s">
        <v>15</v>
      </c>
      <c r="F26" s="301" t="s">
        <v>347</v>
      </c>
      <c r="G26" s="246">
        <v>28822890.110578615</v>
      </c>
      <c r="H26" s="303">
        <v>18922890.110578615</v>
      </c>
      <c r="I26" s="303">
        <v>1604281.7180370588</v>
      </c>
      <c r="J26" s="248">
        <v>0</v>
      </c>
      <c r="K26" s="248">
        <v>0</v>
      </c>
      <c r="L26" s="248">
        <v>0</v>
      </c>
      <c r="M26" s="248">
        <v>0</v>
      </c>
      <c r="N26" s="248">
        <v>0</v>
      </c>
      <c r="O26" s="248">
        <v>2245480.6699999981</v>
      </c>
      <c r="P26" s="248">
        <v>0</v>
      </c>
      <c r="Q26" s="248">
        <v>0</v>
      </c>
      <c r="R26" s="248">
        <v>3542069.7400000021</v>
      </c>
      <c r="S26" s="248">
        <v>-375.00000000000199</v>
      </c>
      <c r="T26" s="248">
        <v>0</v>
      </c>
      <c r="U26" s="248">
        <v>46231439.730000019</v>
      </c>
      <c r="V26" s="248">
        <v>0</v>
      </c>
      <c r="W26" s="248">
        <v>0</v>
      </c>
      <c r="X26" s="248">
        <v>2771362.55</v>
      </c>
      <c r="Y26" s="307">
        <v>0</v>
      </c>
      <c r="Z26" s="307">
        <v>0</v>
      </c>
      <c r="AA26" s="307">
        <v>0</v>
      </c>
      <c r="AB26" s="307">
        <v>0</v>
      </c>
      <c r="AC26" s="305">
        <v>810795.5</v>
      </c>
      <c r="AD26" s="305">
        <v>1434685.1700000002</v>
      </c>
      <c r="AE26" s="305">
        <v>0</v>
      </c>
      <c r="AF26" s="305">
        <v>3542069.7400000021</v>
      </c>
      <c r="AG26" s="305">
        <v>0</v>
      </c>
      <c r="AH26" s="305">
        <v>0</v>
      </c>
      <c r="AI26" s="305">
        <v>0</v>
      </c>
      <c r="AJ26" s="305">
        <v>46231064.730000019</v>
      </c>
      <c r="AK26" s="305">
        <v>0</v>
      </c>
      <c r="AL26" s="305">
        <v>0</v>
      </c>
      <c r="AM26" s="305">
        <v>0</v>
      </c>
      <c r="AN26" s="297">
        <f t="shared" si="6"/>
        <v>54790347.7060166</v>
      </c>
      <c r="AO26" s="296">
        <f>VLOOKUP(A26,'Official Claims 2016Q4'!$B$2:$S$434,7,FALSE)</f>
        <v>2245480</v>
      </c>
      <c r="AP26" s="296">
        <f>VLOOKUP(A26,'Official Claims 2016Q4'!$B$2:$S$434,12,FALSE)</f>
        <v>3983500</v>
      </c>
      <c r="AQ26" s="296">
        <f>VLOOKUP(A26,'Official Claims 2016Q4'!$B$2:$S$434,17,FALSE)</f>
        <v>45790007.7060166</v>
      </c>
      <c r="AR26" s="296">
        <f>VLOOKUP(A26,'Official Claims 2016Q4'!$B$2:$S$434,18,FALSE)</f>
        <v>2771360</v>
      </c>
      <c r="AS26" s="243">
        <f t="shared" si="0"/>
        <v>2245480.67</v>
      </c>
      <c r="AT26" s="243">
        <f t="shared" si="1"/>
        <v>3542069.7400000021</v>
      </c>
      <c r="AU26" s="243">
        <f t="shared" si="2"/>
        <v>46231064.730000019</v>
      </c>
      <c r="AV26" s="243">
        <f t="shared" si="3"/>
        <v>2771362.55</v>
      </c>
      <c r="AW26" s="244">
        <f t="shared" si="4"/>
        <v>54789977.690000013</v>
      </c>
      <c r="AX26" s="245">
        <f t="shared" si="5"/>
        <v>2245480.6699999981</v>
      </c>
    </row>
    <row r="27" spans="1:50" ht="17.25" customHeight="1">
      <c r="A27" s="299" t="s">
        <v>348</v>
      </c>
      <c r="B27" s="300" t="s">
        <v>349</v>
      </c>
      <c r="C27" s="300" t="s">
        <v>82</v>
      </c>
      <c r="D27" s="300" t="s">
        <v>12</v>
      </c>
      <c r="E27" s="299" t="s">
        <v>15</v>
      </c>
      <c r="F27" s="301" t="s">
        <v>67</v>
      </c>
      <c r="G27" s="246">
        <v>0</v>
      </c>
      <c r="H27" s="303">
        <v>0</v>
      </c>
      <c r="I27" s="303">
        <v>0</v>
      </c>
      <c r="J27" s="248"/>
      <c r="K27" s="248"/>
      <c r="L27" s="248"/>
      <c r="M27" s="248"/>
      <c r="N27" s="248"/>
      <c r="O27" s="248"/>
      <c r="P27" s="248"/>
      <c r="Q27" s="248"/>
      <c r="R27" s="248"/>
      <c r="S27" s="248"/>
      <c r="T27" s="248"/>
      <c r="U27" s="248"/>
      <c r="V27" s="248"/>
      <c r="W27" s="248"/>
      <c r="X27" s="248"/>
      <c r="Y27" s="307"/>
      <c r="Z27" s="307"/>
      <c r="AA27" s="307"/>
      <c r="AB27" s="307"/>
      <c r="AC27" s="305"/>
      <c r="AD27" s="305"/>
      <c r="AE27" s="305"/>
      <c r="AF27" s="305"/>
      <c r="AG27" s="305"/>
      <c r="AH27" s="305"/>
      <c r="AI27" s="305"/>
      <c r="AJ27" s="305"/>
      <c r="AK27" s="305"/>
      <c r="AL27" s="305"/>
      <c r="AM27" s="305"/>
      <c r="AN27" s="297"/>
      <c r="AO27" s="296"/>
      <c r="AP27" s="296"/>
      <c r="AQ27" s="296"/>
      <c r="AR27" s="296"/>
      <c r="AS27" s="243">
        <f t="shared" si="0"/>
        <v>0</v>
      </c>
      <c r="AT27" s="243">
        <f t="shared" si="1"/>
        <v>0</v>
      </c>
      <c r="AU27" s="243">
        <f t="shared" si="2"/>
        <v>0</v>
      </c>
      <c r="AV27" s="243">
        <f t="shared" si="3"/>
        <v>0</v>
      </c>
      <c r="AW27" s="244">
        <f t="shared" si="4"/>
        <v>0</v>
      </c>
      <c r="AX27" s="245">
        <f t="shared" si="5"/>
        <v>0</v>
      </c>
    </row>
    <row r="28" spans="1:50" ht="17.25" customHeight="1">
      <c r="A28" s="299" t="s">
        <v>350</v>
      </c>
      <c r="B28" s="299" t="s">
        <v>351</v>
      </c>
      <c r="C28" s="299" t="s">
        <v>82</v>
      </c>
      <c r="D28" s="299" t="s">
        <v>12</v>
      </c>
      <c r="E28" s="299" t="s">
        <v>15</v>
      </c>
      <c r="F28" s="301" t="s">
        <v>67</v>
      </c>
      <c r="G28" s="246">
        <v>0</v>
      </c>
      <c r="H28" s="303">
        <v>1564646.5932361451</v>
      </c>
      <c r="I28" s="303">
        <v>426499.55630731216</v>
      </c>
      <c r="J28" s="248"/>
      <c r="K28" s="248"/>
      <c r="L28" s="248"/>
      <c r="M28" s="248"/>
      <c r="N28" s="248"/>
      <c r="O28" s="248"/>
      <c r="P28" s="248"/>
      <c r="Q28" s="248"/>
      <c r="R28" s="248"/>
      <c r="S28" s="248"/>
      <c r="T28" s="248"/>
      <c r="U28" s="248"/>
      <c r="V28" s="248"/>
      <c r="W28" s="248"/>
      <c r="X28" s="248"/>
      <c r="Y28" s="307"/>
      <c r="Z28" s="307"/>
      <c r="AA28" s="307"/>
      <c r="AB28" s="307"/>
      <c r="AC28" s="305"/>
      <c r="AD28" s="305"/>
      <c r="AE28" s="305"/>
      <c r="AF28" s="305"/>
      <c r="AG28" s="305"/>
      <c r="AH28" s="305"/>
      <c r="AI28" s="305"/>
      <c r="AJ28" s="305"/>
      <c r="AK28" s="305"/>
      <c r="AL28" s="305"/>
      <c r="AM28" s="305"/>
      <c r="AN28" s="297"/>
      <c r="AO28" s="296"/>
      <c r="AP28" s="296"/>
      <c r="AQ28" s="296"/>
      <c r="AR28" s="296"/>
      <c r="AS28" s="243">
        <f t="shared" si="0"/>
        <v>0</v>
      </c>
      <c r="AT28" s="243">
        <f t="shared" si="1"/>
        <v>0</v>
      </c>
      <c r="AU28" s="243">
        <f t="shared" si="2"/>
        <v>0</v>
      </c>
      <c r="AV28" s="243">
        <f t="shared" si="3"/>
        <v>0</v>
      </c>
      <c r="AW28" s="244">
        <f t="shared" si="4"/>
        <v>0</v>
      </c>
      <c r="AX28" s="245">
        <f t="shared" si="5"/>
        <v>0</v>
      </c>
    </row>
    <row r="29" spans="1:50" ht="17.25" customHeight="1">
      <c r="A29" s="299" t="s">
        <v>352</v>
      </c>
      <c r="B29" s="300" t="s">
        <v>353</v>
      </c>
      <c r="C29" s="300" t="s">
        <v>82</v>
      </c>
      <c r="D29" s="300" t="s">
        <v>12</v>
      </c>
      <c r="E29" s="299" t="s">
        <v>15</v>
      </c>
      <c r="F29" s="301" t="s">
        <v>67</v>
      </c>
      <c r="G29" s="246">
        <v>0</v>
      </c>
      <c r="H29" s="303">
        <v>0</v>
      </c>
      <c r="I29" s="303">
        <v>0</v>
      </c>
      <c r="J29" s="248"/>
      <c r="K29" s="248"/>
      <c r="L29" s="248"/>
      <c r="M29" s="248"/>
      <c r="N29" s="248"/>
      <c r="O29" s="248"/>
      <c r="P29" s="248"/>
      <c r="Q29" s="248"/>
      <c r="R29" s="248"/>
      <c r="S29" s="248"/>
      <c r="T29" s="248"/>
      <c r="U29" s="248"/>
      <c r="V29" s="248"/>
      <c r="W29" s="248"/>
      <c r="X29" s="248"/>
      <c r="Y29" s="307"/>
      <c r="Z29" s="307"/>
      <c r="AA29" s="307"/>
      <c r="AB29" s="307"/>
      <c r="AC29" s="305"/>
      <c r="AD29" s="305"/>
      <c r="AE29" s="305"/>
      <c r="AF29" s="305"/>
      <c r="AG29" s="305"/>
      <c r="AH29" s="305"/>
      <c r="AI29" s="305"/>
      <c r="AJ29" s="305"/>
      <c r="AK29" s="305"/>
      <c r="AL29" s="305"/>
      <c r="AM29" s="305"/>
      <c r="AN29" s="297"/>
      <c r="AO29" s="296"/>
      <c r="AP29" s="296"/>
      <c r="AQ29" s="296"/>
      <c r="AR29" s="296"/>
      <c r="AS29" s="243">
        <f t="shared" si="0"/>
        <v>0</v>
      </c>
      <c r="AT29" s="243">
        <f t="shared" si="1"/>
        <v>0</v>
      </c>
      <c r="AU29" s="243">
        <f t="shared" si="2"/>
        <v>0</v>
      </c>
      <c r="AV29" s="243">
        <f t="shared" si="3"/>
        <v>0</v>
      </c>
      <c r="AW29" s="244">
        <f t="shared" si="4"/>
        <v>0</v>
      </c>
      <c r="AX29" s="245">
        <f t="shared" si="5"/>
        <v>0</v>
      </c>
    </row>
    <row r="30" spans="1:50" ht="17.25" customHeight="1">
      <c r="A30" s="299" t="s">
        <v>354</v>
      </c>
      <c r="B30" s="300" t="s">
        <v>355</v>
      </c>
      <c r="C30" s="300" t="s">
        <v>82</v>
      </c>
      <c r="D30" s="300" t="s">
        <v>12</v>
      </c>
      <c r="E30" s="299" t="s">
        <v>15</v>
      </c>
      <c r="F30" s="301" t="s">
        <v>67</v>
      </c>
      <c r="G30" s="246">
        <v>0</v>
      </c>
      <c r="H30" s="303">
        <v>0</v>
      </c>
      <c r="I30" s="303">
        <v>0</v>
      </c>
      <c r="J30" s="248"/>
      <c r="K30" s="248"/>
      <c r="L30" s="248"/>
      <c r="M30" s="248"/>
      <c r="N30" s="248"/>
      <c r="O30" s="248"/>
      <c r="P30" s="248"/>
      <c r="Q30" s="248"/>
      <c r="R30" s="248"/>
      <c r="S30" s="248"/>
      <c r="T30" s="248"/>
      <c r="U30" s="248"/>
      <c r="V30" s="248"/>
      <c r="W30" s="248"/>
      <c r="X30" s="248"/>
      <c r="Y30" s="307"/>
      <c r="Z30" s="307"/>
      <c r="AA30" s="307"/>
      <c r="AB30" s="307"/>
      <c r="AC30" s="305"/>
      <c r="AD30" s="305"/>
      <c r="AE30" s="305"/>
      <c r="AF30" s="305"/>
      <c r="AG30" s="305"/>
      <c r="AH30" s="305"/>
      <c r="AI30" s="305"/>
      <c r="AJ30" s="305"/>
      <c r="AK30" s="305"/>
      <c r="AL30" s="305"/>
      <c r="AM30" s="305"/>
      <c r="AN30" s="297"/>
      <c r="AO30" s="296"/>
      <c r="AP30" s="296"/>
      <c r="AQ30" s="296"/>
      <c r="AR30" s="296"/>
      <c r="AS30" s="243">
        <f t="shared" si="0"/>
        <v>0</v>
      </c>
      <c r="AT30" s="243">
        <f t="shared" si="1"/>
        <v>0</v>
      </c>
      <c r="AU30" s="243">
        <f t="shared" si="2"/>
        <v>0</v>
      </c>
      <c r="AV30" s="243">
        <f t="shared" si="3"/>
        <v>0</v>
      </c>
      <c r="AW30" s="244">
        <f t="shared" si="4"/>
        <v>0</v>
      </c>
      <c r="AX30" s="245">
        <f t="shared" si="5"/>
        <v>0</v>
      </c>
    </row>
    <row r="31" spans="1:50" ht="17.25" customHeight="1">
      <c r="A31" s="299" t="s">
        <v>356</v>
      </c>
      <c r="B31" s="299" t="s">
        <v>212</v>
      </c>
      <c r="C31" s="299" t="s">
        <v>82</v>
      </c>
      <c r="D31" s="299" t="s">
        <v>12</v>
      </c>
      <c r="E31" s="299" t="s">
        <v>15</v>
      </c>
      <c r="F31" s="301" t="s">
        <v>67</v>
      </c>
      <c r="G31" s="246">
        <v>1189849.1860959062</v>
      </c>
      <c r="H31" s="303">
        <v>1189849.186095906</v>
      </c>
      <c r="I31" s="303">
        <v>115717.22828235866</v>
      </c>
      <c r="J31" s="248">
        <v>0</v>
      </c>
      <c r="K31" s="248">
        <v>0</v>
      </c>
      <c r="L31" s="248">
        <v>14676.79</v>
      </c>
      <c r="M31" s="248">
        <v>0</v>
      </c>
      <c r="N31" s="248">
        <v>0</v>
      </c>
      <c r="O31" s="248">
        <v>106576.45999999988</v>
      </c>
      <c r="P31" s="248">
        <v>0</v>
      </c>
      <c r="Q31" s="248">
        <v>0</v>
      </c>
      <c r="R31" s="248">
        <v>535251.53000000026</v>
      </c>
      <c r="S31" s="248">
        <v>0</v>
      </c>
      <c r="T31" s="248">
        <v>0</v>
      </c>
      <c r="U31" s="248">
        <v>163943.44</v>
      </c>
      <c r="V31" s="248">
        <v>0</v>
      </c>
      <c r="W31" s="248">
        <v>0</v>
      </c>
      <c r="X31" s="248">
        <v>115515.92</v>
      </c>
      <c r="Y31" s="307">
        <v>0</v>
      </c>
      <c r="Z31" s="307">
        <v>0</v>
      </c>
      <c r="AA31" s="307">
        <v>0</v>
      </c>
      <c r="AB31" s="307">
        <v>0</v>
      </c>
      <c r="AC31" s="305">
        <v>37396.81</v>
      </c>
      <c r="AD31" s="305">
        <v>83856.439999999959</v>
      </c>
      <c r="AE31" s="305">
        <v>0</v>
      </c>
      <c r="AF31" s="305">
        <v>535251.53000000026</v>
      </c>
      <c r="AG31" s="305">
        <v>0</v>
      </c>
      <c r="AH31" s="305">
        <v>0</v>
      </c>
      <c r="AI31" s="305">
        <v>0</v>
      </c>
      <c r="AJ31" s="305">
        <v>163943.44</v>
      </c>
      <c r="AK31" s="305">
        <v>0</v>
      </c>
      <c r="AL31" s="305">
        <v>0</v>
      </c>
      <c r="AM31" s="305">
        <v>0</v>
      </c>
      <c r="AN31" s="297">
        <f t="shared" si="6"/>
        <v>935962.98970549996</v>
      </c>
      <c r="AO31" s="296">
        <f>VLOOKUP(A31,'Official Claims 2016Q4'!$B$2:$S$434,7,FALSE)</f>
        <v>121253</v>
      </c>
      <c r="AP31" s="296">
        <f>VLOOKUP(A31,'Official Claims 2016Q4'!$B$2:$S$434,12,FALSE)</f>
        <v>203955</v>
      </c>
      <c r="AQ31" s="296">
        <f>VLOOKUP(A31,'Official Claims 2016Q4'!$B$2:$S$434,17,FALSE)</f>
        <v>495238.98970549996</v>
      </c>
      <c r="AR31" s="296">
        <f>VLOOKUP(A31,'Official Claims 2016Q4'!$B$2:$S$434,18,FALSE)</f>
        <v>115516</v>
      </c>
      <c r="AS31" s="243">
        <f t="shared" si="0"/>
        <v>121253.24999999996</v>
      </c>
      <c r="AT31" s="243">
        <f t="shared" si="1"/>
        <v>535251.53000000026</v>
      </c>
      <c r="AU31" s="243">
        <f t="shared" si="2"/>
        <v>163943.44</v>
      </c>
      <c r="AV31" s="243">
        <f t="shared" si="3"/>
        <v>115515.92</v>
      </c>
      <c r="AW31" s="244">
        <f t="shared" si="4"/>
        <v>935964.14000000025</v>
      </c>
      <c r="AX31" s="245">
        <f t="shared" si="5"/>
        <v>121253.24999999988</v>
      </c>
    </row>
    <row r="32" spans="1:50" ht="17.25" customHeight="1">
      <c r="A32" s="299" t="s">
        <v>357</v>
      </c>
      <c r="B32" s="299" t="s">
        <v>358</v>
      </c>
      <c r="C32" s="299" t="s">
        <v>82</v>
      </c>
      <c r="D32" s="299" t="s">
        <v>12</v>
      </c>
      <c r="E32" s="299" t="s">
        <v>15</v>
      </c>
      <c r="F32" s="301" t="s">
        <v>67</v>
      </c>
      <c r="G32" s="246">
        <v>1844726.1016777111</v>
      </c>
      <c r="H32" s="303">
        <v>1844726.1016777109</v>
      </c>
      <c r="I32" s="303">
        <v>86595.935355967289</v>
      </c>
      <c r="J32" s="248">
        <v>0</v>
      </c>
      <c r="K32" s="248">
        <v>0</v>
      </c>
      <c r="L32" s="248">
        <v>18034.060000000001</v>
      </c>
      <c r="M32" s="248">
        <v>0</v>
      </c>
      <c r="N32" s="248">
        <v>0</v>
      </c>
      <c r="O32" s="248">
        <v>160476.38000000009</v>
      </c>
      <c r="P32" s="248">
        <v>0</v>
      </c>
      <c r="Q32" s="248">
        <v>0</v>
      </c>
      <c r="R32" s="248">
        <v>484218.32000000024</v>
      </c>
      <c r="S32" s="248">
        <v>0</v>
      </c>
      <c r="T32" s="248">
        <v>0</v>
      </c>
      <c r="U32" s="248">
        <v>866882.27</v>
      </c>
      <c r="V32" s="248">
        <v>0</v>
      </c>
      <c r="W32" s="248">
        <v>0</v>
      </c>
      <c r="X32" s="248">
        <v>141614.81999999995</v>
      </c>
      <c r="Y32" s="307">
        <v>0</v>
      </c>
      <c r="Z32" s="307">
        <v>0</v>
      </c>
      <c r="AA32" s="307">
        <v>0</v>
      </c>
      <c r="AB32" s="307">
        <v>0</v>
      </c>
      <c r="AC32" s="305">
        <v>54879.929999999978</v>
      </c>
      <c r="AD32" s="305">
        <v>123630.51000000002</v>
      </c>
      <c r="AE32" s="305">
        <v>0</v>
      </c>
      <c r="AF32" s="305">
        <v>484218.32000000024</v>
      </c>
      <c r="AG32" s="305">
        <v>0</v>
      </c>
      <c r="AH32" s="305">
        <v>0</v>
      </c>
      <c r="AI32" s="305">
        <v>0</v>
      </c>
      <c r="AJ32" s="305">
        <v>0</v>
      </c>
      <c r="AK32" s="305">
        <v>0</v>
      </c>
      <c r="AL32" s="305">
        <v>866882.27</v>
      </c>
      <c r="AM32" s="305">
        <v>0</v>
      </c>
      <c r="AN32" s="297">
        <f t="shared" si="6"/>
        <v>1671225.1694100001</v>
      </c>
      <c r="AO32" s="296">
        <f>VLOOKUP(A32,'Official Claims 2016Q4'!$B$2:$S$434,7,FALSE)</f>
        <v>178510</v>
      </c>
      <c r="AP32" s="296">
        <f>VLOOKUP(A32,'Official Claims 2016Q4'!$B$2:$S$434,12,FALSE)</f>
        <v>521469</v>
      </c>
      <c r="AQ32" s="296">
        <f>VLOOKUP(A32,'Official Claims 2016Q4'!$B$2:$S$434,17,FALSE)</f>
        <v>829631.16940999997</v>
      </c>
      <c r="AR32" s="296">
        <f>VLOOKUP(A32,'Official Claims 2016Q4'!$B$2:$S$434,18,FALSE)</f>
        <v>141615</v>
      </c>
      <c r="AS32" s="243">
        <f t="shared" si="0"/>
        <v>178510.44</v>
      </c>
      <c r="AT32" s="243">
        <f t="shared" si="1"/>
        <v>484218.32000000024</v>
      </c>
      <c r="AU32" s="243">
        <f t="shared" si="2"/>
        <v>866882.27</v>
      </c>
      <c r="AV32" s="243">
        <f t="shared" si="3"/>
        <v>141614.81999999995</v>
      </c>
      <c r="AW32" s="244">
        <f t="shared" si="4"/>
        <v>1671225.85</v>
      </c>
      <c r="AX32" s="245">
        <f t="shared" si="5"/>
        <v>178510.44000000009</v>
      </c>
    </row>
    <row r="33" spans="1:50" ht="17.25" customHeight="1">
      <c r="A33" s="299" t="s">
        <v>359</v>
      </c>
      <c r="B33" s="299" t="s">
        <v>360</v>
      </c>
      <c r="C33" s="299" t="s">
        <v>82</v>
      </c>
      <c r="D33" s="299" t="s">
        <v>12</v>
      </c>
      <c r="E33" s="299" t="s">
        <v>15</v>
      </c>
      <c r="F33" s="301" t="s">
        <v>67</v>
      </c>
      <c r="G33" s="246">
        <v>11844520.727048047</v>
      </c>
      <c r="H33" s="303">
        <v>11844520.727048047</v>
      </c>
      <c r="I33" s="303">
        <v>3563109.5683946367</v>
      </c>
      <c r="J33" s="248">
        <v>0</v>
      </c>
      <c r="K33" s="248">
        <v>0</v>
      </c>
      <c r="L33" s="248">
        <v>0</v>
      </c>
      <c r="M33" s="248">
        <v>0</v>
      </c>
      <c r="N33" s="248">
        <v>0</v>
      </c>
      <c r="O33" s="248">
        <v>0</v>
      </c>
      <c r="P33" s="248">
        <v>0</v>
      </c>
      <c r="Q33" s="248">
        <v>0</v>
      </c>
      <c r="R33" s="248">
        <v>0</v>
      </c>
      <c r="S33" s="248">
        <v>0</v>
      </c>
      <c r="T33" s="248">
        <v>0</v>
      </c>
      <c r="U33" s="248">
        <v>0</v>
      </c>
      <c r="V33" s="248">
        <v>0</v>
      </c>
      <c r="W33" s="248">
        <v>0</v>
      </c>
      <c r="X33" s="248">
        <v>0</v>
      </c>
      <c r="Y33" s="307">
        <v>0</v>
      </c>
      <c r="Z33" s="307">
        <v>0</v>
      </c>
      <c r="AA33" s="307">
        <v>0</v>
      </c>
      <c r="AB33" s="307">
        <v>0</v>
      </c>
      <c r="AC33" s="305">
        <v>0</v>
      </c>
      <c r="AD33" s="305">
        <v>0</v>
      </c>
      <c r="AE33" s="305">
        <v>0</v>
      </c>
      <c r="AF33" s="305">
        <v>0</v>
      </c>
      <c r="AG33" s="305">
        <v>0</v>
      </c>
      <c r="AH33" s="305">
        <v>0</v>
      </c>
      <c r="AI33" s="305">
        <v>0</v>
      </c>
      <c r="AJ33" s="305">
        <v>0</v>
      </c>
      <c r="AK33" s="305">
        <v>0</v>
      </c>
      <c r="AL33" s="305">
        <v>0</v>
      </c>
      <c r="AM33" s="305">
        <v>0</v>
      </c>
      <c r="AN33" s="297"/>
      <c r="AO33" s="296"/>
      <c r="AP33" s="296"/>
      <c r="AQ33" s="296"/>
      <c r="AR33" s="296"/>
      <c r="AS33" s="243">
        <f t="shared" si="0"/>
        <v>0</v>
      </c>
      <c r="AT33" s="243">
        <f t="shared" si="1"/>
        <v>0</v>
      </c>
      <c r="AU33" s="243">
        <f t="shared" si="2"/>
        <v>0</v>
      </c>
      <c r="AV33" s="243">
        <f t="shared" si="3"/>
        <v>0</v>
      </c>
      <c r="AW33" s="244">
        <f t="shared" si="4"/>
        <v>0</v>
      </c>
      <c r="AX33" s="245">
        <f t="shared" si="5"/>
        <v>0</v>
      </c>
    </row>
    <row r="34" spans="1:50" ht="17.25" customHeight="1">
      <c r="A34" s="299" t="s">
        <v>361</v>
      </c>
      <c r="B34" s="299" t="s">
        <v>207</v>
      </c>
      <c r="C34" s="299" t="s">
        <v>82</v>
      </c>
      <c r="D34" s="299" t="s">
        <v>12</v>
      </c>
      <c r="E34" s="299" t="s">
        <v>15</v>
      </c>
      <c r="F34" s="301" t="s">
        <v>67</v>
      </c>
      <c r="G34" s="246">
        <v>0</v>
      </c>
      <c r="H34" s="303">
        <v>0</v>
      </c>
      <c r="I34" s="303">
        <v>0</v>
      </c>
      <c r="J34" s="248">
        <v>0</v>
      </c>
      <c r="K34" s="248">
        <v>0</v>
      </c>
      <c r="L34" s="248">
        <v>0</v>
      </c>
      <c r="M34" s="248">
        <v>0</v>
      </c>
      <c r="N34" s="248">
        <v>0</v>
      </c>
      <c r="O34" s="248">
        <v>79792.779999999984</v>
      </c>
      <c r="P34" s="248">
        <v>0</v>
      </c>
      <c r="Q34" s="248">
        <v>0</v>
      </c>
      <c r="R34" s="248">
        <v>110847.54000000002</v>
      </c>
      <c r="S34" s="248">
        <v>0</v>
      </c>
      <c r="T34" s="248">
        <v>0</v>
      </c>
      <c r="U34" s="248">
        <v>67612.320000000007</v>
      </c>
      <c r="V34" s="248">
        <v>0</v>
      </c>
      <c r="W34" s="248">
        <v>0</v>
      </c>
      <c r="X34" s="248">
        <v>45877.130000000012</v>
      </c>
      <c r="Y34" s="307">
        <v>0</v>
      </c>
      <c r="Z34" s="307">
        <v>0</v>
      </c>
      <c r="AA34" s="307">
        <v>0</v>
      </c>
      <c r="AB34" s="307">
        <v>0</v>
      </c>
      <c r="AC34" s="305">
        <v>27114.16</v>
      </c>
      <c r="AD34" s="305">
        <v>52678.619999999988</v>
      </c>
      <c r="AE34" s="305">
        <v>0</v>
      </c>
      <c r="AF34" s="305">
        <v>110847.54000000002</v>
      </c>
      <c r="AG34" s="305">
        <v>0</v>
      </c>
      <c r="AH34" s="305">
        <v>0</v>
      </c>
      <c r="AI34" s="305">
        <v>0</v>
      </c>
      <c r="AJ34" s="305">
        <v>67612.320000000007</v>
      </c>
      <c r="AK34" s="305">
        <v>0</v>
      </c>
      <c r="AL34" s="305">
        <v>0</v>
      </c>
      <c r="AM34" s="305">
        <v>0</v>
      </c>
      <c r="AN34" s="297">
        <f t="shared" si="6"/>
        <v>304130.260106</v>
      </c>
      <c r="AO34" s="296">
        <f>VLOOKUP(A34,'Official Claims 2016Q4'!$B$2:$S$434,7,FALSE)</f>
        <v>79792.800000000003</v>
      </c>
      <c r="AP34" s="296">
        <f>VLOOKUP(A34,'Official Claims 2016Q4'!$B$2:$S$434,12,FALSE)</f>
        <v>110848</v>
      </c>
      <c r="AQ34" s="296">
        <f>VLOOKUP(A34,'Official Claims 2016Q4'!$B$2:$S$434,17,FALSE)</f>
        <v>67612.360106000007</v>
      </c>
      <c r="AR34" s="296">
        <f>VLOOKUP(A34,'Official Claims 2016Q4'!$B$2:$S$434,18,FALSE)</f>
        <v>45877.1</v>
      </c>
      <c r="AS34" s="243">
        <f t="shared" si="0"/>
        <v>79792.779999999984</v>
      </c>
      <c r="AT34" s="243">
        <f t="shared" si="1"/>
        <v>110847.54000000002</v>
      </c>
      <c r="AU34" s="243">
        <f t="shared" si="2"/>
        <v>67612.320000000007</v>
      </c>
      <c r="AV34" s="243">
        <f t="shared" si="3"/>
        <v>45877.130000000012</v>
      </c>
      <c r="AW34" s="244">
        <f t="shared" si="4"/>
        <v>304129.77</v>
      </c>
      <c r="AX34" s="245">
        <f t="shared" si="5"/>
        <v>79792.779999999984</v>
      </c>
    </row>
    <row r="35" spans="1:50" ht="17.25" customHeight="1">
      <c r="A35" s="299" t="s">
        <v>362</v>
      </c>
      <c r="B35" s="299" t="s">
        <v>206</v>
      </c>
      <c r="C35" s="299" t="s">
        <v>82</v>
      </c>
      <c r="D35" s="299" t="s">
        <v>12</v>
      </c>
      <c r="E35" s="299" t="s">
        <v>15</v>
      </c>
      <c r="F35" s="301" t="s">
        <v>67</v>
      </c>
      <c r="G35" s="246">
        <v>0</v>
      </c>
      <c r="H35" s="303">
        <v>0</v>
      </c>
      <c r="I35" s="303">
        <v>0</v>
      </c>
      <c r="J35" s="248">
        <v>0</v>
      </c>
      <c r="K35" s="248">
        <v>0</v>
      </c>
      <c r="L35" s="248">
        <v>14418.539999999999</v>
      </c>
      <c r="M35" s="248">
        <v>0</v>
      </c>
      <c r="N35" s="248">
        <v>0</v>
      </c>
      <c r="O35" s="248">
        <v>48752.60999999995</v>
      </c>
      <c r="P35" s="248">
        <v>0</v>
      </c>
      <c r="Q35" s="248">
        <v>0</v>
      </c>
      <c r="R35" s="248">
        <v>109688.30000000013</v>
      </c>
      <c r="S35" s="248">
        <v>0</v>
      </c>
      <c r="T35" s="248">
        <v>0</v>
      </c>
      <c r="U35" s="248">
        <v>36389.61</v>
      </c>
      <c r="V35" s="248">
        <v>0</v>
      </c>
      <c r="W35" s="248">
        <v>0</v>
      </c>
      <c r="X35" s="248">
        <v>68139.49000000002</v>
      </c>
      <c r="Y35" s="307">
        <v>0</v>
      </c>
      <c r="Z35" s="307">
        <v>0</v>
      </c>
      <c r="AA35" s="307">
        <v>0</v>
      </c>
      <c r="AB35" s="307">
        <v>0</v>
      </c>
      <c r="AC35" s="305">
        <v>16783.170000000009</v>
      </c>
      <c r="AD35" s="305">
        <v>46387.980000000025</v>
      </c>
      <c r="AE35" s="305">
        <v>0</v>
      </c>
      <c r="AF35" s="305">
        <v>109688.30000000013</v>
      </c>
      <c r="AG35" s="305">
        <v>0</v>
      </c>
      <c r="AH35" s="305">
        <v>0</v>
      </c>
      <c r="AI35" s="305">
        <v>0</v>
      </c>
      <c r="AJ35" s="305">
        <v>36389.61</v>
      </c>
      <c r="AK35" s="305">
        <v>0</v>
      </c>
      <c r="AL35" s="305">
        <v>0</v>
      </c>
      <c r="AM35" s="305">
        <v>0</v>
      </c>
      <c r="AN35" s="297">
        <f t="shared" si="6"/>
        <v>277388.23256989999</v>
      </c>
      <c r="AO35" s="296">
        <f>VLOOKUP(A35,'Official Claims 2016Q4'!$B$2:$S$434,7,FALSE)</f>
        <v>63171.199999999997</v>
      </c>
      <c r="AP35" s="296">
        <f>VLOOKUP(A35,'Official Claims 2016Q4'!$B$2:$S$434,12,FALSE)</f>
        <v>109688</v>
      </c>
      <c r="AQ35" s="296">
        <f>VLOOKUP(A35,'Official Claims 2016Q4'!$B$2:$S$434,17,FALSE)</f>
        <v>36389.532569900002</v>
      </c>
      <c r="AR35" s="296">
        <f>VLOOKUP(A35,'Official Claims 2016Q4'!$B$2:$S$434,18,FALSE)</f>
        <v>68139.5</v>
      </c>
      <c r="AS35" s="243">
        <f t="shared" si="0"/>
        <v>63171.150000000038</v>
      </c>
      <c r="AT35" s="243">
        <f t="shared" si="1"/>
        <v>109688.30000000013</v>
      </c>
      <c r="AU35" s="243">
        <f t="shared" si="2"/>
        <v>36389.61</v>
      </c>
      <c r="AV35" s="243">
        <f t="shared" si="3"/>
        <v>68139.49000000002</v>
      </c>
      <c r="AW35" s="244">
        <f t="shared" si="4"/>
        <v>277388.55000000005</v>
      </c>
      <c r="AX35" s="245">
        <f t="shared" si="5"/>
        <v>63171.149999999951</v>
      </c>
    </row>
    <row r="36" spans="1:50" ht="17.25" customHeight="1">
      <c r="A36" s="299" t="s">
        <v>363</v>
      </c>
      <c r="B36" s="299" t="s">
        <v>205</v>
      </c>
      <c r="C36" s="299" t="s">
        <v>82</v>
      </c>
      <c r="D36" s="299" t="s">
        <v>12</v>
      </c>
      <c r="E36" s="299" t="s">
        <v>15</v>
      </c>
      <c r="F36" s="301" t="s">
        <v>67</v>
      </c>
      <c r="G36" s="246">
        <v>0</v>
      </c>
      <c r="H36" s="303">
        <v>0</v>
      </c>
      <c r="I36" s="303">
        <v>0</v>
      </c>
      <c r="J36" s="248">
        <v>0</v>
      </c>
      <c r="K36" s="248">
        <v>0</v>
      </c>
      <c r="L36" s="248">
        <v>0</v>
      </c>
      <c r="M36" s="248">
        <v>0</v>
      </c>
      <c r="N36" s="248">
        <v>0</v>
      </c>
      <c r="O36" s="248">
        <v>123506.39999999986</v>
      </c>
      <c r="P36" s="248">
        <v>0</v>
      </c>
      <c r="Q36" s="248">
        <v>0</v>
      </c>
      <c r="R36" s="248">
        <v>-13611.460000000045</v>
      </c>
      <c r="S36" s="248">
        <v>0</v>
      </c>
      <c r="T36" s="248">
        <v>0</v>
      </c>
      <c r="U36" s="248">
        <v>94700.29</v>
      </c>
      <c r="V36" s="248">
        <v>0</v>
      </c>
      <c r="W36" s="248">
        <v>0</v>
      </c>
      <c r="X36" s="248">
        <v>62294.99</v>
      </c>
      <c r="Y36" s="307">
        <v>0</v>
      </c>
      <c r="Z36" s="307">
        <v>0</v>
      </c>
      <c r="AA36" s="307">
        <v>0</v>
      </c>
      <c r="AB36" s="307">
        <v>0</v>
      </c>
      <c r="AC36" s="305">
        <v>40096.879999999976</v>
      </c>
      <c r="AD36" s="305">
        <v>83409.519999999902</v>
      </c>
      <c r="AE36" s="305">
        <v>0</v>
      </c>
      <c r="AF36" s="305">
        <v>-13611.460000000045</v>
      </c>
      <c r="AG36" s="305">
        <v>0</v>
      </c>
      <c r="AH36" s="305">
        <v>0</v>
      </c>
      <c r="AI36" s="305">
        <v>0</v>
      </c>
      <c r="AJ36" s="305">
        <v>94700.29</v>
      </c>
      <c r="AK36" s="305">
        <v>0</v>
      </c>
      <c r="AL36" s="305">
        <v>0</v>
      </c>
      <c r="AM36" s="305">
        <v>0</v>
      </c>
      <c r="AN36" s="297">
        <f t="shared" si="6"/>
        <v>286046.08477971295</v>
      </c>
      <c r="AO36" s="296">
        <f>VLOOKUP(A36,'Official Claims 2016Q4'!$B$2:$S$434,7,FALSE)</f>
        <v>123408</v>
      </c>
      <c r="AP36" s="296">
        <f>VLOOKUP(A36,'Official Claims 2016Q4'!$B$2:$S$434,12,FALSE)</f>
        <v>-222.17</v>
      </c>
      <c r="AQ36" s="296">
        <f>VLOOKUP(A36,'Official Claims 2016Q4'!$B$2:$S$434,17,FALSE)</f>
        <v>100479.15477971299</v>
      </c>
      <c r="AR36" s="296">
        <f>VLOOKUP(A36,'Official Claims 2016Q4'!$B$2:$S$434,18,FALSE)</f>
        <v>62381.1</v>
      </c>
      <c r="AS36" s="243">
        <f t="shared" si="0"/>
        <v>123506.39999999988</v>
      </c>
      <c r="AT36" s="243">
        <f t="shared" si="1"/>
        <v>-13611.460000000045</v>
      </c>
      <c r="AU36" s="243">
        <f t="shared" si="2"/>
        <v>94700.29</v>
      </c>
      <c r="AV36" s="243">
        <f t="shared" si="3"/>
        <v>62294.99</v>
      </c>
      <c r="AW36" s="244">
        <f t="shared" si="4"/>
        <v>266890.2199999998</v>
      </c>
      <c r="AX36" s="245">
        <f t="shared" si="5"/>
        <v>123506.39999999986</v>
      </c>
    </row>
    <row r="37" spans="1:50" ht="17.25" customHeight="1">
      <c r="A37" s="299" t="s">
        <v>364</v>
      </c>
      <c r="B37" s="300" t="s">
        <v>204</v>
      </c>
      <c r="C37" s="300" t="s">
        <v>82</v>
      </c>
      <c r="D37" s="300" t="s">
        <v>12</v>
      </c>
      <c r="E37" s="299" t="s">
        <v>15</v>
      </c>
      <c r="F37" s="301" t="s">
        <v>67</v>
      </c>
      <c r="G37" s="246">
        <v>0</v>
      </c>
      <c r="H37" s="303">
        <v>0</v>
      </c>
      <c r="I37" s="303">
        <v>0</v>
      </c>
      <c r="J37" s="248"/>
      <c r="K37" s="248"/>
      <c r="L37" s="248"/>
      <c r="M37" s="248"/>
      <c r="N37" s="248"/>
      <c r="O37" s="248"/>
      <c r="P37" s="248"/>
      <c r="Q37" s="248"/>
      <c r="R37" s="248"/>
      <c r="S37" s="248"/>
      <c r="T37" s="248"/>
      <c r="U37" s="248"/>
      <c r="V37" s="248"/>
      <c r="W37" s="248"/>
      <c r="X37" s="248"/>
      <c r="Y37" s="307"/>
      <c r="Z37" s="307"/>
      <c r="AA37" s="307"/>
      <c r="AB37" s="307"/>
      <c r="AC37" s="305"/>
      <c r="AD37" s="305"/>
      <c r="AE37" s="305"/>
      <c r="AF37" s="305"/>
      <c r="AG37" s="305"/>
      <c r="AH37" s="305"/>
      <c r="AI37" s="305"/>
      <c r="AJ37" s="305"/>
      <c r="AK37" s="305"/>
      <c r="AL37" s="305"/>
      <c r="AM37" s="305"/>
      <c r="AN37" s="297">
        <f t="shared" si="6"/>
        <v>-19156.260000000002</v>
      </c>
      <c r="AO37" s="296">
        <f>VLOOKUP(A37,'Official Claims 2016Q4'!$B$2:$S$434,7,FALSE)</f>
        <v>98.19</v>
      </c>
      <c r="AP37" s="296">
        <f>VLOOKUP(A37,'Official Claims 2016Q4'!$B$2:$S$434,12,FALSE)</f>
        <v>-19168.3</v>
      </c>
      <c r="AQ37" s="296">
        <f>VLOOKUP(A37,'Official Claims 2016Q4'!$B$2:$S$434,17,FALSE)</f>
        <v>0</v>
      </c>
      <c r="AR37" s="296">
        <f>VLOOKUP(A37,'Official Claims 2016Q4'!$B$2:$S$434,18,FALSE)</f>
        <v>-86.15</v>
      </c>
      <c r="AS37" s="243">
        <f t="shared" si="0"/>
        <v>0</v>
      </c>
      <c r="AT37" s="243">
        <f t="shared" si="1"/>
        <v>0</v>
      </c>
      <c r="AU37" s="243">
        <f t="shared" si="2"/>
        <v>0</v>
      </c>
      <c r="AV37" s="243">
        <f t="shared" si="3"/>
        <v>0</v>
      </c>
      <c r="AW37" s="244">
        <f t="shared" si="4"/>
        <v>0</v>
      </c>
      <c r="AX37" s="245">
        <f t="shared" si="5"/>
        <v>0</v>
      </c>
    </row>
    <row r="38" spans="1:50" ht="17.25" customHeight="1">
      <c r="A38" s="299" t="s">
        <v>365</v>
      </c>
      <c r="B38" s="300" t="s">
        <v>366</v>
      </c>
      <c r="C38" s="300" t="s">
        <v>82</v>
      </c>
      <c r="D38" s="300" t="s">
        <v>12</v>
      </c>
      <c r="E38" s="299" t="s">
        <v>15</v>
      </c>
      <c r="F38" s="301" t="s">
        <v>69</v>
      </c>
      <c r="G38" s="246">
        <v>0</v>
      </c>
      <c r="H38" s="303">
        <v>0</v>
      </c>
      <c r="I38" s="303">
        <v>0</v>
      </c>
      <c r="J38" s="248"/>
      <c r="K38" s="248"/>
      <c r="L38" s="248"/>
      <c r="M38" s="248"/>
      <c r="N38" s="248"/>
      <c r="O38" s="248"/>
      <c r="P38" s="248"/>
      <c r="Q38" s="248"/>
      <c r="R38" s="248"/>
      <c r="S38" s="248"/>
      <c r="T38" s="248"/>
      <c r="U38" s="248"/>
      <c r="V38" s="248"/>
      <c r="W38" s="248"/>
      <c r="X38" s="248"/>
      <c r="Y38" s="307"/>
      <c r="Z38" s="307"/>
      <c r="AA38" s="307"/>
      <c r="AB38" s="307"/>
      <c r="AC38" s="305"/>
      <c r="AD38" s="305"/>
      <c r="AE38" s="305"/>
      <c r="AF38" s="305"/>
      <c r="AG38" s="305"/>
      <c r="AH38" s="305"/>
      <c r="AI38" s="305"/>
      <c r="AJ38" s="305"/>
      <c r="AK38" s="305"/>
      <c r="AL38" s="305"/>
      <c r="AM38" s="305"/>
      <c r="AN38" s="297"/>
      <c r="AO38" s="296"/>
      <c r="AP38" s="296"/>
      <c r="AQ38" s="296"/>
      <c r="AR38" s="296"/>
      <c r="AS38" s="243">
        <f t="shared" ref="AS38:AS69" si="7">IF(E38="Not Applicable","n/a",SUM(AC38:AE38))</f>
        <v>0</v>
      </c>
      <c r="AT38" s="243">
        <f t="shared" ref="AT38:AT69" si="8">IF(E38="Not Applicable","n/a",SUM(AF38:AI38))</f>
        <v>0</v>
      </c>
      <c r="AU38" s="243">
        <f t="shared" ref="AU38:AU69" si="9">IF(E38="Not Applicable","n/a",SUM(AJ38:AM38))</f>
        <v>0</v>
      </c>
      <c r="AV38" s="243">
        <f t="shared" ref="AV38:AV69" si="10">IF(E38="Not Applicable","n/a",SUM(V38:X38))</f>
        <v>0</v>
      </c>
      <c r="AW38" s="244">
        <f t="shared" ref="AW38:AW69" si="11">IF(E38="Not Applicable","n/a",SUM(J38:AB38))</f>
        <v>0</v>
      </c>
      <c r="AX38" s="245">
        <f t="shared" ref="AX38:AX69" si="12">IF(E38="Not Applicable","n/a",SUM(J38:O38))</f>
        <v>0</v>
      </c>
    </row>
    <row r="39" spans="1:50" ht="17.25" customHeight="1">
      <c r="A39" s="299" t="s">
        <v>367</v>
      </c>
      <c r="B39" s="299" t="s">
        <v>202</v>
      </c>
      <c r="C39" s="299" t="s">
        <v>82</v>
      </c>
      <c r="D39" s="299" t="s">
        <v>11</v>
      </c>
      <c r="E39" s="299" t="s">
        <v>15</v>
      </c>
      <c r="F39" s="301" t="s">
        <v>67</v>
      </c>
      <c r="G39" s="246">
        <v>0</v>
      </c>
      <c r="H39" s="303">
        <v>0</v>
      </c>
      <c r="I39" s="303">
        <v>0</v>
      </c>
      <c r="J39" s="248">
        <v>0</v>
      </c>
      <c r="K39" s="248">
        <v>0</v>
      </c>
      <c r="L39" s="248">
        <v>0</v>
      </c>
      <c r="M39" s="248">
        <v>0</v>
      </c>
      <c r="N39" s="248">
        <v>0</v>
      </c>
      <c r="O39" s="248">
        <v>726.54</v>
      </c>
      <c r="P39" s="248">
        <v>0</v>
      </c>
      <c r="Q39" s="248">
        <v>0</v>
      </c>
      <c r="R39" s="248">
        <v>57714.619999999995</v>
      </c>
      <c r="S39" s="248">
        <v>0</v>
      </c>
      <c r="T39" s="248">
        <v>0</v>
      </c>
      <c r="U39" s="248">
        <v>0</v>
      </c>
      <c r="V39" s="248">
        <v>0</v>
      </c>
      <c r="W39" s="248">
        <v>0</v>
      </c>
      <c r="X39" s="248">
        <v>4769.2299999999996</v>
      </c>
      <c r="Y39" s="307">
        <v>0</v>
      </c>
      <c r="Z39" s="307">
        <v>0</v>
      </c>
      <c r="AA39" s="307">
        <v>0</v>
      </c>
      <c r="AB39" s="307">
        <v>0</v>
      </c>
      <c r="AC39" s="305">
        <v>642.32999999999993</v>
      </c>
      <c r="AD39" s="305">
        <v>84.210000000000022</v>
      </c>
      <c r="AE39" s="305">
        <v>0</v>
      </c>
      <c r="AF39" s="305">
        <v>57714.619999999995</v>
      </c>
      <c r="AG39" s="305">
        <v>0</v>
      </c>
      <c r="AH39" s="305">
        <v>0</v>
      </c>
      <c r="AI39" s="305">
        <v>0</v>
      </c>
      <c r="AJ39" s="305">
        <v>0</v>
      </c>
      <c r="AK39" s="305">
        <v>0</v>
      </c>
      <c r="AL39" s="305">
        <v>0</v>
      </c>
      <c r="AM39" s="305">
        <v>0</v>
      </c>
      <c r="AN39" s="297">
        <f t="shared" si="6"/>
        <v>63210.369999999995</v>
      </c>
      <c r="AO39" s="296">
        <f>VLOOKUP(A39,'Official Claims 2016Q4'!$B$2:$S$434,7,FALSE)</f>
        <v>726.54</v>
      </c>
      <c r="AP39" s="296">
        <f>VLOOKUP(A39,'Official Claims 2016Q4'!$B$2:$S$434,12,FALSE)</f>
        <v>57714.6</v>
      </c>
      <c r="AQ39" s="296">
        <f>VLOOKUP(A39,'Official Claims 2016Q4'!$B$2:$S$434,17,FALSE)</f>
        <v>0</v>
      </c>
      <c r="AR39" s="296">
        <f>VLOOKUP(A39,'Official Claims 2016Q4'!$B$2:$S$434,18,FALSE)</f>
        <v>4769.2299999999996</v>
      </c>
      <c r="AS39" s="243">
        <f t="shared" si="7"/>
        <v>726.54</v>
      </c>
      <c r="AT39" s="243">
        <f t="shared" si="8"/>
        <v>57714.619999999995</v>
      </c>
      <c r="AU39" s="243">
        <f t="shared" si="9"/>
        <v>0</v>
      </c>
      <c r="AV39" s="243">
        <f t="shared" si="10"/>
        <v>4769.2299999999996</v>
      </c>
      <c r="AW39" s="244">
        <f t="shared" si="11"/>
        <v>63210.39</v>
      </c>
      <c r="AX39" s="245">
        <f t="shared" si="12"/>
        <v>726.54</v>
      </c>
    </row>
    <row r="40" spans="1:50" ht="17.25" customHeight="1">
      <c r="A40" s="299" t="s">
        <v>368</v>
      </c>
      <c r="B40" s="299" t="s">
        <v>195</v>
      </c>
      <c r="C40" s="299" t="s">
        <v>82</v>
      </c>
      <c r="D40" s="299" t="s">
        <v>13</v>
      </c>
      <c r="E40" s="299" t="s">
        <v>15</v>
      </c>
      <c r="F40" s="301" t="s">
        <v>67</v>
      </c>
      <c r="G40" s="246">
        <v>0</v>
      </c>
      <c r="H40" s="303">
        <v>0</v>
      </c>
      <c r="I40" s="303">
        <v>0</v>
      </c>
      <c r="J40" s="248">
        <v>0</v>
      </c>
      <c r="K40" s="248">
        <v>0</v>
      </c>
      <c r="L40" s="248">
        <v>125259.75</v>
      </c>
      <c r="M40" s="248">
        <v>0</v>
      </c>
      <c r="N40" s="248">
        <v>0</v>
      </c>
      <c r="O40" s="248">
        <v>190815.69000000018</v>
      </c>
      <c r="P40" s="248">
        <v>0</v>
      </c>
      <c r="Q40" s="248">
        <v>0</v>
      </c>
      <c r="R40" s="248">
        <v>1889645.1600000006</v>
      </c>
      <c r="S40" s="248">
        <v>0</v>
      </c>
      <c r="T40" s="248">
        <v>0</v>
      </c>
      <c r="U40" s="248">
        <v>554018.12</v>
      </c>
      <c r="V40" s="248">
        <v>0</v>
      </c>
      <c r="W40" s="248">
        <v>0</v>
      </c>
      <c r="X40" s="248">
        <v>101753.02000000002</v>
      </c>
      <c r="Y40" s="307">
        <v>0</v>
      </c>
      <c r="Z40" s="307">
        <v>0</v>
      </c>
      <c r="AA40" s="307">
        <v>0</v>
      </c>
      <c r="AB40" s="307">
        <v>0</v>
      </c>
      <c r="AC40" s="305">
        <v>66924.750000000015</v>
      </c>
      <c r="AD40" s="305">
        <v>249150.69</v>
      </c>
      <c r="AE40" s="305">
        <v>0</v>
      </c>
      <c r="AF40" s="305">
        <v>1889645.1600000006</v>
      </c>
      <c r="AG40" s="305">
        <v>0</v>
      </c>
      <c r="AH40" s="305">
        <v>0</v>
      </c>
      <c r="AI40" s="305">
        <v>0</v>
      </c>
      <c r="AJ40" s="305">
        <v>554018.12</v>
      </c>
      <c r="AK40" s="305">
        <v>0</v>
      </c>
      <c r="AL40" s="305">
        <v>0</v>
      </c>
      <c r="AM40" s="305">
        <v>0</v>
      </c>
      <c r="AN40" s="297">
        <f t="shared" si="6"/>
        <v>2861488.4177581603</v>
      </c>
      <c r="AO40" s="296">
        <f>VLOOKUP(A40,'Official Claims 2016Q4'!$B$2:$S$434,7,FALSE)</f>
        <v>316075</v>
      </c>
      <c r="AP40" s="296">
        <f>VLOOKUP(A40,'Official Claims 2016Q4'!$B$2:$S$434,12,FALSE)</f>
        <v>1493230</v>
      </c>
      <c r="AQ40" s="296">
        <f>VLOOKUP(A40,'Official Claims 2016Q4'!$B$2:$S$434,17,FALSE)</f>
        <v>950430.41775816004</v>
      </c>
      <c r="AR40" s="296">
        <f>VLOOKUP(A40,'Official Claims 2016Q4'!$B$2:$S$434,18,FALSE)</f>
        <v>101753</v>
      </c>
      <c r="AS40" s="243">
        <f t="shared" si="7"/>
        <v>316075.44</v>
      </c>
      <c r="AT40" s="243">
        <f t="shared" si="8"/>
        <v>1889645.1600000006</v>
      </c>
      <c r="AU40" s="243">
        <f t="shared" si="9"/>
        <v>554018.12</v>
      </c>
      <c r="AV40" s="243">
        <f t="shared" si="10"/>
        <v>101753.02000000002</v>
      </c>
      <c r="AW40" s="244">
        <f t="shared" si="11"/>
        <v>2861491.7400000007</v>
      </c>
      <c r="AX40" s="245">
        <f t="shared" si="12"/>
        <v>316075.44000000018</v>
      </c>
    </row>
    <row r="41" spans="1:50" ht="17.25" customHeight="1">
      <c r="A41" s="299" t="s">
        <v>369</v>
      </c>
      <c r="B41" s="299" t="s">
        <v>370</v>
      </c>
      <c r="C41" s="299" t="s">
        <v>82</v>
      </c>
      <c r="D41" s="299" t="s">
        <v>12</v>
      </c>
      <c r="E41" s="299" t="s">
        <v>15</v>
      </c>
      <c r="F41" s="301" t="s">
        <v>67</v>
      </c>
      <c r="G41" s="246">
        <v>0</v>
      </c>
      <c r="H41" s="303">
        <v>0</v>
      </c>
      <c r="I41" s="303">
        <v>0</v>
      </c>
      <c r="J41" s="248">
        <v>0</v>
      </c>
      <c r="K41" s="248">
        <v>0</v>
      </c>
      <c r="L41" s="248">
        <v>0</v>
      </c>
      <c r="M41" s="248">
        <v>0</v>
      </c>
      <c r="N41" s="248">
        <v>0</v>
      </c>
      <c r="O41" s="248">
        <v>160.72999999999996</v>
      </c>
      <c r="P41" s="248">
        <v>0</v>
      </c>
      <c r="Q41" s="248">
        <v>0</v>
      </c>
      <c r="R41" s="248">
        <v>5928.28</v>
      </c>
      <c r="S41" s="248">
        <v>0</v>
      </c>
      <c r="T41" s="248">
        <v>0</v>
      </c>
      <c r="U41" s="248">
        <v>-32117</v>
      </c>
      <c r="V41" s="248">
        <v>0</v>
      </c>
      <c r="W41" s="248">
        <v>0</v>
      </c>
      <c r="X41" s="248">
        <v>-86.15</v>
      </c>
      <c r="Y41" s="307">
        <v>0</v>
      </c>
      <c r="Z41" s="307">
        <v>0</v>
      </c>
      <c r="AA41" s="307">
        <v>0</v>
      </c>
      <c r="AB41" s="307">
        <v>0</v>
      </c>
      <c r="AC41" s="305">
        <v>20.39</v>
      </c>
      <c r="AD41" s="305">
        <v>140.33999999999997</v>
      </c>
      <c r="AE41" s="305">
        <v>0</v>
      </c>
      <c r="AF41" s="305">
        <v>5928.28</v>
      </c>
      <c r="AG41" s="305">
        <v>0</v>
      </c>
      <c r="AH41" s="305">
        <v>0</v>
      </c>
      <c r="AI41" s="305">
        <v>0</v>
      </c>
      <c r="AJ41" s="305">
        <v>151250</v>
      </c>
      <c r="AK41" s="305">
        <v>0</v>
      </c>
      <c r="AL41" s="305">
        <v>-183367</v>
      </c>
      <c r="AM41" s="305">
        <v>0</v>
      </c>
      <c r="AN41" s="297">
        <f t="shared" si="6"/>
        <v>-26114.120000000003</v>
      </c>
      <c r="AO41" s="296">
        <f>VLOOKUP(A41,'Official Claims 2016Q4'!$B$2:$S$434,7,FALSE)</f>
        <v>160.72999999999999</v>
      </c>
      <c r="AP41" s="296">
        <f>VLOOKUP(A41,'Official Claims 2016Q4'!$B$2:$S$434,12,FALSE)</f>
        <v>-26188.7</v>
      </c>
      <c r="AQ41" s="296">
        <f>VLOOKUP(A41,'Official Claims 2016Q4'!$B$2:$S$434,17,FALSE)</f>
        <v>0</v>
      </c>
      <c r="AR41" s="296">
        <f>VLOOKUP(A41,'Official Claims 2016Q4'!$B$2:$S$434,18,FALSE)</f>
        <v>-86.15</v>
      </c>
      <c r="AS41" s="243">
        <f t="shared" si="7"/>
        <v>160.72999999999996</v>
      </c>
      <c r="AT41" s="243">
        <f t="shared" si="8"/>
        <v>5928.28</v>
      </c>
      <c r="AU41" s="243">
        <f t="shared" si="9"/>
        <v>-32117</v>
      </c>
      <c r="AV41" s="243">
        <f t="shared" si="10"/>
        <v>-86.15</v>
      </c>
      <c r="AW41" s="244">
        <f t="shared" si="11"/>
        <v>-26114.140000000003</v>
      </c>
      <c r="AX41" s="245">
        <f t="shared" si="12"/>
        <v>160.72999999999996</v>
      </c>
    </row>
    <row r="42" spans="1:50" ht="17.25" customHeight="1">
      <c r="A42" s="299" t="s">
        <v>371</v>
      </c>
      <c r="B42" s="299" t="s">
        <v>372</v>
      </c>
      <c r="C42" s="299" t="s">
        <v>82</v>
      </c>
      <c r="D42" s="299" t="s">
        <v>12</v>
      </c>
      <c r="E42" s="299" t="s">
        <v>15</v>
      </c>
      <c r="F42" s="301" t="s">
        <v>67</v>
      </c>
      <c r="G42" s="246">
        <v>0</v>
      </c>
      <c r="H42" s="303">
        <v>0</v>
      </c>
      <c r="I42" s="303">
        <v>0</v>
      </c>
      <c r="J42" s="248">
        <v>0</v>
      </c>
      <c r="K42" s="248">
        <v>0</v>
      </c>
      <c r="L42" s="248">
        <v>8422.24</v>
      </c>
      <c r="M42" s="248">
        <v>0</v>
      </c>
      <c r="N42" s="248">
        <v>0</v>
      </c>
      <c r="O42" s="248">
        <v>47975.679999999993</v>
      </c>
      <c r="P42" s="248">
        <v>0</v>
      </c>
      <c r="Q42" s="248">
        <v>0</v>
      </c>
      <c r="R42" s="248">
        <v>140736.76000000007</v>
      </c>
      <c r="S42" s="248">
        <v>0</v>
      </c>
      <c r="T42" s="248">
        <v>0</v>
      </c>
      <c r="U42" s="248">
        <v>10922.87</v>
      </c>
      <c r="V42" s="248">
        <v>0</v>
      </c>
      <c r="W42" s="248">
        <v>0</v>
      </c>
      <c r="X42" s="248">
        <v>43101.759999999987</v>
      </c>
      <c r="Y42" s="307">
        <v>0</v>
      </c>
      <c r="Z42" s="307">
        <v>0</v>
      </c>
      <c r="AA42" s="307">
        <v>0</v>
      </c>
      <c r="AB42" s="307">
        <v>0</v>
      </c>
      <c r="AC42" s="305">
        <v>16720.209999999995</v>
      </c>
      <c r="AD42" s="305">
        <v>39677.710000000006</v>
      </c>
      <c r="AE42" s="305">
        <v>0</v>
      </c>
      <c r="AF42" s="305">
        <v>140736.76000000007</v>
      </c>
      <c r="AG42" s="305">
        <v>0</v>
      </c>
      <c r="AH42" s="305">
        <v>0</v>
      </c>
      <c r="AI42" s="305">
        <v>0</v>
      </c>
      <c r="AJ42" s="305">
        <v>10922.87</v>
      </c>
      <c r="AK42" s="305">
        <v>0</v>
      </c>
      <c r="AL42" s="305">
        <v>0</v>
      </c>
      <c r="AM42" s="305">
        <v>0</v>
      </c>
      <c r="AN42" s="297">
        <f t="shared" si="6"/>
        <v>251159.59223130002</v>
      </c>
      <c r="AO42" s="296">
        <f>VLOOKUP(A42,'Official Claims 2016Q4'!$B$2:$S$434,7,FALSE)</f>
        <v>56397.9</v>
      </c>
      <c r="AP42" s="296">
        <f>VLOOKUP(A42,'Official Claims 2016Q4'!$B$2:$S$434,12,FALSE)</f>
        <v>140737</v>
      </c>
      <c r="AQ42" s="296">
        <f>VLOOKUP(A42,'Official Claims 2016Q4'!$B$2:$S$434,17,FALSE)</f>
        <v>10922.8922313</v>
      </c>
      <c r="AR42" s="296">
        <f>VLOOKUP(A42,'Official Claims 2016Q4'!$B$2:$S$434,18,FALSE)</f>
        <v>43101.8</v>
      </c>
      <c r="AS42" s="243">
        <f t="shared" si="7"/>
        <v>56397.919999999998</v>
      </c>
      <c r="AT42" s="243">
        <f t="shared" si="8"/>
        <v>140736.76000000007</v>
      </c>
      <c r="AU42" s="243">
        <f t="shared" si="9"/>
        <v>10922.87</v>
      </c>
      <c r="AV42" s="243">
        <f t="shared" si="10"/>
        <v>43101.759999999987</v>
      </c>
      <c r="AW42" s="244">
        <f t="shared" si="11"/>
        <v>251159.31000000003</v>
      </c>
      <c r="AX42" s="245">
        <f t="shared" si="12"/>
        <v>56397.919999999991</v>
      </c>
    </row>
    <row r="43" spans="1:50" ht="17.25" customHeight="1">
      <c r="A43" s="299" t="s">
        <v>373</v>
      </c>
      <c r="B43" s="299" t="s">
        <v>265</v>
      </c>
      <c r="C43" s="299" t="s">
        <v>273</v>
      </c>
      <c r="D43" s="299" t="s">
        <v>12</v>
      </c>
      <c r="E43" s="299" t="s">
        <v>15</v>
      </c>
      <c r="F43" s="301" t="s">
        <v>67</v>
      </c>
      <c r="G43" s="246">
        <v>5979427.4823740879</v>
      </c>
      <c r="H43" s="303">
        <v>5979427.482374087</v>
      </c>
      <c r="I43" s="303">
        <v>523160.11352094728</v>
      </c>
      <c r="J43" s="248">
        <v>0</v>
      </c>
      <c r="K43" s="248">
        <v>0</v>
      </c>
      <c r="L43" s="248">
        <v>0</v>
      </c>
      <c r="M43" s="248">
        <v>0</v>
      </c>
      <c r="N43" s="248">
        <v>0</v>
      </c>
      <c r="O43" s="248">
        <v>591089.17000000016</v>
      </c>
      <c r="P43" s="248">
        <v>0</v>
      </c>
      <c r="Q43" s="248">
        <v>0</v>
      </c>
      <c r="R43" s="248">
        <v>3055994.3</v>
      </c>
      <c r="S43" s="248">
        <v>0</v>
      </c>
      <c r="T43" s="248">
        <v>0</v>
      </c>
      <c r="U43" s="248">
        <v>-989.99999999997999</v>
      </c>
      <c r="V43" s="248">
        <v>0</v>
      </c>
      <c r="W43" s="248">
        <v>0</v>
      </c>
      <c r="X43" s="248">
        <v>813006.9300000004</v>
      </c>
      <c r="Y43" s="307">
        <v>0</v>
      </c>
      <c r="Z43" s="307">
        <v>0</v>
      </c>
      <c r="AA43" s="307">
        <v>0</v>
      </c>
      <c r="AB43" s="307">
        <v>0</v>
      </c>
      <c r="AC43" s="305">
        <v>228921.57000000007</v>
      </c>
      <c r="AD43" s="305">
        <v>362167.6</v>
      </c>
      <c r="AE43" s="305">
        <v>0</v>
      </c>
      <c r="AF43" s="305">
        <v>3055994.3</v>
      </c>
      <c r="AG43" s="305">
        <v>0</v>
      </c>
      <c r="AH43" s="305">
        <v>0</v>
      </c>
      <c r="AI43" s="305">
        <v>0</v>
      </c>
      <c r="AJ43" s="305">
        <v>-989.99999999997999</v>
      </c>
      <c r="AK43" s="305">
        <v>0</v>
      </c>
      <c r="AL43" s="305">
        <v>0</v>
      </c>
      <c r="AM43" s="305">
        <v>0</v>
      </c>
      <c r="AN43" s="297">
        <f t="shared" si="6"/>
        <v>4459096</v>
      </c>
      <c r="AO43" s="296">
        <f>VLOOKUP(A43,'Official Claims 2016Q4'!$B$2:$S$434,7,FALSE)</f>
        <v>591089</v>
      </c>
      <c r="AP43" s="296">
        <f>VLOOKUP(A43,'Official Claims 2016Q4'!$B$2:$S$434,12,FALSE)</f>
        <v>3055000</v>
      </c>
      <c r="AQ43" s="296">
        <f>VLOOKUP(A43,'Official Claims 2016Q4'!$B$2:$S$434,17,FALSE)</f>
        <v>0</v>
      </c>
      <c r="AR43" s="296">
        <f>VLOOKUP(A43,'Official Claims 2016Q4'!$B$2:$S$434,18,FALSE)</f>
        <v>813007</v>
      </c>
      <c r="AS43" s="243">
        <f t="shared" si="7"/>
        <v>591089.17000000004</v>
      </c>
      <c r="AT43" s="243">
        <f t="shared" si="8"/>
        <v>3055994.3</v>
      </c>
      <c r="AU43" s="243">
        <f t="shared" si="9"/>
        <v>-989.99999999997999</v>
      </c>
      <c r="AV43" s="243">
        <f t="shared" si="10"/>
        <v>813006.9300000004</v>
      </c>
      <c r="AW43" s="244">
        <f t="shared" si="11"/>
        <v>4459100.4000000004</v>
      </c>
      <c r="AX43" s="245">
        <f t="shared" si="12"/>
        <v>591089.17000000016</v>
      </c>
    </row>
    <row r="44" spans="1:50" ht="17.25" customHeight="1">
      <c r="A44" s="299" t="s">
        <v>374</v>
      </c>
      <c r="B44" s="299" t="s">
        <v>375</v>
      </c>
      <c r="C44" s="299" t="s">
        <v>82</v>
      </c>
      <c r="D44" s="299" t="s">
        <v>12</v>
      </c>
      <c r="E44" s="299" t="s">
        <v>15</v>
      </c>
      <c r="F44" s="301" t="s">
        <v>67</v>
      </c>
      <c r="G44" s="246">
        <v>0</v>
      </c>
      <c r="H44" s="303">
        <v>0</v>
      </c>
      <c r="I44" s="303">
        <v>0</v>
      </c>
      <c r="J44" s="248">
        <v>0</v>
      </c>
      <c r="K44" s="248">
        <v>0</v>
      </c>
      <c r="L44" s="248">
        <v>0</v>
      </c>
      <c r="M44" s="248">
        <v>0</v>
      </c>
      <c r="N44" s="248">
        <v>0</v>
      </c>
      <c r="O44" s="248">
        <v>97.15000000000002</v>
      </c>
      <c r="P44" s="248">
        <v>0</v>
      </c>
      <c r="Q44" s="248">
        <v>0</v>
      </c>
      <c r="R44" s="248">
        <v>0</v>
      </c>
      <c r="S44" s="248">
        <v>0</v>
      </c>
      <c r="T44" s="248">
        <v>0</v>
      </c>
      <c r="U44" s="248">
        <v>0</v>
      </c>
      <c r="V44" s="248">
        <v>0</v>
      </c>
      <c r="W44" s="248">
        <v>0</v>
      </c>
      <c r="X44" s="248">
        <v>0</v>
      </c>
      <c r="Y44" s="307">
        <v>0</v>
      </c>
      <c r="Z44" s="307">
        <v>0</v>
      </c>
      <c r="AA44" s="307">
        <v>0</v>
      </c>
      <c r="AB44" s="307">
        <v>0</v>
      </c>
      <c r="AC44" s="305">
        <v>12.94</v>
      </c>
      <c r="AD44" s="305">
        <v>84.210000000000022</v>
      </c>
      <c r="AE44" s="305">
        <v>0</v>
      </c>
      <c r="AF44" s="305">
        <v>0</v>
      </c>
      <c r="AG44" s="305">
        <v>0</v>
      </c>
      <c r="AH44" s="305">
        <v>0</v>
      </c>
      <c r="AI44" s="305">
        <v>0</v>
      </c>
      <c r="AJ44" s="305">
        <v>0</v>
      </c>
      <c r="AK44" s="305">
        <v>0</v>
      </c>
      <c r="AL44" s="305">
        <v>0</v>
      </c>
      <c r="AM44" s="305">
        <v>0</v>
      </c>
      <c r="AN44" s="297">
        <f t="shared" si="6"/>
        <v>97.15</v>
      </c>
      <c r="AO44" s="296">
        <f>VLOOKUP(A44,'Official Claims 2016Q4'!$B$2:$S$434,7,FALSE)</f>
        <v>97.15</v>
      </c>
      <c r="AP44" s="296">
        <f>VLOOKUP(A44,'Official Claims 2016Q4'!$B$2:$S$434,12,FALSE)</f>
        <v>0</v>
      </c>
      <c r="AQ44" s="296">
        <f>VLOOKUP(A44,'Official Claims 2016Q4'!$B$2:$S$434,17,FALSE)</f>
        <v>0</v>
      </c>
      <c r="AR44" s="296">
        <f>VLOOKUP(A44,'Official Claims 2016Q4'!$B$2:$S$434,18,FALSE)</f>
        <v>0</v>
      </c>
      <c r="AS44" s="243">
        <f t="shared" si="7"/>
        <v>97.15000000000002</v>
      </c>
      <c r="AT44" s="243">
        <f t="shared" si="8"/>
        <v>0</v>
      </c>
      <c r="AU44" s="243">
        <f t="shared" si="9"/>
        <v>0</v>
      </c>
      <c r="AV44" s="243">
        <f t="shared" si="10"/>
        <v>0</v>
      </c>
      <c r="AW44" s="244">
        <f t="shared" si="11"/>
        <v>97.15000000000002</v>
      </c>
      <c r="AX44" s="245">
        <f t="shared" si="12"/>
        <v>97.15000000000002</v>
      </c>
    </row>
    <row r="45" spans="1:50" ht="17.25" customHeight="1">
      <c r="A45" s="299" t="s">
        <v>376</v>
      </c>
      <c r="B45" s="299" t="s">
        <v>377</v>
      </c>
      <c r="C45" s="299" t="s">
        <v>82</v>
      </c>
      <c r="D45" s="299" t="s">
        <v>12</v>
      </c>
      <c r="E45" s="299" t="s">
        <v>15</v>
      </c>
      <c r="F45" s="301" t="s">
        <v>67</v>
      </c>
      <c r="G45" s="246">
        <v>0</v>
      </c>
      <c r="H45" s="303">
        <v>0</v>
      </c>
      <c r="I45" s="303">
        <v>0</v>
      </c>
      <c r="J45" s="248">
        <v>0</v>
      </c>
      <c r="K45" s="248">
        <v>0</v>
      </c>
      <c r="L45" s="248">
        <v>325.88999999999902</v>
      </c>
      <c r="M45" s="248">
        <v>0</v>
      </c>
      <c r="N45" s="248">
        <v>0</v>
      </c>
      <c r="O45" s="248">
        <v>317.94</v>
      </c>
      <c r="P45" s="248">
        <v>0</v>
      </c>
      <c r="Q45" s="248">
        <v>0</v>
      </c>
      <c r="R45" s="248">
        <v>4239.6000000000004</v>
      </c>
      <c r="S45" s="248">
        <v>0</v>
      </c>
      <c r="T45" s="248">
        <v>0</v>
      </c>
      <c r="U45" s="248">
        <v>-1996.0699999999799</v>
      </c>
      <c r="V45" s="248">
        <v>0</v>
      </c>
      <c r="W45" s="248">
        <v>0</v>
      </c>
      <c r="X45" s="248">
        <v>2571.389999999999</v>
      </c>
      <c r="Y45" s="307">
        <v>0</v>
      </c>
      <c r="Z45" s="307">
        <v>0</v>
      </c>
      <c r="AA45" s="307">
        <v>0</v>
      </c>
      <c r="AB45" s="307">
        <v>0</v>
      </c>
      <c r="AC45" s="305">
        <v>194.44000000000003</v>
      </c>
      <c r="AD45" s="305">
        <v>449.38999999999902</v>
      </c>
      <c r="AE45" s="305">
        <v>0</v>
      </c>
      <c r="AF45" s="305">
        <v>4239.6000000000004</v>
      </c>
      <c r="AG45" s="305">
        <v>0</v>
      </c>
      <c r="AH45" s="305">
        <v>0</v>
      </c>
      <c r="AI45" s="305">
        <v>0</v>
      </c>
      <c r="AJ45" s="305">
        <v>-1996.0699999999799</v>
      </c>
      <c r="AK45" s="305">
        <v>0</v>
      </c>
      <c r="AL45" s="305">
        <v>0</v>
      </c>
      <c r="AM45" s="305">
        <v>0</v>
      </c>
      <c r="AN45" s="297">
        <f t="shared" si="6"/>
        <v>5458.75</v>
      </c>
      <c r="AO45" s="296">
        <f>VLOOKUP(A45,'Official Claims 2016Q4'!$B$2:$S$434,7,FALSE)</f>
        <v>643.83000000000004</v>
      </c>
      <c r="AP45" s="296">
        <f>VLOOKUP(A45,'Official Claims 2016Q4'!$B$2:$S$434,12,FALSE)</f>
        <v>2243.5300000000002</v>
      </c>
      <c r="AQ45" s="296">
        <f>VLOOKUP(A45,'Official Claims 2016Q4'!$B$2:$S$434,17,FALSE)</f>
        <v>0</v>
      </c>
      <c r="AR45" s="296">
        <f>VLOOKUP(A45,'Official Claims 2016Q4'!$B$2:$S$434,18,FALSE)</f>
        <v>2571.39</v>
      </c>
      <c r="AS45" s="243">
        <f t="shared" si="7"/>
        <v>643.82999999999902</v>
      </c>
      <c r="AT45" s="243">
        <f t="shared" si="8"/>
        <v>4239.6000000000004</v>
      </c>
      <c r="AU45" s="243">
        <f t="shared" si="9"/>
        <v>-1996.0699999999799</v>
      </c>
      <c r="AV45" s="243">
        <f t="shared" si="10"/>
        <v>2571.389999999999</v>
      </c>
      <c r="AW45" s="244">
        <f t="shared" si="11"/>
        <v>5458.7500000000182</v>
      </c>
      <c r="AX45" s="245">
        <f t="shared" si="12"/>
        <v>643.82999999999902</v>
      </c>
    </row>
    <row r="46" spans="1:50" ht="17.25" customHeight="1">
      <c r="A46" s="299" t="s">
        <v>378</v>
      </c>
      <c r="B46" s="299" t="s">
        <v>379</v>
      </c>
      <c r="C46" s="299" t="s">
        <v>82</v>
      </c>
      <c r="D46" s="299" t="s">
        <v>13</v>
      </c>
      <c r="E46" s="299" t="s">
        <v>15</v>
      </c>
      <c r="F46" s="301" t="s">
        <v>67</v>
      </c>
      <c r="G46" s="246">
        <v>0</v>
      </c>
      <c r="H46" s="303">
        <v>0</v>
      </c>
      <c r="I46" s="303">
        <v>0</v>
      </c>
      <c r="J46" s="248">
        <v>0</v>
      </c>
      <c r="K46" s="248">
        <v>0</v>
      </c>
      <c r="L46" s="248">
        <v>0</v>
      </c>
      <c r="M46" s="248">
        <v>0</v>
      </c>
      <c r="N46" s="248">
        <v>0</v>
      </c>
      <c r="O46" s="248">
        <v>110.09</v>
      </c>
      <c r="P46" s="248">
        <v>0</v>
      </c>
      <c r="Q46" s="248">
        <v>0</v>
      </c>
      <c r="R46" s="248">
        <v>0</v>
      </c>
      <c r="S46" s="248">
        <v>0</v>
      </c>
      <c r="T46" s="248">
        <v>0</v>
      </c>
      <c r="U46" s="248">
        <v>0</v>
      </c>
      <c r="V46" s="248">
        <v>0</v>
      </c>
      <c r="W46" s="248">
        <v>0</v>
      </c>
      <c r="X46" s="248">
        <v>0</v>
      </c>
      <c r="Y46" s="307">
        <v>0</v>
      </c>
      <c r="Z46" s="307">
        <v>0</v>
      </c>
      <c r="AA46" s="307">
        <v>0</v>
      </c>
      <c r="AB46" s="307">
        <v>0</v>
      </c>
      <c r="AC46" s="305">
        <v>14.660000000000002</v>
      </c>
      <c r="AD46" s="305">
        <v>95.429999999999993</v>
      </c>
      <c r="AE46" s="305">
        <v>0</v>
      </c>
      <c r="AF46" s="305">
        <v>0</v>
      </c>
      <c r="AG46" s="305">
        <v>0</v>
      </c>
      <c r="AH46" s="305">
        <v>0</v>
      </c>
      <c r="AI46" s="305">
        <v>0</v>
      </c>
      <c r="AJ46" s="305">
        <v>0</v>
      </c>
      <c r="AK46" s="305">
        <v>0</v>
      </c>
      <c r="AL46" s="305">
        <v>0</v>
      </c>
      <c r="AM46" s="305">
        <v>0</v>
      </c>
      <c r="AN46" s="297">
        <f t="shared" si="6"/>
        <v>110.09</v>
      </c>
      <c r="AO46" s="296">
        <f>VLOOKUP(A46,'Official Claims 2016Q4'!$B$2:$S$434,7,FALSE)</f>
        <v>110.09</v>
      </c>
      <c r="AP46" s="296">
        <f>VLOOKUP(A46,'Official Claims 2016Q4'!$B$2:$S$434,12,FALSE)</f>
        <v>0</v>
      </c>
      <c r="AQ46" s="296">
        <f>VLOOKUP(A46,'Official Claims 2016Q4'!$B$2:$S$434,17,FALSE)</f>
        <v>0</v>
      </c>
      <c r="AR46" s="296">
        <f>VLOOKUP(A46,'Official Claims 2016Q4'!$B$2:$S$434,18,FALSE)</f>
        <v>0</v>
      </c>
      <c r="AS46" s="243">
        <f t="shared" si="7"/>
        <v>110.08999999999999</v>
      </c>
      <c r="AT46" s="243">
        <f t="shared" si="8"/>
        <v>0</v>
      </c>
      <c r="AU46" s="243">
        <f t="shared" si="9"/>
        <v>0</v>
      </c>
      <c r="AV46" s="243">
        <f t="shared" si="10"/>
        <v>0</v>
      </c>
      <c r="AW46" s="244">
        <f t="shared" si="11"/>
        <v>110.09</v>
      </c>
      <c r="AX46" s="245">
        <f t="shared" si="12"/>
        <v>110.09</v>
      </c>
    </row>
    <row r="47" spans="1:50" ht="17.25" customHeight="1">
      <c r="A47" s="299" t="s">
        <v>380</v>
      </c>
      <c r="B47" s="299" t="s">
        <v>264</v>
      </c>
      <c r="C47" s="299" t="s">
        <v>273</v>
      </c>
      <c r="D47" s="299" t="s">
        <v>12</v>
      </c>
      <c r="E47" s="299" t="s">
        <v>15</v>
      </c>
      <c r="F47" s="301" t="s">
        <v>381</v>
      </c>
      <c r="G47" s="246">
        <v>18277223.166922469</v>
      </c>
      <c r="H47" s="303">
        <v>18277223.166922469</v>
      </c>
      <c r="I47" s="303">
        <v>1277140.5505651943</v>
      </c>
      <c r="J47" s="248">
        <v>0</v>
      </c>
      <c r="K47" s="248">
        <v>0</v>
      </c>
      <c r="L47" s="248">
        <v>0</v>
      </c>
      <c r="M47" s="248">
        <v>0</v>
      </c>
      <c r="N47" s="248">
        <v>0</v>
      </c>
      <c r="O47" s="248">
        <v>1902719.0599999996</v>
      </c>
      <c r="P47" s="248">
        <v>0</v>
      </c>
      <c r="Q47" s="248">
        <v>0</v>
      </c>
      <c r="R47" s="248">
        <v>5056112.4499999955</v>
      </c>
      <c r="S47" s="248">
        <v>0</v>
      </c>
      <c r="T47" s="248">
        <v>0</v>
      </c>
      <c r="U47" s="248">
        <v>5405635.0899999999</v>
      </c>
      <c r="V47" s="248">
        <v>0</v>
      </c>
      <c r="W47" s="248">
        <v>0</v>
      </c>
      <c r="X47" s="248">
        <v>573801.46999999986</v>
      </c>
      <c r="Y47" s="307">
        <v>0</v>
      </c>
      <c r="Z47" s="307">
        <v>0</v>
      </c>
      <c r="AA47" s="307">
        <v>0</v>
      </c>
      <c r="AB47" s="307">
        <v>0</v>
      </c>
      <c r="AC47" s="305">
        <v>635837.34999999974</v>
      </c>
      <c r="AD47" s="305">
        <v>1266881.7099999995</v>
      </c>
      <c r="AE47" s="305">
        <v>0</v>
      </c>
      <c r="AF47" s="305">
        <v>5056112.4499999955</v>
      </c>
      <c r="AG47" s="305">
        <v>0</v>
      </c>
      <c r="AH47" s="305">
        <v>0</v>
      </c>
      <c r="AI47" s="305">
        <v>0</v>
      </c>
      <c r="AJ47" s="305">
        <v>5405635.0899999999</v>
      </c>
      <c r="AK47" s="305">
        <v>0</v>
      </c>
      <c r="AL47" s="305">
        <v>0</v>
      </c>
      <c r="AM47" s="305">
        <v>0</v>
      </c>
      <c r="AN47" s="297">
        <f t="shared" si="6"/>
        <v>12938264.931346674</v>
      </c>
      <c r="AO47" s="296">
        <f>VLOOKUP(A47,'Official Claims 2016Q4'!$B$2:$S$434,7,FALSE)</f>
        <v>1902720</v>
      </c>
      <c r="AP47" s="296">
        <f>VLOOKUP(A47,'Official Claims 2016Q4'!$B$2:$S$434,12,FALSE)</f>
        <v>2501690</v>
      </c>
      <c r="AQ47" s="296">
        <f>VLOOKUP(A47,'Official Claims 2016Q4'!$B$2:$S$434,17,FALSE)</f>
        <v>7960053.9313466735</v>
      </c>
      <c r="AR47" s="296">
        <f>VLOOKUP(A47,'Official Claims 2016Q4'!$B$2:$S$434,18,FALSE)</f>
        <v>573801</v>
      </c>
      <c r="AS47" s="243">
        <f t="shared" si="7"/>
        <v>1902719.0599999991</v>
      </c>
      <c r="AT47" s="243">
        <f t="shared" si="8"/>
        <v>5056112.4499999955</v>
      </c>
      <c r="AU47" s="243">
        <f t="shared" si="9"/>
        <v>5405635.0899999999</v>
      </c>
      <c r="AV47" s="243">
        <f t="shared" si="10"/>
        <v>573801.46999999986</v>
      </c>
      <c r="AW47" s="244">
        <f t="shared" si="11"/>
        <v>12938268.069999995</v>
      </c>
      <c r="AX47" s="245">
        <f t="shared" si="12"/>
        <v>1902719.0599999996</v>
      </c>
    </row>
    <row r="48" spans="1:50" ht="17.25" customHeight="1">
      <c r="A48" s="299" t="s">
        <v>382</v>
      </c>
      <c r="B48" s="299" t="s">
        <v>211</v>
      </c>
      <c r="C48" s="299" t="s">
        <v>82</v>
      </c>
      <c r="D48" s="299" t="s">
        <v>12</v>
      </c>
      <c r="E48" s="299" t="s">
        <v>15</v>
      </c>
      <c r="F48" s="301" t="s">
        <v>319</v>
      </c>
      <c r="G48" s="246">
        <v>3784067.0503181629</v>
      </c>
      <c r="H48" s="303">
        <v>3784067.0503181629</v>
      </c>
      <c r="I48" s="303">
        <v>446299.08897792822</v>
      </c>
      <c r="J48" s="248">
        <v>0</v>
      </c>
      <c r="K48" s="248">
        <v>0</v>
      </c>
      <c r="L48" s="248">
        <v>-13164.02</v>
      </c>
      <c r="M48" s="248">
        <v>0</v>
      </c>
      <c r="N48" s="248">
        <v>0</v>
      </c>
      <c r="O48" s="248">
        <v>1092.23</v>
      </c>
      <c r="P48" s="248">
        <v>0</v>
      </c>
      <c r="Q48" s="248">
        <v>0</v>
      </c>
      <c r="R48" s="248">
        <v>-225983.85000000003</v>
      </c>
      <c r="S48" s="248">
        <v>0</v>
      </c>
      <c r="T48" s="248">
        <v>0</v>
      </c>
      <c r="U48" s="248">
        <v>-93772</v>
      </c>
      <c r="V48" s="248">
        <v>0</v>
      </c>
      <c r="W48" s="248">
        <v>0</v>
      </c>
      <c r="X48" s="248">
        <v>-24407.399999999998</v>
      </c>
      <c r="Y48" s="307">
        <v>0</v>
      </c>
      <c r="Z48" s="307">
        <v>0</v>
      </c>
      <c r="AA48" s="307">
        <v>0</v>
      </c>
      <c r="AB48" s="307">
        <v>0</v>
      </c>
      <c r="AC48" s="305">
        <v>271.19</v>
      </c>
      <c r="AD48" s="305">
        <v>-12342.980000000001</v>
      </c>
      <c r="AE48" s="305">
        <v>0</v>
      </c>
      <c r="AF48" s="305">
        <v>-225983.85000000003</v>
      </c>
      <c r="AG48" s="305">
        <v>0</v>
      </c>
      <c r="AH48" s="305">
        <v>0</v>
      </c>
      <c r="AI48" s="305">
        <v>0</v>
      </c>
      <c r="AJ48" s="305">
        <v>0</v>
      </c>
      <c r="AK48" s="305">
        <v>0</v>
      </c>
      <c r="AL48" s="305">
        <v>-93772</v>
      </c>
      <c r="AM48" s="305">
        <v>0</v>
      </c>
      <c r="AN48" s="297">
        <f t="shared" si="6"/>
        <v>-356235.2</v>
      </c>
      <c r="AO48" s="296">
        <f>VLOOKUP(A48,'Official Claims 2016Q4'!$B$2:$S$434,7,FALSE)</f>
        <v>-12071.8</v>
      </c>
      <c r="AP48" s="296">
        <f>VLOOKUP(A48,'Official Claims 2016Q4'!$B$2:$S$434,12,FALSE)</f>
        <v>-319756</v>
      </c>
      <c r="AQ48" s="296">
        <f>VLOOKUP(A48,'Official Claims 2016Q4'!$B$2:$S$434,17,FALSE)</f>
        <v>0</v>
      </c>
      <c r="AR48" s="296">
        <f>VLOOKUP(A48,'Official Claims 2016Q4'!$B$2:$S$434,18,FALSE)</f>
        <v>-24407.4</v>
      </c>
      <c r="AS48" s="243">
        <f t="shared" si="7"/>
        <v>-12071.79</v>
      </c>
      <c r="AT48" s="243">
        <f t="shared" si="8"/>
        <v>-225983.85000000003</v>
      </c>
      <c r="AU48" s="243">
        <f t="shared" si="9"/>
        <v>-93772</v>
      </c>
      <c r="AV48" s="243">
        <f t="shared" si="10"/>
        <v>-24407.399999999998</v>
      </c>
      <c r="AW48" s="244">
        <f t="shared" si="11"/>
        <v>-356235.04000000004</v>
      </c>
      <c r="AX48" s="245">
        <f t="shared" si="12"/>
        <v>-12071.79</v>
      </c>
    </row>
    <row r="49" spans="1:50" ht="17.25" customHeight="1">
      <c r="A49" s="299" t="s">
        <v>383</v>
      </c>
      <c r="B49" s="299" t="s">
        <v>210</v>
      </c>
      <c r="C49" s="299" t="s">
        <v>82</v>
      </c>
      <c r="D49" s="299" t="s">
        <v>12</v>
      </c>
      <c r="E49" s="299" t="s">
        <v>15</v>
      </c>
      <c r="F49" s="301" t="s">
        <v>67</v>
      </c>
      <c r="G49" s="246">
        <v>2086213.0053021524</v>
      </c>
      <c r="H49" s="303">
        <v>2086213.0053021521</v>
      </c>
      <c r="I49" s="303">
        <v>325725.69556873932</v>
      </c>
      <c r="J49" s="248">
        <v>0</v>
      </c>
      <c r="K49" s="248">
        <v>0</v>
      </c>
      <c r="L49" s="248">
        <v>9301.1799999999985</v>
      </c>
      <c r="M49" s="248">
        <v>0</v>
      </c>
      <c r="N49" s="248">
        <v>0</v>
      </c>
      <c r="O49" s="248">
        <v>176567.08999999988</v>
      </c>
      <c r="P49" s="248">
        <v>0</v>
      </c>
      <c r="Q49" s="248">
        <v>0</v>
      </c>
      <c r="R49" s="248">
        <v>386077.46000000037</v>
      </c>
      <c r="S49" s="248">
        <v>0</v>
      </c>
      <c r="T49" s="248">
        <v>0</v>
      </c>
      <c r="U49" s="248">
        <v>225196.14</v>
      </c>
      <c r="V49" s="248">
        <v>0</v>
      </c>
      <c r="W49" s="248">
        <v>0</v>
      </c>
      <c r="X49" s="248">
        <v>120327.18999999999</v>
      </c>
      <c r="Y49" s="307">
        <v>0</v>
      </c>
      <c r="Z49" s="307">
        <v>0</v>
      </c>
      <c r="AA49" s="307">
        <v>0</v>
      </c>
      <c r="AB49" s="307">
        <v>0</v>
      </c>
      <c r="AC49" s="305">
        <v>60975.190000000024</v>
      </c>
      <c r="AD49" s="305">
        <v>124893.08</v>
      </c>
      <c r="AE49" s="305">
        <v>0</v>
      </c>
      <c r="AF49" s="305">
        <v>386077.46000000037</v>
      </c>
      <c r="AG49" s="305">
        <v>0</v>
      </c>
      <c r="AH49" s="305">
        <v>0</v>
      </c>
      <c r="AI49" s="305">
        <v>0</v>
      </c>
      <c r="AJ49" s="305">
        <v>225196.14</v>
      </c>
      <c r="AK49" s="305">
        <v>0</v>
      </c>
      <c r="AL49" s="305">
        <v>0</v>
      </c>
      <c r="AM49" s="305">
        <v>0</v>
      </c>
      <c r="AN49" s="297">
        <f t="shared" si="6"/>
        <v>917468.10921160004</v>
      </c>
      <c r="AO49" s="296">
        <f>VLOOKUP(A49,'Official Claims 2016Q4'!$B$2:$S$434,7,FALSE)</f>
        <v>185868</v>
      </c>
      <c r="AP49" s="296">
        <f>VLOOKUP(A49,'Official Claims 2016Q4'!$B$2:$S$434,12,FALSE)</f>
        <v>374827</v>
      </c>
      <c r="AQ49" s="296">
        <f>VLOOKUP(A49,'Official Claims 2016Q4'!$B$2:$S$434,17,FALSE)</f>
        <v>236446.10921160001</v>
      </c>
      <c r="AR49" s="296">
        <f>VLOOKUP(A49,'Official Claims 2016Q4'!$B$2:$S$434,18,FALSE)</f>
        <v>120327</v>
      </c>
      <c r="AS49" s="243">
        <f t="shared" si="7"/>
        <v>185868.27000000002</v>
      </c>
      <c r="AT49" s="243">
        <f t="shared" si="8"/>
        <v>386077.46000000037</v>
      </c>
      <c r="AU49" s="243">
        <f t="shared" si="9"/>
        <v>225196.14</v>
      </c>
      <c r="AV49" s="243">
        <f t="shared" si="10"/>
        <v>120327.18999999999</v>
      </c>
      <c r="AW49" s="244">
        <f t="shared" si="11"/>
        <v>917469.06000000017</v>
      </c>
      <c r="AX49" s="245">
        <f t="shared" si="12"/>
        <v>185868.26999999987</v>
      </c>
    </row>
    <row r="50" spans="1:50" ht="17.25" customHeight="1">
      <c r="A50" s="299" t="s">
        <v>384</v>
      </c>
      <c r="B50" s="299" t="s">
        <v>209</v>
      </c>
      <c r="C50" s="299" t="s">
        <v>82</v>
      </c>
      <c r="D50" s="299" t="s">
        <v>12</v>
      </c>
      <c r="E50" s="299" t="s">
        <v>15</v>
      </c>
      <c r="F50" s="301" t="s">
        <v>67</v>
      </c>
      <c r="G50" s="246">
        <v>7456460.4425317971</v>
      </c>
      <c r="H50" s="303">
        <v>7456460.4425317962</v>
      </c>
      <c r="I50" s="303">
        <v>1360919.4778084785</v>
      </c>
      <c r="J50" s="248">
        <v>0</v>
      </c>
      <c r="K50" s="248">
        <v>0</v>
      </c>
      <c r="L50" s="248">
        <v>103693.27</v>
      </c>
      <c r="M50" s="248">
        <v>0</v>
      </c>
      <c r="N50" s="248">
        <v>0</v>
      </c>
      <c r="O50" s="248">
        <v>634183.33999999962</v>
      </c>
      <c r="P50" s="248">
        <v>0</v>
      </c>
      <c r="Q50" s="248">
        <v>0</v>
      </c>
      <c r="R50" s="248">
        <v>2779450.5799999991</v>
      </c>
      <c r="S50" s="248">
        <v>0</v>
      </c>
      <c r="T50" s="248">
        <v>0</v>
      </c>
      <c r="U50" s="248">
        <v>2052625.61</v>
      </c>
      <c r="V50" s="248">
        <v>0</v>
      </c>
      <c r="W50" s="248">
        <v>0</v>
      </c>
      <c r="X50" s="248">
        <v>396962.70000000013</v>
      </c>
      <c r="Y50" s="307">
        <v>0</v>
      </c>
      <c r="Z50" s="307">
        <v>0</v>
      </c>
      <c r="AA50" s="307">
        <v>0</v>
      </c>
      <c r="AB50" s="307">
        <v>0</v>
      </c>
      <c r="AC50" s="305">
        <v>215869.68</v>
      </c>
      <c r="AD50" s="305">
        <v>522006.93000000017</v>
      </c>
      <c r="AE50" s="305">
        <v>0</v>
      </c>
      <c r="AF50" s="305">
        <v>2779450.5799999991</v>
      </c>
      <c r="AG50" s="305">
        <v>0</v>
      </c>
      <c r="AH50" s="305">
        <v>0</v>
      </c>
      <c r="AI50" s="305">
        <v>0</v>
      </c>
      <c r="AJ50" s="305">
        <v>2052625.61</v>
      </c>
      <c r="AK50" s="305">
        <v>0</v>
      </c>
      <c r="AL50" s="305">
        <v>0</v>
      </c>
      <c r="AM50" s="305">
        <v>0</v>
      </c>
      <c r="AN50" s="297">
        <f t="shared" si="6"/>
        <v>5966914.3353859996</v>
      </c>
      <c r="AO50" s="296">
        <f>VLOOKUP(A50,'Official Claims 2016Q4'!$B$2:$S$434,7,FALSE)</f>
        <v>737877</v>
      </c>
      <c r="AP50" s="296">
        <f>VLOOKUP(A50,'Official Claims 2016Q4'!$B$2:$S$434,12,FALSE)</f>
        <v>2735990</v>
      </c>
      <c r="AQ50" s="296">
        <f>VLOOKUP(A50,'Official Claims 2016Q4'!$B$2:$S$434,17,FALSE)</f>
        <v>2096084.3353859996</v>
      </c>
      <c r="AR50" s="296">
        <f>VLOOKUP(A50,'Official Claims 2016Q4'!$B$2:$S$434,18,FALSE)</f>
        <v>396963</v>
      </c>
      <c r="AS50" s="243">
        <f t="shared" si="7"/>
        <v>737876.6100000001</v>
      </c>
      <c r="AT50" s="243">
        <f t="shared" si="8"/>
        <v>2779450.5799999991</v>
      </c>
      <c r="AU50" s="243">
        <f t="shared" si="9"/>
        <v>2052625.61</v>
      </c>
      <c r="AV50" s="243">
        <f t="shared" si="10"/>
        <v>396962.70000000013</v>
      </c>
      <c r="AW50" s="244">
        <f t="shared" si="11"/>
        <v>5966915.4999999991</v>
      </c>
      <c r="AX50" s="245">
        <f t="shared" si="12"/>
        <v>737876.60999999964</v>
      </c>
    </row>
    <row r="51" spans="1:50" ht="17.25" customHeight="1">
      <c r="A51" s="299" t="s">
        <v>385</v>
      </c>
      <c r="B51" s="299" t="s">
        <v>208</v>
      </c>
      <c r="C51" s="299" t="s">
        <v>82</v>
      </c>
      <c r="D51" s="299" t="s">
        <v>12</v>
      </c>
      <c r="E51" s="299" t="s">
        <v>15</v>
      </c>
      <c r="F51" s="301" t="s">
        <v>67</v>
      </c>
      <c r="G51" s="246">
        <v>0</v>
      </c>
      <c r="H51" s="303">
        <v>0</v>
      </c>
      <c r="I51" s="303">
        <v>0</v>
      </c>
      <c r="J51" s="248">
        <v>0</v>
      </c>
      <c r="K51" s="248">
        <v>0</v>
      </c>
      <c r="L51" s="248">
        <v>6285.72</v>
      </c>
      <c r="M51" s="248">
        <v>0</v>
      </c>
      <c r="N51" s="248">
        <v>0</v>
      </c>
      <c r="O51" s="248">
        <v>0</v>
      </c>
      <c r="P51" s="248">
        <v>0</v>
      </c>
      <c r="Q51" s="248">
        <v>0</v>
      </c>
      <c r="R51" s="248">
        <v>33523.85</v>
      </c>
      <c r="S51" s="248">
        <v>0</v>
      </c>
      <c r="T51" s="248">
        <v>0</v>
      </c>
      <c r="U51" s="248">
        <v>0</v>
      </c>
      <c r="V51" s="248">
        <v>0</v>
      </c>
      <c r="W51" s="248">
        <v>0</v>
      </c>
      <c r="X51" s="248">
        <v>2095.2399999999998</v>
      </c>
      <c r="Y51" s="307">
        <v>0</v>
      </c>
      <c r="Z51" s="307">
        <v>0</v>
      </c>
      <c r="AA51" s="307">
        <v>0</v>
      </c>
      <c r="AB51" s="307">
        <v>0</v>
      </c>
      <c r="AC51" s="305">
        <v>0</v>
      </c>
      <c r="AD51" s="305">
        <v>6285.72</v>
      </c>
      <c r="AE51" s="305">
        <v>0</v>
      </c>
      <c r="AF51" s="305">
        <v>33523.85</v>
      </c>
      <c r="AG51" s="305">
        <v>0</v>
      </c>
      <c r="AH51" s="305">
        <v>0</v>
      </c>
      <c r="AI51" s="305">
        <v>0</v>
      </c>
      <c r="AJ51" s="305">
        <v>0</v>
      </c>
      <c r="AK51" s="305">
        <v>0</v>
      </c>
      <c r="AL51" s="305">
        <v>0</v>
      </c>
      <c r="AM51" s="305">
        <v>0</v>
      </c>
      <c r="AN51" s="297">
        <f t="shared" si="6"/>
        <v>41904.76</v>
      </c>
      <c r="AO51" s="296">
        <f>VLOOKUP(A51,'Official Claims 2016Q4'!$B$2:$S$434,7,FALSE)</f>
        <v>6285.72</v>
      </c>
      <c r="AP51" s="296">
        <f>VLOOKUP(A51,'Official Claims 2016Q4'!$B$2:$S$434,12,FALSE)</f>
        <v>33523.800000000003</v>
      </c>
      <c r="AQ51" s="296">
        <f>VLOOKUP(A51,'Official Claims 2016Q4'!$B$2:$S$434,17,FALSE)</f>
        <v>0</v>
      </c>
      <c r="AR51" s="296">
        <f>VLOOKUP(A51,'Official Claims 2016Q4'!$B$2:$S$434,18,FALSE)</f>
        <v>2095.2399999999998</v>
      </c>
      <c r="AS51" s="243">
        <f t="shared" si="7"/>
        <v>6285.72</v>
      </c>
      <c r="AT51" s="243">
        <f t="shared" si="8"/>
        <v>33523.85</v>
      </c>
      <c r="AU51" s="243">
        <f t="shared" si="9"/>
        <v>0</v>
      </c>
      <c r="AV51" s="243">
        <f t="shared" si="10"/>
        <v>2095.2399999999998</v>
      </c>
      <c r="AW51" s="244">
        <f t="shared" si="11"/>
        <v>41904.81</v>
      </c>
      <c r="AX51" s="245">
        <f t="shared" si="12"/>
        <v>6285.72</v>
      </c>
    </row>
    <row r="52" spans="1:50" ht="17.25" customHeight="1">
      <c r="A52" s="299" t="s">
        <v>386</v>
      </c>
      <c r="B52" s="299" t="s">
        <v>263</v>
      </c>
      <c r="C52" s="299" t="s">
        <v>273</v>
      </c>
      <c r="D52" s="299" t="s">
        <v>13</v>
      </c>
      <c r="E52" s="299" t="s">
        <v>15</v>
      </c>
      <c r="F52" s="301" t="s">
        <v>67</v>
      </c>
      <c r="G52" s="246">
        <v>9712284.9833017495</v>
      </c>
      <c r="H52" s="303">
        <v>8712284.9833017495</v>
      </c>
      <c r="I52" s="303">
        <v>536096.91546558728</v>
      </c>
      <c r="J52" s="248">
        <v>0</v>
      </c>
      <c r="K52" s="248">
        <v>0</v>
      </c>
      <c r="L52" s="248">
        <v>0</v>
      </c>
      <c r="M52" s="248">
        <v>0</v>
      </c>
      <c r="N52" s="248">
        <v>0</v>
      </c>
      <c r="O52" s="248">
        <v>807289.93000000063</v>
      </c>
      <c r="P52" s="248">
        <v>0</v>
      </c>
      <c r="Q52" s="248">
        <v>0</v>
      </c>
      <c r="R52" s="248">
        <v>2805786.9599999995</v>
      </c>
      <c r="S52" s="248">
        <v>3378.4</v>
      </c>
      <c r="T52" s="248">
        <v>0</v>
      </c>
      <c r="U52" s="248">
        <v>2277836.39</v>
      </c>
      <c r="V52" s="248">
        <v>0</v>
      </c>
      <c r="W52" s="248">
        <v>0</v>
      </c>
      <c r="X52" s="248">
        <v>531372.11</v>
      </c>
      <c r="Y52" s="307">
        <v>0</v>
      </c>
      <c r="Z52" s="307">
        <v>0</v>
      </c>
      <c r="AA52" s="307">
        <v>0</v>
      </c>
      <c r="AB52" s="307">
        <v>0</v>
      </c>
      <c r="AC52" s="305">
        <v>380206.54999999981</v>
      </c>
      <c r="AD52" s="305">
        <v>427083.37999999977</v>
      </c>
      <c r="AE52" s="305">
        <v>0</v>
      </c>
      <c r="AF52" s="305">
        <v>2805786.9599999995</v>
      </c>
      <c r="AG52" s="305">
        <v>0</v>
      </c>
      <c r="AH52" s="305">
        <v>0</v>
      </c>
      <c r="AI52" s="305">
        <v>0</v>
      </c>
      <c r="AJ52" s="305">
        <v>2281214.79</v>
      </c>
      <c r="AK52" s="305">
        <v>0</v>
      </c>
      <c r="AL52" s="305">
        <v>0</v>
      </c>
      <c r="AM52" s="305">
        <v>0</v>
      </c>
      <c r="AN52" s="297">
        <f t="shared" si="6"/>
        <v>6422282.4454398807</v>
      </c>
      <c r="AO52" s="296">
        <f>VLOOKUP(A52,'Official Claims 2016Q4'!$B$2:$S$434,7,FALSE)</f>
        <v>807290</v>
      </c>
      <c r="AP52" s="296">
        <f>VLOOKUP(A52,'Official Claims 2016Q4'!$B$2:$S$434,12,FALSE)</f>
        <v>3179080</v>
      </c>
      <c r="AQ52" s="296">
        <f>VLOOKUP(A52,'Official Claims 2016Q4'!$B$2:$S$434,17,FALSE)</f>
        <v>1904540.4454398805</v>
      </c>
      <c r="AR52" s="296">
        <f>VLOOKUP(A52,'Official Claims 2016Q4'!$B$2:$S$434,18,FALSE)</f>
        <v>531372</v>
      </c>
      <c r="AS52" s="243">
        <f t="shared" si="7"/>
        <v>807289.92999999959</v>
      </c>
      <c r="AT52" s="243">
        <f t="shared" si="8"/>
        <v>2805786.9599999995</v>
      </c>
      <c r="AU52" s="243">
        <f t="shared" si="9"/>
        <v>2281214.79</v>
      </c>
      <c r="AV52" s="243">
        <f t="shared" si="10"/>
        <v>531372.11</v>
      </c>
      <c r="AW52" s="244">
        <f t="shared" si="11"/>
        <v>6425663.79</v>
      </c>
      <c r="AX52" s="245">
        <f t="shared" si="12"/>
        <v>807289.93000000063</v>
      </c>
    </row>
    <row r="53" spans="1:50" ht="17.25" customHeight="1">
      <c r="A53" s="299" t="s">
        <v>387</v>
      </c>
      <c r="B53" s="299" t="s">
        <v>199</v>
      </c>
      <c r="C53" s="299" t="s">
        <v>82</v>
      </c>
      <c r="D53" s="299" t="s">
        <v>13</v>
      </c>
      <c r="E53" s="299" t="s">
        <v>15</v>
      </c>
      <c r="F53" s="301" t="s">
        <v>67</v>
      </c>
      <c r="G53" s="246">
        <v>1372850.2323816773</v>
      </c>
      <c r="H53" s="303">
        <v>1372850.2323816773</v>
      </c>
      <c r="I53" s="303">
        <v>160105.4553419445</v>
      </c>
      <c r="J53" s="248">
        <v>0</v>
      </c>
      <c r="K53" s="248">
        <v>0</v>
      </c>
      <c r="L53" s="248">
        <v>52294.79</v>
      </c>
      <c r="M53" s="248">
        <v>0</v>
      </c>
      <c r="N53" s="248">
        <v>0</v>
      </c>
      <c r="O53" s="248">
        <v>128344.73999999996</v>
      </c>
      <c r="P53" s="248">
        <v>0</v>
      </c>
      <c r="Q53" s="248">
        <v>0</v>
      </c>
      <c r="R53" s="248">
        <v>897788.76999999944</v>
      </c>
      <c r="S53" s="248">
        <v>0</v>
      </c>
      <c r="T53" s="248">
        <v>0</v>
      </c>
      <c r="U53" s="248">
        <v>165053.16</v>
      </c>
      <c r="V53" s="248">
        <v>0</v>
      </c>
      <c r="W53" s="248">
        <v>0</v>
      </c>
      <c r="X53" s="248">
        <v>106952.19</v>
      </c>
      <c r="Y53" s="307">
        <v>0</v>
      </c>
      <c r="Z53" s="307">
        <v>0</v>
      </c>
      <c r="AA53" s="307">
        <v>0</v>
      </c>
      <c r="AB53" s="307">
        <v>0</v>
      </c>
      <c r="AC53" s="305">
        <v>42120.929999999971</v>
      </c>
      <c r="AD53" s="305">
        <v>138518.59999999995</v>
      </c>
      <c r="AE53" s="305">
        <v>0</v>
      </c>
      <c r="AF53" s="305">
        <v>897788.76999999944</v>
      </c>
      <c r="AG53" s="305">
        <v>0</v>
      </c>
      <c r="AH53" s="305">
        <v>0</v>
      </c>
      <c r="AI53" s="305">
        <v>0</v>
      </c>
      <c r="AJ53" s="305">
        <v>165053.16</v>
      </c>
      <c r="AK53" s="305">
        <v>0</v>
      </c>
      <c r="AL53" s="305">
        <v>0</v>
      </c>
      <c r="AM53" s="305">
        <v>0</v>
      </c>
      <c r="AN53" s="297">
        <f t="shared" si="6"/>
        <v>1350434.0983775</v>
      </c>
      <c r="AO53" s="296">
        <f>VLOOKUP(A53,'Official Claims 2016Q4'!$B$2:$S$434,7,FALSE)</f>
        <v>180640</v>
      </c>
      <c r="AP53" s="296">
        <f>VLOOKUP(A53,'Official Claims 2016Q4'!$B$2:$S$434,12,FALSE)</f>
        <v>897789</v>
      </c>
      <c r="AQ53" s="296">
        <f>VLOOKUP(A53,'Official Claims 2016Q4'!$B$2:$S$434,17,FALSE)</f>
        <v>165053.09837750002</v>
      </c>
      <c r="AR53" s="296">
        <f>VLOOKUP(A53,'Official Claims 2016Q4'!$B$2:$S$434,18,FALSE)</f>
        <v>106952</v>
      </c>
      <c r="AS53" s="243">
        <f t="shared" si="7"/>
        <v>180639.52999999991</v>
      </c>
      <c r="AT53" s="243">
        <f t="shared" si="8"/>
        <v>897788.76999999944</v>
      </c>
      <c r="AU53" s="243">
        <f t="shared" si="9"/>
        <v>165053.16</v>
      </c>
      <c r="AV53" s="243">
        <f t="shared" si="10"/>
        <v>106952.19</v>
      </c>
      <c r="AW53" s="244">
        <f t="shared" si="11"/>
        <v>1350433.6499999992</v>
      </c>
      <c r="AX53" s="245">
        <f t="shared" si="12"/>
        <v>180639.52999999997</v>
      </c>
    </row>
    <row r="54" spans="1:50" ht="17.25" customHeight="1">
      <c r="A54" s="299" t="s">
        <v>388</v>
      </c>
      <c r="B54" s="299" t="s">
        <v>262</v>
      </c>
      <c r="C54" s="299" t="s">
        <v>273</v>
      </c>
      <c r="D54" s="299" t="s">
        <v>13</v>
      </c>
      <c r="E54" s="299" t="s">
        <v>15</v>
      </c>
      <c r="F54" s="301" t="s">
        <v>67</v>
      </c>
      <c r="G54" s="246">
        <v>794315.97446197271</v>
      </c>
      <c r="H54" s="303">
        <v>794315.97446197283</v>
      </c>
      <c r="I54" s="303">
        <v>49825.079066821214</v>
      </c>
      <c r="J54" s="248">
        <v>0</v>
      </c>
      <c r="K54" s="248">
        <v>0</v>
      </c>
      <c r="L54" s="248">
        <v>0</v>
      </c>
      <c r="M54" s="248">
        <v>0</v>
      </c>
      <c r="N54" s="248">
        <v>0</v>
      </c>
      <c r="O54" s="248">
        <v>134470.64999999991</v>
      </c>
      <c r="P54" s="248">
        <v>0</v>
      </c>
      <c r="Q54" s="248">
        <v>0</v>
      </c>
      <c r="R54" s="248">
        <v>407726.0799999999</v>
      </c>
      <c r="S54" s="248">
        <v>0</v>
      </c>
      <c r="T54" s="248">
        <v>0</v>
      </c>
      <c r="U54" s="248">
        <v>2276846.5</v>
      </c>
      <c r="V54" s="248">
        <v>0</v>
      </c>
      <c r="W54" s="248">
        <v>0</v>
      </c>
      <c r="X54" s="248">
        <v>163530.43999999994</v>
      </c>
      <c r="Y54" s="307">
        <v>0</v>
      </c>
      <c r="Z54" s="307">
        <v>0</v>
      </c>
      <c r="AA54" s="307">
        <v>0</v>
      </c>
      <c r="AB54" s="307">
        <v>0</v>
      </c>
      <c r="AC54" s="305">
        <v>68748.780000000013</v>
      </c>
      <c r="AD54" s="305">
        <v>65721.870000000039</v>
      </c>
      <c r="AE54" s="305">
        <v>0</v>
      </c>
      <c r="AF54" s="305">
        <v>407726.0799999999</v>
      </c>
      <c r="AG54" s="305">
        <v>0</v>
      </c>
      <c r="AH54" s="305">
        <v>0</v>
      </c>
      <c r="AI54" s="305">
        <v>0</v>
      </c>
      <c r="AJ54" s="305">
        <v>2276846.5</v>
      </c>
      <c r="AK54" s="305">
        <v>0</v>
      </c>
      <c r="AL54" s="305">
        <v>0</v>
      </c>
      <c r="AM54" s="305">
        <v>0</v>
      </c>
      <c r="AN54" s="297">
        <f t="shared" si="6"/>
        <v>2982573.6480379007</v>
      </c>
      <c r="AO54" s="296">
        <f>VLOOKUP(A54,'Official Claims 2016Q4'!$B$2:$S$434,7,FALSE)</f>
        <v>134471</v>
      </c>
      <c r="AP54" s="296">
        <f>VLOOKUP(A54,'Official Claims 2016Q4'!$B$2:$S$434,12,FALSE)</f>
        <v>453492</v>
      </c>
      <c r="AQ54" s="296">
        <f>VLOOKUP(A54,'Official Claims 2016Q4'!$B$2:$S$434,17,FALSE)</f>
        <v>2231080.6480379007</v>
      </c>
      <c r="AR54" s="296">
        <f>VLOOKUP(A54,'Official Claims 2016Q4'!$B$2:$S$434,18,FALSE)</f>
        <v>163530</v>
      </c>
      <c r="AS54" s="243">
        <f t="shared" si="7"/>
        <v>134470.65000000005</v>
      </c>
      <c r="AT54" s="243">
        <f t="shared" si="8"/>
        <v>407726.0799999999</v>
      </c>
      <c r="AU54" s="243">
        <f t="shared" si="9"/>
        <v>2276846.5</v>
      </c>
      <c r="AV54" s="243">
        <f t="shared" si="10"/>
        <v>163530.43999999994</v>
      </c>
      <c r="AW54" s="244">
        <f t="shared" si="11"/>
        <v>2982573.6699999995</v>
      </c>
      <c r="AX54" s="245">
        <f t="shared" si="12"/>
        <v>134470.64999999991</v>
      </c>
    </row>
    <row r="55" spans="1:50" ht="17.25" customHeight="1">
      <c r="A55" s="299" t="s">
        <v>389</v>
      </c>
      <c r="B55" s="299" t="s">
        <v>260</v>
      </c>
      <c r="C55" s="299" t="s">
        <v>273</v>
      </c>
      <c r="D55" s="299" t="s">
        <v>13</v>
      </c>
      <c r="E55" s="299" t="s">
        <v>15</v>
      </c>
      <c r="F55" s="301" t="s">
        <v>67</v>
      </c>
      <c r="G55" s="246">
        <v>2205772.5960983057</v>
      </c>
      <c r="H55" s="303">
        <v>2205772.5960983057</v>
      </c>
      <c r="I55" s="303">
        <v>67228.50277969132</v>
      </c>
      <c r="J55" s="248">
        <v>0</v>
      </c>
      <c r="K55" s="248">
        <v>0</v>
      </c>
      <c r="L55" s="248">
        <v>0</v>
      </c>
      <c r="M55" s="248">
        <v>0</v>
      </c>
      <c r="N55" s="248">
        <v>0</v>
      </c>
      <c r="O55" s="248">
        <v>281762.28000000003</v>
      </c>
      <c r="P55" s="248">
        <v>0</v>
      </c>
      <c r="Q55" s="248">
        <v>0</v>
      </c>
      <c r="R55" s="248">
        <v>770405.20000000007</v>
      </c>
      <c r="S55" s="248">
        <v>0</v>
      </c>
      <c r="T55" s="248">
        <v>0</v>
      </c>
      <c r="U55" s="248">
        <v>-510.00000000000102</v>
      </c>
      <c r="V55" s="248">
        <v>0</v>
      </c>
      <c r="W55" s="248">
        <v>0</v>
      </c>
      <c r="X55" s="248">
        <v>203108.1</v>
      </c>
      <c r="Y55" s="307">
        <v>0</v>
      </c>
      <c r="Z55" s="307">
        <v>0</v>
      </c>
      <c r="AA55" s="307">
        <v>0</v>
      </c>
      <c r="AB55" s="307">
        <v>0</v>
      </c>
      <c r="AC55" s="305">
        <v>101216.34</v>
      </c>
      <c r="AD55" s="305">
        <v>180545.94000000003</v>
      </c>
      <c r="AE55" s="305">
        <v>0</v>
      </c>
      <c r="AF55" s="305">
        <v>770405.20000000007</v>
      </c>
      <c r="AG55" s="305">
        <v>0</v>
      </c>
      <c r="AH55" s="305">
        <v>0</v>
      </c>
      <c r="AI55" s="305">
        <v>0</v>
      </c>
      <c r="AJ55" s="305">
        <v>-510.00000000000102</v>
      </c>
      <c r="AK55" s="305">
        <v>0</v>
      </c>
      <c r="AL55" s="305">
        <v>0</v>
      </c>
      <c r="AM55" s="305">
        <v>0</v>
      </c>
      <c r="AN55" s="297">
        <f t="shared" si="6"/>
        <v>1254765</v>
      </c>
      <c r="AO55" s="296">
        <f>VLOOKUP(A55,'Official Claims 2016Q4'!$B$2:$S$434,7,FALSE)</f>
        <v>281762</v>
      </c>
      <c r="AP55" s="296">
        <f>VLOOKUP(A55,'Official Claims 2016Q4'!$B$2:$S$434,12,FALSE)</f>
        <v>769895</v>
      </c>
      <c r="AQ55" s="296">
        <f>VLOOKUP(A55,'Official Claims 2016Q4'!$B$2:$S$434,17,FALSE)</f>
        <v>0</v>
      </c>
      <c r="AR55" s="296">
        <f>VLOOKUP(A55,'Official Claims 2016Q4'!$B$2:$S$434,18,FALSE)</f>
        <v>203108</v>
      </c>
      <c r="AS55" s="243">
        <f t="shared" si="7"/>
        <v>281762.28000000003</v>
      </c>
      <c r="AT55" s="243">
        <f t="shared" si="8"/>
        <v>770405.20000000007</v>
      </c>
      <c r="AU55" s="243">
        <f t="shared" si="9"/>
        <v>-510.00000000000102</v>
      </c>
      <c r="AV55" s="243">
        <f t="shared" si="10"/>
        <v>203108.1</v>
      </c>
      <c r="AW55" s="244">
        <f t="shared" si="11"/>
        <v>1254765.58</v>
      </c>
      <c r="AX55" s="245">
        <f t="shared" si="12"/>
        <v>281762.28000000003</v>
      </c>
    </row>
    <row r="56" spans="1:50" ht="17.25" customHeight="1">
      <c r="A56" s="299" t="s">
        <v>390</v>
      </c>
      <c r="B56" s="299" t="s">
        <v>391</v>
      </c>
      <c r="C56" s="299" t="s">
        <v>82</v>
      </c>
      <c r="D56" s="299" t="s">
        <v>13</v>
      </c>
      <c r="E56" s="299" t="s">
        <v>15</v>
      </c>
      <c r="F56" s="301" t="s">
        <v>67</v>
      </c>
      <c r="G56" s="246">
        <v>995517.65277462895</v>
      </c>
      <c r="H56" s="303">
        <v>995517.65277462895</v>
      </c>
      <c r="I56" s="303">
        <v>111184.02624763716</v>
      </c>
      <c r="J56" s="248">
        <v>0</v>
      </c>
      <c r="K56" s="248">
        <v>0</v>
      </c>
      <c r="L56" s="248">
        <v>12275.75</v>
      </c>
      <c r="M56" s="248">
        <v>0</v>
      </c>
      <c r="N56" s="248">
        <v>0</v>
      </c>
      <c r="O56" s="248">
        <v>128287.33999999987</v>
      </c>
      <c r="P56" s="248">
        <v>0</v>
      </c>
      <c r="Q56" s="248">
        <v>0</v>
      </c>
      <c r="R56" s="248">
        <v>329176.54999999993</v>
      </c>
      <c r="S56" s="248">
        <v>0</v>
      </c>
      <c r="T56" s="248">
        <v>0</v>
      </c>
      <c r="U56" s="248">
        <v>145397.9</v>
      </c>
      <c r="V56" s="248">
        <v>0</v>
      </c>
      <c r="W56" s="248">
        <v>0</v>
      </c>
      <c r="X56" s="248">
        <v>29269.730000000003</v>
      </c>
      <c r="Y56" s="307">
        <v>0</v>
      </c>
      <c r="Z56" s="307">
        <v>0</v>
      </c>
      <c r="AA56" s="307">
        <v>0</v>
      </c>
      <c r="AB56" s="307">
        <v>0</v>
      </c>
      <c r="AC56" s="305">
        <v>42354.040000000023</v>
      </c>
      <c r="AD56" s="305">
        <v>98209.049999999901</v>
      </c>
      <c r="AE56" s="305">
        <v>0</v>
      </c>
      <c r="AF56" s="305">
        <v>329176.54999999993</v>
      </c>
      <c r="AG56" s="305">
        <v>0</v>
      </c>
      <c r="AH56" s="305">
        <v>0</v>
      </c>
      <c r="AI56" s="305">
        <v>0</v>
      </c>
      <c r="AJ56" s="305">
        <v>145397.9</v>
      </c>
      <c r="AK56" s="305">
        <v>0</v>
      </c>
      <c r="AL56" s="305">
        <v>0</v>
      </c>
      <c r="AM56" s="305">
        <v>0</v>
      </c>
      <c r="AN56" s="297">
        <f t="shared" si="6"/>
        <v>644407.27824379993</v>
      </c>
      <c r="AO56" s="296">
        <f>VLOOKUP(A56,'Official Claims 2016Q4'!$B$2:$S$434,7,FALSE)</f>
        <v>140563</v>
      </c>
      <c r="AP56" s="296">
        <f>VLOOKUP(A56,'Official Claims 2016Q4'!$B$2:$S$434,12,FALSE)</f>
        <v>329177</v>
      </c>
      <c r="AQ56" s="296">
        <f>VLOOKUP(A56,'Official Claims 2016Q4'!$B$2:$S$434,17,FALSE)</f>
        <v>145397.5782438</v>
      </c>
      <c r="AR56" s="296">
        <f>VLOOKUP(A56,'Official Claims 2016Q4'!$B$2:$S$434,18,FALSE)</f>
        <v>29269.7</v>
      </c>
      <c r="AS56" s="243">
        <f t="shared" si="7"/>
        <v>140563.08999999991</v>
      </c>
      <c r="AT56" s="243">
        <f t="shared" si="8"/>
        <v>329176.54999999993</v>
      </c>
      <c r="AU56" s="243">
        <f t="shared" si="9"/>
        <v>145397.9</v>
      </c>
      <c r="AV56" s="243">
        <f t="shared" si="10"/>
        <v>29269.730000000003</v>
      </c>
      <c r="AW56" s="244">
        <f t="shared" si="11"/>
        <v>644407.26999999979</v>
      </c>
      <c r="AX56" s="245">
        <f t="shared" si="12"/>
        <v>140563.08999999985</v>
      </c>
    </row>
    <row r="57" spans="1:50" ht="17.25" customHeight="1">
      <c r="A57" s="299" t="s">
        <v>392</v>
      </c>
      <c r="B57" s="299" t="s">
        <v>393</v>
      </c>
      <c r="C57" s="299" t="s">
        <v>82</v>
      </c>
      <c r="D57" s="299" t="s">
        <v>13</v>
      </c>
      <c r="E57" s="299" t="s">
        <v>15</v>
      </c>
      <c r="F57" s="301" t="s">
        <v>67</v>
      </c>
      <c r="G57" s="246">
        <v>4475267.0773978671</v>
      </c>
      <c r="H57" s="303">
        <v>4475267.0773978671</v>
      </c>
      <c r="I57" s="303">
        <v>652556.46698704094</v>
      </c>
      <c r="J57" s="248">
        <v>0</v>
      </c>
      <c r="K57" s="248">
        <v>0</v>
      </c>
      <c r="L57" s="248">
        <v>35473.049999999996</v>
      </c>
      <c r="M57" s="248">
        <v>0</v>
      </c>
      <c r="N57" s="248">
        <v>0</v>
      </c>
      <c r="O57" s="248">
        <v>412268.66999999981</v>
      </c>
      <c r="P57" s="248">
        <v>0</v>
      </c>
      <c r="Q57" s="248">
        <v>0</v>
      </c>
      <c r="R57" s="248">
        <v>638596.9099999998</v>
      </c>
      <c r="S57" s="248">
        <v>0</v>
      </c>
      <c r="T57" s="248">
        <v>0</v>
      </c>
      <c r="U57" s="248">
        <v>368324.15</v>
      </c>
      <c r="V57" s="248">
        <v>0</v>
      </c>
      <c r="W57" s="248">
        <v>0</v>
      </c>
      <c r="X57" s="248">
        <v>56000.470000000016</v>
      </c>
      <c r="Y57" s="307">
        <v>0</v>
      </c>
      <c r="Z57" s="307">
        <v>0</v>
      </c>
      <c r="AA57" s="307">
        <v>0</v>
      </c>
      <c r="AB57" s="307">
        <v>0</v>
      </c>
      <c r="AC57" s="305">
        <v>139849.27000000011</v>
      </c>
      <c r="AD57" s="305">
        <v>307892.4499999999</v>
      </c>
      <c r="AE57" s="305">
        <v>0</v>
      </c>
      <c r="AF57" s="305">
        <v>638596.9099999998</v>
      </c>
      <c r="AG57" s="305">
        <v>0</v>
      </c>
      <c r="AH57" s="305">
        <v>0</v>
      </c>
      <c r="AI57" s="305">
        <v>0</v>
      </c>
      <c r="AJ57" s="305">
        <v>368324.15</v>
      </c>
      <c r="AK57" s="305">
        <v>0</v>
      </c>
      <c r="AL57" s="305">
        <v>0</v>
      </c>
      <c r="AM57" s="305">
        <v>0</v>
      </c>
      <c r="AN57" s="297">
        <f t="shared" si="6"/>
        <v>1510663.50941164</v>
      </c>
      <c r="AO57" s="296">
        <f>VLOOKUP(A57,'Official Claims 2016Q4'!$B$2:$S$434,7,FALSE)</f>
        <v>447742</v>
      </c>
      <c r="AP57" s="296">
        <f>VLOOKUP(A57,'Official Claims 2016Q4'!$B$2:$S$434,12,FALSE)</f>
        <v>599959</v>
      </c>
      <c r="AQ57" s="296">
        <f>VLOOKUP(A57,'Official Claims 2016Q4'!$B$2:$S$434,17,FALSE)</f>
        <v>406962.00941163994</v>
      </c>
      <c r="AR57" s="296">
        <f>VLOOKUP(A57,'Official Claims 2016Q4'!$B$2:$S$434,18,FALSE)</f>
        <v>56000.5</v>
      </c>
      <c r="AS57" s="243">
        <f t="shared" si="7"/>
        <v>447741.72</v>
      </c>
      <c r="AT57" s="243">
        <f t="shared" si="8"/>
        <v>638596.9099999998</v>
      </c>
      <c r="AU57" s="243">
        <f t="shared" si="9"/>
        <v>368324.15</v>
      </c>
      <c r="AV57" s="243">
        <f t="shared" si="10"/>
        <v>56000.470000000016</v>
      </c>
      <c r="AW57" s="244">
        <f t="shared" si="11"/>
        <v>1510663.2499999998</v>
      </c>
      <c r="AX57" s="245">
        <f t="shared" si="12"/>
        <v>447741.7199999998</v>
      </c>
    </row>
    <row r="58" spans="1:50" ht="17.25" customHeight="1">
      <c r="A58" s="299" t="s">
        <v>394</v>
      </c>
      <c r="B58" s="299" t="s">
        <v>198</v>
      </c>
      <c r="C58" s="299" t="s">
        <v>82</v>
      </c>
      <c r="D58" s="299" t="s">
        <v>13</v>
      </c>
      <c r="E58" s="299" t="s">
        <v>15</v>
      </c>
      <c r="F58" s="301" t="s">
        <v>67</v>
      </c>
      <c r="G58" s="246">
        <v>11067517.79535922</v>
      </c>
      <c r="H58" s="303">
        <v>11067517.795359218</v>
      </c>
      <c r="I58" s="303">
        <v>990982.52149658673</v>
      </c>
      <c r="J58" s="248">
        <v>0</v>
      </c>
      <c r="K58" s="248">
        <v>0</v>
      </c>
      <c r="L58" s="248">
        <v>128394.71</v>
      </c>
      <c r="M58" s="248">
        <v>0</v>
      </c>
      <c r="N58" s="248">
        <v>0</v>
      </c>
      <c r="O58" s="248">
        <v>1140965.1300000008</v>
      </c>
      <c r="P58" s="248">
        <v>0</v>
      </c>
      <c r="Q58" s="248">
        <v>0</v>
      </c>
      <c r="R58" s="248">
        <v>3841446.2700000005</v>
      </c>
      <c r="S58" s="248">
        <v>0</v>
      </c>
      <c r="T58" s="248">
        <v>0</v>
      </c>
      <c r="U58" s="248">
        <v>3563278.52</v>
      </c>
      <c r="V58" s="248">
        <v>0</v>
      </c>
      <c r="W58" s="248">
        <v>0</v>
      </c>
      <c r="X58" s="248">
        <v>164938.43000000008</v>
      </c>
      <c r="Y58" s="307">
        <v>0</v>
      </c>
      <c r="Z58" s="307">
        <v>0</v>
      </c>
      <c r="AA58" s="307">
        <v>0</v>
      </c>
      <c r="AB58" s="307">
        <v>0</v>
      </c>
      <c r="AC58" s="305">
        <v>385274.33000000013</v>
      </c>
      <c r="AD58" s="305">
        <v>884085.50999999978</v>
      </c>
      <c r="AE58" s="305">
        <v>0</v>
      </c>
      <c r="AF58" s="305">
        <v>3841446.2700000005</v>
      </c>
      <c r="AG58" s="305">
        <v>0</v>
      </c>
      <c r="AH58" s="305">
        <v>0</v>
      </c>
      <c r="AI58" s="305">
        <v>0</v>
      </c>
      <c r="AJ58" s="305">
        <v>3563278.52</v>
      </c>
      <c r="AK58" s="305">
        <v>0</v>
      </c>
      <c r="AL58" s="305">
        <v>0</v>
      </c>
      <c r="AM58" s="305">
        <v>0</v>
      </c>
      <c r="AN58" s="297">
        <f t="shared" si="6"/>
        <v>8839026.2286268994</v>
      </c>
      <c r="AO58" s="296">
        <f>VLOOKUP(A58,'Official Claims 2016Q4'!$B$2:$S$434,7,FALSE)</f>
        <v>1269360</v>
      </c>
      <c r="AP58" s="296">
        <f>VLOOKUP(A58,'Official Claims 2016Q4'!$B$2:$S$434,12,FALSE)</f>
        <v>3977490</v>
      </c>
      <c r="AQ58" s="296">
        <f>VLOOKUP(A58,'Official Claims 2016Q4'!$B$2:$S$434,17,FALSE)</f>
        <v>3427238.2286268999</v>
      </c>
      <c r="AR58" s="296">
        <f>VLOOKUP(A58,'Official Claims 2016Q4'!$B$2:$S$434,18,FALSE)</f>
        <v>164938</v>
      </c>
      <c r="AS58" s="243">
        <f t="shared" si="7"/>
        <v>1269359.8399999999</v>
      </c>
      <c r="AT58" s="243">
        <f t="shared" si="8"/>
        <v>3841446.2700000005</v>
      </c>
      <c r="AU58" s="243">
        <f t="shared" si="9"/>
        <v>3563278.52</v>
      </c>
      <c r="AV58" s="243">
        <f t="shared" si="10"/>
        <v>164938.43000000008</v>
      </c>
      <c r="AW58" s="244">
        <f t="shared" si="11"/>
        <v>8839023.0600000005</v>
      </c>
      <c r="AX58" s="245">
        <f t="shared" si="12"/>
        <v>1269359.8400000008</v>
      </c>
    </row>
    <row r="59" spans="1:50" ht="17.25" customHeight="1">
      <c r="A59" s="299" t="s">
        <v>395</v>
      </c>
      <c r="B59" s="299" t="s">
        <v>197</v>
      </c>
      <c r="C59" s="299" t="s">
        <v>82</v>
      </c>
      <c r="D59" s="299" t="s">
        <v>13</v>
      </c>
      <c r="E59" s="299" t="s">
        <v>15</v>
      </c>
      <c r="F59" s="301" t="s">
        <v>67</v>
      </c>
      <c r="G59" s="246">
        <v>1678195.5549144181</v>
      </c>
      <c r="H59" s="303">
        <v>1678195.5549144181</v>
      </c>
      <c r="I59" s="303">
        <v>164518.55861423718</v>
      </c>
      <c r="J59" s="248">
        <v>0</v>
      </c>
      <c r="K59" s="248">
        <v>0</v>
      </c>
      <c r="L59" s="248">
        <v>-1131.01</v>
      </c>
      <c r="M59" s="248">
        <v>0</v>
      </c>
      <c r="N59" s="248">
        <v>0</v>
      </c>
      <c r="O59" s="248">
        <v>556.7299999999999</v>
      </c>
      <c r="P59" s="248">
        <v>0</v>
      </c>
      <c r="Q59" s="248">
        <v>0</v>
      </c>
      <c r="R59" s="248">
        <v>-16454.370000000003</v>
      </c>
      <c r="S59" s="248">
        <v>0</v>
      </c>
      <c r="T59" s="248">
        <v>0</v>
      </c>
      <c r="U59" s="248">
        <v>37953.019999999997</v>
      </c>
      <c r="V59" s="248">
        <v>0</v>
      </c>
      <c r="W59" s="248">
        <v>0</v>
      </c>
      <c r="X59" s="248">
        <v>-2290.0300000000002</v>
      </c>
      <c r="Y59" s="307">
        <v>0</v>
      </c>
      <c r="Z59" s="307">
        <v>0</v>
      </c>
      <c r="AA59" s="307">
        <v>0</v>
      </c>
      <c r="AB59" s="307">
        <v>0</v>
      </c>
      <c r="AC59" s="305">
        <v>343.40999999999997</v>
      </c>
      <c r="AD59" s="305">
        <v>-917.68999999999994</v>
      </c>
      <c r="AE59" s="305">
        <v>0</v>
      </c>
      <c r="AF59" s="305">
        <v>-16454.370000000003</v>
      </c>
      <c r="AG59" s="305">
        <v>0</v>
      </c>
      <c r="AH59" s="305">
        <v>0</v>
      </c>
      <c r="AI59" s="305">
        <v>0</v>
      </c>
      <c r="AJ59" s="305">
        <v>37953.019999999997</v>
      </c>
      <c r="AK59" s="305">
        <v>0</v>
      </c>
      <c r="AL59" s="305">
        <v>0</v>
      </c>
      <c r="AM59" s="305">
        <v>0</v>
      </c>
      <c r="AN59" s="297">
        <f t="shared" si="6"/>
        <v>18634.320863100002</v>
      </c>
      <c r="AO59" s="296">
        <f>VLOOKUP(A59,'Official Claims 2016Q4'!$B$2:$S$434,7,FALSE)</f>
        <v>-574.28</v>
      </c>
      <c r="AP59" s="296">
        <f>VLOOKUP(A59,'Official Claims 2016Q4'!$B$2:$S$434,12,FALSE)</f>
        <v>-16454.400000000001</v>
      </c>
      <c r="AQ59" s="296">
        <f>VLOOKUP(A59,'Official Claims 2016Q4'!$B$2:$S$434,17,FALSE)</f>
        <v>37953.030863100001</v>
      </c>
      <c r="AR59" s="296">
        <f>VLOOKUP(A59,'Official Claims 2016Q4'!$B$2:$S$434,18,FALSE)</f>
        <v>-2290.0300000000002</v>
      </c>
      <c r="AS59" s="243">
        <f t="shared" si="7"/>
        <v>-574.28</v>
      </c>
      <c r="AT59" s="243">
        <f t="shared" si="8"/>
        <v>-16454.370000000003</v>
      </c>
      <c r="AU59" s="243">
        <f t="shared" si="9"/>
        <v>37953.019999999997</v>
      </c>
      <c r="AV59" s="243">
        <f t="shared" si="10"/>
        <v>-2290.0300000000002</v>
      </c>
      <c r="AW59" s="244">
        <f t="shared" si="11"/>
        <v>18634.339999999997</v>
      </c>
      <c r="AX59" s="245">
        <f t="shared" si="12"/>
        <v>-574.28000000000009</v>
      </c>
    </row>
    <row r="60" spans="1:50" ht="17.25" customHeight="1">
      <c r="A60" s="299" t="s">
        <v>396</v>
      </c>
      <c r="B60" s="299" t="s">
        <v>196</v>
      </c>
      <c r="C60" s="299" t="s">
        <v>82</v>
      </c>
      <c r="D60" s="299" t="s">
        <v>13</v>
      </c>
      <c r="E60" s="299" t="s">
        <v>15</v>
      </c>
      <c r="F60" s="301" t="s">
        <v>67</v>
      </c>
      <c r="G60" s="246">
        <v>1310268.9450612105</v>
      </c>
      <c r="H60" s="303">
        <v>1310268.9450612105</v>
      </c>
      <c r="I60" s="303">
        <v>141493.83223589766</v>
      </c>
      <c r="J60" s="248">
        <v>0</v>
      </c>
      <c r="K60" s="248">
        <v>0</v>
      </c>
      <c r="L60" s="248">
        <v>29068.74</v>
      </c>
      <c r="M60" s="248">
        <v>0</v>
      </c>
      <c r="N60" s="248">
        <v>0</v>
      </c>
      <c r="O60" s="248">
        <v>145073.96999999986</v>
      </c>
      <c r="P60" s="248">
        <v>0</v>
      </c>
      <c r="Q60" s="248">
        <v>0</v>
      </c>
      <c r="R60" s="248">
        <v>388067.9</v>
      </c>
      <c r="S60" s="248">
        <v>0</v>
      </c>
      <c r="T60" s="248">
        <v>0</v>
      </c>
      <c r="U60" s="248">
        <v>-19897.189999999999</v>
      </c>
      <c r="V60" s="248">
        <v>0</v>
      </c>
      <c r="W60" s="248">
        <v>0</v>
      </c>
      <c r="X60" s="248">
        <v>48915.049999999996</v>
      </c>
      <c r="Y60" s="307">
        <v>0</v>
      </c>
      <c r="Z60" s="307">
        <v>0</v>
      </c>
      <c r="AA60" s="307">
        <v>0</v>
      </c>
      <c r="AB60" s="307">
        <v>0</v>
      </c>
      <c r="AC60" s="305">
        <v>47297.639999999978</v>
      </c>
      <c r="AD60" s="305">
        <v>126845.06999999988</v>
      </c>
      <c r="AE60" s="305">
        <v>0</v>
      </c>
      <c r="AF60" s="305">
        <v>388067.9</v>
      </c>
      <c r="AG60" s="305">
        <v>0</v>
      </c>
      <c r="AH60" s="305">
        <v>0</v>
      </c>
      <c r="AI60" s="305">
        <v>0</v>
      </c>
      <c r="AJ60" s="305">
        <v>-19897.189999999999</v>
      </c>
      <c r="AK60" s="305">
        <v>0</v>
      </c>
      <c r="AL60" s="305">
        <v>0</v>
      </c>
      <c r="AM60" s="305">
        <v>0</v>
      </c>
      <c r="AN60" s="297">
        <f t="shared" si="6"/>
        <v>591228.82870999991</v>
      </c>
      <c r="AO60" s="296">
        <f>VLOOKUP(A60,'Official Claims 2016Q4'!$B$2:$S$434,7,FALSE)</f>
        <v>174143</v>
      </c>
      <c r="AP60" s="296">
        <f>VLOOKUP(A60,'Official Claims 2016Q4'!$B$2:$S$434,12,FALSE)</f>
        <v>180802</v>
      </c>
      <c r="AQ60" s="296">
        <f>VLOOKUP(A60,'Official Claims 2016Q4'!$B$2:$S$434,17,FALSE)</f>
        <v>187368.72871</v>
      </c>
      <c r="AR60" s="296">
        <f>VLOOKUP(A60,'Official Claims 2016Q4'!$B$2:$S$434,18,FALSE)</f>
        <v>48915.1</v>
      </c>
      <c r="AS60" s="243">
        <f t="shared" si="7"/>
        <v>174142.70999999985</v>
      </c>
      <c r="AT60" s="243">
        <f t="shared" si="8"/>
        <v>388067.9</v>
      </c>
      <c r="AU60" s="243">
        <f t="shared" si="9"/>
        <v>-19897.189999999999</v>
      </c>
      <c r="AV60" s="243">
        <f t="shared" si="10"/>
        <v>48915.049999999996</v>
      </c>
      <c r="AW60" s="244">
        <f t="shared" si="11"/>
        <v>591228.47</v>
      </c>
      <c r="AX60" s="245">
        <f t="shared" si="12"/>
        <v>174142.70999999985</v>
      </c>
    </row>
    <row r="61" spans="1:50" ht="17.25" customHeight="1">
      <c r="A61" s="299" t="s">
        <v>397</v>
      </c>
      <c r="B61" s="299" t="s">
        <v>259</v>
      </c>
      <c r="C61" s="299" t="s">
        <v>273</v>
      </c>
      <c r="D61" s="299" t="s">
        <v>11</v>
      </c>
      <c r="E61" s="299" t="s">
        <v>15</v>
      </c>
      <c r="F61" s="301" t="s">
        <v>67</v>
      </c>
      <c r="G61" s="246">
        <v>10240374.824465362</v>
      </c>
      <c r="H61" s="303">
        <v>10240374.824465362</v>
      </c>
      <c r="I61" s="303">
        <v>1045637.5828176338</v>
      </c>
      <c r="J61" s="248">
        <v>0</v>
      </c>
      <c r="K61" s="248">
        <v>0</v>
      </c>
      <c r="L61" s="248">
        <v>0</v>
      </c>
      <c r="M61" s="248">
        <v>0</v>
      </c>
      <c r="N61" s="248">
        <v>0</v>
      </c>
      <c r="O61" s="248">
        <v>1117736.67</v>
      </c>
      <c r="P61" s="248">
        <v>0</v>
      </c>
      <c r="Q61" s="248">
        <v>0</v>
      </c>
      <c r="R61" s="248">
        <v>2212235.0599999996</v>
      </c>
      <c r="S61" s="248">
        <v>15804.5</v>
      </c>
      <c r="T61" s="248">
        <v>0</v>
      </c>
      <c r="U61" s="248">
        <v>1773464.04</v>
      </c>
      <c r="V61" s="248">
        <v>0</v>
      </c>
      <c r="W61" s="248">
        <v>0</v>
      </c>
      <c r="X61" s="248">
        <v>644004.62000000011</v>
      </c>
      <c r="Y61" s="307">
        <v>0</v>
      </c>
      <c r="Z61" s="307">
        <v>0</v>
      </c>
      <c r="AA61" s="307">
        <v>0</v>
      </c>
      <c r="AB61" s="307">
        <v>0</v>
      </c>
      <c r="AC61" s="305">
        <v>448093.59999999986</v>
      </c>
      <c r="AD61" s="305">
        <v>669643.06999999995</v>
      </c>
      <c r="AE61" s="305">
        <v>0</v>
      </c>
      <c r="AF61" s="305">
        <v>2212235.0599999996</v>
      </c>
      <c r="AG61" s="305">
        <v>0</v>
      </c>
      <c r="AH61" s="305">
        <v>0</v>
      </c>
      <c r="AI61" s="305">
        <v>0</v>
      </c>
      <c r="AJ61" s="305">
        <v>1789268.54</v>
      </c>
      <c r="AK61" s="305">
        <v>0</v>
      </c>
      <c r="AL61" s="305">
        <v>0</v>
      </c>
      <c r="AM61" s="305">
        <v>0</v>
      </c>
      <c r="AN61" s="297">
        <f t="shared" si="6"/>
        <v>5747443.8838172499</v>
      </c>
      <c r="AO61" s="296">
        <f>VLOOKUP(A61,'Official Claims 2016Q4'!$B$2:$S$434,7,FALSE)</f>
        <v>1117740</v>
      </c>
      <c r="AP61" s="296">
        <f>VLOOKUP(A61,'Official Claims 2016Q4'!$B$2:$S$434,12,FALSE)</f>
        <v>2307210</v>
      </c>
      <c r="AQ61" s="296">
        <f>VLOOKUP(A61,'Official Claims 2016Q4'!$B$2:$S$434,17,FALSE)</f>
        <v>1678488.8838172499</v>
      </c>
      <c r="AR61" s="296">
        <f>VLOOKUP(A61,'Official Claims 2016Q4'!$B$2:$S$434,18,FALSE)</f>
        <v>644005</v>
      </c>
      <c r="AS61" s="243">
        <f t="shared" si="7"/>
        <v>1117736.67</v>
      </c>
      <c r="AT61" s="243">
        <f t="shared" si="8"/>
        <v>2212235.0599999996</v>
      </c>
      <c r="AU61" s="243">
        <f t="shared" si="9"/>
        <v>1789268.54</v>
      </c>
      <c r="AV61" s="243">
        <f t="shared" si="10"/>
        <v>644004.62000000011</v>
      </c>
      <c r="AW61" s="244">
        <f t="shared" si="11"/>
        <v>5763244.8899999997</v>
      </c>
      <c r="AX61" s="245">
        <f t="shared" si="12"/>
        <v>1117736.67</v>
      </c>
    </row>
    <row r="62" spans="1:50" ht="17.25" customHeight="1">
      <c r="A62" s="299" t="s">
        <v>398</v>
      </c>
      <c r="B62" s="299" t="s">
        <v>399</v>
      </c>
      <c r="C62" s="299" t="s">
        <v>82</v>
      </c>
      <c r="D62" s="299" t="s">
        <v>11</v>
      </c>
      <c r="E62" s="299" t="s">
        <v>15</v>
      </c>
      <c r="F62" s="301" t="s">
        <v>67</v>
      </c>
      <c r="G62" s="246">
        <v>0</v>
      </c>
      <c r="H62" s="303">
        <v>1480753.71933124</v>
      </c>
      <c r="I62" s="303">
        <v>110555.75671988304</v>
      </c>
      <c r="J62" s="248"/>
      <c r="K62" s="248"/>
      <c r="L62" s="248"/>
      <c r="M62" s="248"/>
      <c r="N62" s="248"/>
      <c r="O62" s="248"/>
      <c r="P62" s="248"/>
      <c r="Q62" s="248"/>
      <c r="R62" s="248"/>
      <c r="S62" s="248"/>
      <c r="T62" s="248"/>
      <c r="U62" s="248"/>
      <c r="V62" s="248"/>
      <c r="W62" s="248"/>
      <c r="X62" s="248"/>
      <c r="Y62" s="307"/>
      <c r="Z62" s="307"/>
      <c r="AA62" s="307"/>
      <c r="AB62" s="307"/>
      <c r="AC62" s="305"/>
      <c r="AD62" s="305"/>
      <c r="AE62" s="305"/>
      <c r="AF62" s="305"/>
      <c r="AG62" s="305"/>
      <c r="AH62" s="305"/>
      <c r="AI62" s="305"/>
      <c r="AJ62" s="305"/>
      <c r="AK62" s="305"/>
      <c r="AL62" s="305"/>
      <c r="AM62" s="305"/>
      <c r="AN62" s="297"/>
      <c r="AO62" s="296"/>
      <c r="AP62" s="296"/>
      <c r="AQ62" s="296"/>
      <c r="AR62" s="296"/>
      <c r="AS62" s="243">
        <f t="shared" si="7"/>
        <v>0</v>
      </c>
      <c r="AT62" s="243">
        <f t="shared" si="8"/>
        <v>0</v>
      </c>
      <c r="AU62" s="243">
        <f t="shared" si="9"/>
        <v>0</v>
      </c>
      <c r="AV62" s="243">
        <f t="shared" si="10"/>
        <v>0</v>
      </c>
      <c r="AW62" s="244">
        <f t="shared" si="11"/>
        <v>0</v>
      </c>
      <c r="AX62" s="245">
        <f t="shared" si="12"/>
        <v>0</v>
      </c>
    </row>
    <row r="63" spans="1:50" ht="17.25" customHeight="1">
      <c r="A63" s="299" t="s">
        <v>400</v>
      </c>
      <c r="B63" s="299" t="s">
        <v>401</v>
      </c>
      <c r="C63" s="299" t="s">
        <v>82</v>
      </c>
      <c r="D63" s="299" t="s">
        <v>11</v>
      </c>
      <c r="E63" s="299" t="s">
        <v>15</v>
      </c>
      <c r="F63" s="301" t="s">
        <v>67</v>
      </c>
      <c r="G63" s="246">
        <v>1065358.8473108816</v>
      </c>
      <c r="H63" s="303">
        <v>1065358.8473108816</v>
      </c>
      <c r="I63" s="303">
        <v>92613.116864412135</v>
      </c>
      <c r="J63" s="248">
        <v>0</v>
      </c>
      <c r="K63" s="248">
        <v>0</v>
      </c>
      <c r="L63" s="248">
        <v>3468.47</v>
      </c>
      <c r="M63" s="248">
        <v>0</v>
      </c>
      <c r="N63" s="248">
        <v>0</v>
      </c>
      <c r="O63" s="248">
        <v>100275.93000000004</v>
      </c>
      <c r="P63" s="248">
        <v>0</v>
      </c>
      <c r="Q63" s="248">
        <v>0</v>
      </c>
      <c r="R63" s="248">
        <v>240307.50999999983</v>
      </c>
      <c r="S63" s="248">
        <v>0</v>
      </c>
      <c r="T63" s="248">
        <v>0</v>
      </c>
      <c r="U63" s="248">
        <v>86987.04</v>
      </c>
      <c r="V63" s="248">
        <v>0</v>
      </c>
      <c r="W63" s="248">
        <v>0</v>
      </c>
      <c r="X63" s="248">
        <v>45602.009999999987</v>
      </c>
      <c r="Y63" s="307">
        <v>0</v>
      </c>
      <c r="Z63" s="307">
        <v>0</v>
      </c>
      <c r="AA63" s="307">
        <v>0</v>
      </c>
      <c r="AB63" s="307">
        <v>0</v>
      </c>
      <c r="AC63" s="305">
        <v>38601.570000000007</v>
      </c>
      <c r="AD63" s="305">
        <v>65142.830000000016</v>
      </c>
      <c r="AE63" s="305">
        <v>0</v>
      </c>
      <c r="AF63" s="305">
        <v>240307.50999999983</v>
      </c>
      <c r="AG63" s="305">
        <v>0</v>
      </c>
      <c r="AH63" s="305">
        <v>0</v>
      </c>
      <c r="AI63" s="305">
        <v>0</v>
      </c>
      <c r="AJ63" s="305">
        <v>86987.04</v>
      </c>
      <c r="AK63" s="305">
        <v>0</v>
      </c>
      <c r="AL63" s="305">
        <v>0</v>
      </c>
      <c r="AM63" s="305">
        <v>0</v>
      </c>
      <c r="AN63" s="297">
        <f t="shared" si="6"/>
        <v>476641.07444960001</v>
      </c>
      <c r="AO63" s="296">
        <f>VLOOKUP(A63,'Official Claims 2016Q4'!$B$2:$S$434,7,FALSE)</f>
        <v>103744</v>
      </c>
      <c r="AP63" s="296">
        <f>VLOOKUP(A63,'Official Claims 2016Q4'!$B$2:$S$434,12,FALSE)</f>
        <v>240308</v>
      </c>
      <c r="AQ63" s="296">
        <f>VLOOKUP(A63,'Official Claims 2016Q4'!$B$2:$S$434,17,FALSE)</f>
        <v>86987.074449599997</v>
      </c>
      <c r="AR63" s="296">
        <f>VLOOKUP(A63,'Official Claims 2016Q4'!$B$2:$S$434,18,FALSE)</f>
        <v>45602</v>
      </c>
      <c r="AS63" s="243">
        <f t="shared" si="7"/>
        <v>103744.40000000002</v>
      </c>
      <c r="AT63" s="243">
        <f t="shared" si="8"/>
        <v>240307.50999999983</v>
      </c>
      <c r="AU63" s="243">
        <f t="shared" si="9"/>
        <v>86987.04</v>
      </c>
      <c r="AV63" s="243">
        <f t="shared" si="10"/>
        <v>45602.009999999987</v>
      </c>
      <c r="AW63" s="244">
        <f t="shared" si="11"/>
        <v>476640.95999999985</v>
      </c>
      <c r="AX63" s="245">
        <f t="shared" si="12"/>
        <v>103744.40000000004</v>
      </c>
    </row>
    <row r="64" spans="1:50" ht="17.25" customHeight="1">
      <c r="A64" s="299" t="s">
        <v>402</v>
      </c>
      <c r="B64" s="299" t="s">
        <v>258</v>
      </c>
      <c r="C64" s="299" t="s">
        <v>273</v>
      </c>
      <c r="D64" s="299" t="s">
        <v>11</v>
      </c>
      <c r="E64" s="299" t="s">
        <v>15</v>
      </c>
      <c r="F64" s="301" t="s">
        <v>67</v>
      </c>
      <c r="G64" s="246">
        <v>3815996.6765721929</v>
      </c>
      <c r="H64" s="303">
        <v>3815996.6765721929</v>
      </c>
      <c r="I64" s="303">
        <v>392850.85337530624</v>
      </c>
      <c r="J64" s="248">
        <v>0</v>
      </c>
      <c r="K64" s="248">
        <v>0</v>
      </c>
      <c r="L64" s="248">
        <v>0</v>
      </c>
      <c r="M64" s="248">
        <v>0</v>
      </c>
      <c r="N64" s="248">
        <v>0</v>
      </c>
      <c r="O64" s="248">
        <v>358298.27999999985</v>
      </c>
      <c r="P64" s="248">
        <v>0</v>
      </c>
      <c r="Q64" s="248">
        <v>0</v>
      </c>
      <c r="R64" s="248">
        <v>477873.55999999953</v>
      </c>
      <c r="S64" s="248">
        <v>0</v>
      </c>
      <c r="T64" s="248">
        <v>0</v>
      </c>
      <c r="U64" s="248">
        <v>7172294.7699999996</v>
      </c>
      <c r="V64" s="248">
        <v>0</v>
      </c>
      <c r="W64" s="248">
        <v>0</v>
      </c>
      <c r="X64" s="248">
        <v>59781.989999999976</v>
      </c>
      <c r="Y64" s="307">
        <v>0</v>
      </c>
      <c r="Z64" s="307">
        <v>0</v>
      </c>
      <c r="AA64" s="307">
        <v>0</v>
      </c>
      <c r="AB64" s="307">
        <v>0</v>
      </c>
      <c r="AC64" s="305">
        <v>129628.00999999979</v>
      </c>
      <c r="AD64" s="305">
        <v>228670.27</v>
      </c>
      <c r="AE64" s="305">
        <v>0</v>
      </c>
      <c r="AF64" s="305">
        <v>477873.55999999953</v>
      </c>
      <c r="AG64" s="305">
        <v>0</v>
      </c>
      <c r="AH64" s="305">
        <v>0</v>
      </c>
      <c r="AI64" s="305">
        <v>0</v>
      </c>
      <c r="AJ64" s="305">
        <v>7172294.7699999996</v>
      </c>
      <c r="AK64" s="305">
        <v>0</v>
      </c>
      <c r="AL64" s="305">
        <v>0</v>
      </c>
      <c r="AM64" s="305">
        <v>0</v>
      </c>
      <c r="AN64" s="297">
        <f t="shared" si="6"/>
        <v>8068247.997296202</v>
      </c>
      <c r="AO64" s="296">
        <f>VLOOKUP(A64,'Official Claims 2016Q4'!$B$2:$S$434,7,FALSE)</f>
        <v>358298</v>
      </c>
      <c r="AP64" s="296">
        <f>VLOOKUP(A64,'Official Claims 2016Q4'!$B$2:$S$434,12,FALSE)</f>
        <v>462611</v>
      </c>
      <c r="AQ64" s="296">
        <f>VLOOKUP(A64,'Official Claims 2016Q4'!$B$2:$S$434,17,FALSE)</f>
        <v>7187556.997296202</v>
      </c>
      <c r="AR64" s="296">
        <f>VLOOKUP(A64,'Official Claims 2016Q4'!$B$2:$S$434,18,FALSE)</f>
        <v>59782</v>
      </c>
      <c r="AS64" s="243">
        <f t="shared" si="7"/>
        <v>358298.2799999998</v>
      </c>
      <c r="AT64" s="243">
        <f t="shared" si="8"/>
        <v>477873.55999999953</v>
      </c>
      <c r="AU64" s="243">
        <f t="shared" si="9"/>
        <v>7172294.7699999996</v>
      </c>
      <c r="AV64" s="243">
        <f t="shared" si="10"/>
        <v>59781.989999999976</v>
      </c>
      <c r="AW64" s="244">
        <f t="shared" si="11"/>
        <v>8068248.5999999996</v>
      </c>
      <c r="AX64" s="245">
        <f t="shared" si="12"/>
        <v>358298.27999999985</v>
      </c>
    </row>
    <row r="65" spans="1:50" ht="17.25" customHeight="1">
      <c r="A65" s="299" t="s">
        <v>403</v>
      </c>
      <c r="B65" s="299" t="s">
        <v>257</v>
      </c>
      <c r="C65" s="299" t="s">
        <v>273</v>
      </c>
      <c r="D65" s="299" t="s">
        <v>11</v>
      </c>
      <c r="E65" s="299" t="s">
        <v>15</v>
      </c>
      <c r="F65" s="301" t="s">
        <v>67</v>
      </c>
      <c r="G65" s="246">
        <v>4259648.4565098006</v>
      </c>
      <c r="H65" s="303">
        <v>4259648.4565098016</v>
      </c>
      <c r="I65" s="303">
        <v>326249.60122857062</v>
      </c>
      <c r="J65" s="248">
        <v>0</v>
      </c>
      <c r="K65" s="248">
        <v>0</v>
      </c>
      <c r="L65" s="248">
        <v>0</v>
      </c>
      <c r="M65" s="248">
        <v>0</v>
      </c>
      <c r="N65" s="248">
        <v>0</v>
      </c>
      <c r="O65" s="248">
        <v>517287.35000000027</v>
      </c>
      <c r="P65" s="248">
        <v>0</v>
      </c>
      <c r="Q65" s="248">
        <v>0</v>
      </c>
      <c r="R65" s="248">
        <v>2322246.5400000014</v>
      </c>
      <c r="S65" s="248">
        <v>0</v>
      </c>
      <c r="T65" s="248">
        <v>0</v>
      </c>
      <c r="U65" s="248">
        <v>1286463.2</v>
      </c>
      <c r="V65" s="248">
        <v>0</v>
      </c>
      <c r="W65" s="248">
        <v>0</v>
      </c>
      <c r="X65" s="248">
        <v>123144.76999999999</v>
      </c>
      <c r="Y65" s="307">
        <v>0</v>
      </c>
      <c r="Z65" s="307">
        <v>0</v>
      </c>
      <c r="AA65" s="307">
        <v>0</v>
      </c>
      <c r="AB65" s="307">
        <v>0</v>
      </c>
      <c r="AC65" s="305">
        <v>127119.27999999988</v>
      </c>
      <c r="AD65" s="305">
        <v>390168.07000000012</v>
      </c>
      <c r="AE65" s="305">
        <v>0</v>
      </c>
      <c r="AF65" s="305">
        <v>2322246.5400000014</v>
      </c>
      <c r="AG65" s="305">
        <v>0</v>
      </c>
      <c r="AH65" s="305">
        <v>0</v>
      </c>
      <c r="AI65" s="305">
        <v>0</v>
      </c>
      <c r="AJ65" s="305">
        <v>1286463.2</v>
      </c>
      <c r="AK65" s="305">
        <v>0</v>
      </c>
      <c r="AL65" s="305">
        <v>0</v>
      </c>
      <c r="AM65" s="305">
        <v>0</v>
      </c>
      <c r="AN65" s="297">
        <f t="shared" si="6"/>
        <v>4249145.63360071</v>
      </c>
      <c r="AO65" s="296">
        <f>VLOOKUP(A65,'Official Claims 2016Q4'!$B$2:$S$434,7,FALSE)</f>
        <v>517287</v>
      </c>
      <c r="AP65" s="296">
        <f>VLOOKUP(A65,'Official Claims 2016Q4'!$B$2:$S$434,12,FALSE)</f>
        <v>2128430</v>
      </c>
      <c r="AQ65" s="296">
        <f>VLOOKUP(A65,'Official Claims 2016Q4'!$B$2:$S$434,17,FALSE)</f>
        <v>1480283.6336007095</v>
      </c>
      <c r="AR65" s="296">
        <f>VLOOKUP(A65,'Official Claims 2016Q4'!$B$2:$S$434,18,FALSE)</f>
        <v>123145</v>
      </c>
      <c r="AS65" s="243">
        <f t="shared" si="7"/>
        <v>517287.35</v>
      </c>
      <c r="AT65" s="243">
        <f t="shared" si="8"/>
        <v>2322246.5400000014</v>
      </c>
      <c r="AU65" s="243">
        <f t="shared" si="9"/>
        <v>1286463.2</v>
      </c>
      <c r="AV65" s="243">
        <f t="shared" si="10"/>
        <v>123144.76999999999</v>
      </c>
      <c r="AW65" s="244">
        <f t="shared" si="11"/>
        <v>4249141.8600000013</v>
      </c>
      <c r="AX65" s="245">
        <f t="shared" si="12"/>
        <v>517287.35000000027</v>
      </c>
    </row>
    <row r="66" spans="1:50" ht="17.25" customHeight="1">
      <c r="A66" s="299" t="s">
        <v>404</v>
      </c>
      <c r="B66" s="299" t="s">
        <v>201</v>
      </c>
      <c r="C66" s="299" t="s">
        <v>82</v>
      </c>
      <c r="D66" s="299" t="s">
        <v>11</v>
      </c>
      <c r="E66" s="299" t="s">
        <v>15</v>
      </c>
      <c r="F66" s="301" t="s">
        <v>67</v>
      </c>
      <c r="G66" s="246">
        <v>472638.07938727282</v>
      </c>
      <c r="H66" s="303">
        <v>472638.07938727282</v>
      </c>
      <c r="I66" s="303">
        <v>87865.453498928764</v>
      </c>
      <c r="J66" s="248">
        <v>0</v>
      </c>
      <c r="K66" s="248">
        <v>0</v>
      </c>
      <c r="L66" s="248">
        <v>-5.9999999999945403E-2</v>
      </c>
      <c r="M66" s="248">
        <v>0</v>
      </c>
      <c r="N66" s="248">
        <v>0</v>
      </c>
      <c r="O66" s="248">
        <v>142.76000000000002</v>
      </c>
      <c r="P66" s="248">
        <v>0</v>
      </c>
      <c r="Q66" s="248">
        <v>0</v>
      </c>
      <c r="R66" s="248">
        <v>1014.4500000000022</v>
      </c>
      <c r="S66" s="248">
        <v>0</v>
      </c>
      <c r="T66" s="248">
        <v>0</v>
      </c>
      <c r="U66" s="248">
        <v>0</v>
      </c>
      <c r="V66" s="248">
        <v>0</v>
      </c>
      <c r="W66" s="248">
        <v>0</v>
      </c>
      <c r="X66" s="248">
        <v>-0.119999999999891</v>
      </c>
      <c r="Y66" s="307">
        <v>0</v>
      </c>
      <c r="Z66" s="307">
        <v>0</v>
      </c>
      <c r="AA66" s="307">
        <v>0</v>
      </c>
      <c r="AB66" s="307">
        <v>0</v>
      </c>
      <c r="AC66" s="305">
        <v>58.550000000000026</v>
      </c>
      <c r="AD66" s="305">
        <v>84.150000000000077</v>
      </c>
      <c r="AE66" s="305">
        <v>0</v>
      </c>
      <c r="AF66" s="305">
        <v>1014.4500000000022</v>
      </c>
      <c r="AG66" s="305">
        <v>0</v>
      </c>
      <c r="AH66" s="305">
        <v>0</v>
      </c>
      <c r="AI66" s="305">
        <v>0</v>
      </c>
      <c r="AJ66" s="305">
        <v>0</v>
      </c>
      <c r="AK66" s="305">
        <v>0</v>
      </c>
      <c r="AL66" s="305">
        <v>0</v>
      </c>
      <c r="AM66" s="305">
        <v>0</v>
      </c>
      <c r="AN66" s="297">
        <f t="shared" si="6"/>
        <v>1157.0300000000002</v>
      </c>
      <c r="AO66" s="296">
        <f>VLOOKUP(A66,'Official Claims 2016Q4'!$B$2:$S$434,7,FALSE)</f>
        <v>142.69999999999999</v>
      </c>
      <c r="AP66" s="296">
        <f>VLOOKUP(A66,'Official Claims 2016Q4'!$B$2:$S$434,12,FALSE)</f>
        <v>1014.45</v>
      </c>
      <c r="AQ66" s="296">
        <f>VLOOKUP(A66,'Official Claims 2016Q4'!$B$2:$S$434,17,FALSE)</f>
        <v>0</v>
      </c>
      <c r="AR66" s="296">
        <f>VLOOKUP(A66,'Official Claims 2016Q4'!$B$2:$S$434,18,FALSE)</f>
        <v>-0.12</v>
      </c>
      <c r="AS66" s="243">
        <f t="shared" si="7"/>
        <v>142.7000000000001</v>
      </c>
      <c r="AT66" s="243">
        <f t="shared" si="8"/>
        <v>1014.4500000000022</v>
      </c>
      <c r="AU66" s="243">
        <f t="shared" si="9"/>
        <v>0</v>
      </c>
      <c r="AV66" s="243">
        <f t="shared" si="10"/>
        <v>-0.119999999999891</v>
      </c>
      <c r="AW66" s="244">
        <f t="shared" si="11"/>
        <v>1157.0300000000025</v>
      </c>
      <c r="AX66" s="245">
        <f t="shared" si="12"/>
        <v>142.70000000000007</v>
      </c>
    </row>
    <row r="67" spans="1:50" ht="17.25" customHeight="1">
      <c r="A67" s="299" t="s">
        <v>405</v>
      </c>
      <c r="B67" s="299" t="s">
        <v>406</v>
      </c>
      <c r="C67" s="299" t="s">
        <v>82</v>
      </c>
      <c r="D67" s="299" t="s">
        <v>11</v>
      </c>
      <c r="E67" s="299" t="s">
        <v>15</v>
      </c>
      <c r="F67" s="301" t="s">
        <v>67</v>
      </c>
      <c r="G67" s="246">
        <v>1419915.5007707467</v>
      </c>
      <c r="H67" s="303">
        <v>1419915.5007707467</v>
      </c>
      <c r="I67" s="303">
        <v>83588.236382997566</v>
      </c>
      <c r="J67" s="248">
        <v>0</v>
      </c>
      <c r="K67" s="248">
        <v>0</v>
      </c>
      <c r="L67" s="248">
        <v>-470.31</v>
      </c>
      <c r="M67" s="248">
        <v>0</v>
      </c>
      <c r="N67" s="248">
        <v>0</v>
      </c>
      <c r="O67" s="248">
        <v>124155.4599999999</v>
      </c>
      <c r="P67" s="248">
        <v>0</v>
      </c>
      <c r="Q67" s="248">
        <v>0</v>
      </c>
      <c r="R67" s="248">
        <v>184613.69</v>
      </c>
      <c r="S67" s="248">
        <v>0</v>
      </c>
      <c r="T67" s="248">
        <v>0</v>
      </c>
      <c r="U67" s="248">
        <v>-187371</v>
      </c>
      <c r="V67" s="248">
        <v>0</v>
      </c>
      <c r="W67" s="248">
        <v>0</v>
      </c>
      <c r="X67" s="248">
        <v>39271.24</v>
      </c>
      <c r="Y67" s="307">
        <v>0</v>
      </c>
      <c r="Z67" s="307">
        <v>0</v>
      </c>
      <c r="AA67" s="307">
        <v>0</v>
      </c>
      <c r="AB67" s="307">
        <v>0</v>
      </c>
      <c r="AC67" s="305">
        <v>43136.489999999991</v>
      </c>
      <c r="AD67" s="305">
        <v>80548.660000000047</v>
      </c>
      <c r="AE67" s="305">
        <v>0</v>
      </c>
      <c r="AF67" s="305">
        <v>184613.69</v>
      </c>
      <c r="AG67" s="305">
        <v>0</v>
      </c>
      <c r="AH67" s="305">
        <v>0</v>
      </c>
      <c r="AI67" s="305">
        <v>0</v>
      </c>
      <c r="AJ67" s="305">
        <v>-187371</v>
      </c>
      <c r="AK67" s="305">
        <v>0</v>
      </c>
      <c r="AL67" s="305">
        <v>0</v>
      </c>
      <c r="AM67" s="305">
        <v>0</v>
      </c>
      <c r="AN67" s="297">
        <f t="shared" si="6"/>
        <v>160198.89000000001</v>
      </c>
      <c r="AO67" s="296">
        <f>VLOOKUP(A67,'Official Claims 2016Q4'!$B$2:$S$434,7,FALSE)</f>
        <v>123685</v>
      </c>
      <c r="AP67" s="296">
        <f>VLOOKUP(A67,'Official Claims 2016Q4'!$B$2:$S$434,12,FALSE)</f>
        <v>-2757.31</v>
      </c>
      <c r="AQ67" s="296">
        <f>VLOOKUP(A67,'Official Claims 2016Q4'!$B$2:$S$434,17,FALSE)</f>
        <v>0</v>
      </c>
      <c r="AR67" s="296">
        <f>VLOOKUP(A67,'Official Claims 2016Q4'!$B$2:$S$434,18,FALSE)</f>
        <v>39271.199999999997</v>
      </c>
      <c r="AS67" s="243">
        <f t="shared" si="7"/>
        <v>123685.15000000004</v>
      </c>
      <c r="AT67" s="243">
        <f t="shared" si="8"/>
        <v>184613.69</v>
      </c>
      <c r="AU67" s="243">
        <f t="shared" si="9"/>
        <v>-187371</v>
      </c>
      <c r="AV67" s="243">
        <f t="shared" si="10"/>
        <v>39271.24</v>
      </c>
      <c r="AW67" s="244">
        <f t="shared" si="11"/>
        <v>160199.0799999999</v>
      </c>
      <c r="AX67" s="245">
        <f t="shared" si="12"/>
        <v>123685.14999999991</v>
      </c>
    </row>
    <row r="68" spans="1:50" ht="17.25" customHeight="1">
      <c r="A68" s="299" t="s">
        <v>407</v>
      </c>
      <c r="B68" s="299" t="s">
        <v>200</v>
      </c>
      <c r="C68" s="299" t="s">
        <v>82</v>
      </c>
      <c r="D68" s="299" t="s">
        <v>11</v>
      </c>
      <c r="E68" s="299" t="s">
        <v>15</v>
      </c>
      <c r="F68" s="301" t="s">
        <v>67</v>
      </c>
      <c r="G68" s="246">
        <v>1046699.7547446035</v>
      </c>
      <c r="H68" s="303">
        <v>1046699.7547446036</v>
      </c>
      <c r="I68" s="303">
        <v>353181.14934055286</v>
      </c>
      <c r="J68" s="248">
        <v>0</v>
      </c>
      <c r="K68" s="248">
        <v>0</v>
      </c>
      <c r="L68" s="248">
        <v>0</v>
      </c>
      <c r="M68" s="248">
        <v>0</v>
      </c>
      <c r="N68" s="248">
        <v>0</v>
      </c>
      <c r="O68" s="248">
        <v>208.81</v>
      </c>
      <c r="P68" s="248">
        <v>0</v>
      </c>
      <c r="Q68" s="248">
        <v>0</v>
      </c>
      <c r="R68" s="248">
        <v>541.76</v>
      </c>
      <c r="S68" s="248">
        <v>0</v>
      </c>
      <c r="T68" s="248">
        <v>0</v>
      </c>
      <c r="U68" s="248">
        <v>0</v>
      </c>
      <c r="V68" s="248">
        <v>0</v>
      </c>
      <c r="W68" s="248">
        <v>0</v>
      </c>
      <c r="X68" s="248">
        <v>0</v>
      </c>
      <c r="Y68" s="307">
        <v>0</v>
      </c>
      <c r="Z68" s="307">
        <v>0</v>
      </c>
      <c r="AA68" s="307">
        <v>0</v>
      </c>
      <c r="AB68" s="307">
        <v>0</v>
      </c>
      <c r="AC68" s="305">
        <v>74.08</v>
      </c>
      <c r="AD68" s="305">
        <v>134.72999999999999</v>
      </c>
      <c r="AE68" s="305">
        <v>0</v>
      </c>
      <c r="AF68" s="305">
        <v>541.76</v>
      </c>
      <c r="AG68" s="305">
        <v>0</v>
      </c>
      <c r="AH68" s="305">
        <v>0</v>
      </c>
      <c r="AI68" s="305">
        <v>0</v>
      </c>
      <c r="AJ68" s="305">
        <v>0</v>
      </c>
      <c r="AK68" s="305">
        <v>0</v>
      </c>
      <c r="AL68" s="305">
        <v>0</v>
      </c>
      <c r="AM68" s="305">
        <v>0</v>
      </c>
      <c r="AN68" s="297">
        <f t="shared" si="6"/>
        <v>750.56999999999994</v>
      </c>
      <c r="AO68" s="296">
        <f>VLOOKUP(A68,'Official Claims 2016Q4'!$B$2:$S$434,7,FALSE)</f>
        <v>208.81</v>
      </c>
      <c r="AP68" s="296">
        <f>VLOOKUP(A68,'Official Claims 2016Q4'!$B$2:$S$434,12,FALSE)</f>
        <v>541.76</v>
      </c>
      <c r="AQ68" s="296">
        <f>VLOOKUP(A68,'Official Claims 2016Q4'!$B$2:$S$434,17,FALSE)</f>
        <v>0</v>
      </c>
      <c r="AR68" s="296">
        <f>VLOOKUP(A68,'Official Claims 2016Q4'!$B$2:$S$434,18,FALSE)</f>
        <v>0</v>
      </c>
      <c r="AS68" s="243">
        <f t="shared" si="7"/>
        <v>208.81</v>
      </c>
      <c r="AT68" s="243">
        <f t="shared" si="8"/>
        <v>541.76</v>
      </c>
      <c r="AU68" s="243">
        <f t="shared" si="9"/>
        <v>0</v>
      </c>
      <c r="AV68" s="243">
        <f t="shared" si="10"/>
        <v>0</v>
      </c>
      <c r="AW68" s="244">
        <f t="shared" si="11"/>
        <v>750.56999999999994</v>
      </c>
      <c r="AX68" s="245">
        <f t="shared" si="12"/>
        <v>208.81</v>
      </c>
    </row>
    <row r="69" spans="1:50" ht="17.25" customHeight="1">
      <c r="A69" s="299" t="s">
        <v>408</v>
      </c>
      <c r="B69" s="300" t="s">
        <v>409</v>
      </c>
      <c r="C69" s="300" t="s">
        <v>82</v>
      </c>
      <c r="D69" s="300" t="s">
        <v>11</v>
      </c>
      <c r="E69" s="299" t="s">
        <v>15</v>
      </c>
      <c r="F69" s="301" t="s">
        <v>67</v>
      </c>
      <c r="G69" s="246">
        <v>0</v>
      </c>
      <c r="H69" s="303">
        <v>1677221.1423909797</v>
      </c>
      <c r="I69" s="303">
        <v>159845.47547747579</v>
      </c>
      <c r="J69" s="248"/>
      <c r="K69" s="248"/>
      <c r="L69" s="248"/>
      <c r="M69" s="248"/>
      <c r="N69" s="248"/>
      <c r="O69" s="248"/>
      <c r="P69" s="248"/>
      <c r="Q69" s="248"/>
      <c r="R69" s="248"/>
      <c r="S69" s="248"/>
      <c r="T69" s="248"/>
      <c r="U69" s="248"/>
      <c r="V69" s="248"/>
      <c r="W69" s="248"/>
      <c r="X69" s="248"/>
      <c r="Y69" s="307"/>
      <c r="Z69" s="307"/>
      <c r="AA69" s="307"/>
      <c r="AB69" s="307"/>
      <c r="AC69" s="305"/>
      <c r="AD69" s="305"/>
      <c r="AE69" s="305"/>
      <c r="AF69" s="305"/>
      <c r="AG69" s="305"/>
      <c r="AH69" s="305"/>
      <c r="AI69" s="305"/>
      <c r="AJ69" s="305"/>
      <c r="AK69" s="305"/>
      <c r="AL69" s="305"/>
      <c r="AM69" s="305"/>
      <c r="AN69" s="297"/>
      <c r="AO69" s="296"/>
      <c r="AP69" s="296"/>
      <c r="AQ69" s="296"/>
      <c r="AR69" s="296"/>
      <c r="AS69" s="243">
        <f t="shared" si="7"/>
        <v>0</v>
      </c>
      <c r="AT69" s="243">
        <f t="shared" si="8"/>
        <v>0</v>
      </c>
      <c r="AU69" s="243">
        <f t="shared" si="9"/>
        <v>0</v>
      </c>
      <c r="AV69" s="243">
        <f t="shared" si="10"/>
        <v>0</v>
      </c>
      <c r="AW69" s="244">
        <f t="shared" si="11"/>
        <v>0</v>
      </c>
      <c r="AX69" s="245">
        <f t="shared" si="12"/>
        <v>0</v>
      </c>
    </row>
    <row r="70" spans="1:50" ht="17.25" customHeight="1">
      <c r="A70" s="299" t="s">
        <v>410</v>
      </c>
      <c r="B70" s="299" t="s">
        <v>411</v>
      </c>
      <c r="C70" s="299" t="s">
        <v>82</v>
      </c>
      <c r="D70" s="299" t="s">
        <v>11</v>
      </c>
      <c r="E70" s="299" t="s">
        <v>15</v>
      </c>
      <c r="F70" s="301" t="s">
        <v>67</v>
      </c>
      <c r="G70" s="246">
        <v>1064503.6661070473</v>
      </c>
      <c r="H70" s="303">
        <v>1064503.6661070473</v>
      </c>
      <c r="I70" s="303">
        <v>137449.02926619994</v>
      </c>
      <c r="J70" s="248">
        <v>0</v>
      </c>
      <c r="K70" s="248">
        <v>0</v>
      </c>
      <c r="L70" s="248">
        <v>83423.92</v>
      </c>
      <c r="M70" s="248">
        <v>0</v>
      </c>
      <c r="N70" s="248">
        <v>0</v>
      </c>
      <c r="O70" s="248">
        <v>106345.06999999999</v>
      </c>
      <c r="P70" s="248">
        <v>0</v>
      </c>
      <c r="Q70" s="248">
        <v>0</v>
      </c>
      <c r="R70" s="248">
        <v>978279.67000000039</v>
      </c>
      <c r="S70" s="248">
        <v>0</v>
      </c>
      <c r="T70" s="248">
        <v>0</v>
      </c>
      <c r="U70" s="248">
        <v>433759.36</v>
      </c>
      <c r="V70" s="248">
        <v>0</v>
      </c>
      <c r="W70" s="248">
        <v>0</v>
      </c>
      <c r="X70" s="248">
        <v>191801.72999999998</v>
      </c>
      <c r="Y70" s="307">
        <v>0</v>
      </c>
      <c r="Z70" s="307">
        <v>0</v>
      </c>
      <c r="AA70" s="307">
        <v>0</v>
      </c>
      <c r="AB70" s="307">
        <v>0</v>
      </c>
      <c r="AC70" s="305">
        <v>44270.179999999964</v>
      </c>
      <c r="AD70" s="305">
        <v>145498.81</v>
      </c>
      <c r="AE70" s="305">
        <v>0</v>
      </c>
      <c r="AF70" s="305">
        <v>978279.67000000039</v>
      </c>
      <c r="AG70" s="305">
        <v>0</v>
      </c>
      <c r="AH70" s="305">
        <v>0</v>
      </c>
      <c r="AI70" s="305">
        <v>0</v>
      </c>
      <c r="AJ70" s="305">
        <v>433759.36</v>
      </c>
      <c r="AK70" s="305">
        <v>0</v>
      </c>
      <c r="AL70" s="305">
        <v>0</v>
      </c>
      <c r="AM70" s="305">
        <v>0</v>
      </c>
      <c r="AN70" s="297">
        <f t="shared" si="6"/>
        <v>1793610.2607644801</v>
      </c>
      <c r="AO70" s="296">
        <f>VLOOKUP(A70,'Official Claims 2016Q4'!$B$2:$S$434,7,FALSE)</f>
        <v>189769</v>
      </c>
      <c r="AP70" s="296">
        <f>VLOOKUP(A70,'Official Claims 2016Q4'!$B$2:$S$434,12,FALSE)</f>
        <v>557280</v>
      </c>
      <c r="AQ70" s="296">
        <f>VLOOKUP(A70,'Official Claims 2016Q4'!$B$2:$S$434,17,FALSE)</f>
        <v>854759.26076447999</v>
      </c>
      <c r="AR70" s="296">
        <f>VLOOKUP(A70,'Official Claims 2016Q4'!$B$2:$S$434,18,FALSE)</f>
        <v>191802</v>
      </c>
      <c r="AS70" s="243">
        <f t="shared" ref="AS70:AS101" si="13">IF(E70="Not Applicable","n/a",SUM(AC70:AE70))</f>
        <v>189768.98999999996</v>
      </c>
      <c r="AT70" s="243">
        <f t="shared" ref="AT70:AT101" si="14">IF(E70="Not Applicable","n/a",SUM(AF70:AI70))</f>
        <v>978279.67000000039</v>
      </c>
      <c r="AU70" s="243">
        <f t="shared" ref="AU70:AU101" si="15">IF(E70="Not Applicable","n/a",SUM(AJ70:AM70))</f>
        <v>433759.36</v>
      </c>
      <c r="AV70" s="243">
        <f t="shared" ref="AV70:AV101" si="16">IF(E70="Not Applicable","n/a",SUM(V70:X70))</f>
        <v>191801.72999999998</v>
      </c>
      <c r="AW70" s="244">
        <f t="shared" ref="AW70:AW101" si="17">IF(E70="Not Applicable","n/a",SUM(J70:AB70))</f>
        <v>1793609.7500000005</v>
      </c>
      <c r="AX70" s="245">
        <f t="shared" ref="AX70:AX101" si="18">IF(E70="Not Applicable","n/a",SUM(J70:O70))</f>
        <v>189768.99</v>
      </c>
    </row>
    <row r="71" spans="1:50" ht="17.25" customHeight="1">
      <c r="A71" s="299" t="s">
        <v>412</v>
      </c>
      <c r="B71" s="299" t="s">
        <v>413</v>
      </c>
      <c r="C71" s="299" t="s">
        <v>273</v>
      </c>
      <c r="D71" s="301" t="s">
        <v>414</v>
      </c>
      <c r="E71" s="299" t="s">
        <v>15</v>
      </c>
      <c r="F71" s="301" t="s">
        <v>347</v>
      </c>
      <c r="G71" s="246">
        <v>11188129.53598693</v>
      </c>
      <c r="H71" s="303">
        <v>11188129.53598693</v>
      </c>
      <c r="I71" s="303">
        <v>982063.53004508698</v>
      </c>
      <c r="J71" s="248">
        <v>0</v>
      </c>
      <c r="K71" s="248">
        <v>0</v>
      </c>
      <c r="L71" s="248">
        <v>0</v>
      </c>
      <c r="M71" s="248">
        <v>0</v>
      </c>
      <c r="N71" s="248">
        <v>0</v>
      </c>
      <c r="O71" s="248">
        <v>1031294.8900000004</v>
      </c>
      <c r="P71" s="248">
        <v>0</v>
      </c>
      <c r="Q71" s="248">
        <v>0</v>
      </c>
      <c r="R71" s="248">
        <v>573636.95000000007</v>
      </c>
      <c r="S71" s="248">
        <v>0</v>
      </c>
      <c r="T71" s="248">
        <v>0</v>
      </c>
      <c r="U71" s="248">
        <v>9667636.1799999997</v>
      </c>
      <c r="V71" s="248">
        <v>0</v>
      </c>
      <c r="W71" s="248">
        <v>0</v>
      </c>
      <c r="X71" s="248">
        <v>606513.15</v>
      </c>
      <c r="Y71" s="307">
        <v>0</v>
      </c>
      <c r="Z71" s="307">
        <v>0</v>
      </c>
      <c r="AA71" s="307">
        <v>0</v>
      </c>
      <c r="AB71" s="307">
        <v>0</v>
      </c>
      <c r="AC71" s="305">
        <v>292360.63999999978</v>
      </c>
      <c r="AD71" s="305">
        <v>738934.25000000012</v>
      </c>
      <c r="AE71" s="305">
        <v>0</v>
      </c>
      <c r="AF71" s="305">
        <v>573636.95000000007</v>
      </c>
      <c r="AG71" s="305">
        <v>0</v>
      </c>
      <c r="AH71" s="305">
        <v>0</v>
      </c>
      <c r="AI71" s="305">
        <v>0</v>
      </c>
      <c r="AJ71" s="305">
        <v>9667636.1799999997</v>
      </c>
      <c r="AK71" s="305">
        <v>0</v>
      </c>
      <c r="AL71" s="305">
        <v>0</v>
      </c>
      <c r="AM71" s="305">
        <v>0</v>
      </c>
      <c r="AN71" s="297">
        <f t="shared" ref="AN71:AN126" si="19">SUM(AO71:AR71)</f>
        <v>11879076.17903496</v>
      </c>
      <c r="AO71" s="296">
        <f>VLOOKUP(A71,'Official Claims 2016Q4'!$B$2:$S$434,7,FALSE)</f>
        <v>1031290</v>
      </c>
      <c r="AP71" s="296">
        <f>VLOOKUP(A71,'Official Claims 2016Q4'!$B$2:$S$434,12,FALSE)</f>
        <v>477134</v>
      </c>
      <c r="AQ71" s="296">
        <f>VLOOKUP(A71,'Official Claims 2016Q4'!$B$2:$S$434,17,FALSE)</f>
        <v>9764139.1790349595</v>
      </c>
      <c r="AR71" s="296">
        <f>VLOOKUP(A71,'Official Claims 2016Q4'!$B$2:$S$434,18,FALSE)</f>
        <v>606513</v>
      </c>
      <c r="AS71" s="243">
        <f t="shared" si="13"/>
        <v>1031294.8899999999</v>
      </c>
      <c r="AT71" s="243">
        <f t="shared" si="14"/>
        <v>573636.95000000007</v>
      </c>
      <c r="AU71" s="243">
        <f t="shared" si="15"/>
        <v>9667636.1799999997</v>
      </c>
      <c r="AV71" s="243">
        <f t="shared" si="16"/>
        <v>606513.15</v>
      </c>
      <c r="AW71" s="244">
        <f t="shared" si="17"/>
        <v>11879081.17</v>
      </c>
      <c r="AX71" s="245">
        <f t="shared" si="18"/>
        <v>1031294.8900000004</v>
      </c>
    </row>
    <row r="72" spans="1:50" ht="17.25" customHeight="1">
      <c r="A72" s="299" t="s">
        <v>415</v>
      </c>
      <c r="B72" s="299" t="s">
        <v>416</v>
      </c>
      <c r="C72" s="299" t="s">
        <v>82</v>
      </c>
      <c r="D72" s="301" t="s">
        <v>417</v>
      </c>
      <c r="E72" s="299" t="s">
        <v>16</v>
      </c>
      <c r="F72" s="299" t="s">
        <v>16</v>
      </c>
      <c r="G72" s="246">
        <v>0</v>
      </c>
      <c r="H72" s="247">
        <v>0</v>
      </c>
      <c r="I72" s="247">
        <v>0</v>
      </c>
      <c r="J72" s="248"/>
      <c r="K72" s="248"/>
      <c r="L72" s="248"/>
      <c r="M72" s="248"/>
      <c r="N72" s="248"/>
      <c r="O72" s="248"/>
      <c r="P72" s="248"/>
      <c r="Q72" s="248"/>
      <c r="R72" s="248"/>
      <c r="S72" s="248"/>
      <c r="T72" s="248"/>
      <c r="U72" s="248"/>
      <c r="V72" s="248"/>
      <c r="W72" s="248"/>
      <c r="X72" s="248"/>
      <c r="Y72" s="249"/>
      <c r="Z72" s="249"/>
      <c r="AA72" s="249"/>
      <c r="AB72" s="249"/>
      <c r="AC72" s="248"/>
      <c r="AD72" s="248"/>
      <c r="AE72" s="248"/>
      <c r="AF72" s="248"/>
      <c r="AG72" s="248"/>
      <c r="AH72" s="248"/>
      <c r="AI72" s="248"/>
      <c r="AJ72" s="248"/>
      <c r="AK72" s="248"/>
      <c r="AL72" s="248"/>
      <c r="AM72" s="248"/>
      <c r="AN72" s="280"/>
      <c r="AO72" s="277"/>
      <c r="AP72" s="277"/>
      <c r="AQ72" s="277"/>
      <c r="AR72" s="277"/>
      <c r="AS72" s="243">
        <f t="shared" si="13"/>
        <v>0</v>
      </c>
      <c r="AT72" s="243">
        <f t="shared" si="14"/>
        <v>0</v>
      </c>
      <c r="AU72" s="243">
        <f t="shared" si="15"/>
        <v>0</v>
      </c>
      <c r="AV72" s="243">
        <f t="shared" si="16"/>
        <v>0</v>
      </c>
      <c r="AW72" s="244">
        <f t="shared" si="17"/>
        <v>0</v>
      </c>
      <c r="AX72" s="245">
        <f t="shared" si="18"/>
        <v>0</v>
      </c>
    </row>
    <row r="73" spans="1:50" ht="17.25" customHeight="1">
      <c r="A73" s="299" t="s">
        <v>418</v>
      </c>
      <c r="B73" s="299" t="s">
        <v>419</v>
      </c>
      <c r="C73" s="299" t="s">
        <v>82</v>
      </c>
      <c r="D73" s="301" t="s">
        <v>417</v>
      </c>
      <c r="E73" s="299" t="s">
        <v>16</v>
      </c>
      <c r="F73" s="299" t="s">
        <v>16</v>
      </c>
      <c r="G73" s="246">
        <v>0</v>
      </c>
      <c r="H73" s="247">
        <v>0</v>
      </c>
      <c r="I73" s="247">
        <v>0</v>
      </c>
      <c r="J73" s="248"/>
      <c r="K73" s="248"/>
      <c r="L73" s="248"/>
      <c r="M73" s="248"/>
      <c r="N73" s="248"/>
      <c r="O73" s="248"/>
      <c r="P73" s="248"/>
      <c r="Q73" s="248"/>
      <c r="R73" s="248"/>
      <c r="S73" s="248"/>
      <c r="T73" s="248"/>
      <c r="U73" s="248"/>
      <c r="V73" s="248"/>
      <c r="W73" s="248"/>
      <c r="X73" s="248"/>
      <c r="Y73" s="249"/>
      <c r="Z73" s="249"/>
      <c r="AA73" s="249"/>
      <c r="AB73" s="249"/>
      <c r="AC73" s="248"/>
      <c r="AD73" s="248"/>
      <c r="AE73" s="248"/>
      <c r="AF73" s="248"/>
      <c r="AG73" s="248"/>
      <c r="AH73" s="248"/>
      <c r="AI73" s="248"/>
      <c r="AJ73" s="248"/>
      <c r="AK73" s="248"/>
      <c r="AL73" s="248"/>
      <c r="AM73" s="248"/>
      <c r="AN73" s="280"/>
      <c r="AO73" s="277"/>
      <c r="AP73" s="277"/>
      <c r="AQ73" s="277"/>
      <c r="AR73" s="277"/>
      <c r="AS73" s="243">
        <f t="shared" si="13"/>
        <v>0</v>
      </c>
      <c r="AT73" s="243">
        <f t="shared" si="14"/>
        <v>0</v>
      </c>
      <c r="AU73" s="243">
        <f t="shared" si="15"/>
        <v>0</v>
      </c>
      <c r="AV73" s="243">
        <f t="shared" si="16"/>
        <v>0</v>
      </c>
      <c r="AW73" s="244">
        <f t="shared" si="17"/>
        <v>0</v>
      </c>
      <c r="AX73" s="245">
        <f t="shared" si="18"/>
        <v>0</v>
      </c>
    </row>
    <row r="74" spans="1:50" ht="17.25" customHeight="1">
      <c r="A74" s="299" t="s">
        <v>420</v>
      </c>
      <c r="B74" s="299" t="s">
        <v>421</v>
      </c>
      <c r="C74" s="299" t="s">
        <v>273</v>
      </c>
      <c r="D74" s="301" t="s">
        <v>417</v>
      </c>
      <c r="E74" s="299" t="s">
        <v>15</v>
      </c>
      <c r="F74" s="301" t="s">
        <v>67</v>
      </c>
      <c r="G74" s="246">
        <v>3537010.1833812161</v>
      </c>
      <c r="H74" s="303">
        <v>3537010.1833812166</v>
      </c>
      <c r="I74" s="303">
        <v>818666.41551658895</v>
      </c>
      <c r="J74" s="248">
        <v>0</v>
      </c>
      <c r="K74" s="248">
        <v>0</v>
      </c>
      <c r="L74" s="248">
        <v>0</v>
      </c>
      <c r="M74" s="248">
        <v>0</v>
      </c>
      <c r="N74" s="248">
        <v>0</v>
      </c>
      <c r="O74" s="248">
        <v>456128.23</v>
      </c>
      <c r="P74" s="248">
        <v>0</v>
      </c>
      <c r="Q74" s="248">
        <v>0</v>
      </c>
      <c r="R74" s="248">
        <v>1774815.4399999988</v>
      </c>
      <c r="S74" s="248">
        <v>0</v>
      </c>
      <c r="T74" s="248">
        <v>0</v>
      </c>
      <c r="U74" s="248">
        <v>0</v>
      </c>
      <c r="V74" s="248">
        <v>0</v>
      </c>
      <c r="W74" s="248">
        <v>0</v>
      </c>
      <c r="X74" s="248">
        <v>884107.5299999998</v>
      </c>
      <c r="Y74" s="307">
        <v>0</v>
      </c>
      <c r="Z74" s="307">
        <v>0</v>
      </c>
      <c r="AA74" s="307">
        <v>0</v>
      </c>
      <c r="AB74" s="307">
        <v>0</v>
      </c>
      <c r="AC74" s="305">
        <v>208656.08999999991</v>
      </c>
      <c r="AD74" s="305">
        <v>247472.13999999984</v>
      </c>
      <c r="AE74" s="305">
        <v>0</v>
      </c>
      <c r="AF74" s="305">
        <v>1774815.4399999988</v>
      </c>
      <c r="AG74" s="305">
        <v>0</v>
      </c>
      <c r="AH74" s="305">
        <v>0</v>
      </c>
      <c r="AI74" s="305">
        <v>0</v>
      </c>
      <c r="AJ74" s="305">
        <v>0</v>
      </c>
      <c r="AK74" s="305">
        <v>0</v>
      </c>
      <c r="AL74" s="305">
        <v>0</v>
      </c>
      <c r="AM74" s="305">
        <v>0</v>
      </c>
      <c r="AN74" s="297">
        <f t="shared" si="19"/>
        <v>3115056</v>
      </c>
      <c r="AO74" s="296">
        <f>VLOOKUP(A74,'Official Claims 2016Q4'!$B$2:$S$434,7,FALSE)</f>
        <v>456128</v>
      </c>
      <c r="AP74" s="296">
        <f>VLOOKUP(A74,'Official Claims 2016Q4'!$B$2:$S$434,12,FALSE)</f>
        <v>1774820</v>
      </c>
      <c r="AQ74" s="296">
        <f>VLOOKUP(A74,'Official Claims 2016Q4'!$B$2:$S$434,17,FALSE)</f>
        <v>0</v>
      </c>
      <c r="AR74" s="296">
        <f>VLOOKUP(A74,'Official Claims 2016Q4'!$B$2:$S$434,18,FALSE)</f>
        <v>884108</v>
      </c>
      <c r="AS74" s="243">
        <f t="shared" si="13"/>
        <v>456128.22999999975</v>
      </c>
      <c r="AT74" s="243">
        <f t="shared" si="14"/>
        <v>1774815.4399999988</v>
      </c>
      <c r="AU74" s="243">
        <f t="shared" si="15"/>
        <v>0</v>
      </c>
      <c r="AV74" s="243">
        <f t="shared" si="16"/>
        <v>884107.5299999998</v>
      </c>
      <c r="AW74" s="244">
        <f t="shared" si="17"/>
        <v>3115051.1999999988</v>
      </c>
      <c r="AX74" s="245">
        <f t="shared" si="18"/>
        <v>456128.23</v>
      </c>
    </row>
    <row r="75" spans="1:50" ht="17.25" customHeight="1">
      <c r="A75" s="299" t="s">
        <v>422</v>
      </c>
      <c r="B75" s="299" t="s">
        <v>241</v>
      </c>
      <c r="C75" s="299" t="s">
        <v>273</v>
      </c>
      <c r="D75" s="301" t="s">
        <v>417</v>
      </c>
      <c r="E75" s="299" t="s">
        <v>15</v>
      </c>
      <c r="F75" s="301" t="s">
        <v>67</v>
      </c>
      <c r="G75" s="246">
        <v>2031703.3463224627</v>
      </c>
      <c r="H75" s="303">
        <v>2031703.3463224627</v>
      </c>
      <c r="I75" s="303">
        <v>12500</v>
      </c>
      <c r="J75" s="248">
        <v>0</v>
      </c>
      <c r="K75" s="248">
        <v>0</v>
      </c>
      <c r="L75" s="248">
        <v>0</v>
      </c>
      <c r="M75" s="248">
        <v>0</v>
      </c>
      <c r="N75" s="248">
        <v>0</v>
      </c>
      <c r="O75" s="248">
        <v>262891.95999999973</v>
      </c>
      <c r="P75" s="248">
        <v>0</v>
      </c>
      <c r="Q75" s="248">
        <v>0</v>
      </c>
      <c r="R75" s="248">
        <v>263495.70999999985</v>
      </c>
      <c r="S75" s="248">
        <v>0</v>
      </c>
      <c r="T75" s="248">
        <v>0</v>
      </c>
      <c r="U75" s="248">
        <v>0</v>
      </c>
      <c r="V75" s="248">
        <v>0</v>
      </c>
      <c r="W75" s="248">
        <v>0</v>
      </c>
      <c r="X75" s="248">
        <v>316376.81000000011</v>
      </c>
      <c r="Y75" s="307">
        <v>0</v>
      </c>
      <c r="Z75" s="307">
        <v>0</v>
      </c>
      <c r="AA75" s="307">
        <v>0</v>
      </c>
      <c r="AB75" s="307">
        <v>0</v>
      </c>
      <c r="AC75" s="305">
        <v>68408.530000000013</v>
      </c>
      <c r="AD75" s="305">
        <v>194483.42999999985</v>
      </c>
      <c r="AE75" s="305">
        <v>0</v>
      </c>
      <c r="AF75" s="305">
        <v>263495.70999999985</v>
      </c>
      <c r="AG75" s="305">
        <v>0</v>
      </c>
      <c r="AH75" s="305">
        <v>0</v>
      </c>
      <c r="AI75" s="305">
        <v>0</v>
      </c>
      <c r="AJ75" s="305">
        <v>0</v>
      </c>
      <c r="AK75" s="305">
        <v>0</v>
      </c>
      <c r="AL75" s="305">
        <v>0</v>
      </c>
      <c r="AM75" s="305">
        <v>0</v>
      </c>
      <c r="AN75" s="297">
        <f t="shared" si="19"/>
        <v>842765</v>
      </c>
      <c r="AO75" s="296">
        <f>VLOOKUP(A75,'Official Claims 2016Q4'!$B$2:$S$434,7,FALSE)</f>
        <v>262892</v>
      </c>
      <c r="AP75" s="296">
        <f>VLOOKUP(A75,'Official Claims 2016Q4'!$B$2:$S$434,12,FALSE)</f>
        <v>263496</v>
      </c>
      <c r="AQ75" s="296">
        <f>VLOOKUP(A75,'Official Claims 2016Q4'!$B$2:$S$434,17,FALSE)</f>
        <v>0</v>
      </c>
      <c r="AR75" s="296">
        <f>VLOOKUP(A75,'Official Claims 2016Q4'!$B$2:$S$434,18,FALSE)</f>
        <v>316377</v>
      </c>
      <c r="AS75" s="243">
        <f t="shared" si="13"/>
        <v>262891.95999999985</v>
      </c>
      <c r="AT75" s="243">
        <f t="shared" si="14"/>
        <v>263495.70999999985</v>
      </c>
      <c r="AU75" s="243">
        <f t="shared" si="15"/>
        <v>0</v>
      </c>
      <c r="AV75" s="243">
        <f t="shared" si="16"/>
        <v>316376.81000000011</v>
      </c>
      <c r="AW75" s="244">
        <f t="shared" si="17"/>
        <v>842764.47999999975</v>
      </c>
      <c r="AX75" s="245">
        <f t="shared" si="18"/>
        <v>262891.95999999973</v>
      </c>
    </row>
    <row r="76" spans="1:50" ht="17.25" customHeight="1">
      <c r="A76" s="299" t="s">
        <v>423</v>
      </c>
      <c r="B76" s="299" t="s">
        <v>240</v>
      </c>
      <c r="C76" s="299" t="s">
        <v>109</v>
      </c>
      <c r="D76" s="301" t="s">
        <v>417</v>
      </c>
      <c r="E76" s="299" t="s">
        <v>15</v>
      </c>
      <c r="F76" s="301" t="s">
        <v>67</v>
      </c>
      <c r="G76" s="246">
        <v>0</v>
      </c>
      <c r="H76" s="303">
        <v>0</v>
      </c>
      <c r="I76" s="303">
        <v>0</v>
      </c>
      <c r="J76" s="248">
        <v>0</v>
      </c>
      <c r="K76" s="248">
        <v>0</v>
      </c>
      <c r="L76" s="248">
        <v>0</v>
      </c>
      <c r="M76" s="248">
        <v>0</v>
      </c>
      <c r="N76" s="248">
        <v>131496.54999999999</v>
      </c>
      <c r="O76" s="248">
        <v>0</v>
      </c>
      <c r="P76" s="248">
        <v>0</v>
      </c>
      <c r="Q76" s="248">
        <v>2506295.629999999</v>
      </c>
      <c r="R76" s="248">
        <v>0</v>
      </c>
      <c r="S76" s="248">
        <v>0</v>
      </c>
      <c r="T76" s="248">
        <v>0</v>
      </c>
      <c r="U76" s="248">
        <v>0</v>
      </c>
      <c r="V76" s="248">
        <v>0</v>
      </c>
      <c r="W76" s="248">
        <v>616594.52000000025</v>
      </c>
      <c r="X76" s="248">
        <v>0</v>
      </c>
      <c r="Y76" s="307">
        <v>0</v>
      </c>
      <c r="Z76" s="307">
        <v>0</v>
      </c>
      <c r="AA76" s="307">
        <v>0</v>
      </c>
      <c r="AB76" s="307">
        <v>0</v>
      </c>
      <c r="AC76" s="305">
        <v>131608.53</v>
      </c>
      <c r="AD76" s="305">
        <v>-111.98</v>
      </c>
      <c r="AE76" s="305">
        <v>0</v>
      </c>
      <c r="AF76" s="305">
        <v>2506295.629999999</v>
      </c>
      <c r="AG76" s="305">
        <v>0</v>
      </c>
      <c r="AH76" s="305">
        <v>0</v>
      </c>
      <c r="AI76" s="305">
        <v>0</v>
      </c>
      <c r="AJ76" s="305">
        <v>0</v>
      </c>
      <c r="AK76" s="305">
        <v>0</v>
      </c>
      <c r="AL76" s="305">
        <v>0</v>
      </c>
      <c r="AM76" s="305">
        <v>0</v>
      </c>
      <c r="AN76" s="297">
        <f t="shared" si="19"/>
        <v>3254392</v>
      </c>
      <c r="AO76" s="296">
        <f>VLOOKUP(A76,'Official Claims 2016Q4'!$B$2:$S$434,7,FALSE)</f>
        <v>131497</v>
      </c>
      <c r="AP76" s="296">
        <f>VLOOKUP(A76,'Official Claims 2016Q4'!$B$2:$S$434,12,FALSE)</f>
        <v>2506300</v>
      </c>
      <c r="AQ76" s="296">
        <f>VLOOKUP(A76,'Official Claims 2016Q4'!$B$2:$S$434,17,FALSE)</f>
        <v>0</v>
      </c>
      <c r="AR76" s="296">
        <f>VLOOKUP(A76,'Official Claims 2016Q4'!$B$2:$S$434,18,FALSE)</f>
        <v>616595</v>
      </c>
      <c r="AS76" s="243">
        <f t="shared" si="13"/>
        <v>131496.54999999999</v>
      </c>
      <c r="AT76" s="243">
        <f t="shared" si="14"/>
        <v>2506295.629999999</v>
      </c>
      <c r="AU76" s="243">
        <f t="shared" si="15"/>
        <v>0</v>
      </c>
      <c r="AV76" s="243">
        <f t="shared" si="16"/>
        <v>616594.52000000025</v>
      </c>
      <c r="AW76" s="244">
        <f t="shared" si="17"/>
        <v>3254386.6999999993</v>
      </c>
      <c r="AX76" s="245">
        <f t="shared" si="18"/>
        <v>131496.54999999999</v>
      </c>
    </row>
    <row r="77" spans="1:50" ht="17.25" customHeight="1">
      <c r="A77" s="299" t="s">
        <v>424</v>
      </c>
      <c r="B77" s="299" t="s">
        <v>238</v>
      </c>
      <c r="C77" s="299" t="s">
        <v>102</v>
      </c>
      <c r="D77" s="301" t="s">
        <v>417</v>
      </c>
      <c r="E77" s="299" t="s">
        <v>15</v>
      </c>
      <c r="F77" s="301" t="s">
        <v>67</v>
      </c>
      <c r="G77" s="246">
        <v>3495392.1434164424</v>
      </c>
      <c r="H77" s="303">
        <v>3495392.1434164429</v>
      </c>
      <c r="I77" s="303">
        <v>241283.5338893818</v>
      </c>
      <c r="J77" s="248">
        <v>0</v>
      </c>
      <c r="K77" s="248">
        <v>0</v>
      </c>
      <c r="L77" s="248">
        <v>41820.94</v>
      </c>
      <c r="M77" s="248">
        <v>0</v>
      </c>
      <c r="N77" s="248">
        <v>0</v>
      </c>
      <c r="O77" s="248">
        <v>308653.77000000019</v>
      </c>
      <c r="P77" s="248">
        <v>0</v>
      </c>
      <c r="Q77" s="248">
        <v>0</v>
      </c>
      <c r="R77" s="248">
        <v>1571453.0400000021</v>
      </c>
      <c r="S77" s="248">
        <v>0</v>
      </c>
      <c r="T77" s="248">
        <v>0</v>
      </c>
      <c r="U77" s="248">
        <v>1008882.13</v>
      </c>
      <c r="V77" s="248">
        <v>0</v>
      </c>
      <c r="W77" s="248">
        <v>0</v>
      </c>
      <c r="X77" s="248">
        <v>5788.26</v>
      </c>
      <c r="Y77" s="307">
        <v>0</v>
      </c>
      <c r="Z77" s="307">
        <v>0</v>
      </c>
      <c r="AA77" s="307">
        <v>0</v>
      </c>
      <c r="AB77" s="307">
        <v>0</v>
      </c>
      <c r="AC77" s="305">
        <v>95113.199999999968</v>
      </c>
      <c r="AD77" s="305">
        <v>255361.50999999989</v>
      </c>
      <c r="AE77" s="305">
        <v>0</v>
      </c>
      <c r="AF77" s="305">
        <v>1571453.0400000021</v>
      </c>
      <c r="AG77" s="305">
        <v>0</v>
      </c>
      <c r="AH77" s="305">
        <v>0</v>
      </c>
      <c r="AI77" s="305">
        <v>0</v>
      </c>
      <c r="AJ77" s="305">
        <v>1008882.13</v>
      </c>
      <c r="AK77" s="305">
        <v>0</v>
      </c>
      <c r="AL77" s="305">
        <v>0</v>
      </c>
      <c r="AM77" s="305">
        <v>0</v>
      </c>
      <c r="AN77" s="297">
        <f t="shared" si="19"/>
        <v>2936596.0087092998</v>
      </c>
      <c r="AO77" s="296">
        <f>VLOOKUP(A77,'Official Claims 2016Q4'!$B$2:$S$434,7,FALSE)</f>
        <v>350475</v>
      </c>
      <c r="AP77" s="296">
        <f>VLOOKUP(A77,'Official Claims 2016Q4'!$B$2:$S$434,12,FALSE)</f>
        <v>2317710</v>
      </c>
      <c r="AQ77" s="296">
        <f>VLOOKUP(A77,'Official Claims 2016Q4'!$B$2:$S$434,17,FALSE)</f>
        <v>262622.74870929995</v>
      </c>
      <c r="AR77" s="296">
        <f>VLOOKUP(A77,'Official Claims 2016Q4'!$B$2:$S$434,18,FALSE)</f>
        <v>5788.26</v>
      </c>
      <c r="AS77" s="243">
        <f t="shared" si="13"/>
        <v>350474.70999999985</v>
      </c>
      <c r="AT77" s="243">
        <f t="shared" si="14"/>
        <v>1571453.0400000021</v>
      </c>
      <c r="AU77" s="243">
        <f t="shared" si="15"/>
        <v>1008882.13</v>
      </c>
      <c r="AV77" s="243">
        <f t="shared" si="16"/>
        <v>5788.26</v>
      </c>
      <c r="AW77" s="244">
        <f t="shared" si="17"/>
        <v>2936598.140000002</v>
      </c>
      <c r="AX77" s="245">
        <f t="shared" si="18"/>
        <v>350474.7100000002</v>
      </c>
    </row>
    <row r="78" spans="1:50" ht="17.25" customHeight="1">
      <c r="A78" s="299" t="s">
        <v>425</v>
      </c>
      <c r="B78" s="299" t="s">
        <v>426</v>
      </c>
      <c r="C78" s="299" t="s">
        <v>102</v>
      </c>
      <c r="D78" s="301" t="s">
        <v>417</v>
      </c>
      <c r="E78" s="299" t="s">
        <v>15</v>
      </c>
      <c r="F78" s="301" t="s">
        <v>67</v>
      </c>
      <c r="G78" s="246">
        <v>11801372.725285802</v>
      </c>
      <c r="H78" s="303">
        <v>11801372.725285802</v>
      </c>
      <c r="I78" s="303">
        <v>2045274.9914770429</v>
      </c>
      <c r="J78" s="248">
        <v>0</v>
      </c>
      <c r="K78" s="248">
        <v>0</v>
      </c>
      <c r="L78" s="248">
        <v>355402.49</v>
      </c>
      <c r="M78" s="248">
        <v>0</v>
      </c>
      <c r="N78" s="248">
        <v>0</v>
      </c>
      <c r="O78" s="248">
        <v>1126953.6000000013</v>
      </c>
      <c r="P78" s="248">
        <v>0</v>
      </c>
      <c r="Q78" s="248">
        <v>0</v>
      </c>
      <c r="R78" s="248">
        <v>1919062.5999999996</v>
      </c>
      <c r="S78" s="248">
        <v>0</v>
      </c>
      <c r="T78" s="248">
        <v>0</v>
      </c>
      <c r="U78" s="248">
        <v>741237.46000000194</v>
      </c>
      <c r="V78" s="248">
        <v>0</v>
      </c>
      <c r="W78" s="248">
        <v>0</v>
      </c>
      <c r="X78" s="248">
        <v>17609.069999999996</v>
      </c>
      <c r="Y78" s="307">
        <v>0</v>
      </c>
      <c r="Z78" s="307">
        <v>0</v>
      </c>
      <c r="AA78" s="307">
        <v>0</v>
      </c>
      <c r="AB78" s="307">
        <v>0</v>
      </c>
      <c r="AC78" s="305">
        <v>344059.94999999984</v>
      </c>
      <c r="AD78" s="305">
        <v>1138296.1400000004</v>
      </c>
      <c r="AE78" s="305">
        <v>0</v>
      </c>
      <c r="AF78" s="305">
        <v>1919062.5999999996</v>
      </c>
      <c r="AG78" s="305">
        <v>0</v>
      </c>
      <c r="AH78" s="305">
        <v>0</v>
      </c>
      <c r="AI78" s="305">
        <v>0</v>
      </c>
      <c r="AJ78" s="305">
        <v>741237.46000000194</v>
      </c>
      <c r="AK78" s="305">
        <v>0</v>
      </c>
      <c r="AL78" s="305">
        <v>0</v>
      </c>
      <c r="AM78" s="305">
        <v>0</v>
      </c>
      <c r="AN78" s="297">
        <f t="shared" si="19"/>
        <v>4160269.4421235002</v>
      </c>
      <c r="AO78" s="296">
        <f>VLOOKUP(A78,'Official Claims 2016Q4'!$B$2:$S$434,7,FALSE)</f>
        <v>1482360</v>
      </c>
      <c r="AP78" s="296">
        <f>VLOOKUP(A78,'Official Claims 2016Q4'!$B$2:$S$434,12,FALSE)</f>
        <v>818507</v>
      </c>
      <c r="AQ78" s="296">
        <f>VLOOKUP(A78,'Official Claims 2016Q4'!$B$2:$S$434,17,FALSE)</f>
        <v>1841793.3421235003</v>
      </c>
      <c r="AR78" s="296">
        <f>VLOOKUP(A78,'Official Claims 2016Q4'!$B$2:$S$434,18,FALSE)</f>
        <v>17609.099999999999</v>
      </c>
      <c r="AS78" s="243">
        <f t="shared" si="13"/>
        <v>1482356.0900000003</v>
      </c>
      <c r="AT78" s="243">
        <f t="shared" si="14"/>
        <v>1919062.5999999996</v>
      </c>
      <c r="AU78" s="243">
        <f t="shared" si="15"/>
        <v>741237.46000000194</v>
      </c>
      <c r="AV78" s="243">
        <f t="shared" si="16"/>
        <v>17609.069999999996</v>
      </c>
      <c r="AW78" s="244">
        <f t="shared" si="17"/>
        <v>4160265.2200000025</v>
      </c>
      <c r="AX78" s="245">
        <f t="shared" si="18"/>
        <v>1482356.0900000012</v>
      </c>
    </row>
    <row r="79" spans="1:50" ht="17.25" customHeight="1">
      <c r="A79" s="299" t="s">
        <v>427</v>
      </c>
      <c r="B79" s="299" t="s">
        <v>237</v>
      </c>
      <c r="C79" s="299" t="s">
        <v>102</v>
      </c>
      <c r="D79" s="301" t="s">
        <v>417</v>
      </c>
      <c r="E79" s="299" t="s">
        <v>15</v>
      </c>
      <c r="F79" s="301" t="s">
        <v>67</v>
      </c>
      <c r="G79" s="246">
        <v>1423968.2355396012</v>
      </c>
      <c r="H79" s="303">
        <v>1423968.2355396012</v>
      </c>
      <c r="I79" s="303">
        <v>180367.04416816495</v>
      </c>
      <c r="J79" s="248">
        <v>0</v>
      </c>
      <c r="K79" s="248">
        <v>0</v>
      </c>
      <c r="L79" s="248">
        <v>77764.469999999987</v>
      </c>
      <c r="M79" s="248">
        <v>0</v>
      </c>
      <c r="N79" s="248">
        <v>0</v>
      </c>
      <c r="O79" s="248">
        <v>145323.49999999994</v>
      </c>
      <c r="P79" s="248">
        <v>0</v>
      </c>
      <c r="Q79" s="248">
        <v>0</v>
      </c>
      <c r="R79" s="248">
        <v>208176.88000000015</v>
      </c>
      <c r="S79" s="248">
        <v>0</v>
      </c>
      <c r="T79" s="248">
        <v>0</v>
      </c>
      <c r="U79" s="248">
        <v>163696.15</v>
      </c>
      <c r="V79" s="248">
        <v>0</v>
      </c>
      <c r="W79" s="248">
        <v>0</v>
      </c>
      <c r="X79" s="248">
        <v>2848.8799999999997</v>
      </c>
      <c r="Y79" s="307">
        <v>0</v>
      </c>
      <c r="Z79" s="307">
        <v>0</v>
      </c>
      <c r="AA79" s="307">
        <v>0</v>
      </c>
      <c r="AB79" s="307">
        <v>0</v>
      </c>
      <c r="AC79" s="305">
        <v>51367.039999999994</v>
      </c>
      <c r="AD79" s="305">
        <v>171720.93000000028</v>
      </c>
      <c r="AE79" s="305">
        <v>0</v>
      </c>
      <c r="AF79" s="305">
        <v>208176.88000000015</v>
      </c>
      <c r="AG79" s="305">
        <v>0</v>
      </c>
      <c r="AH79" s="305">
        <v>0</v>
      </c>
      <c r="AI79" s="305">
        <v>0</v>
      </c>
      <c r="AJ79" s="305">
        <v>163696.15</v>
      </c>
      <c r="AK79" s="305">
        <v>0</v>
      </c>
      <c r="AL79" s="305">
        <v>0</v>
      </c>
      <c r="AM79" s="305">
        <v>0</v>
      </c>
      <c r="AN79" s="297">
        <f t="shared" si="19"/>
        <v>597809.884922</v>
      </c>
      <c r="AO79" s="296">
        <f>VLOOKUP(A79,'Official Claims 2016Q4'!$B$2:$S$434,7,FALSE)</f>
        <v>223088</v>
      </c>
      <c r="AP79" s="296">
        <f>VLOOKUP(A79,'Official Claims 2016Q4'!$B$2:$S$434,12,FALSE)</f>
        <v>364097</v>
      </c>
      <c r="AQ79" s="296">
        <f>VLOOKUP(A79,'Official Claims 2016Q4'!$B$2:$S$434,17,FALSE)</f>
        <v>7776.0049220000001</v>
      </c>
      <c r="AR79" s="296">
        <f>VLOOKUP(A79,'Official Claims 2016Q4'!$B$2:$S$434,18,FALSE)</f>
        <v>2848.88</v>
      </c>
      <c r="AS79" s="243">
        <f t="shared" si="13"/>
        <v>223087.97000000026</v>
      </c>
      <c r="AT79" s="243">
        <f t="shared" si="14"/>
        <v>208176.88000000015</v>
      </c>
      <c r="AU79" s="243">
        <f t="shared" si="15"/>
        <v>163696.15</v>
      </c>
      <c r="AV79" s="243">
        <f t="shared" si="16"/>
        <v>2848.8799999999997</v>
      </c>
      <c r="AW79" s="244">
        <f t="shared" si="17"/>
        <v>597809.88000000012</v>
      </c>
      <c r="AX79" s="245">
        <f t="shared" si="18"/>
        <v>223087.96999999991</v>
      </c>
    </row>
    <row r="80" spans="1:50" ht="17.25" customHeight="1">
      <c r="A80" s="299" t="s">
        <v>428</v>
      </c>
      <c r="B80" s="299" t="s">
        <v>429</v>
      </c>
      <c r="C80" s="299" t="s">
        <v>102</v>
      </c>
      <c r="D80" s="301" t="s">
        <v>417</v>
      </c>
      <c r="E80" s="299" t="s">
        <v>15</v>
      </c>
      <c r="F80" s="301" t="s">
        <v>67</v>
      </c>
      <c r="G80" s="246">
        <v>3199909.1372353621</v>
      </c>
      <c r="H80" s="303">
        <v>3199909.1372353621</v>
      </c>
      <c r="I80" s="303">
        <v>513008.04627122439</v>
      </c>
      <c r="J80" s="248">
        <v>0</v>
      </c>
      <c r="K80" s="248">
        <v>0</v>
      </c>
      <c r="L80" s="248">
        <v>157051.82999999999</v>
      </c>
      <c r="M80" s="248">
        <v>0</v>
      </c>
      <c r="N80" s="248">
        <v>0</v>
      </c>
      <c r="O80" s="248">
        <v>335572.0400000001</v>
      </c>
      <c r="P80" s="248">
        <v>0</v>
      </c>
      <c r="Q80" s="248">
        <v>0</v>
      </c>
      <c r="R80" s="248">
        <v>494024.9700000002</v>
      </c>
      <c r="S80" s="248">
        <v>0</v>
      </c>
      <c r="T80" s="248">
        <v>0</v>
      </c>
      <c r="U80" s="248">
        <v>403851.66</v>
      </c>
      <c r="V80" s="248">
        <v>0</v>
      </c>
      <c r="W80" s="248">
        <v>0</v>
      </c>
      <c r="X80" s="248">
        <v>5315.0300000000007</v>
      </c>
      <c r="Y80" s="307">
        <v>0</v>
      </c>
      <c r="Z80" s="307">
        <v>0</v>
      </c>
      <c r="AA80" s="307">
        <v>0</v>
      </c>
      <c r="AB80" s="307">
        <v>0</v>
      </c>
      <c r="AC80" s="305">
        <v>110320.75999999994</v>
      </c>
      <c r="AD80" s="305">
        <v>382303.10999999981</v>
      </c>
      <c r="AE80" s="305">
        <v>0</v>
      </c>
      <c r="AF80" s="305">
        <v>494024.9700000002</v>
      </c>
      <c r="AG80" s="305">
        <v>0</v>
      </c>
      <c r="AH80" s="305">
        <v>0</v>
      </c>
      <c r="AI80" s="305">
        <v>0</v>
      </c>
      <c r="AJ80" s="305">
        <v>403851.66</v>
      </c>
      <c r="AK80" s="305">
        <v>0</v>
      </c>
      <c r="AL80" s="305">
        <v>0</v>
      </c>
      <c r="AM80" s="305">
        <v>0</v>
      </c>
      <c r="AN80" s="297">
        <f t="shared" si="19"/>
        <v>1395816.03</v>
      </c>
      <c r="AO80" s="296">
        <f>VLOOKUP(A80,'Official Claims 2016Q4'!$B$2:$S$434,7,FALSE)</f>
        <v>492624</v>
      </c>
      <c r="AP80" s="296">
        <f>VLOOKUP(A80,'Official Claims 2016Q4'!$B$2:$S$434,12,FALSE)</f>
        <v>897877</v>
      </c>
      <c r="AQ80" s="296">
        <f>VLOOKUP(A80,'Official Claims 2016Q4'!$B$2:$S$434,17,FALSE)</f>
        <v>0</v>
      </c>
      <c r="AR80" s="296">
        <f>VLOOKUP(A80,'Official Claims 2016Q4'!$B$2:$S$434,18,FALSE)</f>
        <v>5315.03</v>
      </c>
      <c r="AS80" s="243">
        <f t="shared" si="13"/>
        <v>492623.86999999976</v>
      </c>
      <c r="AT80" s="243">
        <f t="shared" si="14"/>
        <v>494024.9700000002</v>
      </c>
      <c r="AU80" s="243">
        <f t="shared" si="15"/>
        <v>403851.66</v>
      </c>
      <c r="AV80" s="243">
        <f t="shared" si="16"/>
        <v>5315.0300000000007</v>
      </c>
      <c r="AW80" s="244">
        <f t="shared" si="17"/>
        <v>1395815.5300000003</v>
      </c>
      <c r="AX80" s="245">
        <f t="shared" si="18"/>
        <v>492623.87000000011</v>
      </c>
    </row>
    <row r="81" spans="1:50" ht="17.25" customHeight="1">
      <c r="A81" s="299" t="s">
        <v>430</v>
      </c>
      <c r="B81" s="299" t="s">
        <v>431</v>
      </c>
      <c r="C81" s="299" t="s">
        <v>102</v>
      </c>
      <c r="D81" s="301" t="s">
        <v>414</v>
      </c>
      <c r="E81" s="299" t="s">
        <v>15</v>
      </c>
      <c r="F81" s="301" t="s">
        <v>67</v>
      </c>
      <c r="G81" s="246">
        <v>5500534.7141995654</v>
      </c>
      <c r="H81" s="303">
        <v>5500534.7141995654</v>
      </c>
      <c r="I81" s="303">
        <v>1091770.6088051612</v>
      </c>
      <c r="J81" s="248">
        <v>0</v>
      </c>
      <c r="K81" s="248">
        <v>0</v>
      </c>
      <c r="L81" s="248">
        <v>394682.87</v>
      </c>
      <c r="M81" s="248">
        <v>0</v>
      </c>
      <c r="N81" s="248">
        <v>0</v>
      </c>
      <c r="O81" s="248">
        <v>580444.35000000044</v>
      </c>
      <c r="P81" s="248">
        <v>0</v>
      </c>
      <c r="Q81" s="248">
        <v>0</v>
      </c>
      <c r="R81" s="248">
        <v>3654059.7799999984</v>
      </c>
      <c r="S81" s="248">
        <v>0</v>
      </c>
      <c r="T81" s="248">
        <v>0</v>
      </c>
      <c r="U81" s="248">
        <v>3644481.3699999996</v>
      </c>
      <c r="V81" s="248">
        <v>0</v>
      </c>
      <c r="W81" s="248">
        <v>0</v>
      </c>
      <c r="X81" s="248">
        <v>620587.10000000009</v>
      </c>
      <c r="Y81" s="307">
        <v>0</v>
      </c>
      <c r="Z81" s="307">
        <v>0</v>
      </c>
      <c r="AA81" s="307">
        <v>0</v>
      </c>
      <c r="AB81" s="307">
        <v>0</v>
      </c>
      <c r="AC81" s="305">
        <v>227861.15000000014</v>
      </c>
      <c r="AD81" s="305">
        <v>747266.07000000111</v>
      </c>
      <c r="AE81" s="305">
        <v>0</v>
      </c>
      <c r="AF81" s="305">
        <v>3654059.7799999984</v>
      </c>
      <c r="AG81" s="305">
        <v>0</v>
      </c>
      <c r="AH81" s="305">
        <v>0</v>
      </c>
      <c r="AI81" s="305">
        <v>0</v>
      </c>
      <c r="AJ81" s="305">
        <v>885308.74</v>
      </c>
      <c r="AK81" s="305">
        <v>0</v>
      </c>
      <c r="AL81" s="305">
        <v>2759172.6299999994</v>
      </c>
      <c r="AM81" s="305">
        <v>0</v>
      </c>
      <c r="AN81" s="297">
        <f t="shared" si="19"/>
        <v>8894619.6246282868</v>
      </c>
      <c r="AO81" s="296">
        <f>VLOOKUP(A81,'Official Claims 2016Q4'!$B$2:$S$434,7,FALSE)</f>
        <v>975127</v>
      </c>
      <c r="AP81" s="296">
        <f>VLOOKUP(A81,'Official Claims 2016Q4'!$B$2:$S$434,12,FALSE)</f>
        <v>4553060</v>
      </c>
      <c r="AQ81" s="296">
        <f>VLOOKUP(A81,'Official Claims 2016Q4'!$B$2:$S$434,17,FALSE)</f>
        <v>2745845.6246282873</v>
      </c>
      <c r="AR81" s="296">
        <f>VLOOKUP(A81,'Official Claims 2016Q4'!$B$2:$S$434,18,FALSE)</f>
        <v>620587</v>
      </c>
      <c r="AS81" s="243">
        <f t="shared" si="13"/>
        <v>975127.22000000125</v>
      </c>
      <c r="AT81" s="243">
        <f t="shared" si="14"/>
        <v>3654059.7799999984</v>
      </c>
      <c r="AU81" s="243">
        <f t="shared" si="15"/>
        <v>3644481.3699999992</v>
      </c>
      <c r="AV81" s="243">
        <f t="shared" si="16"/>
        <v>620587.10000000009</v>
      </c>
      <c r="AW81" s="244">
        <f t="shared" si="17"/>
        <v>8894255.4699999988</v>
      </c>
      <c r="AX81" s="245">
        <f t="shared" si="18"/>
        <v>975127.22000000044</v>
      </c>
    </row>
    <row r="82" spans="1:50" ht="17.25" customHeight="1">
      <c r="A82" s="299" t="s">
        <v>432</v>
      </c>
      <c r="B82" s="299" t="s">
        <v>433</v>
      </c>
      <c r="C82" s="299" t="s">
        <v>102</v>
      </c>
      <c r="D82" s="301" t="s">
        <v>417</v>
      </c>
      <c r="E82" s="299" t="s">
        <v>15</v>
      </c>
      <c r="F82" s="301" t="s">
        <v>67</v>
      </c>
      <c r="G82" s="246">
        <v>3581300.9222259154</v>
      </c>
      <c r="H82" s="303">
        <v>3581300.9222259149</v>
      </c>
      <c r="I82" s="303">
        <v>699687.23290619534</v>
      </c>
      <c r="J82" s="248">
        <v>0</v>
      </c>
      <c r="K82" s="248">
        <v>0</v>
      </c>
      <c r="L82" s="248">
        <v>111560.7</v>
      </c>
      <c r="M82" s="248">
        <v>0</v>
      </c>
      <c r="N82" s="248">
        <v>0</v>
      </c>
      <c r="O82" s="248">
        <v>319012.19000000018</v>
      </c>
      <c r="P82" s="248">
        <v>0</v>
      </c>
      <c r="Q82" s="248">
        <v>0</v>
      </c>
      <c r="R82" s="248">
        <v>1134443.3199999998</v>
      </c>
      <c r="S82" s="248">
        <v>0</v>
      </c>
      <c r="T82" s="248">
        <v>0</v>
      </c>
      <c r="U82" s="248">
        <v>1742667.19</v>
      </c>
      <c r="V82" s="248">
        <v>0</v>
      </c>
      <c r="W82" s="248">
        <v>0</v>
      </c>
      <c r="X82" s="248">
        <v>165236.86999999997</v>
      </c>
      <c r="Y82" s="307">
        <v>0</v>
      </c>
      <c r="Z82" s="307">
        <v>0</v>
      </c>
      <c r="AA82" s="307">
        <v>0</v>
      </c>
      <c r="AB82" s="307">
        <v>0</v>
      </c>
      <c r="AC82" s="305">
        <v>110838.55</v>
      </c>
      <c r="AD82" s="305">
        <v>319734.34000000008</v>
      </c>
      <c r="AE82" s="305">
        <v>0</v>
      </c>
      <c r="AF82" s="305">
        <v>1134443.3199999998</v>
      </c>
      <c r="AG82" s="305">
        <v>0</v>
      </c>
      <c r="AH82" s="305">
        <v>0</v>
      </c>
      <c r="AI82" s="305">
        <v>0</v>
      </c>
      <c r="AJ82" s="305">
        <v>105075.68</v>
      </c>
      <c r="AK82" s="305">
        <v>0</v>
      </c>
      <c r="AL82" s="305">
        <v>1637591.51</v>
      </c>
      <c r="AM82" s="305">
        <v>0</v>
      </c>
      <c r="AN82" s="297">
        <f t="shared" si="19"/>
        <v>3472921.8843369801</v>
      </c>
      <c r="AO82" s="296">
        <f>VLOOKUP(A82,'Official Claims 2016Q4'!$B$2:$S$434,7,FALSE)</f>
        <v>430573</v>
      </c>
      <c r="AP82" s="296">
        <f>VLOOKUP(A82,'Official Claims 2016Q4'!$B$2:$S$434,12,FALSE)</f>
        <v>1681580</v>
      </c>
      <c r="AQ82" s="296">
        <f>VLOOKUP(A82,'Official Claims 2016Q4'!$B$2:$S$434,17,FALSE)</f>
        <v>1195531.8843369803</v>
      </c>
      <c r="AR82" s="296">
        <f>VLOOKUP(A82,'Official Claims 2016Q4'!$B$2:$S$434,18,FALSE)</f>
        <v>165237</v>
      </c>
      <c r="AS82" s="243">
        <f t="shared" si="13"/>
        <v>430572.89000000007</v>
      </c>
      <c r="AT82" s="243">
        <f t="shared" si="14"/>
        <v>1134443.3199999998</v>
      </c>
      <c r="AU82" s="243">
        <f t="shared" si="15"/>
        <v>1742667.19</v>
      </c>
      <c r="AV82" s="243">
        <f t="shared" si="16"/>
        <v>165236.86999999997</v>
      </c>
      <c r="AW82" s="244">
        <f t="shared" si="17"/>
        <v>3472920.27</v>
      </c>
      <c r="AX82" s="245">
        <f t="shared" si="18"/>
        <v>430572.89000000019</v>
      </c>
    </row>
    <row r="83" spans="1:50" ht="17.25" customHeight="1">
      <c r="A83" s="299" t="s">
        <v>434</v>
      </c>
      <c r="B83" s="299" t="s">
        <v>235</v>
      </c>
      <c r="C83" s="299" t="s">
        <v>102</v>
      </c>
      <c r="D83" s="301" t="s">
        <v>417</v>
      </c>
      <c r="E83" s="299" t="s">
        <v>15</v>
      </c>
      <c r="F83" s="301" t="s">
        <v>67</v>
      </c>
      <c r="G83" s="246">
        <v>9262007.6693075858</v>
      </c>
      <c r="H83" s="303">
        <v>9262007.6693075858</v>
      </c>
      <c r="I83" s="303">
        <v>1303323.2103063455</v>
      </c>
      <c r="J83" s="248">
        <v>0</v>
      </c>
      <c r="K83" s="248">
        <v>0</v>
      </c>
      <c r="L83" s="248">
        <v>507072.51</v>
      </c>
      <c r="M83" s="248">
        <v>0</v>
      </c>
      <c r="N83" s="248">
        <v>0</v>
      </c>
      <c r="O83" s="248">
        <v>792915.50000000035</v>
      </c>
      <c r="P83" s="248">
        <v>0</v>
      </c>
      <c r="Q83" s="248">
        <v>0</v>
      </c>
      <c r="R83" s="248">
        <v>2736015.4099999974</v>
      </c>
      <c r="S83" s="248">
        <v>0</v>
      </c>
      <c r="T83" s="248">
        <v>0</v>
      </c>
      <c r="U83" s="248">
        <v>2369095.19</v>
      </c>
      <c r="V83" s="248">
        <v>0</v>
      </c>
      <c r="W83" s="248">
        <v>0</v>
      </c>
      <c r="X83" s="248">
        <v>192838.85999999996</v>
      </c>
      <c r="Y83" s="307">
        <v>0</v>
      </c>
      <c r="Z83" s="307">
        <v>0</v>
      </c>
      <c r="AA83" s="307">
        <v>0</v>
      </c>
      <c r="AB83" s="307">
        <v>0</v>
      </c>
      <c r="AC83" s="305">
        <v>257012.21000000005</v>
      </c>
      <c r="AD83" s="305">
        <v>1042975.8000000007</v>
      </c>
      <c r="AE83" s="305">
        <v>0</v>
      </c>
      <c r="AF83" s="305">
        <v>2736015.4099999974</v>
      </c>
      <c r="AG83" s="305">
        <v>0</v>
      </c>
      <c r="AH83" s="305">
        <v>0</v>
      </c>
      <c r="AI83" s="305">
        <v>0</v>
      </c>
      <c r="AJ83" s="305">
        <v>132395</v>
      </c>
      <c r="AK83" s="305">
        <v>0</v>
      </c>
      <c r="AL83" s="305">
        <v>2236700.19</v>
      </c>
      <c r="AM83" s="305">
        <v>0</v>
      </c>
      <c r="AN83" s="297">
        <f t="shared" si="19"/>
        <v>6597938.5433042534</v>
      </c>
      <c r="AO83" s="296">
        <f>VLOOKUP(A83,'Official Claims 2016Q4'!$B$2:$S$434,7,FALSE)</f>
        <v>1299990</v>
      </c>
      <c r="AP83" s="296">
        <f>VLOOKUP(A83,'Official Claims 2016Q4'!$B$2:$S$434,12,FALSE)</f>
        <v>3213000</v>
      </c>
      <c r="AQ83" s="296">
        <f>VLOOKUP(A83,'Official Claims 2016Q4'!$B$2:$S$434,17,FALSE)</f>
        <v>1892109.5433042538</v>
      </c>
      <c r="AR83" s="296">
        <f>VLOOKUP(A83,'Official Claims 2016Q4'!$B$2:$S$434,18,FALSE)</f>
        <v>192839</v>
      </c>
      <c r="AS83" s="243">
        <f t="shared" si="13"/>
        <v>1299988.0100000007</v>
      </c>
      <c r="AT83" s="243">
        <f t="shared" si="14"/>
        <v>2736015.4099999974</v>
      </c>
      <c r="AU83" s="243">
        <f t="shared" si="15"/>
        <v>2369095.19</v>
      </c>
      <c r="AV83" s="243">
        <f t="shared" si="16"/>
        <v>192838.85999999996</v>
      </c>
      <c r="AW83" s="244">
        <f t="shared" si="17"/>
        <v>6597937.4699999979</v>
      </c>
      <c r="AX83" s="245">
        <f t="shared" si="18"/>
        <v>1299988.0100000002</v>
      </c>
    </row>
    <row r="84" spans="1:50" ht="17.25" customHeight="1">
      <c r="A84" s="299" t="s">
        <v>435</v>
      </c>
      <c r="B84" s="299" t="s">
        <v>234</v>
      </c>
      <c r="C84" s="299" t="s">
        <v>102</v>
      </c>
      <c r="D84" s="301" t="s">
        <v>417</v>
      </c>
      <c r="E84" s="299" t="s">
        <v>15</v>
      </c>
      <c r="F84" s="301" t="s">
        <v>67</v>
      </c>
      <c r="G84" s="246">
        <v>3846492.2248882921</v>
      </c>
      <c r="H84" s="303">
        <v>3846492.2248882921</v>
      </c>
      <c r="I84" s="303">
        <v>750289.98760657967</v>
      </c>
      <c r="J84" s="248">
        <v>0</v>
      </c>
      <c r="K84" s="248">
        <v>0</v>
      </c>
      <c r="L84" s="248">
        <v>114249.26999999999</v>
      </c>
      <c r="M84" s="248">
        <v>0</v>
      </c>
      <c r="N84" s="248">
        <v>0</v>
      </c>
      <c r="O84" s="248">
        <v>343296.17000000039</v>
      </c>
      <c r="P84" s="248">
        <v>0</v>
      </c>
      <c r="Q84" s="248">
        <v>0</v>
      </c>
      <c r="R84" s="248">
        <v>953321.10999999952</v>
      </c>
      <c r="S84" s="248">
        <v>0</v>
      </c>
      <c r="T84" s="248">
        <v>0</v>
      </c>
      <c r="U84" s="248">
        <v>1182752.76</v>
      </c>
      <c r="V84" s="248">
        <v>0</v>
      </c>
      <c r="W84" s="248">
        <v>0</v>
      </c>
      <c r="X84" s="248">
        <v>104538.30999999998</v>
      </c>
      <c r="Y84" s="307">
        <v>0</v>
      </c>
      <c r="Z84" s="307">
        <v>0</v>
      </c>
      <c r="AA84" s="307">
        <v>0</v>
      </c>
      <c r="AB84" s="307">
        <v>0</v>
      </c>
      <c r="AC84" s="305">
        <v>113609.33999999997</v>
      </c>
      <c r="AD84" s="305">
        <v>343936.10000000015</v>
      </c>
      <c r="AE84" s="305">
        <v>0</v>
      </c>
      <c r="AF84" s="305">
        <v>953321.10999999952</v>
      </c>
      <c r="AG84" s="305">
        <v>0</v>
      </c>
      <c r="AH84" s="305">
        <v>0</v>
      </c>
      <c r="AI84" s="305">
        <v>0</v>
      </c>
      <c r="AJ84" s="305">
        <v>95947.48</v>
      </c>
      <c r="AK84" s="305">
        <v>0</v>
      </c>
      <c r="AL84" s="305">
        <v>1086805.28</v>
      </c>
      <c r="AM84" s="305">
        <v>0</v>
      </c>
      <c r="AN84" s="297">
        <f t="shared" si="19"/>
        <v>2698155.7150020464</v>
      </c>
      <c r="AO84" s="296">
        <f>VLOOKUP(A84,'Official Claims 2016Q4'!$B$2:$S$434,7,FALSE)</f>
        <v>457545</v>
      </c>
      <c r="AP84" s="296">
        <f>VLOOKUP(A84,'Official Claims 2016Q4'!$B$2:$S$434,12,FALSE)</f>
        <v>1181610</v>
      </c>
      <c r="AQ84" s="296">
        <f>VLOOKUP(A84,'Official Claims 2016Q4'!$B$2:$S$434,17,FALSE)</f>
        <v>954462.71500204643</v>
      </c>
      <c r="AR84" s="296">
        <f>VLOOKUP(A84,'Official Claims 2016Q4'!$B$2:$S$434,18,FALSE)</f>
        <v>104538</v>
      </c>
      <c r="AS84" s="243">
        <f t="shared" si="13"/>
        <v>457545.44000000012</v>
      </c>
      <c r="AT84" s="243">
        <f t="shared" si="14"/>
        <v>953321.10999999952</v>
      </c>
      <c r="AU84" s="243">
        <f t="shared" si="15"/>
        <v>1182752.76</v>
      </c>
      <c r="AV84" s="243">
        <f t="shared" si="16"/>
        <v>104538.30999999998</v>
      </c>
      <c r="AW84" s="244">
        <f t="shared" si="17"/>
        <v>2698157.6199999996</v>
      </c>
      <c r="AX84" s="245">
        <f t="shared" si="18"/>
        <v>457545.44000000041</v>
      </c>
    </row>
    <row r="85" spans="1:50" ht="17.25" customHeight="1">
      <c r="A85" s="299" t="s">
        <v>436</v>
      </c>
      <c r="B85" s="299" t="s">
        <v>233</v>
      </c>
      <c r="C85" s="299" t="s">
        <v>102</v>
      </c>
      <c r="D85" s="301" t="s">
        <v>417</v>
      </c>
      <c r="E85" s="299" t="s">
        <v>15</v>
      </c>
      <c r="F85" s="301" t="s">
        <v>67</v>
      </c>
      <c r="G85" s="246">
        <v>3194411.8605664349</v>
      </c>
      <c r="H85" s="303">
        <v>3194411.8605664345</v>
      </c>
      <c r="I85" s="303">
        <v>635591.17709140643</v>
      </c>
      <c r="J85" s="248">
        <v>0</v>
      </c>
      <c r="K85" s="248">
        <v>0</v>
      </c>
      <c r="L85" s="248">
        <v>93252.27</v>
      </c>
      <c r="M85" s="248">
        <v>0</v>
      </c>
      <c r="N85" s="248">
        <v>0</v>
      </c>
      <c r="O85" s="248">
        <v>286460.78999999998</v>
      </c>
      <c r="P85" s="248">
        <v>0</v>
      </c>
      <c r="Q85" s="248">
        <v>0</v>
      </c>
      <c r="R85" s="248">
        <v>979972.62000000034</v>
      </c>
      <c r="S85" s="248">
        <v>0</v>
      </c>
      <c r="T85" s="248">
        <v>0</v>
      </c>
      <c r="U85" s="248">
        <v>1040653.9</v>
      </c>
      <c r="V85" s="248">
        <v>0</v>
      </c>
      <c r="W85" s="248">
        <v>0</v>
      </c>
      <c r="X85" s="248">
        <v>96942</v>
      </c>
      <c r="Y85" s="307">
        <v>0</v>
      </c>
      <c r="Z85" s="307">
        <v>0</v>
      </c>
      <c r="AA85" s="307">
        <v>0</v>
      </c>
      <c r="AB85" s="307">
        <v>0</v>
      </c>
      <c r="AC85" s="305">
        <v>98579.959999999919</v>
      </c>
      <c r="AD85" s="305">
        <v>281133.09999999986</v>
      </c>
      <c r="AE85" s="305">
        <v>0</v>
      </c>
      <c r="AF85" s="305">
        <v>979972.62000000034</v>
      </c>
      <c r="AG85" s="305">
        <v>0</v>
      </c>
      <c r="AH85" s="305">
        <v>0</v>
      </c>
      <c r="AI85" s="305">
        <v>0</v>
      </c>
      <c r="AJ85" s="305">
        <v>49602.62</v>
      </c>
      <c r="AK85" s="305">
        <v>0</v>
      </c>
      <c r="AL85" s="305">
        <v>991051.28</v>
      </c>
      <c r="AM85" s="305">
        <v>0</v>
      </c>
      <c r="AN85" s="297">
        <f t="shared" si="19"/>
        <v>2497278.4150382578</v>
      </c>
      <c r="AO85" s="296">
        <f>VLOOKUP(A85,'Official Claims 2016Q4'!$B$2:$S$434,7,FALSE)</f>
        <v>379713</v>
      </c>
      <c r="AP85" s="296">
        <f>VLOOKUP(A85,'Official Claims 2016Q4'!$B$2:$S$434,12,FALSE)</f>
        <v>1106020</v>
      </c>
      <c r="AQ85" s="296">
        <f>VLOOKUP(A85,'Official Claims 2016Q4'!$B$2:$S$434,17,FALSE)</f>
        <v>914603.41503825795</v>
      </c>
      <c r="AR85" s="296">
        <f>VLOOKUP(A85,'Official Claims 2016Q4'!$B$2:$S$434,18,FALSE)</f>
        <v>96942</v>
      </c>
      <c r="AS85" s="243">
        <f t="shared" si="13"/>
        <v>379713.05999999976</v>
      </c>
      <c r="AT85" s="243">
        <f t="shared" si="14"/>
        <v>979972.62000000034</v>
      </c>
      <c r="AU85" s="243">
        <f t="shared" si="15"/>
        <v>1040653.9</v>
      </c>
      <c r="AV85" s="243">
        <f t="shared" si="16"/>
        <v>96942</v>
      </c>
      <c r="AW85" s="244">
        <f t="shared" si="17"/>
        <v>2497281.5800000005</v>
      </c>
      <c r="AX85" s="245">
        <f t="shared" si="18"/>
        <v>379713.06</v>
      </c>
    </row>
    <row r="86" spans="1:50" ht="17.25" customHeight="1">
      <c r="A86" s="299" t="s">
        <v>437</v>
      </c>
      <c r="B86" s="299" t="s">
        <v>232</v>
      </c>
      <c r="C86" s="299" t="s">
        <v>102</v>
      </c>
      <c r="D86" s="301" t="s">
        <v>417</v>
      </c>
      <c r="E86" s="299" t="s">
        <v>15</v>
      </c>
      <c r="F86" s="301" t="s">
        <v>67</v>
      </c>
      <c r="G86" s="246">
        <v>445313.90914198267</v>
      </c>
      <c r="H86" s="303">
        <v>445313.90914198267</v>
      </c>
      <c r="I86" s="303">
        <v>75774.246206041717</v>
      </c>
      <c r="J86" s="248">
        <v>0</v>
      </c>
      <c r="K86" s="248">
        <v>0</v>
      </c>
      <c r="L86" s="248">
        <v>10370.32</v>
      </c>
      <c r="M86" s="248">
        <v>0</v>
      </c>
      <c r="N86" s="248">
        <v>0</v>
      </c>
      <c r="O86" s="248">
        <v>63450.830000000024</v>
      </c>
      <c r="P86" s="248">
        <v>0</v>
      </c>
      <c r="Q86" s="248">
        <v>0</v>
      </c>
      <c r="R86" s="248">
        <v>115582.96000000022</v>
      </c>
      <c r="S86" s="248">
        <v>0</v>
      </c>
      <c r="T86" s="248">
        <v>0</v>
      </c>
      <c r="U86" s="248">
        <v>114527.59</v>
      </c>
      <c r="V86" s="248">
        <v>0</v>
      </c>
      <c r="W86" s="248">
        <v>0</v>
      </c>
      <c r="X86" s="248">
        <v>10595.800000000003</v>
      </c>
      <c r="Y86" s="307">
        <v>0</v>
      </c>
      <c r="Z86" s="307">
        <v>0</v>
      </c>
      <c r="AA86" s="307">
        <v>0</v>
      </c>
      <c r="AB86" s="307">
        <v>0</v>
      </c>
      <c r="AC86" s="305">
        <v>22588.650000000023</v>
      </c>
      <c r="AD86" s="305">
        <v>51232.500000000015</v>
      </c>
      <c r="AE86" s="305">
        <v>0</v>
      </c>
      <c r="AF86" s="305">
        <v>115582.96000000022</v>
      </c>
      <c r="AG86" s="305">
        <v>0</v>
      </c>
      <c r="AH86" s="305">
        <v>0</v>
      </c>
      <c r="AI86" s="305">
        <v>0</v>
      </c>
      <c r="AJ86" s="305">
        <v>23829.69</v>
      </c>
      <c r="AK86" s="305">
        <v>0</v>
      </c>
      <c r="AL86" s="305">
        <v>90697.9</v>
      </c>
      <c r="AM86" s="305">
        <v>0</v>
      </c>
      <c r="AN86" s="297">
        <f t="shared" si="19"/>
        <v>314527.077423852</v>
      </c>
      <c r="AO86" s="296">
        <f>VLOOKUP(A86,'Official Claims 2016Q4'!$B$2:$S$434,7,FALSE)</f>
        <v>73821.100000000006</v>
      </c>
      <c r="AP86" s="296">
        <f>VLOOKUP(A86,'Official Claims 2016Q4'!$B$2:$S$434,12,FALSE)</f>
        <v>128118</v>
      </c>
      <c r="AQ86" s="296">
        <f>VLOOKUP(A86,'Official Claims 2016Q4'!$B$2:$S$434,17,FALSE)</f>
        <v>101992.177423852</v>
      </c>
      <c r="AR86" s="296">
        <f>VLOOKUP(A86,'Official Claims 2016Q4'!$B$2:$S$434,18,FALSE)</f>
        <v>10595.8</v>
      </c>
      <c r="AS86" s="243">
        <f t="shared" si="13"/>
        <v>73821.150000000038</v>
      </c>
      <c r="AT86" s="243">
        <f t="shared" si="14"/>
        <v>115582.96000000022</v>
      </c>
      <c r="AU86" s="243">
        <f t="shared" si="15"/>
        <v>114527.59</v>
      </c>
      <c r="AV86" s="243">
        <f t="shared" si="16"/>
        <v>10595.800000000003</v>
      </c>
      <c r="AW86" s="244">
        <f t="shared" si="17"/>
        <v>314527.50000000023</v>
      </c>
      <c r="AX86" s="245">
        <f t="shared" si="18"/>
        <v>73821.150000000023</v>
      </c>
    </row>
    <row r="87" spans="1:50" ht="17.25" customHeight="1">
      <c r="A87" s="299" t="s">
        <v>438</v>
      </c>
      <c r="B87" s="299" t="s">
        <v>231</v>
      </c>
      <c r="C87" s="299" t="s">
        <v>102</v>
      </c>
      <c r="D87" s="301" t="s">
        <v>417</v>
      </c>
      <c r="E87" s="299" t="s">
        <v>15</v>
      </c>
      <c r="F87" s="301" t="s">
        <v>67</v>
      </c>
      <c r="G87" s="246">
        <v>1334743.4305358836</v>
      </c>
      <c r="H87" s="303">
        <v>1334743.4305358836</v>
      </c>
      <c r="I87" s="303">
        <v>294899.17387147795</v>
      </c>
      <c r="J87" s="248">
        <v>0</v>
      </c>
      <c r="K87" s="248">
        <v>0</v>
      </c>
      <c r="L87" s="248">
        <v>65090.559999999998</v>
      </c>
      <c r="M87" s="248">
        <v>0</v>
      </c>
      <c r="N87" s="248">
        <v>0</v>
      </c>
      <c r="O87" s="248">
        <v>122779.42000000006</v>
      </c>
      <c r="P87" s="248">
        <v>0</v>
      </c>
      <c r="Q87" s="248">
        <v>0</v>
      </c>
      <c r="R87" s="248">
        <v>791028.84000000102</v>
      </c>
      <c r="S87" s="248">
        <v>0</v>
      </c>
      <c r="T87" s="248">
        <v>0</v>
      </c>
      <c r="U87" s="248">
        <v>217637.2</v>
      </c>
      <c r="V87" s="248">
        <v>0</v>
      </c>
      <c r="W87" s="248">
        <v>0</v>
      </c>
      <c r="X87" s="248">
        <v>24923.299999999992</v>
      </c>
      <c r="Y87" s="307">
        <v>0</v>
      </c>
      <c r="Z87" s="307">
        <v>0</v>
      </c>
      <c r="AA87" s="307">
        <v>0</v>
      </c>
      <c r="AB87" s="307">
        <v>0</v>
      </c>
      <c r="AC87" s="305">
        <v>42512.099999999984</v>
      </c>
      <c r="AD87" s="305">
        <v>145357.88000000003</v>
      </c>
      <c r="AE87" s="305">
        <v>0</v>
      </c>
      <c r="AF87" s="305">
        <v>791028.84000000102</v>
      </c>
      <c r="AG87" s="305">
        <v>0</v>
      </c>
      <c r="AH87" s="305">
        <v>0</v>
      </c>
      <c r="AI87" s="305">
        <v>0</v>
      </c>
      <c r="AJ87" s="305">
        <v>80130</v>
      </c>
      <c r="AK87" s="305">
        <v>0</v>
      </c>
      <c r="AL87" s="305">
        <v>137507.20000000001</v>
      </c>
      <c r="AM87" s="305">
        <v>0</v>
      </c>
      <c r="AN87" s="297">
        <f t="shared" si="19"/>
        <v>1221459.4978793301</v>
      </c>
      <c r="AO87" s="296">
        <f>VLOOKUP(A87,'Official Claims 2016Q4'!$B$2:$S$434,7,FALSE)</f>
        <v>187870</v>
      </c>
      <c r="AP87" s="296">
        <f>VLOOKUP(A87,'Official Claims 2016Q4'!$B$2:$S$434,12,FALSE)</f>
        <v>852683</v>
      </c>
      <c r="AQ87" s="296">
        <f>VLOOKUP(A87,'Official Claims 2016Q4'!$B$2:$S$434,17,FALSE)</f>
        <v>155983.19787932996</v>
      </c>
      <c r="AR87" s="296">
        <f>VLOOKUP(A87,'Official Claims 2016Q4'!$B$2:$S$434,18,FALSE)</f>
        <v>24923.3</v>
      </c>
      <c r="AS87" s="243">
        <f t="shared" si="13"/>
        <v>187869.98</v>
      </c>
      <c r="AT87" s="243">
        <f t="shared" si="14"/>
        <v>791028.84000000102</v>
      </c>
      <c r="AU87" s="243">
        <f t="shared" si="15"/>
        <v>217637.2</v>
      </c>
      <c r="AV87" s="243">
        <f t="shared" si="16"/>
        <v>24923.299999999992</v>
      </c>
      <c r="AW87" s="244">
        <f t="shared" si="17"/>
        <v>1221459.320000001</v>
      </c>
      <c r="AX87" s="245">
        <f t="shared" si="18"/>
        <v>187869.98000000004</v>
      </c>
    </row>
    <row r="88" spans="1:50" ht="17.25" customHeight="1">
      <c r="A88" s="299" t="s">
        <v>439</v>
      </c>
      <c r="B88" s="299" t="s">
        <v>440</v>
      </c>
      <c r="C88" s="299" t="s">
        <v>102</v>
      </c>
      <c r="D88" s="301" t="s">
        <v>417</v>
      </c>
      <c r="E88" s="299" t="s">
        <v>15</v>
      </c>
      <c r="F88" s="301" t="s">
        <v>67</v>
      </c>
      <c r="G88" s="246">
        <v>322505.65716587671</v>
      </c>
      <c r="H88" s="303">
        <v>322505.65716587671</v>
      </c>
      <c r="I88" s="303">
        <v>67471.344768767391</v>
      </c>
      <c r="J88" s="248">
        <v>0</v>
      </c>
      <c r="K88" s="248">
        <v>0</v>
      </c>
      <c r="L88" s="248">
        <v>34913.909999999996</v>
      </c>
      <c r="M88" s="248">
        <v>0</v>
      </c>
      <c r="N88" s="248">
        <v>0</v>
      </c>
      <c r="O88" s="248">
        <v>62440.750000000044</v>
      </c>
      <c r="P88" s="248">
        <v>0</v>
      </c>
      <c r="Q88" s="248">
        <v>0</v>
      </c>
      <c r="R88" s="248">
        <v>304911.1700000001</v>
      </c>
      <c r="S88" s="248">
        <v>0</v>
      </c>
      <c r="T88" s="248">
        <v>0</v>
      </c>
      <c r="U88" s="248">
        <v>241867.03999999998</v>
      </c>
      <c r="V88" s="248">
        <v>0</v>
      </c>
      <c r="W88" s="248">
        <v>0</v>
      </c>
      <c r="X88" s="248">
        <v>22424.280000000002</v>
      </c>
      <c r="Y88" s="307">
        <v>0</v>
      </c>
      <c r="Z88" s="307">
        <v>0</v>
      </c>
      <c r="AA88" s="307">
        <v>0</v>
      </c>
      <c r="AB88" s="307">
        <v>0</v>
      </c>
      <c r="AC88" s="305">
        <v>24685.510000000002</v>
      </c>
      <c r="AD88" s="305">
        <v>72669.14999999998</v>
      </c>
      <c r="AE88" s="305">
        <v>0</v>
      </c>
      <c r="AF88" s="305">
        <v>304911.1700000001</v>
      </c>
      <c r="AG88" s="305">
        <v>0</v>
      </c>
      <c r="AH88" s="305">
        <v>0</v>
      </c>
      <c r="AI88" s="305">
        <v>0</v>
      </c>
      <c r="AJ88" s="305">
        <v>453.43</v>
      </c>
      <c r="AK88" s="305">
        <v>0</v>
      </c>
      <c r="AL88" s="305">
        <v>241413.61</v>
      </c>
      <c r="AM88" s="305">
        <v>0</v>
      </c>
      <c r="AN88" s="297">
        <f t="shared" si="19"/>
        <v>666557.32278227503</v>
      </c>
      <c r="AO88" s="296">
        <f>VLOOKUP(A88,'Official Claims 2016Q4'!$B$2:$S$434,7,FALSE)</f>
        <v>97354.7</v>
      </c>
      <c r="AP88" s="296">
        <f>VLOOKUP(A88,'Official Claims 2016Q4'!$B$2:$S$434,12,FALSE)</f>
        <v>306056</v>
      </c>
      <c r="AQ88" s="296">
        <f>VLOOKUP(A88,'Official Claims 2016Q4'!$B$2:$S$434,17,FALSE)</f>
        <v>240722.32278227501</v>
      </c>
      <c r="AR88" s="296">
        <f>VLOOKUP(A88,'Official Claims 2016Q4'!$B$2:$S$434,18,FALSE)</f>
        <v>22424.3</v>
      </c>
      <c r="AS88" s="243">
        <f t="shared" si="13"/>
        <v>97354.659999999974</v>
      </c>
      <c r="AT88" s="243">
        <f t="shared" si="14"/>
        <v>304911.1700000001</v>
      </c>
      <c r="AU88" s="243">
        <f t="shared" si="15"/>
        <v>241867.03999999998</v>
      </c>
      <c r="AV88" s="243">
        <f t="shared" si="16"/>
        <v>22424.280000000002</v>
      </c>
      <c r="AW88" s="244">
        <f t="shared" si="17"/>
        <v>666557.15000000014</v>
      </c>
      <c r="AX88" s="245">
        <f t="shared" si="18"/>
        <v>97354.660000000033</v>
      </c>
    </row>
    <row r="89" spans="1:50" ht="17.25" customHeight="1">
      <c r="A89" s="299" t="s">
        <v>441</v>
      </c>
      <c r="B89" s="299" t="s">
        <v>230</v>
      </c>
      <c r="C89" s="299" t="s">
        <v>102</v>
      </c>
      <c r="D89" s="301" t="s">
        <v>417</v>
      </c>
      <c r="E89" s="299" t="s">
        <v>15</v>
      </c>
      <c r="F89" s="301" t="s">
        <v>67</v>
      </c>
      <c r="G89" s="246">
        <v>549632.18869723799</v>
      </c>
      <c r="H89" s="303">
        <v>549632.18869723799</v>
      </c>
      <c r="I89" s="303">
        <v>101248.91378480136</v>
      </c>
      <c r="J89" s="248">
        <v>0</v>
      </c>
      <c r="K89" s="248">
        <v>0</v>
      </c>
      <c r="L89" s="248">
        <v>16743.04</v>
      </c>
      <c r="M89" s="248">
        <v>0</v>
      </c>
      <c r="N89" s="248">
        <v>0</v>
      </c>
      <c r="O89" s="248">
        <v>61940.730000000018</v>
      </c>
      <c r="P89" s="248">
        <v>0</v>
      </c>
      <c r="Q89" s="248">
        <v>0</v>
      </c>
      <c r="R89" s="248">
        <v>189829.46000000008</v>
      </c>
      <c r="S89" s="248">
        <v>0</v>
      </c>
      <c r="T89" s="248">
        <v>0</v>
      </c>
      <c r="U89" s="248">
        <v>141398.11000000002</v>
      </c>
      <c r="V89" s="248">
        <v>0</v>
      </c>
      <c r="W89" s="248">
        <v>0</v>
      </c>
      <c r="X89" s="248">
        <v>29977.64</v>
      </c>
      <c r="Y89" s="307">
        <v>0</v>
      </c>
      <c r="Z89" s="307">
        <v>0</v>
      </c>
      <c r="AA89" s="307">
        <v>0</v>
      </c>
      <c r="AB89" s="307">
        <v>0</v>
      </c>
      <c r="AC89" s="305">
        <v>22098.960000000014</v>
      </c>
      <c r="AD89" s="305">
        <v>56584.810000000034</v>
      </c>
      <c r="AE89" s="305">
        <v>0</v>
      </c>
      <c r="AF89" s="305">
        <v>189829.46000000008</v>
      </c>
      <c r="AG89" s="305">
        <v>0</v>
      </c>
      <c r="AH89" s="305">
        <v>0</v>
      </c>
      <c r="AI89" s="305">
        <v>0</v>
      </c>
      <c r="AJ89" s="305">
        <v>8303.01</v>
      </c>
      <c r="AK89" s="305">
        <v>0</v>
      </c>
      <c r="AL89" s="305">
        <v>133095.1</v>
      </c>
      <c r="AM89" s="305">
        <v>0</v>
      </c>
      <c r="AN89" s="297">
        <f t="shared" si="19"/>
        <v>439888.87335390993</v>
      </c>
      <c r="AO89" s="296">
        <f>VLOOKUP(A89,'Official Claims 2016Q4'!$B$2:$S$434,7,FALSE)</f>
        <v>78683.8</v>
      </c>
      <c r="AP89" s="296">
        <f>VLOOKUP(A89,'Official Claims 2016Q4'!$B$2:$S$434,12,FALSE)</f>
        <v>189641</v>
      </c>
      <c r="AQ89" s="296">
        <f>VLOOKUP(A89,'Official Claims 2016Q4'!$B$2:$S$434,17,FALSE)</f>
        <v>141586.47335391</v>
      </c>
      <c r="AR89" s="296">
        <f>VLOOKUP(A89,'Official Claims 2016Q4'!$B$2:$S$434,18,FALSE)</f>
        <v>29977.599999999999</v>
      </c>
      <c r="AS89" s="243">
        <f t="shared" si="13"/>
        <v>78683.770000000048</v>
      </c>
      <c r="AT89" s="243">
        <f t="shared" si="14"/>
        <v>189829.46000000008</v>
      </c>
      <c r="AU89" s="243">
        <f t="shared" si="15"/>
        <v>141398.11000000002</v>
      </c>
      <c r="AV89" s="243">
        <f t="shared" si="16"/>
        <v>29977.64</v>
      </c>
      <c r="AW89" s="244">
        <f t="shared" si="17"/>
        <v>439888.9800000001</v>
      </c>
      <c r="AX89" s="245">
        <f t="shared" si="18"/>
        <v>78683.770000000019</v>
      </c>
    </row>
    <row r="90" spans="1:50" ht="17.25" customHeight="1">
      <c r="A90" s="299" t="s">
        <v>442</v>
      </c>
      <c r="B90" s="299" t="s">
        <v>229</v>
      </c>
      <c r="C90" s="299" t="s">
        <v>102</v>
      </c>
      <c r="D90" s="301" t="s">
        <v>417</v>
      </c>
      <c r="E90" s="299" t="s">
        <v>15</v>
      </c>
      <c r="F90" s="301" t="s">
        <v>67</v>
      </c>
      <c r="G90" s="246">
        <v>1556910.1962100537</v>
      </c>
      <c r="H90" s="303">
        <v>1556910.1962100537</v>
      </c>
      <c r="I90" s="303">
        <v>307844.05570540711</v>
      </c>
      <c r="J90" s="248">
        <v>0</v>
      </c>
      <c r="K90" s="248">
        <v>0</v>
      </c>
      <c r="L90" s="248">
        <v>77957.55</v>
      </c>
      <c r="M90" s="248">
        <v>0</v>
      </c>
      <c r="N90" s="248">
        <v>0</v>
      </c>
      <c r="O90" s="248">
        <v>153515.65999999992</v>
      </c>
      <c r="P90" s="248">
        <v>0</v>
      </c>
      <c r="Q90" s="248">
        <v>0</v>
      </c>
      <c r="R90" s="248">
        <v>825326.54000000027</v>
      </c>
      <c r="S90" s="248">
        <v>0</v>
      </c>
      <c r="T90" s="248">
        <v>0</v>
      </c>
      <c r="U90" s="248">
        <v>221961.27</v>
      </c>
      <c r="V90" s="248">
        <v>0</v>
      </c>
      <c r="W90" s="248">
        <v>0</v>
      </c>
      <c r="X90" s="248">
        <v>54226.909999999982</v>
      </c>
      <c r="Y90" s="307">
        <v>0</v>
      </c>
      <c r="Z90" s="307">
        <v>0</v>
      </c>
      <c r="AA90" s="307">
        <v>0</v>
      </c>
      <c r="AB90" s="307">
        <v>0</v>
      </c>
      <c r="AC90" s="305">
        <v>53345.780000000042</v>
      </c>
      <c r="AD90" s="305">
        <v>178127.43000000005</v>
      </c>
      <c r="AE90" s="305">
        <v>0</v>
      </c>
      <c r="AF90" s="305">
        <v>825326.54000000027</v>
      </c>
      <c r="AG90" s="305">
        <v>0</v>
      </c>
      <c r="AH90" s="305">
        <v>0</v>
      </c>
      <c r="AI90" s="305">
        <v>0</v>
      </c>
      <c r="AJ90" s="305">
        <v>79270</v>
      </c>
      <c r="AK90" s="305">
        <v>0</v>
      </c>
      <c r="AL90" s="305">
        <v>142691.27000000002</v>
      </c>
      <c r="AM90" s="305">
        <v>0</v>
      </c>
      <c r="AN90" s="297">
        <f t="shared" si="19"/>
        <v>1332987.7842003899</v>
      </c>
      <c r="AO90" s="296">
        <f>VLOOKUP(A90,'Official Claims 2016Q4'!$B$2:$S$434,7,FALSE)</f>
        <v>231473</v>
      </c>
      <c r="AP90" s="296">
        <f>VLOOKUP(A90,'Official Claims 2016Q4'!$B$2:$S$434,12,FALSE)</f>
        <v>874059</v>
      </c>
      <c r="AQ90" s="296">
        <f>VLOOKUP(A90,'Official Claims 2016Q4'!$B$2:$S$434,17,FALSE)</f>
        <v>173228.88420038999</v>
      </c>
      <c r="AR90" s="296">
        <f>VLOOKUP(A90,'Official Claims 2016Q4'!$B$2:$S$434,18,FALSE)</f>
        <v>54226.9</v>
      </c>
      <c r="AS90" s="243">
        <f t="shared" si="13"/>
        <v>231473.21000000008</v>
      </c>
      <c r="AT90" s="243">
        <f t="shared" si="14"/>
        <v>825326.54000000027</v>
      </c>
      <c r="AU90" s="243">
        <f t="shared" si="15"/>
        <v>221961.27000000002</v>
      </c>
      <c r="AV90" s="243">
        <f t="shared" si="16"/>
        <v>54226.909999999982</v>
      </c>
      <c r="AW90" s="244">
        <f t="shared" si="17"/>
        <v>1332987.9300000002</v>
      </c>
      <c r="AX90" s="245">
        <f t="shared" si="18"/>
        <v>231473.2099999999</v>
      </c>
    </row>
    <row r="91" spans="1:50" ht="17.25" customHeight="1">
      <c r="A91" s="299" t="s">
        <v>443</v>
      </c>
      <c r="B91" s="299" t="s">
        <v>228</v>
      </c>
      <c r="C91" s="299" t="s">
        <v>102</v>
      </c>
      <c r="D91" s="301" t="s">
        <v>417</v>
      </c>
      <c r="E91" s="299" t="s">
        <v>15</v>
      </c>
      <c r="F91" s="301" t="s">
        <v>67</v>
      </c>
      <c r="G91" s="246">
        <v>936840.2655825885</v>
      </c>
      <c r="H91" s="303">
        <v>936840.2655825885</v>
      </c>
      <c r="I91" s="303">
        <v>207595.98333663712</v>
      </c>
      <c r="J91" s="248">
        <v>0</v>
      </c>
      <c r="K91" s="248">
        <v>0</v>
      </c>
      <c r="L91" s="248">
        <v>75694.149999999994</v>
      </c>
      <c r="M91" s="248">
        <v>0</v>
      </c>
      <c r="N91" s="248">
        <v>0</v>
      </c>
      <c r="O91" s="248">
        <v>102058</v>
      </c>
      <c r="P91" s="248">
        <v>0</v>
      </c>
      <c r="Q91" s="248">
        <v>0</v>
      </c>
      <c r="R91" s="248">
        <v>501453.64</v>
      </c>
      <c r="S91" s="248">
        <v>0</v>
      </c>
      <c r="T91" s="248">
        <v>0</v>
      </c>
      <c r="U91" s="248">
        <v>447933.10000000003</v>
      </c>
      <c r="V91" s="248">
        <v>0</v>
      </c>
      <c r="W91" s="248">
        <v>0</v>
      </c>
      <c r="X91" s="248">
        <v>42321.629999999976</v>
      </c>
      <c r="Y91" s="307">
        <v>0</v>
      </c>
      <c r="Z91" s="307">
        <v>0</v>
      </c>
      <c r="AA91" s="307">
        <v>0</v>
      </c>
      <c r="AB91" s="307">
        <v>0</v>
      </c>
      <c r="AC91" s="305">
        <v>39262.390000000007</v>
      </c>
      <c r="AD91" s="305">
        <v>138489.7600000001</v>
      </c>
      <c r="AE91" s="305">
        <v>0</v>
      </c>
      <c r="AF91" s="305">
        <v>501453.64</v>
      </c>
      <c r="AG91" s="305">
        <v>0</v>
      </c>
      <c r="AH91" s="305">
        <v>0</v>
      </c>
      <c r="AI91" s="305">
        <v>0</v>
      </c>
      <c r="AJ91" s="305">
        <v>182631.46000000002</v>
      </c>
      <c r="AK91" s="305">
        <v>0</v>
      </c>
      <c r="AL91" s="305">
        <v>265301.64</v>
      </c>
      <c r="AM91" s="305">
        <v>0</v>
      </c>
      <c r="AN91" s="297">
        <f t="shared" si="19"/>
        <v>1169460.6789313261</v>
      </c>
      <c r="AO91" s="296">
        <f>VLOOKUP(A91,'Official Claims 2016Q4'!$B$2:$S$434,7,FALSE)</f>
        <v>177752</v>
      </c>
      <c r="AP91" s="296">
        <f>VLOOKUP(A91,'Official Claims 2016Q4'!$B$2:$S$434,12,FALSE)</f>
        <v>716573</v>
      </c>
      <c r="AQ91" s="296">
        <f>VLOOKUP(A91,'Official Claims 2016Q4'!$B$2:$S$434,17,FALSE)</f>
        <v>232814.07893132599</v>
      </c>
      <c r="AR91" s="296">
        <f>VLOOKUP(A91,'Official Claims 2016Q4'!$B$2:$S$434,18,FALSE)</f>
        <v>42321.599999999999</v>
      </c>
      <c r="AS91" s="243">
        <f t="shared" si="13"/>
        <v>177752.15000000011</v>
      </c>
      <c r="AT91" s="243">
        <f t="shared" si="14"/>
        <v>501453.64</v>
      </c>
      <c r="AU91" s="243">
        <f t="shared" si="15"/>
        <v>447933.10000000003</v>
      </c>
      <c r="AV91" s="243">
        <f t="shared" si="16"/>
        <v>42321.629999999976</v>
      </c>
      <c r="AW91" s="244">
        <f t="shared" si="17"/>
        <v>1169460.52</v>
      </c>
      <c r="AX91" s="245">
        <f t="shared" si="18"/>
        <v>177752.15</v>
      </c>
    </row>
    <row r="92" spans="1:50" ht="17.25" customHeight="1">
      <c r="A92" s="299" t="s">
        <v>444</v>
      </c>
      <c r="B92" s="299" t="s">
        <v>227</v>
      </c>
      <c r="C92" s="299" t="s">
        <v>102</v>
      </c>
      <c r="D92" s="301" t="s">
        <v>417</v>
      </c>
      <c r="E92" s="299" t="s">
        <v>15</v>
      </c>
      <c r="F92" s="301" t="s">
        <v>67</v>
      </c>
      <c r="G92" s="246">
        <v>1744566.8311100276</v>
      </c>
      <c r="H92" s="303">
        <v>1744566.8311100274</v>
      </c>
      <c r="I92" s="303">
        <v>332107.48958233604</v>
      </c>
      <c r="J92" s="248">
        <v>0</v>
      </c>
      <c r="K92" s="248">
        <v>0</v>
      </c>
      <c r="L92" s="248">
        <v>55574.080000000002</v>
      </c>
      <c r="M92" s="248">
        <v>0</v>
      </c>
      <c r="N92" s="248">
        <v>0</v>
      </c>
      <c r="O92" s="248">
        <v>174511.31999999977</v>
      </c>
      <c r="P92" s="248">
        <v>0</v>
      </c>
      <c r="Q92" s="248">
        <v>0</v>
      </c>
      <c r="R92" s="248">
        <v>891604.65999999968</v>
      </c>
      <c r="S92" s="248">
        <v>0</v>
      </c>
      <c r="T92" s="248">
        <v>0</v>
      </c>
      <c r="U92" s="248">
        <v>609947.45000000007</v>
      </c>
      <c r="V92" s="248">
        <v>0</v>
      </c>
      <c r="W92" s="248">
        <v>0</v>
      </c>
      <c r="X92" s="248">
        <v>267615.62000000005</v>
      </c>
      <c r="Y92" s="307">
        <v>0</v>
      </c>
      <c r="Z92" s="307">
        <v>0</v>
      </c>
      <c r="AA92" s="307">
        <v>0</v>
      </c>
      <c r="AB92" s="307">
        <v>0</v>
      </c>
      <c r="AC92" s="305">
        <v>67355.11000000003</v>
      </c>
      <c r="AD92" s="305">
        <v>162730.28999999986</v>
      </c>
      <c r="AE92" s="305">
        <v>0</v>
      </c>
      <c r="AF92" s="305">
        <v>891604.65999999968</v>
      </c>
      <c r="AG92" s="305">
        <v>0</v>
      </c>
      <c r="AH92" s="305">
        <v>0</v>
      </c>
      <c r="AI92" s="305">
        <v>0</v>
      </c>
      <c r="AJ92" s="305">
        <v>108298.87</v>
      </c>
      <c r="AK92" s="305">
        <v>0</v>
      </c>
      <c r="AL92" s="305">
        <v>501648.58</v>
      </c>
      <c r="AM92" s="305">
        <v>0</v>
      </c>
      <c r="AN92" s="297">
        <f t="shared" si="19"/>
        <v>1999251.0240049951</v>
      </c>
      <c r="AO92" s="296">
        <f>VLOOKUP(A92,'Official Claims 2016Q4'!$B$2:$S$434,7,FALSE)</f>
        <v>230085</v>
      </c>
      <c r="AP92" s="296">
        <f>VLOOKUP(A92,'Official Claims 2016Q4'!$B$2:$S$434,12,FALSE)</f>
        <v>1135820</v>
      </c>
      <c r="AQ92" s="296">
        <f>VLOOKUP(A92,'Official Claims 2016Q4'!$B$2:$S$434,17,FALSE)</f>
        <v>365730.02400499512</v>
      </c>
      <c r="AR92" s="296">
        <f>VLOOKUP(A92,'Official Claims 2016Q4'!$B$2:$S$434,18,FALSE)</f>
        <v>267616</v>
      </c>
      <c r="AS92" s="243">
        <f t="shared" si="13"/>
        <v>230085.39999999991</v>
      </c>
      <c r="AT92" s="243">
        <f t="shared" si="14"/>
        <v>891604.65999999968</v>
      </c>
      <c r="AU92" s="243">
        <f t="shared" si="15"/>
        <v>609947.44999999995</v>
      </c>
      <c r="AV92" s="243">
        <f t="shared" si="16"/>
        <v>267615.62000000005</v>
      </c>
      <c r="AW92" s="244">
        <f t="shared" si="17"/>
        <v>1999253.13</v>
      </c>
      <c r="AX92" s="245">
        <f t="shared" si="18"/>
        <v>230085.39999999979</v>
      </c>
    </row>
    <row r="93" spans="1:50" ht="17.25" customHeight="1">
      <c r="A93" s="299" t="s">
        <v>445</v>
      </c>
      <c r="B93" s="299" t="s">
        <v>226</v>
      </c>
      <c r="C93" s="299" t="s">
        <v>102</v>
      </c>
      <c r="D93" s="301" t="s">
        <v>417</v>
      </c>
      <c r="E93" s="299" t="s">
        <v>15</v>
      </c>
      <c r="F93" s="301" t="s">
        <v>67</v>
      </c>
      <c r="G93" s="246">
        <v>1184837.2096110201</v>
      </c>
      <c r="H93" s="303">
        <v>1184837.2096110201</v>
      </c>
      <c r="I93" s="303">
        <v>218099.03649874227</v>
      </c>
      <c r="J93" s="248">
        <v>0</v>
      </c>
      <c r="K93" s="248">
        <v>0</v>
      </c>
      <c r="L93" s="248">
        <v>28824.36</v>
      </c>
      <c r="M93" s="248">
        <v>0</v>
      </c>
      <c r="N93" s="248">
        <v>0</v>
      </c>
      <c r="O93" s="248">
        <v>121259.26999999981</v>
      </c>
      <c r="P93" s="248">
        <v>0</v>
      </c>
      <c r="Q93" s="248">
        <v>0</v>
      </c>
      <c r="R93" s="248">
        <v>367411.25999999995</v>
      </c>
      <c r="S93" s="248">
        <v>0</v>
      </c>
      <c r="T93" s="248">
        <v>0</v>
      </c>
      <c r="U93" s="248">
        <v>303700.89</v>
      </c>
      <c r="V93" s="248">
        <v>0</v>
      </c>
      <c r="W93" s="248">
        <v>0</v>
      </c>
      <c r="X93" s="248">
        <v>31495.499999999989</v>
      </c>
      <c r="Y93" s="307">
        <v>0</v>
      </c>
      <c r="Z93" s="307">
        <v>0</v>
      </c>
      <c r="AA93" s="307">
        <v>0</v>
      </c>
      <c r="AB93" s="307">
        <v>0</v>
      </c>
      <c r="AC93" s="305">
        <v>44850.75</v>
      </c>
      <c r="AD93" s="305">
        <v>105232.8799999999</v>
      </c>
      <c r="AE93" s="305">
        <v>0</v>
      </c>
      <c r="AF93" s="305">
        <v>367411.25999999995</v>
      </c>
      <c r="AG93" s="305">
        <v>0</v>
      </c>
      <c r="AH93" s="305">
        <v>0</v>
      </c>
      <c r="AI93" s="305">
        <v>0</v>
      </c>
      <c r="AJ93" s="305">
        <v>33085.82</v>
      </c>
      <c r="AK93" s="305">
        <v>0</v>
      </c>
      <c r="AL93" s="305">
        <v>270615.07</v>
      </c>
      <c r="AM93" s="305">
        <v>0</v>
      </c>
      <c r="AN93" s="297">
        <f t="shared" si="19"/>
        <v>852691.939302554</v>
      </c>
      <c r="AO93" s="296">
        <f>VLOOKUP(A93,'Official Claims 2016Q4'!$B$2:$S$434,7,FALSE)</f>
        <v>150084</v>
      </c>
      <c r="AP93" s="296">
        <f>VLOOKUP(A93,'Official Claims 2016Q4'!$B$2:$S$434,12,FALSE)</f>
        <v>422533</v>
      </c>
      <c r="AQ93" s="296">
        <f>VLOOKUP(A93,'Official Claims 2016Q4'!$B$2:$S$434,17,FALSE)</f>
        <v>248579.43930255403</v>
      </c>
      <c r="AR93" s="296">
        <f>VLOOKUP(A93,'Official Claims 2016Q4'!$B$2:$S$434,18,FALSE)</f>
        <v>31495.5</v>
      </c>
      <c r="AS93" s="243">
        <f t="shared" si="13"/>
        <v>150083.62999999989</v>
      </c>
      <c r="AT93" s="243">
        <f t="shared" si="14"/>
        <v>367411.25999999995</v>
      </c>
      <c r="AU93" s="243">
        <f t="shared" si="15"/>
        <v>303700.89</v>
      </c>
      <c r="AV93" s="243">
        <f t="shared" si="16"/>
        <v>31495.499999999989</v>
      </c>
      <c r="AW93" s="244">
        <f t="shared" si="17"/>
        <v>852691.2799999998</v>
      </c>
      <c r="AX93" s="245">
        <f t="shared" si="18"/>
        <v>150083.62999999983</v>
      </c>
    </row>
    <row r="94" spans="1:50" ht="17.25" customHeight="1">
      <c r="A94" s="299" t="s">
        <v>446</v>
      </c>
      <c r="B94" s="299" t="s">
        <v>225</v>
      </c>
      <c r="C94" s="299" t="s">
        <v>102</v>
      </c>
      <c r="D94" s="301" t="s">
        <v>417</v>
      </c>
      <c r="E94" s="299" t="s">
        <v>15</v>
      </c>
      <c r="F94" s="301" t="s">
        <v>67</v>
      </c>
      <c r="G94" s="246">
        <v>2560460.2970455345</v>
      </c>
      <c r="H94" s="303">
        <v>2560460.2970455345</v>
      </c>
      <c r="I94" s="303">
        <v>435852.06716416619</v>
      </c>
      <c r="J94" s="248">
        <v>0</v>
      </c>
      <c r="K94" s="248">
        <v>0</v>
      </c>
      <c r="L94" s="248">
        <v>115790.72</v>
      </c>
      <c r="M94" s="248">
        <v>0</v>
      </c>
      <c r="N94" s="248">
        <v>0</v>
      </c>
      <c r="O94" s="248">
        <v>229283.38000000018</v>
      </c>
      <c r="P94" s="248">
        <v>0</v>
      </c>
      <c r="Q94" s="248">
        <v>0</v>
      </c>
      <c r="R94" s="248">
        <v>989841.5199999999</v>
      </c>
      <c r="S94" s="248">
        <v>0</v>
      </c>
      <c r="T94" s="248">
        <v>0</v>
      </c>
      <c r="U94" s="248">
        <v>792204.11</v>
      </c>
      <c r="V94" s="248">
        <v>0</v>
      </c>
      <c r="W94" s="248">
        <v>0</v>
      </c>
      <c r="X94" s="248">
        <v>62702.929999999971</v>
      </c>
      <c r="Y94" s="307">
        <v>0</v>
      </c>
      <c r="Z94" s="307">
        <v>0</v>
      </c>
      <c r="AA94" s="307">
        <v>0</v>
      </c>
      <c r="AB94" s="307">
        <v>0</v>
      </c>
      <c r="AC94" s="305">
        <v>80787.369999999981</v>
      </c>
      <c r="AD94" s="305">
        <v>264286.73000000021</v>
      </c>
      <c r="AE94" s="305">
        <v>0</v>
      </c>
      <c r="AF94" s="305">
        <v>989841.5199999999</v>
      </c>
      <c r="AG94" s="305">
        <v>0</v>
      </c>
      <c r="AH94" s="305">
        <v>0</v>
      </c>
      <c r="AI94" s="305">
        <v>0</v>
      </c>
      <c r="AJ94" s="305">
        <v>8740</v>
      </c>
      <c r="AK94" s="305">
        <v>0</v>
      </c>
      <c r="AL94" s="305">
        <v>783464.11</v>
      </c>
      <c r="AM94" s="305">
        <v>0</v>
      </c>
      <c r="AN94" s="297">
        <f t="shared" si="19"/>
        <v>2191304.4337987588</v>
      </c>
      <c r="AO94" s="296">
        <f>VLOOKUP(A94,'Official Claims 2016Q4'!$B$2:$S$434,7,FALSE)</f>
        <v>345074</v>
      </c>
      <c r="AP94" s="296">
        <f>VLOOKUP(A94,'Official Claims 2016Q4'!$B$2:$S$434,12,FALSE)</f>
        <v>1034400</v>
      </c>
      <c r="AQ94" s="296">
        <f>VLOOKUP(A94,'Official Claims 2016Q4'!$B$2:$S$434,17,FALSE)</f>
        <v>749127.53379875876</v>
      </c>
      <c r="AR94" s="296">
        <f>VLOOKUP(A94,'Official Claims 2016Q4'!$B$2:$S$434,18,FALSE)</f>
        <v>62702.9</v>
      </c>
      <c r="AS94" s="243">
        <f t="shared" si="13"/>
        <v>345074.10000000021</v>
      </c>
      <c r="AT94" s="243">
        <f t="shared" si="14"/>
        <v>989841.5199999999</v>
      </c>
      <c r="AU94" s="243">
        <f t="shared" si="15"/>
        <v>792204.11</v>
      </c>
      <c r="AV94" s="243">
        <f t="shared" si="16"/>
        <v>62702.929999999971</v>
      </c>
      <c r="AW94" s="244">
        <f t="shared" si="17"/>
        <v>2189822.66</v>
      </c>
      <c r="AX94" s="245">
        <f t="shared" si="18"/>
        <v>345074.10000000021</v>
      </c>
    </row>
    <row r="95" spans="1:50" ht="17.25" customHeight="1">
      <c r="A95" s="299" t="s">
        <v>447</v>
      </c>
      <c r="B95" s="299" t="s">
        <v>224</v>
      </c>
      <c r="C95" s="299" t="s">
        <v>102</v>
      </c>
      <c r="D95" s="301" t="s">
        <v>417</v>
      </c>
      <c r="E95" s="299" t="s">
        <v>15</v>
      </c>
      <c r="F95" s="301" t="s">
        <v>67</v>
      </c>
      <c r="G95" s="246">
        <v>1709718.3307641973</v>
      </c>
      <c r="H95" s="303">
        <v>1709718.3307641973</v>
      </c>
      <c r="I95" s="303">
        <v>320722.51634037291</v>
      </c>
      <c r="J95" s="248">
        <v>0</v>
      </c>
      <c r="K95" s="248">
        <v>0</v>
      </c>
      <c r="L95" s="248">
        <v>77145.13</v>
      </c>
      <c r="M95" s="248">
        <v>0</v>
      </c>
      <c r="N95" s="248">
        <v>0</v>
      </c>
      <c r="O95" s="248">
        <v>156437.59999999989</v>
      </c>
      <c r="P95" s="248">
        <v>0</v>
      </c>
      <c r="Q95" s="248">
        <v>0</v>
      </c>
      <c r="R95" s="248">
        <v>726512.77999999875</v>
      </c>
      <c r="S95" s="248">
        <v>0</v>
      </c>
      <c r="T95" s="248">
        <v>0</v>
      </c>
      <c r="U95" s="248">
        <v>626483.38</v>
      </c>
      <c r="V95" s="248">
        <v>0</v>
      </c>
      <c r="W95" s="248">
        <v>0</v>
      </c>
      <c r="X95" s="248">
        <v>61297.959999999992</v>
      </c>
      <c r="Y95" s="307">
        <v>0</v>
      </c>
      <c r="Z95" s="307">
        <v>0</v>
      </c>
      <c r="AA95" s="307">
        <v>0</v>
      </c>
      <c r="AB95" s="307">
        <v>0</v>
      </c>
      <c r="AC95" s="305">
        <v>52133.640000000036</v>
      </c>
      <c r="AD95" s="305">
        <v>181449.08999999997</v>
      </c>
      <c r="AE95" s="305">
        <v>0</v>
      </c>
      <c r="AF95" s="305">
        <v>726512.77999999875</v>
      </c>
      <c r="AG95" s="305">
        <v>0</v>
      </c>
      <c r="AH95" s="305">
        <v>0</v>
      </c>
      <c r="AI95" s="305">
        <v>0</v>
      </c>
      <c r="AJ95" s="305">
        <v>28245.47</v>
      </c>
      <c r="AK95" s="305">
        <v>0</v>
      </c>
      <c r="AL95" s="305">
        <v>598237.90999999992</v>
      </c>
      <c r="AM95" s="305">
        <v>0</v>
      </c>
      <c r="AN95" s="297">
        <f t="shared" si="19"/>
        <v>1647876.7268928122</v>
      </c>
      <c r="AO95" s="296">
        <f>VLOOKUP(A95,'Official Claims 2016Q4'!$B$2:$S$434,7,FALSE)</f>
        <v>233583</v>
      </c>
      <c r="AP95" s="296">
        <f>VLOOKUP(A95,'Official Claims 2016Q4'!$B$2:$S$434,12,FALSE)</f>
        <v>697831</v>
      </c>
      <c r="AQ95" s="296">
        <f>VLOOKUP(A95,'Official Claims 2016Q4'!$B$2:$S$434,17,FALSE)</f>
        <v>655164.72689281218</v>
      </c>
      <c r="AR95" s="296">
        <f>VLOOKUP(A95,'Official Claims 2016Q4'!$B$2:$S$434,18,FALSE)</f>
        <v>61298</v>
      </c>
      <c r="AS95" s="243">
        <f t="shared" si="13"/>
        <v>233582.73</v>
      </c>
      <c r="AT95" s="243">
        <f t="shared" si="14"/>
        <v>726512.77999999875</v>
      </c>
      <c r="AU95" s="243">
        <f t="shared" si="15"/>
        <v>626483.37999999989</v>
      </c>
      <c r="AV95" s="243">
        <f t="shared" si="16"/>
        <v>61297.959999999992</v>
      </c>
      <c r="AW95" s="244">
        <f t="shared" si="17"/>
        <v>1647876.8499999987</v>
      </c>
      <c r="AX95" s="245">
        <f t="shared" si="18"/>
        <v>233582.72999999989</v>
      </c>
    </row>
    <row r="96" spans="1:50" ht="17.25" customHeight="1">
      <c r="A96" s="299" t="s">
        <v>448</v>
      </c>
      <c r="B96" s="299" t="s">
        <v>223</v>
      </c>
      <c r="C96" s="299" t="s">
        <v>102</v>
      </c>
      <c r="D96" s="301" t="s">
        <v>417</v>
      </c>
      <c r="E96" s="299" t="s">
        <v>15</v>
      </c>
      <c r="F96" s="301" t="s">
        <v>67</v>
      </c>
      <c r="G96" s="246">
        <v>4074435.5436688187</v>
      </c>
      <c r="H96" s="303">
        <v>4074435.5436688187</v>
      </c>
      <c r="I96" s="303">
        <v>611363.18373977533</v>
      </c>
      <c r="J96" s="248">
        <v>0</v>
      </c>
      <c r="K96" s="248">
        <v>0</v>
      </c>
      <c r="L96" s="248">
        <v>118303.51999999999</v>
      </c>
      <c r="M96" s="248">
        <v>0</v>
      </c>
      <c r="N96" s="248">
        <v>0</v>
      </c>
      <c r="O96" s="248">
        <v>350511.50999999995</v>
      </c>
      <c r="P96" s="248">
        <v>0</v>
      </c>
      <c r="Q96" s="248">
        <v>0</v>
      </c>
      <c r="R96" s="248">
        <v>1537285.7200000002</v>
      </c>
      <c r="S96" s="248">
        <v>0</v>
      </c>
      <c r="T96" s="248">
        <v>0</v>
      </c>
      <c r="U96" s="248">
        <v>1847519.6400000001</v>
      </c>
      <c r="V96" s="248">
        <v>0</v>
      </c>
      <c r="W96" s="248">
        <v>0</v>
      </c>
      <c r="X96" s="248">
        <v>80600.140000000058</v>
      </c>
      <c r="Y96" s="307">
        <v>0</v>
      </c>
      <c r="Z96" s="307">
        <v>0</v>
      </c>
      <c r="AA96" s="307">
        <v>0</v>
      </c>
      <c r="AB96" s="307">
        <v>0</v>
      </c>
      <c r="AC96" s="305">
        <v>116743.44999999992</v>
      </c>
      <c r="AD96" s="305">
        <v>352071.57999999996</v>
      </c>
      <c r="AE96" s="305">
        <v>0</v>
      </c>
      <c r="AF96" s="305">
        <v>1537285.7200000002</v>
      </c>
      <c r="AG96" s="305">
        <v>0</v>
      </c>
      <c r="AH96" s="305">
        <v>0</v>
      </c>
      <c r="AI96" s="305">
        <v>0</v>
      </c>
      <c r="AJ96" s="305">
        <v>272433.39</v>
      </c>
      <c r="AK96" s="305">
        <v>0</v>
      </c>
      <c r="AL96" s="305">
        <v>1575086.25</v>
      </c>
      <c r="AM96" s="305">
        <v>0</v>
      </c>
      <c r="AN96" s="297">
        <f t="shared" si="19"/>
        <v>3934218.5529687684</v>
      </c>
      <c r="AO96" s="296">
        <f>VLOOKUP(A96,'Official Claims 2016Q4'!$B$2:$S$434,7,FALSE)</f>
        <v>468815</v>
      </c>
      <c r="AP96" s="296">
        <f>VLOOKUP(A96,'Official Claims 2016Q4'!$B$2:$S$434,12,FALSE)</f>
        <v>2072730</v>
      </c>
      <c r="AQ96" s="296">
        <f>VLOOKUP(A96,'Official Claims 2016Q4'!$B$2:$S$434,17,FALSE)</f>
        <v>1312073.4529687683</v>
      </c>
      <c r="AR96" s="296">
        <f>VLOOKUP(A96,'Official Claims 2016Q4'!$B$2:$S$434,18,FALSE)</f>
        <v>80600.100000000006</v>
      </c>
      <c r="AS96" s="243">
        <f t="shared" si="13"/>
        <v>468815.02999999991</v>
      </c>
      <c r="AT96" s="243">
        <f t="shared" si="14"/>
        <v>1537285.7200000002</v>
      </c>
      <c r="AU96" s="243">
        <f t="shared" si="15"/>
        <v>1847519.6400000001</v>
      </c>
      <c r="AV96" s="243">
        <f t="shared" si="16"/>
        <v>80600.140000000058</v>
      </c>
      <c r="AW96" s="244">
        <f t="shared" si="17"/>
        <v>3934220.5300000003</v>
      </c>
      <c r="AX96" s="245">
        <f t="shared" si="18"/>
        <v>468815.02999999991</v>
      </c>
    </row>
    <row r="97" spans="1:50" ht="17.25" customHeight="1">
      <c r="A97" s="299" t="s">
        <v>449</v>
      </c>
      <c r="B97" s="299" t="s">
        <v>222</v>
      </c>
      <c r="C97" s="299" t="s">
        <v>102</v>
      </c>
      <c r="D97" s="301" t="s">
        <v>417</v>
      </c>
      <c r="E97" s="299" t="s">
        <v>15</v>
      </c>
      <c r="F97" s="301" t="s">
        <v>67</v>
      </c>
      <c r="G97" s="246">
        <v>7832557.9215453519</v>
      </c>
      <c r="H97" s="303">
        <v>7832557.9215453528</v>
      </c>
      <c r="I97" s="303">
        <v>1559144.795669751</v>
      </c>
      <c r="J97" s="248">
        <v>0</v>
      </c>
      <c r="K97" s="248">
        <v>0</v>
      </c>
      <c r="L97" s="248">
        <v>215144.02000000002</v>
      </c>
      <c r="M97" s="248">
        <v>0</v>
      </c>
      <c r="N97" s="248">
        <v>0</v>
      </c>
      <c r="O97" s="248">
        <v>663763.23000000033</v>
      </c>
      <c r="P97" s="248">
        <v>0</v>
      </c>
      <c r="Q97" s="248">
        <v>0</v>
      </c>
      <c r="R97" s="248">
        <v>3243798.9999999986</v>
      </c>
      <c r="S97" s="248">
        <v>0</v>
      </c>
      <c r="T97" s="248">
        <v>0</v>
      </c>
      <c r="U97" s="248">
        <v>2209937.7200000002</v>
      </c>
      <c r="V97" s="248">
        <v>0</v>
      </c>
      <c r="W97" s="248">
        <v>0</v>
      </c>
      <c r="X97" s="248">
        <v>706739.58</v>
      </c>
      <c r="Y97" s="307">
        <v>0</v>
      </c>
      <c r="Z97" s="307">
        <v>0</v>
      </c>
      <c r="AA97" s="307">
        <v>0</v>
      </c>
      <c r="AB97" s="307">
        <v>0</v>
      </c>
      <c r="AC97" s="305">
        <v>219373.55000000008</v>
      </c>
      <c r="AD97" s="305">
        <v>659533.7000000003</v>
      </c>
      <c r="AE97" s="305">
        <v>0</v>
      </c>
      <c r="AF97" s="305">
        <v>3243798.9999999986</v>
      </c>
      <c r="AG97" s="305">
        <v>0</v>
      </c>
      <c r="AH97" s="305">
        <v>0</v>
      </c>
      <c r="AI97" s="305">
        <v>0</v>
      </c>
      <c r="AJ97" s="305">
        <v>0</v>
      </c>
      <c r="AK97" s="305">
        <v>0</v>
      </c>
      <c r="AL97" s="305">
        <v>2209937.7200000002</v>
      </c>
      <c r="AM97" s="305">
        <v>0</v>
      </c>
      <c r="AN97" s="297">
        <f t="shared" si="19"/>
        <v>7039383.02805652</v>
      </c>
      <c r="AO97" s="296">
        <f>VLOOKUP(A97,'Official Claims 2016Q4'!$B$2:$S$434,7,FALSE)</f>
        <v>878907</v>
      </c>
      <c r="AP97" s="296">
        <f>VLOOKUP(A97,'Official Claims 2016Q4'!$B$2:$S$434,12,FALSE)</f>
        <v>4570550</v>
      </c>
      <c r="AQ97" s="296">
        <f>VLOOKUP(A97,'Official Claims 2016Q4'!$B$2:$S$434,17,FALSE)</f>
        <v>883186.02805652004</v>
      </c>
      <c r="AR97" s="296">
        <f>VLOOKUP(A97,'Official Claims 2016Q4'!$B$2:$S$434,18,FALSE)</f>
        <v>706740</v>
      </c>
      <c r="AS97" s="243">
        <f t="shared" si="13"/>
        <v>878907.25000000035</v>
      </c>
      <c r="AT97" s="243">
        <f t="shared" si="14"/>
        <v>3243798.9999999986</v>
      </c>
      <c r="AU97" s="243">
        <f t="shared" si="15"/>
        <v>2209937.7200000002</v>
      </c>
      <c r="AV97" s="243">
        <f t="shared" si="16"/>
        <v>706739.58</v>
      </c>
      <c r="AW97" s="244">
        <f t="shared" si="17"/>
        <v>7039383.5499999989</v>
      </c>
      <c r="AX97" s="245">
        <f t="shared" si="18"/>
        <v>878907.25000000035</v>
      </c>
    </row>
    <row r="98" spans="1:50" ht="17.25" customHeight="1">
      <c r="A98" s="299" t="s">
        <v>450</v>
      </c>
      <c r="B98" s="299" t="s">
        <v>451</v>
      </c>
      <c r="C98" s="299" t="s">
        <v>273</v>
      </c>
      <c r="D98" s="299" t="s">
        <v>12</v>
      </c>
      <c r="E98" s="299" t="s">
        <v>15</v>
      </c>
      <c r="F98" s="301" t="s">
        <v>68</v>
      </c>
      <c r="G98" s="246">
        <v>10637119.199143765</v>
      </c>
      <c r="H98" s="303">
        <v>10237119.199143765</v>
      </c>
      <c r="I98" s="303">
        <v>1312460.8725163431</v>
      </c>
      <c r="J98" s="248">
        <v>0</v>
      </c>
      <c r="K98" s="248">
        <v>0</v>
      </c>
      <c r="L98" s="248">
        <v>0</v>
      </c>
      <c r="M98" s="248">
        <v>0</v>
      </c>
      <c r="N98" s="248">
        <v>0</v>
      </c>
      <c r="O98" s="248">
        <v>968615.1800000004</v>
      </c>
      <c r="P98" s="248">
        <v>0</v>
      </c>
      <c r="Q98" s="248">
        <v>0</v>
      </c>
      <c r="R98" s="248">
        <v>2018401.9799999991</v>
      </c>
      <c r="S98" s="248">
        <v>0</v>
      </c>
      <c r="T98" s="248">
        <v>0</v>
      </c>
      <c r="U98" s="248">
        <v>3334478.22</v>
      </c>
      <c r="V98" s="248">
        <v>0</v>
      </c>
      <c r="W98" s="248">
        <v>0</v>
      </c>
      <c r="X98" s="248">
        <v>413017.26</v>
      </c>
      <c r="Y98" s="307">
        <v>0</v>
      </c>
      <c r="Z98" s="307">
        <v>0</v>
      </c>
      <c r="AA98" s="307">
        <v>0</v>
      </c>
      <c r="AB98" s="307">
        <v>0</v>
      </c>
      <c r="AC98" s="305">
        <v>356915.06999999989</v>
      </c>
      <c r="AD98" s="305">
        <v>611700.11</v>
      </c>
      <c r="AE98" s="305">
        <v>0</v>
      </c>
      <c r="AF98" s="305">
        <v>2018401.9799999991</v>
      </c>
      <c r="AG98" s="305">
        <v>0</v>
      </c>
      <c r="AH98" s="305">
        <v>0</v>
      </c>
      <c r="AI98" s="305">
        <v>0</v>
      </c>
      <c r="AJ98" s="305">
        <v>3334478.22</v>
      </c>
      <c r="AK98" s="305">
        <v>0</v>
      </c>
      <c r="AL98" s="305">
        <v>0</v>
      </c>
      <c r="AM98" s="305">
        <v>0</v>
      </c>
      <c r="AN98" s="297">
        <f t="shared" si="19"/>
        <v>6734515.5390909798</v>
      </c>
      <c r="AO98" s="296">
        <f>VLOOKUP(A98,'Official Claims 2016Q4'!$B$2:$S$434,7,FALSE)</f>
        <v>968615</v>
      </c>
      <c r="AP98" s="296">
        <f>VLOOKUP(A98,'Official Claims 2016Q4'!$B$2:$S$434,12,FALSE)</f>
        <v>2389930</v>
      </c>
      <c r="AQ98" s="296">
        <f>VLOOKUP(A98,'Official Claims 2016Q4'!$B$2:$S$434,17,FALSE)</f>
        <v>2962953.5390909794</v>
      </c>
      <c r="AR98" s="296">
        <f>VLOOKUP(A98,'Official Claims 2016Q4'!$B$2:$S$434,18,FALSE)</f>
        <v>413017</v>
      </c>
      <c r="AS98" s="243">
        <f t="shared" si="13"/>
        <v>968615.17999999993</v>
      </c>
      <c r="AT98" s="243">
        <f t="shared" si="14"/>
        <v>2018401.9799999991</v>
      </c>
      <c r="AU98" s="243">
        <f t="shared" si="15"/>
        <v>3334478.22</v>
      </c>
      <c r="AV98" s="243">
        <f t="shared" si="16"/>
        <v>413017.26</v>
      </c>
      <c r="AW98" s="244">
        <f t="shared" si="17"/>
        <v>6734512.6399999987</v>
      </c>
      <c r="AX98" s="245">
        <f t="shared" si="18"/>
        <v>968615.1800000004</v>
      </c>
    </row>
    <row r="99" spans="1:50" ht="17.25" customHeight="1">
      <c r="A99" s="299" t="s">
        <v>452</v>
      </c>
      <c r="B99" s="299" t="s">
        <v>203</v>
      </c>
      <c r="C99" s="299" t="s">
        <v>82</v>
      </c>
      <c r="D99" s="299" t="s">
        <v>12</v>
      </c>
      <c r="E99" s="299" t="s">
        <v>15</v>
      </c>
      <c r="F99" s="301" t="s">
        <v>67</v>
      </c>
      <c r="G99" s="246">
        <v>6609426.4924783166</v>
      </c>
      <c r="H99" s="303">
        <v>0</v>
      </c>
      <c r="I99" s="303">
        <v>0</v>
      </c>
      <c r="J99" s="248">
        <v>0</v>
      </c>
      <c r="K99" s="248">
        <v>0</v>
      </c>
      <c r="L99" s="248">
        <v>931067.2899999998</v>
      </c>
      <c r="M99" s="248">
        <v>0</v>
      </c>
      <c r="N99" s="248">
        <v>0</v>
      </c>
      <c r="O99" s="248">
        <v>563021.02999999991</v>
      </c>
      <c r="P99" s="248">
        <v>0</v>
      </c>
      <c r="Q99" s="248">
        <v>0</v>
      </c>
      <c r="R99" s="248">
        <v>3871269.0500000017</v>
      </c>
      <c r="S99" s="248">
        <v>0</v>
      </c>
      <c r="T99" s="248">
        <v>0</v>
      </c>
      <c r="U99" s="248">
        <v>3568286.1799999997</v>
      </c>
      <c r="V99" s="248">
        <v>0</v>
      </c>
      <c r="W99" s="248">
        <v>0</v>
      </c>
      <c r="X99" s="248">
        <v>815110.08000000007</v>
      </c>
      <c r="Y99" s="307">
        <v>0</v>
      </c>
      <c r="Z99" s="307">
        <v>0</v>
      </c>
      <c r="AA99" s="307">
        <v>0</v>
      </c>
      <c r="AB99" s="307">
        <v>0</v>
      </c>
      <c r="AC99" s="305">
        <v>192870.07999999996</v>
      </c>
      <c r="AD99" s="305">
        <v>1301218.2399999998</v>
      </c>
      <c r="AE99" s="305">
        <v>0</v>
      </c>
      <c r="AF99" s="305">
        <v>3871269.0500000017</v>
      </c>
      <c r="AG99" s="305">
        <v>0</v>
      </c>
      <c r="AH99" s="305">
        <v>0</v>
      </c>
      <c r="AI99" s="305">
        <v>0</v>
      </c>
      <c r="AJ99" s="305">
        <v>1105499.21</v>
      </c>
      <c r="AK99" s="305">
        <v>0</v>
      </c>
      <c r="AL99" s="305">
        <v>2462786.9699999997</v>
      </c>
      <c r="AM99" s="305">
        <v>0</v>
      </c>
      <c r="AN99" s="297">
        <f t="shared" si="19"/>
        <v>9748749.2841870058</v>
      </c>
      <c r="AO99" s="296">
        <f>VLOOKUP(A99,'Official Claims 2016Q4'!$B$2:$S$434,7,FALSE)</f>
        <v>1493730</v>
      </c>
      <c r="AP99" s="296">
        <f>VLOOKUP(A99,'Official Claims 2016Q4'!$B$2:$S$434,12,FALSE)</f>
        <v>4770640</v>
      </c>
      <c r="AQ99" s="296">
        <f>VLOOKUP(A99,'Official Claims 2016Q4'!$B$2:$S$434,17,FALSE)</f>
        <v>2669483.2841870058</v>
      </c>
      <c r="AR99" s="296">
        <f>VLOOKUP(A99,'Official Claims 2016Q4'!$B$2:$S$434,18,FALSE)</f>
        <v>814896</v>
      </c>
      <c r="AS99" s="243">
        <f t="shared" si="13"/>
        <v>1494088.3199999998</v>
      </c>
      <c r="AT99" s="243">
        <f t="shared" si="14"/>
        <v>3871269.0500000017</v>
      </c>
      <c r="AU99" s="243">
        <f t="shared" si="15"/>
        <v>3568286.1799999997</v>
      </c>
      <c r="AV99" s="243">
        <f t="shared" si="16"/>
        <v>815110.08000000007</v>
      </c>
      <c r="AW99" s="244">
        <f t="shared" si="17"/>
        <v>9748753.6300000008</v>
      </c>
      <c r="AX99" s="245">
        <f t="shared" si="18"/>
        <v>1494088.3199999998</v>
      </c>
    </row>
    <row r="100" spans="1:50" ht="17.25" customHeight="1">
      <c r="A100" s="299" t="s">
        <v>453</v>
      </c>
      <c r="B100" s="299" t="s">
        <v>454</v>
      </c>
      <c r="C100" s="299" t="s">
        <v>82</v>
      </c>
      <c r="D100" s="299" t="s">
        <v>11</v>
      </c>
      <c r="E100" s="299" t="s">
        <v>15</v>
      </c>
      <c r="F100" s="301" t="s">
        <v>67</v>
      </c>
      <c r="G100" s="246">
        <v>3157974.8617222197</v>
      </c>
      <c r="H100" s="303">
        <v>0</v>
      </c>
      <c r="I100" s="303">
        <v>0</v>
      </c>
      <c r="J100" s="248">
        <v>0</v>
      </c>
      <c r="K100" s="248">
        <v>0</v>
      </c>
      <c r="L100" s="248">
        <v>64641.740000000005</v>
      </c>
      <c r="M100" s="248">
        <v>0</v>
      </c>
      <c r="N100" s="248">
        <v>0</v>
      </c>
      <c r="O100" s="248">
        <v>275707.43000000005</v>
      </c>
      <c r="P100" s="248">
        <v>0</v>
      </c>
      <c r="Q100" s="248">
        <v>0</v>
      </c>
      <c r="R100" s="248">
        <v>1859900.2299999984</v>
      </c>
      <c r="S100" s="248">
        <v>0</v>
      </c>
      <c r="T100" s="248">
        <v>0</v>
      </c>
      <c r="U100" s="248">
        <v>1019675.9299999999</v>
      </c>
      <c r="V100" s="248">
        <v>0</v>
      </c>
      <c r="W100" s="248">
        <v>0</v>
      </c>
      <c r="X100" s="248">
        <v>170738.54999999996</v>
      </c>
      <c r="Y100" s="307">
        <v>0</v>
      </c>
      <c r="Z100" s="307">
        <v>0</v>
      </c>
      <c r="AA100" s="307">
        <v>0</v>
      </c>
      <c r="AB100" s="307">
        <v>0</v>
      </c>
      <c r="AC100" s="305">
        <v>96637.700000000026</v>
      </c>
      <c r="AD100" s="305">
        <v>243711.46999999991</v>
      </c>
      <c r="AE100" s="305">
        <v>0</v>
      </c>
      <c r="AF100" s="305">
        <v>1859900.2299999984</v>
      </c>
      <c r="AG100" s="305">
        <v>0</v>
      </c>
      <c r="AH100" s="305">
        <v>0</v>
      </c>
      <c r="AI100" s="305">
        <v>0</v>
      </c>
      <c r="AJ100" s="305">
        <v>1019675.9299999999</v>
      </c>
      <c r="AK100" s="305">
        <v>0</v>
      </c>
      <c r="AL100" s="305">
        <v>0</v>
      </c>
      <c r="AM100" s="305">
        <v>0</v>
      </c>
      <c r="AN100" s="297">
        <f t="shared" si="19"/>
        <v>3390664.5400187201</v>
      </c>
      <c r="AO100" s="296">
        <f>VLOOKUP(A100,'Official Claims 2016Q4'!$B$2:$S$434,7,FALSE)</f>
        <v>340349</v>
      </c>
      <c r="AP100" s="296">
        <f>VLOOKUP(A100,'Official Claims 2016Q4'!$B$2:$S$434,12,FALSE)</f>
        <v>1769820</v>
      </c>
      <c r="AQ100" s="296">
        <f>VLOOKUP(A100,'Official Claims 2016Q4'!$B$2:$S$434,17,FALSE)</f>
        <v>1109756.5400187201</v>
      </c>
      <c r="AR100" s="296">
        <f>VLOOKUP(A100,'Official Claims 2016Q4'!$B$2:$S$434,18,FALSE)</f>
        <v>170739</v>
      </c>
      <c r="AS100" s="243">
        <f t="shared" si="13"/>
        <v>340349.16999999993</v>
      </c>
      <c r="AT100" s="243">
        <f t="shared" si="14"/>
        <v>1859900.2299999984</v>
      </c>
      <c r="AU100" s="243">
        <f t="shared" si="15"/>
        <v>1019675.9299999999</v>
      </c>
      <c r="AV100" s="243">
        <f t="shared" si="16"/>
        <v>170738.54999999996</v>
      </c>
      <c r="AW100" s="244">
        <f t="shared" si="17"/>
        <v>3390663.879999998</v>
      </c>
      <c r="AX100" s="245">
        <f t="shared" si="18"/>
        <v>340349.17000000004</v>
      </c>
    </row>
    <row r="101" spans="1:50" ht="17.25" customHeight="1">
      <c r="A101" s="299" t="s">
        <v>455</v>
      </c>
      <c r="B101" s="299" t="s">
        <v>218</v>
      </c>
      <c r="C101" s="299" t="s">
        <v>82</v>
      </c>
      <c r="D101" s="299" t="s">
        <v>14</v>
      </c>
      <c r="E101" s="299" t="s">
        <v>15</v>
      </c>
      <c r="F101" s="301" t="s">
        <v>67</v>
      </c>
      <c r="G101" s="246">
        <v>0</v>
      </c>
      <c r="H101" s="303">
        <v>0</v>
      </c>
      <c r="I101" s="303">
        <v>0</v>
      </c>
      <c r="J101" s="248">
        <v>0</v>
      </c>
      <c r="K101" s="248">
        <v>0</v>
      </c>
      <c r="L101" s="248">
        <v>86750</v>
      </c>
      <c r="M101" s="248">
        <v>0</v>
      </c>
      <c r="N101" s="248">
        <v>0</v>
      </c>
      <c r="O101" s="248">
        <v>0</v>
      </c>
      <c r="P101" s="248">
        <v>0</v>
      </c>
      <c r="Q101" s="248">
        <v>0</v>
      </c>
      <c r="R101" s="248">
        <v>165222.92000000001</v>
      </c>
      <c r="S101" s="248">
        <v>0</v>
      </c>
      <c r="T101" s="248">
        <v>0</v>
      </c>
      <c r="U101" s="248">
        <v>276650.81000000099</v>
      </c>
      <c r="V101" s="248">
        <v>0</v>
      </c>
      <c r="W101" s="248">
        <v>0</v>
      </c>
      <c r="X101" s="248">
        <v>46719.199999999997</v>
      </c>
      <c r="Y101" s="307">
        <v>0</v>
      </c>
      <c r="Z101" s="307">
        <v>0</v>
      </c>
      <c r="AA101" s="307">
        <v>0</v>
      </c>
      <c r="AB101" s="307">
        <v>0</v>
      </c>
      <c r="AC101" s="305">
        <v>0</v>
      </c>
      <c r="AD101" s="305">
        <v>86750</v>
      </c>
      <c r="AE101" s="305">
        <v>0</v>
      </c>
      <c r="AF101" s="305">
        <v>165222.92000000001</v>
      </c>
      <c r="AG101" s="305">
        <v>0</v>
      </c>
      <c r="AH101" s="305">
        <v>0</v>
      </c>
      <c r="AI101" s="305">
        <v>0</v>
      </c>
      <c r="AJ101" s="305">
        <v>42278.62</v>
      </c>
      <c r="AK101" s="305">
        <v>0</v>
      </c>
      <c r="AL101" s="305">
        <v>234372.19000000099</v>
      </c>
      <c r="AM101" s="305">
        <v>0</v>
      </c>
      <c r="AN101" s="297">
        <f t="shared" si="19"/>
        <v>575343.24669999967</v>
      </c>
      <c r="AO101" s="296">
        <f>VLOOKUP(A101,'Official Claims 2016Q4'!$B$2:$S$434,7,FALSE)</f>
        <v>86750</v>
      </c>
      <c r="AP101" s="296">
        <f>VLOOKUP(A101,'Official Claims 2016Q4'!$B$2:$S$434,12,FALSE)</f>
        <v>207502</v>
      </c>
      <c r="AQ101" s="296">
        <f>VLOOKUP(A101,'Official Claims 2016Q4'!$B$2:$S$434,17,FALSE)</f>
        <v>234372.04669999969</v>
      </c>
      <c r="AR101" s="296">
        <f>VLOOKUP(A101,'Official Claims 2016Q4'!$B$2:$S$434,18,FALSE)</f>
        <v>46719.199999999997</v>
      </c>
      <c r="AS101" s="243">
        <f t="shared" si="13"/>
        <v>86750</v>
      </c>
      <c r="AT101" s="243">
        <f t="shared" si="14"/>
        <v>165222.92000000001</v>
      </c>
      <c r="AU101" s="243">
        <f t="shared" si="15"/>
        <v>276650.81000000099</v>
      </c>
      <c r="AV101" s="243">
        <f t="shared" si="16"/>
        <v>46719.199999999997</v>
      </c>
      <c r="AW101" s="244">
        <f t="shared" si="17"/>
        <v>575342.93000000098</v>
      </c>
      <c r="AX101" s="245">
        <f t="shared" si="18"/>
        <v>86750</v>
      </c>
    </row>
    <row r="102" spans="1:50" ht="17.25" customHeight="1">
      <c r="A102" s="299" t="s">
        <v>456</v>
      </c>
      <c r="B102" s="299" t="s">
        <v>457</v>
      </c>
      <c r="C102" s="299" t="s">
        <v>82</v>
      </c>
      <c r="D102" s="299" t="s">
        <v>13</v>
      </c>
      <c r="E102" s="299" t="s">
        <v>15</v>
      </c>
      <c r="F102" s="301" t="s">
        <v>67</v>
      </c>
      <c r="G102" s="246">
        <v>0</v>
      </c>
      <c r="H102" s="303">
        <v>0</v>
      </c>
      <c r="I102" s="303">
        <v>0</v>
      </c>
      <c r="J102" s="248">
        <v>0</v>
      </c>
      <c r="K102" s="248">
        <v>0</v>
      </c>
      <c r="L102" s="248">
        <v>26741.439999999999</v>
      </c>
      <c r="M102" s="248">
        <v>0</v>
      </c>
      <c r="N102" s="248">
        <v>0</v>
      </c>
      <c r="O102" s="248">
        <v>948.55</v>
      </c>
      <c r="P102" s="248">
        <v>0</v>
      </c>
      <c r="Q102" s="248">
        <v>0</v>
      </c>
      <c r="R102" s="248">
        <v>89148.739999999991</v>
      </c>
      <c r="S102" s="248">
        <v>0</v>
      </c>
      <c r="T102" s="248">
        <v>0</v>
      </c>
      <c r="U102" s="248">
        <v>87236.3</v>
      </c>
      <c r="V102" s="248">
        <v>0</v>
      </c>
      <c r="W102" s="248">
        <v>0</v>
      </c>
      <c r="X102" s="248">
        <v>41654.379999999997</v>
      </c>
      <c r="Y102" s="307">
        <v>0</v>
      </c>
      <c r="Z102" s="307">
        <v>0</v>
      </c>
      <c r="AA102" s="307">
        <v>0</v>
      </c>
      <c r="AB102" s="307">
        <v>0</v>
      </c>
      <c r="AC102" s="305">
        <v>948.55</v>
      </c>
      <c r="AD102" s="305">
        <v>26741.439999999999</v>
      </c>
      <c r="AE102" s="305">
        <v>0</v>
      </c>
      <c r="AF102" s="305">
        <v>89148.739999999991</v>
      </c>
      <c r="AG102" s="305">
        <v>0</v>
      </c>
      <c r="AH102" s="305">
        <v>0</v>
      </c>
      <c r="AI102" s="305">
        <v>0</v>
      </c>
      <c r="AJ102" s="305">
        <v>87236.3</v>
      </c>
      <c r="AK102" s="305">
        <v>0</v>
      </c>
      <c r="AL102" s="305">
        <v>0</v>
      </c>
      <c r="AM102" s="305">
        <v>0</v>
      </c>
      <c r="AN102" s="297">
        <f t="shared" si="19"/>
        <v>245729.4</v>
      </c>
      <c r="AO102" s="296">
        <f>VLOOKUP(A102,'Official Claims 2016Q4'!$B$2:$S$434,7,FALSE)</f>
        <v>27690</v>
      </c>
      <c r="AP102" s="296">
        <f>VLOOKUP(A102,'Official Claims 2016Q4'!$B$2:$S$434,12,FALSE)</f>
        <v>176385</v>
      </c>
      <c r="AQ102" s="296">
        <f>VLOOKUP(A102,'Official Claims 2016Q4'!$B$2:$S$434,17,FALSE)</f>
        <v>0</v>
      </c>
      <c r="AR102" s="296">
        <f>VLOOKUP(A102,'Official Claims 2016Q4'!$B$2:$S$434,18,FALSE)</f>
        <v>41654.400000000001</v>
      </c>
      <c r="AS102" s="243">
        <f t="shared" ref="AS102:AS133" si="20">IF(E102="Not Applicable","n/a",SUM(AC102:AE102))</f>
        <v>27689.989999999998</v>
      </c>
      <c r="AT102" s="243">
        <f t="shared" ref="AT102:AT133" si="21">IF(E102="Not Applicable","n/a",SUM(AF102:AI102))</f>
        <v>89148.739999999991</v>
      </c>
      <c r="AU102" s="243">
        <f t="shared" ref="AU102:AU133" si="22">IF(E102="Not Applicable","n/a",SUM(AJ102:AM102))</f>
        <v>87236.3</v>
      </c>
      <c r="AV102" s="243">
        <f t="shared" ref="AV102:AV133" si="23">IF(E102="Not Applicable","n/a",SUM(V102:X102))</f>
        <v>41654.379999999997</v>
      </c>
      <c r="AW102" s="244">
        <f t="shared" ref="AW102:AW133" si="24">IF(E102="Not Applicable","n/a",SUM(J102:AB102))</f>
        <v>245729.40999999997</v>
      </c>
      <c r="AX102" s="245">
        <f t="shared" ref="AX102:AX133" si="25">IF(E102="Not Applicable","n/a",SUM(J102:O102))</f>
        <v>27689.989999999998</v>
      </c>
    </row>
    <row r="103" spans="1:50" ht="17.25" customHeight="1">
      <c r="A103" s="299" t="s">
        <v>458</v>
      </c>
      <c r="B103" s="299" t="s">
        <v>459</v>
      </c>
      <c r="C103" s="299" t="s">
        <v>82</v>
      </c>
      <c r="D103" s="299" t="s">
        <v>13</v>
      </c>
      <c r="E103" s="299" t="s">
        <v>15</v>
      </c>
      <c r="F103" s="301" t="s">
        <v>67</v>
      </c>
      <c r="G103" s="246">
        <v>0</v>
      </c>
      <c r="H103" s="303">
        <v>0</v>
      </c>
      <c r="I103" s="303">
        <v>0</v>
      </c>
      <c r="J103" s="248">
        <v>0</v>
      </c>
      <c r="K103" s="248">
        <v>0</v>
      </c>
      <c r="L103" s="248">
        <v>76997.509999999995</v>
      </c>
      <c r="M103" s="248">
        <v>0</v>
      </c>
      <c r="N103" s="248">
        <v>0</v>
      </c>
      <c r="O103" s="248">
        <v>1744.5900000000004</v>
      </c>
      <c r="P103" s="248">
        <v>0</v>
      </c>
      <c r="Q103" s="248">
        <v>0</v>
      </c>
      <c r="R103" s="248">
        <v>15679.39</v>
      </c>
      <c r="S103" s="248">
        <v>0</v>
      </c>
      <c r="T103" s="248">
        <v>0</v>
      </c>
      <c r="U103" s="248">
        <v>0</v>
      </c>
      <c r="V103" s="248">
        <v>0</v>
      </c>
      <c r="W103" s="248">
        <v>0</v>
      </c>
      <c r="X103" s="248">
        <v>1868.75</v>
      </c>
      <c r="Y103" s="307">
        <v>0</v>
      </c>
      <c r="Z103" s="307">
        <v>0</v>
      </c>
      <c r="AA103" s="307">
        <v>0</v>
      </c>
      <c r="AB103" s="307">
        <v>0</v>
      </c>
      <c r="AC103" s="305">
        <v>1744.5900000000004</v>
      </c>
      <c r="AD103" s="305">
        <v>76997.509999999995</v>
      </c>
      <c r="AE103" s="305">
        <v>0</v>
      </c>
      <c r="AF103" s="305">
        <v>15679.39</v>
      </c>
      <c r="AG103" s="305">
        <v>0</v>
      </c>
      <c r="AH103" s="305">
        <v>0</v>
      </c>
      <c r="AI103" s="305">
        <v>0</v>
      </c>
      <c r="AJ103" s="305">
        <v>0</v>
      </c>
      <c r="AK103" s="305">
        <v>0</v>
      </c>
      <c r="AL103" s="305">
        <v>0</v>
      </c>
      <c r="AM103" s="305">
        <v>0</v>
      </c>
      <c r="AN103" s="297">
        <f t="shared" si="19"/>
        <v>96290.25</v>
      </c>
      <c r="AO103" s="296">
        <f>VLOOKUP(A103,'Official Claims 2016Q4'!$B$2:$S$434,7,FALSE)</f>
        <v>78742.100000000006</v>
      </c>
      <c r="AP103" s="296">
        <f>VLOOKUP(A103,'Official Claims 2016Q4'!$B$2:$S$434,12,FALSE)</f>
        <v>15679.4</v>
      </c>
      <c r="AQ103" s="296">
        <f>VLOOKUP(A103,'Official Claims 2016Q4'!$B$2:$S$434,17,FALSE)</f>
        <v>0</v>
      </c>
      <c r="AR103" s="296">
        <f>VLOOKUP(A103,'Official Claims 2016Q4'!$B$2:$S$434,18,FALSE)</f>
        <v>1868.75</v>
      </c>
      <c r="AS103" s="243">
        <f t="shared" si="20"/>
        <v>78742.099999999991</v>
      </c>
      <c r="AT103" s="243">
        <f t="shared" si="21"/>
        <v>15679.39</v>
      </c>
      <c r="AU103" s="243">
        <f t="shared" si="22"/>
        <v>0</v>
      </c>
      <c r="AV103" s="243">
        <f t="shared" si="23"/>
        <v>1868.75</v>
      </c>
      <c r="AW103" s="244">
        <f t="shared" si="24"/>
        <v>96290.239999999991</v>
      </c>
      <c r="AX103" s="245">
        <f t="shared" si="25"/>
        <v>78742.099999999991</v>
      </c>
    </row>
    <row r="104" spans="1:50" ht="17.25" customHeight="1">
      <c r="A104" s="299" t="s">
        <v>460</v>
      </c>
      <c r="B104" s="299" t="s">
        <v>461</v>
      </c>
      <c r="C104" s="299" t="s">
        <v>82</v>
      </c>
      <c r="D104" s="299" t="s">
        <v>13</v>
      </c>
      <c r="E104" s="299" t="s">
        <v>15</v>
      </c>
      <c r="F104" s="301" t="s">
        <v>67</v>
      </c>
      <c r="G104" s="246">
        <v>0</v>
      </c>
      <c r="H104" s="303">
        <v>0</v>
      </c>
      <c r="I104" s="303">
        <v>0</v>
      </c>
      <c r="J104" s="248">
        <v>0</v>
      </c>
      <c r="K104" s="248">
        <v>0</v>
      </c>
      <c r="L104" s="248">
        <v>4225.4399999999996</v>
      </c>
      <c r="M104" s="248">
        <v>0</v>
      </c>
      <c r="N104" s="248">
        <v>0</v>
      </c>
      <c r="O104" s="248">
        <v>546.22</v>
      </c>
      <c r="P104" s="248">
        <v>0</v>
      </c>
      <c r="Q104" s="248">
        <v>0</v>
      </c>
      <c r="R104" s="248">
        <v>34721.370000000003</v>
      </c>
      <c r="S104" s="248">
        <v>0</v>
      </c>
      <c r="T104" s="248">
        <v>0</v>
      </c>
      <c r="U104" s="248">
        <v>0</v>
      </c>
      <c r="V104" s="248">
        <v>0</v>
      </c>
      <c r="W104" s="248">
        <v>0</v>
      </c>
      <c r="X104" s="248">
        <v>8450.8799999999992</v>
      </c>
      <c r="Y104" s="307">
        <v>0</v>
      </c>
      <c r="Z104" s="307">
        <v>0</v>
      </c>
      <c r="AA104" s="307">
        <v>0</v>
      </c>
      <c r="AB104" s="307">
        <v>0</v>
      </c>
      <c r="AC104" s="305">
        <v>546.22</v>
      </c>
      <c r="AD104" s="305">
        <v>4225.4399999999996</v>
      </c>
      <c r="AE104" s="305">
        <v>0</v>
      </c>
      <c r="AF104" s="305">
        <v>34721.370000000003</v>
      </c>
      <c r="AG104" s="305">
        <v>0</v>
      </c>
      <c r="AH104" s="305">
        <v>0</v>
      </c>
      <c r="AI104" s="305">
        <v>0</v>
      </c>
      <c r="AJ104" s="305">
        <v>0</v>
      </c>
      <c r="AK104" s="305">
        <v>0</v>
      </c>
      <c r="AL104" s="305">
        <v>0</v>
      </c>
      <c r="AM104" s="305">
        <v>0</v>
      </c>
      <c r="AN104" s="297">
        <f t="shared" si="19"/>
        <v>47943.939999999995</v>
      </c>
      <c r="AO104" s="296">
        <f>VLOOKUP(A104,'Official Claims 2016Q4'!$B$2:$S$434,7,FALSE)</f>
        <v>4771.66</v>
      </c>
      <c r="AP104" s="296">
        <f>VLOOKUP(A104,'Official Claims 2016Q4'!$B$2:$S$434,12,FALSE)</f>
        <v>34721.4</v>
      </c>
      <c r="AQ104" s="296">
        <f>VLOOKUP(A104,'Official Claims 2016Q4'!$B$2:$S$434,17,FALSE)</f>
        <v>0</v>
      </c>
      <c r="AR104" s="296">
        <f>VLOOKUP(A104,'Official Claims 2016Q4'!$B$2:$S$434,18,FALSE)</f>
        <v>8450.8799999999992</v>
      </c>
      <c r="AS104" s="243">
        <f t="shared" si="20"/>
        <v>4771.66</v>
      </c>
      <c r="AT104" s="243">
        <f t="shared" si="21"/>
        <v>34721.370000000003</v>
      </c>
      <c r="AU104" s="243">
        <f t="shared" si="22"/>
        <v>0</v>
      </c>
      <c r="AV104" s="243">
        <f t="shared" si="23"/>
        <v>8450.8799999999992</v>
      </c>
      <c r="AW104" s="244">
        <f t="shared" si="24"/>
        <v>47943.909999999996</v>
      </c>
      <c r="AX104" s="245">
        <f t="shared" si="25"/>
        <v>4771.66</v>
      </c>
    </row>
    <row r="105" spans="1:50" ht="17.25" customHeight="1">
      <c r="A105" s="299" t="s">
        <v>462</v>
      </c>
      <c r="B105" s="299" t="s">
        <v>266</v>
      </c>
      <c r="C105" s="299" t="s">
        <v>273</v>
      </c>
      <c r="D105" s="299" t="s">
        <v>12</v>
      </c>
      <c r="E105" s="299" t="s">
        <v>16</v>
      </c>
      <c r="F105" s="299" t="s">
        <v>16</v>
      </c>
      <c r="G105" s="246">
        <v>491754.06734806695</v>
      </c>
      <c r="H105" s="247">
        <v>491754.06734806695</v>
      </c>
      <c r="I105" s="247">
        <v>45601.74582072701</v>
      </c>
      <c r="J105" s="248">
        <v>0</v>
      </c>
      <c r="K105" s="248">
        <v>0</v>
      </c>
      <c r="L105" s="248">
        <v>0</v>
      </c>
      <c r="M105" s="248">
        <v>0</v>
      </c>
      <c r="N105" s="248">
        <v>0</v>
      </c>
      <c r="O105" s="248">
        <v>61786.270000000033</v>
      </c>
      <c r="P105" s="248">
        <v>0</v>
      </c>
      <c r="Q105" s="248">
        <v>0</v>
      </c>
      <c r="R105" s="248">
        <v>792914.40000000049</v>
      </c>
      <c r="S105" s="248">
        <v>0</v>
      </c>
      <c r="T105" s="248">
        <v>0</v>
      </c>
      <c r="U105" s="248">
        <v>0</v>
      </c>
      <c r="V105" s="248">
        <v>0</v>
      </c>
      <c r="W105" s="248">
        <v>0</v>
      </c>
      <c r="X105" s="248">
        <v>134076.19999999998</v>
      </c>
      <c r="Y105" s="249">
        <v>0</v>
      </c>
      <c r="Z105" s="249">
        <v>0</v>
      </c>
      <c r="AA105" s="249">
        <v>0</v>
      </c>
      <c r="AB105" s="249">
        <v>0</v>
      </c>
      <c r="AC105" s="248">
        <v>27953.970000000005</v>
      </c>
      <c r="AD105" s="248">
        <v>33832.299999999988</v>
      </c>
      <c r="AE105" s="248">
        <v>0</v>
      </c>
      <c r="AF105" s="248">
        <v>792914.40000000049</v>
      </c>
      <c r="AG105" s="248">
        <v>0</v>
      </c>
      <c r="AH105" s="248">
        <v>0</v>
      </c>
      <c r="AI105" s="248">
        <v>0</v>
      </c>
      <c r="AJ105" s="248">
        <v>0</v>
      </c>
      <c r="AK105" s="248">
        <v>0</v>
      </c>
      <c r="AL105" s="248">
        <v>0</v>
      </c>
      <c r="AM105" s="248">
        <v>0</v>
      </c>
      <c r="AN105" s="280">
        <f t="shared" si="19"/>
        <v>988776.3</v>
      </c>
      <c r="AO105" s="277">
        <f>VLOOKUP(A105,'Official Claims 2016Q4'!$B$2:$S$434,7,FALSE)</f>
        <v>61786.3</v>
      </c>
      <c r="AP105" s="277">
        <f>VLOOKUP(A105,'Official Claims 2016Q4'!$B$2:$S$434,12,FALSE)</f>
        <v>792914</v>
      </c>
      <c r="AQ105" s="277">
        <f>VLOOKUP(A105,'Official Claims 2016Q4'!$B$2:$S$434,17,FALSE)</f>
        <v>0</v>
      </c>
      <c r="AR105" s="277">
        <f>VLOOKUP(A105,'Official Claims 2016Q4'!$B$2:$S$434,18,FALSE)</f>
        <v>134076</v>
      </c>
      <c r="AS105" s="243">
        <f t="shared" si="20"/>
        <v>61786.26999999999</v>
      </c>
      <c r="AT105" s="243">
        <f t="shared" si="21"/>
        <v>792914.40000000049</v>
      </c>
      <c r="AU105" s="243">
        <f t="shared" si="22"/>
        <v>0</v>
      </c>
      <c r="AV105" s="243">
        <f t="shared" si="23"/>
        <v>134076.19999999998</v>
      </c>
      <c r="AW105" s="244">
        <f t="shared" si="24"/>
        <v>988776.87000000046</v>
      </c>
      <c r="AX105" s="245">
        <f t="shared" si="25"/>
        <v>61786.270000000033</v>
      </c>
    </row>
    <row r="106" spans="1:50" ht="17.25" customHeight="1">
      <c r="A106" s="299" t="s">
        <v>463</v>
      </c>
      <c r="B106" s="299" t="s">
        <v>464</v>
      </c>
      <c r="C106" s="299" t="s">
        <v>82</v>
      </c>
      <c r="D106" s="301" t="s">
        <v>417</v>
      </c>
      <c r="E106" s="299" t="s">
        <v>16</v>
      </c>
      <c r="F106" s="299" t="s">
        <v>16</v>
      </c>
      <c r="G106" s="246">
        <v>0</v>
      </c>
      <c r="H106" s="247">
        <v>0</v>
      </c>
      <c r="I106" s="247">
        <v>0</v>
      </c>
      <c r="J106" s="248">
        <v>0</v>
      </c>
      <c r="K106" s="248">
        <v>0</v>
      </c>
      <c r="L106" s="248">
        <v>8570.51</v>
      </c>
      <c r="M106" s="248">
        <v>0</v>
      </c>
      <c r="N106" s="248">
        <v>0</v>
      </c>
      <c r="O106" s="248">
        <v>0</v>
      </c>
      <c r="P106" s="248">
        <v>0</v>
      </c>
      <c r="Q106" s="248">
        <v>0</v>
      </c>
      <c r="R106" s="248">
        <v>27019.87</v>
      </c>
      <c r="S106" s="248">
        <v>0</v>
      </c>
      <c r="T106" s="248">
        <v>0</v>
      </c>
      <c r="U106" s="248">
        <v>0</v>
      </c>
      <c r="V106" s="248">
        <v>0</v>
      </c>
      <c r="W106" s="248">
        <v>0</v>
      </c>
      <c r="X106" s="248">
        <v>10624.01</v>
      </c>
      <c r="Y106" s="249">
        <v>0</v>
      </c>
      <c r="Z106" s="249">
        <v>0</v>
      </c>
      <c r="AA106" s="249">
        <v>0</v>
      </c>
      <c r="AB106" s="249">
        <v>0</v>
      </c>
      <c r="AC106" s="248">
        <v>0</v>
      </c>
      <c r="AD106" s="248">
        <v>8570.51</v>
      </c>
      <c r="AE106" s="248">
        <v>0</v>
      </c>
      <c r="AF106" s="248">
        <v>27019.87</v>
      </c>
      <c r="AG106" s="248">
        <v>0</v>
      </c>
      <c r="AH106" s="248">
        <v>0</v>
      </c>
      <c r="AI106" s="248">
        <v>0</v>
      </c>
      <c r="AJ106" s="248">
        <v>0</v>
      </c>
      <c r="AK106" s="248">
        <v>0</v>
      </c>
      <c r="AL106" s="248">
        <v>0</v>
      </c>
      <c r="AM106" s="248">
        <v>0</v>
      </c>
      <c r="AN106" s="280">
        <f t="shared" si="19"/>
        <v>46214.41</v>
      </c>
      <c r="AO106" s="277">
        <f>VLOOKUP(A106,'Official Claims 2016Q4'!$B$2:$S$434,7,FALSE)</f>
        <v>8570.51</v>
      </c>
      <c r="AP106" s="277">
        <f>VLOOKUP(A106,'Official Claims 2016Q4'!$B$2:$S$434,12,FALSE)</f>
        <v>27019.9</v>
      </c>
      <c r="AQ106" s="277">
        <f>VLOOKUP(A106,'Official Claims 2016Q4'!$B$2:$S$434,17,FALSE)</f>
        <v>0</v>
      </c>
      <c r="AR106" s="277">
        <f>VLOOKUP(A106,'Official Claims 2016Q4'!$B$2:$S$434,18,FALSE)</f>
        <v>10624</v>
      </c>
      <c r="AS106" s="243">
        <f t="shared" si="20"/>
        <v>8570.51</v>
      </c>
      <c r="AT106" s="243">
        <f t="shared" si="21"/>
        <v>27019.87</v>
      </c>
      <c r="AU106" s="243">
        <f t="shared" si="22"/>
        <v>0</v>
      </c>
      <c r="AV106" s="243">
        <f t="shared" si="23"/>
        <v>10624.01</v>
      </c>
      <c r="AW106" s="244">
        <f t="shared" si="24"/>
        <v>46214.39</v>
      </c>
      <c r="AX106" s="245">
        <f t="shared" si="25"/>
        <v>8570.51</v>
      </c>
    </row>
    <row r="107" spans="1:50" ht="17.25" customHeight="1">
      <c r="A107" s="299" t="s">
        <v>465</v>
      </c>
      <c r="B107" s="299" t="s">
        <v>466</v>
      </c>
      <c r="C107" s="299" t="s">
        <v>82</v>
      </c>
      <c r="D107" s="299" t="s">
        <v>12</v>
      </c>
      <c r="E107" s="299" t="s">
        <v>15</v>
      </c>
      <c r="F107" s="301" t="s">
        <v>67</v>
      </c>
      <c r="G107" s="246">
        <v>0</v>
      </c>
      <c r="H107" s="303">
        <v>0</v>
      </c>
      <c r="I107" s="303">
        <v>0</v>
      </c>
      <c r="J107" s="248">
        <v>0</v>
      </c>
      <c r="K107" s="248">
        <v>0</v>
      </c>
      <c r="L107" s="248">
        <v>99761.14</v>
      </c>
      <c r="M107" s="248">
        <v>0</v>
      </c>
      <c r="N107" s="248">
        <v>0</v>
      </c>
      <c r="O107" s="248">
        <v>81471.630000000048</v>
      </c>
      <c r="P107" s="248">
        <v>0</v>
      </c>
      <c r="Q107" s="248">
        <v>0</v>
      </c>
      <c r="R107" s="248">
        <v>348205.66</v>
      </c>
      <c r="S107" s="248">
        <v>0</v>
      </c>
      <c r="T107" s="248">
        <v>0</v>
      </c>
      <c r="U107" s="248">
        <v>0</v>
      </c>
      <c r="V107" s="248">
        <v>0</v>
      </c>
      <c r="W107" s="248">
        <v>0</v>
      </c>
      <c r="X107" s="248">
        <v>69149.23</v>
      </c>
      <c r="Y107" s="307">
        <v>0</v>
      </c>
      <c r="Z107" s="307">
        <v>0</v>
      </c>
      <c r="AA107" s="307">
        <v>0</v>
      </c>
      <c r="AB107" s="307">
        <v>0</v>
      </c>
      <c r="AC107" s="305">
        <v>29852.169999999987</v>
      </c>
      <c r="AD107" s="305">
        <v>151380.60000000003</v>
      </c>
      <c r="AE107" s="305">
        <v>0</v>
      </c>
      <c r="AF107" s="305">
        <v>348205.66</v>
      </c>
      <c r="AG107" s="305">
        <v>0</v>
      </c>
      <c r="AH107" s="305">
        <v>0</v>
      </c>
      <c r="AI107" s="305">
        <v>0</v>
      </c>
      <c r="AJ107" s="305">
        <v>0</v>
      </c>
      <c r="AK107" s="305">
        <v>0</v>
      </c>
      <c r="AL107" s="305">
        <v>0</v>
      </c>
      <c r="AM107" s="305">
        <v>0</v>
      </c>
      <c r="AN107" s="297">
        <f t="shared" si="19"/>
        <v>598588.19999999995</v>
      </c>
      <c r="AO107" s="296">
        <f>VLOOKUP(A107,'Official Claims 2016Q4'!$B$2:$S$434,7,FALSE)</f>
        <v>181233</v>
      </c>
      <c r="AP107" s="296">
        <f>VLOOKUP(A107,'Official Claims 2016Q4'!$B$2:$S$434,12,FALSE)</f>
        <v>348206</v>
      </c>
      <c r="AQ107" s="296">
        <f>VLOOKUP(A107,'Official Claims 2016Q4'!$B$2:$S$434,17,FALSE)</f>
        <v>0</v>
      </c>
      <c r="AR107" s="296">
        <f>VLOOKUP(A107,'Official Claims 2016Q4'!$B$2:$S$434,18,FALSE)</f>
        <v>69149.2</v>
      </c>
      <c r="AS107" s="243">
        <f t="shared" si="20"/>
        <v>181232.77000000002</v>
      </c>
      <c r="AT107" s="243">
        <f t="shared" si="21"/>
        <v>348205.66</v>
      </c>
      <c r="AU107" s="243">
        <f t="shared" si="22"/>
        <v>0</v>
      </c>
      <c r="AV107" s="243">
        <f t="shared" si="23"/>
        <v>69149.23</v>
      </c>
      <c r="AW107" s="244">
        <f t="shared" si="24"/>
        <v>598587.66</v>
      </c>
      <c r="AX107" s="245">
        <f t="shared" si="25"/>
        <v>181232.77000000005</v>
      </c>
    </row>
    <row r="108" spans="1:50" ht="17.25" customHeight="1">
      <c r="A108" s="299" t="s">
        <v>467</v>
      </c>
      <c r="B108" s="299" t="s">
        <v>468</v>
      </c>
      <c r="C108" s="299" t="s">
        <v>82</v>
      </c>
      <c r="D108" s="299" t="s">
        <v>12</v>
      </c>
      <c r="E108" s="299" t="s">
        <v>15</v>
      </c>
      <c r="F108" s="301" t="s">
        <v>67</v>
      </c>
      <c r="G108" s="246">
        <v>0</v>
      </c>
      <c r="H108" s="303">
        <v>0</v>
      </c>
      <c r="I108" s="303">
        <v>0</v>
      </c>
      <c r="J108" s="248">
        <v>0</v>
      </c>
      <c r="K108" s="248">
        <v>0</v>
      </c>
      <c r="L108" s="248">
        <v>22956.3</v>
      </c>
      <c r="M108" s="248">
        <v>0</v>
      </c>
      <c r="N108" s="248">
        <v>0</v>
      </c>
      <c r="O108" s="248">
        <v>55434.929999999942</v>
      </c>
      <c r="P108" s="248">
        <v>0</v>
      </c>
      <c r="Q108" s="248">
        <v>0</v>
      </c>
      <c r="R108" s="248">
        <v>389458.62000000023</v>
      </c>
      <c r="S108" s="248">
        <v>0</v>
      </c>
      <c r="T108" s="248">
        <v>0</v>
      </c>
      <c r="U108" s="248">
        <v>0</v>
      </c>
      <c r="V108" s="248">
        <v>0</v>
      </c>
      <c r="W108" s="248">
        <v>0</v>
      </c>
      <c r="X108" s="248">
        <v>49831.159999999982</v>
      </c>
      <c r="Y108" s="307">
        <v>0</v>
      </c>
      <c r="Z108" s="307">
        <v>0</v>
      </c>
      <c r="AA108" s="307">
        <v>0</v>
      </c>
      <c r="AB108" s="307">
        <v>0</v>
      </c>
      <c r="AC108" s="305">
        <v>22648.500000000004</v>
      </c>
      <c r="AD108" s="305">
        <v>55742.729999999974</v>
      </c>
      <c r="AE108" s="305">
        <v>0</v>
      </c>
      <c r="AF108" s="305">
        <v>389458.62000000023</v>
      </c>
      <c r="AG108" s="305">
        <v>0</v>
      </c>
      <c r="AH108" s="305">
        <v>0</v>
      </c>
      <c r="AI108" s="305">
        <v>0</v>
      </c>
      <c r="AJ108" s="305">
        <v>0</v>
      </c>
      <c r="AK108" s="305">
        <v>0</v>
      </c>
      <c r="AL108" s="305">
        <v>0</v>
      </c>
      <c r="AM108" s="305">
        <v>0</v>
      </c>
      <c r="AN108" s="297">
        <f t="shared" si="19"/>
        <v>517681.4</v>
      </c>
      <c r="AO108" s="296">
        <f>VLOOKUP(A108,'Official Claims 2016Q4'!$B$2:$S$434,7,FALSE)</f>
        <v>78391.199999999997</v>
      </c>
      <c r="AP108" s="296">
        <f>VLOOKUP(A108,'Official Claims 2016Q4'!$B$2:$S$434,12,FALSE)</f>
        <v>389459</v>
      </c>
      <c r="AQ108" s="296">
        <f>VLOOKUP(A108,'Official Claims 2016Q4'!$B$2:$S$434,17,FALSE)</f>
        <v>0</v>
      </c>
      <c r="AR108" s="296">
        <f>VLOOKUP(A108,'Official Claims 2016Q4'!$B$2:$S$434,18,FALSE)</f>
        <v>49831.199999999997</v>
      </c>
      <c r="AS108" s="243">
        <f t="shared" si="20"/>
        <v>78391.229999999981</v>
      </c>
      <c r="AT108" s="243">
        <f t="shared" si="21"/>
        <v>389458.62000000023</v>
      </c>
      <c r="AU108" s="243">
        <f t="shared" si="22"/>
        <v>0</v>
      </c>
      <c r="AV108" s="243">
        <f t="shared" si="23"/>
        <v>49831.159999999982</v>
      </c>
      <c r="AW108" s="244">
        <f t="shared" si="24"/>
        <v>517681.01000000013</v>
      </c>
      <c r="AX108" s="245">
        <f t="shared" si="25"/>
        <v>78391.229999999938</v>
      </c>
    </row>
    <row r="109" spans="1:50" ht="17.25" customHeight="1">
      <c r="A109" s="299" t="s">
        <v>469</v>
      </c>
      <c r="B109" s="299" t="s">
        <v>261</v>
      </c>
      <c r="C109" s="299" t="s">
        <v>273</v>
      </c>
      <c r="D109" s="299" t="s">
        <v>13</v>
      </c>
      <c r="E109" s="299" t="s">
        <v>16</v>
      </c>
      <c r="F109" s="299" t="s">
        <v>16</v>
      </c>
      <c r="G109" s="246">
        <v>226406.76594663761</v>
      </c>
      <c r="H109" s="247">
        <v>226406.76594663761</v>
      </c>
      <c r="I109" s="247">
        <v>23686.302700398861</v>
      </c>
      <c r="J109" s="248">
        <v>0</v>
      </c>
      <c r="K109" s="248">
        <v>0</v>
      </c>
      <c r="L109" s="248">
        <v>0</v>
      </c>
      <c r="M109" s="248">
        <v>0</v>
      </c>
      <c r="N109" s="248">
        <v>0</v>
      </c>
      <c r="O109" s="248">
        <v>88209.010000000242</v>
      </c>
      <c r="P109" s="248">
        <v>0</v>
      </c>
      <c r="Q109" s="248">
        <v>0</v>
      </c>
      <c r="R109" s="248">
        <v>240401.90999999986</v>
      </c>
      <c r="S109" s="248">
        <v>0</v>
      </c>
      <c r="T109" s="248">
        <v>0</v>
      </c>
      <c r="U109" s="248">
        <v>0</v>
      </c>
      <c r="V109" s="248">
        <v>0</v>
      </c>
      <c r="W109" s="248">
        <v>0</v>
      </c>
      <c r="X109" s="248">
        <v>64420.119999999988</v>
      </c>
      <c r="Y109" s="249">
        <v>0</v>
      </c>
      <c r="Z109" s="249">
        <v>0</v>
      </c>
      <c r="AA109" s="249">
        <v>0</v>
      </c>
      <c r="AB109" s="249">
        <v>0</v>
      </c>
      <c r="AC109" s="248">
        <v>35462.530000000013</v>
      </c>
      <c r="AD109" s="248">
        <v>52746.479999999996</v>
      </c>
      <c r="AE109" s="248">
        <v>0</v>
      </c>
      <c r="AF109" s="248">
        <v>240401.90999999986</v>
      </c>
      <c r="AG109" s="248">
        <v>0</v>
      </c>
      <c r="AH109" s="248">
        <v>0</v>
      </c>
      <c r="AI109" s="248">
        <v>0</v>
      </c>
      <c r="AJ109" s="248">
        <v>0</v>
      </c>
      <c r="AK109" s="248">
        <v>0</v>
      </c>
      <c r="AL109" s="248">
        <v>0</v>
      </c>
      <c r="AM109" s="248">
        <v>0</v>
      </c>
      <c r="AN109" s="280">
        <f t="shared" si="19"/>
        <v>393031.1</v>
      </c>
      <c r="AO109" s="277">
        <f>VLOOKUP(A109,'Official Claims 2016Q4'!$B$2:$S$434,7,FALSE)</f>
        <v>88209</v>
      </c>
      <c r="AP109" s="277">
        <f>VLOOKUP(A109,'Official Claims 2016Q4'!$B$2:$S$434,12,FALSE)</f>
        <v>240402</v>
      </c>
      <c r="AQ109" s="277">
        <f>VLOOKUP(A109,'Official Claims 2016Q4'!$B$2:$S$434,17,FALSE)</f>
        <v>0</v>
      </c>
      <c r="AR109" s="277">
        <f>VLOOKUP(A109,'Official Claims 2016Q4'!$B$2:$S$434,18,FALSE)</f>
        <v>64420.1</v>
      </c>
      <c r="AS109" s="243">
        <f t="shared" si="20"/>
        <v>88209.010000000009</v>
      </c>
      <c r="AT109" s="243">
        <f t="shared" si="21"/>
        <v>240401.90999999986</v>
      </c>
      <c r="AU109" s="243">
        <f t="shared" si="22"/>
        <v>0</v>
      </c>
      <c r="AV109" s="243">
        <f t="shared" si="23"/>
        <v>64420.119999999988</v>
      </c>
      <c r="AW109" s="244">
        <f t="shared" si="24"/>
        <v>393031.0400000001</v>
      </c>
      <c r="AX109" s="245">
        <f t="shared" si="25"/>
        <v>88209.010000000242</v>
      </c>
    </row>
    <row r="110" spans="1:50" ht="17.25" customHeight="1">
      <c r="A110" s="299" t="s">
        <v>470</v>
      </c>
      <c r="B110" s="299" t="s">
        <v>471</v>
      </c>
      <c r="C110" s="299" t="s">
        <v>273</v>
      </c>
      <c r="D110" s="299" t="s">
        <v>11</v>
      </c>
      <c r="E110" s="299" t="s">
        <v>16</v>
      </c>
      <c r="F110" s="299" t="s">
        <v>16</v>
      </c>
      <c r="G110" s="246">
        <v>506988.20213153085</v>
      </c>
      <c r="H110" s="247">
        <v>506988.20213153085</v>
      </c>
      <c r="I110" s="247">
        <v>48782.455915489874</v>
      </c>
      <c r="J110" s="248">
        <v>0</v>
      </c>
      <c r="K110" s="248">
        <v>0</v>
      </c>
      <c r="L110" s="248">
        <v>0</v>
      </c>
      <c r="M110" s="248">
        <v>0</v>
      </c>
      <c r="N110" s="248">
        <v>0</v>
      </c>
      <c r="O110" s="248">
        <v>45064.810000000049</v>
      </c>
      <c r="P110" s="248">
        <v>0</v>
      </c>
      <c r="Q110" s="248">
        <v>0</v>
      </c>
      <c r="R110" s="248">
        <v>148437.08000000002</v>
      </c>
      <c r="S110" s="248">
        <v>0</v>
      </c>
      <c r="T110" s="248">
        <v>0</v>
      </c>
      <c r="U110" s="248">
        <v>0</v>
      </c>
      <c r="V110" s="248">
        <v>0</v>
      </c>
      <c r="W110" s="248">
        <v>0</v>
      </c>
      <c r="X110" s="248">
        <v>4127.4800000000005</v>
      </c>
      <c r="Y110" s="249">
        <v>0</v>
      </c>
      <c r="Z110" s="249">
        <v>0</v>
      </c>
      <c r="AA110" s="249">
        <v>0</v>
      </c>
      <c r="AB110" s="249">
        <v>0</v>
      </c>
      <c r="AC110" s="248">
        <v>15218.260000000007</v>
      </c>
      <c r="AD110" s="248">
        <v>29846.550000000003</v>
      </c>
      <c r="AE110" s="248">
        <v>0</v>
      </c>
      <c r="AF110" s="248">
        <v>148437.08000000002</v>
      </c>
      <c r="AG110" s="248">
        <v>0</v>
      </c>
      <c r="AH110" s="248">
        <v>0</v>
      </c>
      <c r="AI110" s="248">
        <v>0</v>
      </c>
      <c r="AJ110" s="248">
        <v>0</v>
      </c>
      <c r="AK110" s="248">
        <v>0</v>
      </c>
      <c r="AL110" s="248">
        <v>0</v>
      </c>
      <c r="AM110" s="248">
        <v>0</v>
      </c>
      <c r="AN110" s="280">
        <f t="shared" si="19"/>
        <v>197629.28</v>
      </c>
      <c r="AO110" s="277">
        <f>VLOOKUP(A110,'Official Claims 2016Q4'!$B$2:$S$434,7,FALSE)</f>
        <v>45064.800000000003</v>
      </c>
      <c r="AP110" s="277">
        <f>VLOOKUP(A110,'Official Claims 2016Q4'!$B$2:$S$434,12,FALSE)</f>
        <v>148437</v>
      </c>
      <c r="AQ110" s="277">
        <f>VLOOKUP(A110,'Official Claims 2016Q4'!$B$2:$S$434,17,FALSE)</f>
        <v>0</v>
      </c>
      <c r="AR110" s="277">
        <f>VLOOKUP(A110,'Official Claims 2016Q4'!$B$2:$S$434,18,FALSE)</f>
        <v>4127.4799999999996</v>
      </c>
      <c r="AS110" s="243">
        <f t="shared" si="20"/>
        <v>45064.810000000012</v>
      </c>
      <c r="AT110" s="243">
        <f t="shared" si="21"/>
        <v>148437.08000000002</v>
      </c>
      <c r="AU110" s="243">
        <f t="shared" si="22"/>
        <v>0</v>
      </c>
      <c r="AV110" s="243">
        <f t="shared" si="23"/>
        <v>4127.4800000000005</v>
      </c>
      <c r="AW110" s="244">
        <f t="shared" si="24"/>
        <v>197629.37000000008</v>
      </c>
      <c r="AX110" s="245">
        <f t="shared" si="25"/>
        <v>45064.810000000049</v>
      </c>
    </row>
    <row r="111" spans="1:50" ht="17.25" customHeight="1">
      <c r="A111" s="299" t="s">
        <v>472</v>
      </c>
      <c r="B111" s="299" t="s">
        <v>256</v>
      </c>
      <c r="C111" s="299" t="s">
        <v>273</v>
      </c>
      <c r="D111" s="301" t="s">
        <v>417</v>
      </c>
      <c r="E111" s="299" t="s">
        <v>16</v>
      </c>
      <c r="F111" s="299" t="s">
        <v>16</v>
      </c>
      <c r="G111" s="246">
        <v>1692691.9193715607</v>
      </c>
      <c r="H111" s="247">
        <v>1692691.9193715607</v>
      </c>
      <c r="I111" s="247">
        <v>397797.96321198787</v>
      </c>
      <c r="J111" s="248">
        <v>0</v>
      </c>
      <c r="K111" s="248">
        <v>0</v>
      </c>
      <c r="L111" s="248">
        <v>0</v>
      </c>
      <c r="M111" s="248">
        <v>0</v>
      </c>
      <c r="N111" s="248">
        <v>0</v>
      </c>
      <c r="O111" s="248">
        <v>165782.32999999996</v>
      </c>
      <c r="P111" s="248">
        <v>0</v>
      </c>
      <c r="Q111" s="248">
        <v>0</v>
      </c>
      <c r="R111" s="248">
        <v>307061.7</v>
      </c>
      <c r="S111" s="248">
        <v>0</v>
      </c>
      <c r="T111" s="248">
        <v>0</v>
      </c>
      <c r="U111" s="248">
        <v>8523.75</v>
      </c>
      <c r="V111" s="248">
        <v>0</v>
      </c>
      <c r="W111" s="248">
        <v>0</v>
      </c>
      <c r="X111" s="248">
        <v>188305.35000000003</v>
      </c>
      <c r="Y111" s="249">
        <v>0</v>
      </c>
      <c r="Z111" s="249">
        <v>0</v>
      </c>
      <c r="AA111" s="249">
        <v>0</v>
      </c>
      <c r="AB111" s="249">
        <v>0</v>
      </c>
      <c r="AC111" s="248">
        <v>50841.440000000024</v>
      </c>
      <c r="AD111" s="248">
        <v>114940.89000000004</v>
      </c>
      <c r="AE111" s="248">
        <v>0</v>
      </c>
      <c r="AF111" s="248">
        <v>307061.7</v>
      </c>
      <c r="AG111" s="248">
        <v>0</v>
      </c>
      <c r="AH111" s="248">
        <v>0</v>
      </c>
      <c r="AI111" s="248">
        <v>0</v>
      </c>
      <c r="AJ111" s="248">
        <v>8523.75</v>
      </c>
      <c r="AK111" s="248">
        <v>0</v>
      </c>
      <c r="AL111" s="248">
        <v>0</v>
      </c>
      <c r="AM111" s="248">
        <v>0</v>
      </c>
      <c r="AN111" s="280">
        <f t="shared" si="19"/>
        <v>669672.75</v>
      </c>
      <c r="AO111" s="277">
        <f>VLOOKUP(A111,'Official Claims 2016Q4'!$B$2:$S$434,7,FALSE)</f>
        <v>165782</v>
      </c>
      <c r="AP111" s="277">
        <f>VLOOKUP(A111,'Official Claims 2016Q4'!$B$2:$S$434,12,FALSE)</f>
        <v>307062</v>
      </c>
      <c r="AQ111" s="277">
        <f>VLOOKUP(A111,'Official Claims 2016Q4'!$B$2:$S$434,17,FALSE)</f>
        <v>8523.75</v>
      </c>
      <c r="AR111" s="277">
        <f>VLOOKUP(A111,'Official Claims 2016Q4'!$B$2:$S$434,18,FALSE)</f>
        <v>188305</v>
      </c>
      <c r="AS111" s="243">
        <f t="shared" si="20"/>
        <v>165782.33000000007</v>
      </c>
      <c r="AT111" s="243">
        <f t="shared" si="21"/>
        <v>307061.7</v>
      </c>
      <c r="AU111" s="243">
        <f t="shared" si="22"/>
        <v>8523.75</v>
      </c>
      <c r="AV111" s="243">
        <f t="shared" si="23"/>
        <v>188305.35000000003</v>
      </c>
      <c r="AW111" s="244">
        <f t="shared" si="24"/>
        <v>669673.13</v>
      </c>
      <c r="AX111" s="245">
        <f t="shared" si="25"/>
        <v>165782.32999999996</v>
      </c>
    </row>
    <row r="112" spans="1:50" ht="17.25" customHeight="1">
      <c r="A112" s="299" t="s">
        <v>473</v>
      </c>
      <c r="B112" s="299" t="s">
        <v>255</v>
      </c>
      <c r="C112" s="299" t="s">
        <v>273</v>
      </c>
      <c r="D112" s="301" t="s">
        <v>417</v>
      </c>
      <c r="E112" s="299" t="s">
        <v>16</v>
      </c>
      <c r="F112" s="299" t="s">
        <v>16</v>
      </c>
      <c r="G112" s="246">
        <v>670737.60485243192</v>
      </c>
      <c r="H112" s="247">
        <v>670737.60485243192</v>
      </c>
      <c r="I112" s="247">
        <v>129489.7380876768</v>
      </c>
      <c r="J112" s="248">
        <v>0</v>
      </c>
      <c r="K112" s="248">
        <v>0</v>
      </c>
      <c r="L112" s="248">
        <v>0</v>
      </c>
      <c r="M112" s="248">
        <v>0</v>
      </c>
      <c r="N112" s="248">
        <v>0</v>
      </c>
      <c r="O112" s="248">
        <v>68867.72000000003</v>
      </c>
      <c r="P112" s="248">
        <v>0</v>
      </c>
      <c r="Q112" s="248">
        <v>0</v>
      </c>
      <c r="R112" s="248">
        <v>109783.25999999998</v>
      </c>
      <c r="S112" s="248">
        <v>0</v>
      </c>
      <c r="T112" s="248">
        <v>0</v>
      </c>
      <c r="U112" s="248">
        <v>0</v>
      </c>
      <c r="V112" s="248">
        <v>0</v>
      </c>
      <c r="W112" s="248">
        <v>0</v>
      </c>
      <c r="X112" s="248">
        <v>5451.0700000000006</v>
      </c>
      <c r="Y112" s="249">
        <v>0</v>
      </c>
      <c r="Z112" s="249">
        <v>0</v>
      </c>
      <c r="AA112" s="249">
        <v>0</v>
      </c>
      <c r="AB112" s="249">
        <v>0</v>
      </c>
      <c r="AC112" s="248">
        <v>20111.990000000002</v>
      </c>
      <c r="AD112" s="248">
        <v>48755.729999999989</v>
      </c>
      <c r="AE112" s="248">
        <v>0</v>
      </c>
      <c r="AF112" s="248">
        <v>109783.25999999998</v>
      </c>
      <c r="AG112" s="248">
        <v>0</v>
      </c>
      <c r="AH112" s="248">
        <v>0</v>
      </c>
      <c r="AI112" s="248">
        <v>0</v>
      </c>
      <c r="AJ112" s="248">
        <v>0</v>
      </c>
      <c r="AK112" s="248">
        <v>0</v>
      </c>
      <c r="AL112" s="248">
        <v>0</v>
      </c>
      <c r="AM112" s="248">
        <v>0</v>
      </c>
      <c r="AN112" s="280">
        <f t="shared" si="19"/>
        <v>184101.77000000002</v>
      </c>
      <c r="AO112" s="277">
        <f>VLOOKUP(A112,'Official Claims 2016Q4'!$B$2:$S$434,7,FALSE)</f>
        <v>68867.7</v>
      </c>
      <c r="AP112" s="277">
        <f>VLOOKUP(A112,'Official Claims 2016Q4'!$B$2:$S$434,12,FALSE)</f>
        <v>109783</v>
      </c>
      <c r="AQ112" s="277">
        <f>VLOOKUP(A112,'Official Claims 2016Q4'!$B$2:$S$434,17,FALSE)</f>
        <v>0</v>
      </c>
      <c r="AR112" s="277">
        <f>VLOOKUP(A112,'Official Claims 2016Q4'!$B$2:$S$434,18,FALSE)</f>
        <v>5451.07</v>
      </c>
      <c r="AS112" s="243">
        <f t="shared" si="20"/>
        <v>68867.719999999987</v>
      </c>
      <c r="AT112" s="243">
        <f t="shared" si="21"/>
        <v>109783.25999999998</v>
      </c>
      <c r="AU112" s="243">
        <f t="shared" si="22"/>
        <v>0</v>
      </c>
      <c r="AV112" s="243">
        <f t="shared" si="23"/>
        <v>5451.0700000000006</v>
      </c>
      <c r="AW112" s="244">
        <f t="shared" si="24"/>
        <v>184102.05000000002</v>
      </c>
      <c r="AX112" s="245">
        <f t="shared" si="25"/>
        <v>68867.72000000003</v>
      </c>
    </row>
    <row r="113" spans="1:50" ht="17.25" customHeight="1">
      <c r="A113" s="299" t="s">
        <v>474</v>
      </c>
      <c r="B113" s="299" t="s">
        <v>248</v>
      </c>
      <c r="C113" s="299" t="s">
        <v>273</v>
      </c>
      <c r="D113" s="301" t="s">
        <v>417</v>
      </c>
      <c r="E113" s="299" t="s">
        <v>16</v>
      </c>
      <c r="F113" s="299" t="s">
        <v>16</v>
      </c>
      <c r="G113" s="246">
        <v>452119.29054651764</v>
      </c>
      <c r="H113" s="247">
        <v>452119.29054651764</v>
      </c>
      <c r="I113" s="247">
        <v>44649.6942819213</v>
      </c>
      <c r="J113" s="248">
        <v>0</v>
      </c>
      <c r="K113" s="248">
        <v>0</v>
      </c>
      <c r="L113" s="248">
        <v>0</v>
      </c>
      <c r="M113" s="248">
        <v>0</v>
      </c>
      <c r="N113" s="248">
        <v>0</v>
      </c>
      <c r="O113" s="248">
        <v>85400.830000000089</v>
      </c>
      <c r="P113" s="248">
        <v>0</v>
      </c>
      <c r="Q113" s="248">
        <v>0</v>
      </c>
      <c r="R113" s="248">
        <v>653969.30999999982</v>
      </c>
      <c r="S113" s="248">
        <v>0</v>
      </c>
      <c r="T113" s="248">
        <v>0</v>
      </c>
      <c r="U113" s="248">
        <v>0</v>
      </c>
      <c r="V113" s="248">
        <v>0</v>
      </c>
      <c r="W113" s="248">
        <v>0</v>
      </c>
      <c r="X113" s="248">
        <v>8307.94</v>
      </c>
      <c r="Y113" s="249">
        <v>0</v>
      </c>
      <c r="Z113" s="249">
        <v>0</v>
      </c>
      <c r="AA113" s="249">
        <v>0</v>
      </c>
      <c r="AB113" s="249">
        <v>0</v>
      </c>
      <c r="AC113" s="248">
        <v>41413.499999999985</v>
      </c>
      <c r="AD113" s="248">
        <v>43987.330000000009</v>
      </c>
      <c r="AE113" s="248">
        <v>0</v>
      </c>
      <c r="AF113" s="248">
        <v>653969.30999999982</v>
      </c>
      <c r="AG113" s="248">
        <v>0</v>
      </c>
      <c r="AH113" s="248">
        <v>0</v>
      </c>
      <c r="AI113" s="248">
        <v>0</v>
      </c>
      <c r="AJ113" s="248">
        <v>0</v>
      </c>
      <c r="AK113" s="248">
        <v>0</v>
      </c>
      <c r="AL113" s="248">
        <v>0</v>
      </c>
      <c r="AM113" s="248">
        <v>0</v>
      </c>
      <c r="AN113" s="280">
        <f t="shared" si="19"/>
        <v>747677.74</v>
      </c>
      <c r="AO113" s="277">
        <f>VLOOKUP(A113,'Official Claims 2016Q4'!$B$2:$S$434,7,FALSE)</f>
        <v>85400.8</v>
      </c>
      <c r="AP113" s="277">
        <f>VLOOKUP(A113,'Official Claims 2016Q4'!$B$2:$S$434,12,FALSE)</f>
        <v>653969</v>
      </c>
      <c r="AQ113" s="277">
        <f>VLOOKUP(A113,'Official Claims 2016Q4'!$B$2:$S$434,17,FALSE)</f>
        <v>0</v>
      </c>
      <c r="AR113" s="277">
        <f>VLOOKUP(A113,'Official Claims 2016Q4'!$B$2:$S$434,18,FALSE)</f>
        <v>8307.94</v>
      </c>
      <c r="AS113" s="243">
        <f t="shared" si="20"/>
        <v>85400.829999999987</v>
      </c>
      <c r="AT113" s="243">
        <f t="shared" si="21"/>
        <v>653969.30999999982</v>
      </c>
      <c r="AU113" s="243">
        <f t="shared" si="22"/>
        <v>0</v>
      </c>
      <c r="AV113" s="243">
        <f t="shared" si="23"/>
        <v>8307.94</v>
      </c>
      <c r="AW113" s="244">
        <f t="shared" si="24"/>
        <v>747678.07999999984</v>
      </c>
      <c r="AX113" s="245">
        <f t="shared" si="25"/>
        <v>85400.830000000089</v>
      </c>
    </row>
    <row r="114" spans="1:50" ht="17.25" customHeight="1">
      <c r="A114" s="299" t="s">
        <v>475</v>
      </c>
      <c r="B114" s="299" t="s">
        <v>247</v>
      </c>
      <c r="C114" s="299" t="s">
        <v>273</v>
      </c>
      <c r="D114" s="301" t="s">
        <v>417</v>
      </c>
      <c r="E114" s="299" t="s">
        <v>16</v>
      </c>
      <c r="F114" s="299" t="s">
        <v>16</v>
      </c>
      <c r="G114" s="246">
        <v>3073632.0674121729</v>
      </c>
      <c r="H114" s="247">
        <v>3073632.0674121729</v>
      </c>
      <c r="I114" s="247">
        <v>319766.85332887701</v>
      </c>
      <c r="J114" s="248">
        <v>0</v>
      </c>
      <c r="K114" s="248">
        <v>0</v>
      </c>
      <c r="L114" s="248">
        <v>0</v>
      </c>
      <c r="M114" s="248">
        <v>0</v>
      </c>
      <c r="N114" s="248">
        <v>0</v>
      </c>
      <c r="O114" s="248">
        <v>281123.10999999975</v>
      </c>
      <c r="P114" s="248">
        <v>0</v>
      </c>
      <c r="Q114" s="248">
        <v>0</v>
      </c>
      <c r="R114" s="248">
        <v>1478607.44</v>
      </c>
      <c r="S114" s="248">
        <v>0</v>
      </c>
      <c r="T114" s="248">
        <v>0</v>
      </c>
      <c r="U114" s="248">
        <v>0</v>
      </c>
      <c r="V114" s="248">
        <v>0</v>
      </c>
      <c r="W114" s="248">
        <v>0</v>
      </c>
      <c r="X114" s="248">
        <v>56027.429999999993</v>
      </c>
      <c r="Y114" s="249">
        <v>0</v>
      </c>
      <c r="Z114" s="249">
        <v>0</v>
      </c>
      <c r="AA114" s="249">
        <v>0</v>
      </c>
      <c r="AB114" s="249">
        <v>0</v>
      </c>
      <c r="AC114" s="248">
        <v>147607.82999999999</v>
      </c>
      <c r="AD114" s="248">
        <v>133515.28000000003</v>
      </c>
      <c r="AE114" s="248">
        <v>0</v>
      </c>
      <c r="AF114" s="248">
        <v>1478607.44</v>
      </c>
      <c r="AG114" s="248">
        <v>0</v>
      </c>
      <c r="AH114" s="248">
        <v>0</v>
      </c>
      <c r="AI114" s="248">
        <v>0</v>
      </c>
      <c r="AJ114" s="248">
        <v>0</v>
      </c>
      <c r="AK114" s="248">
        <v>0</v>
      </c>
      <c r="AL114" s="248">
        <v>0</v>
      </c>
      <c r="AM114" s="248">
        <v>0</v>
      </c>
      <c r="AN114" s="280">
        <f t="shared" si="19"/>
        <v>1815760.4</v>
      </c>
      <c r="AO114" s="277">
        <f>VLOOKUP(A114,'Official Claims 2016Q4'!$B$2:$S$434,7,FALSE)</f>
        <v>281123</v>
      </c>
      <c r="AP114" s="277">
        <f>VLOOKUP(A114,'Official Claims 2016Q4'!$B$2:$S$434,12,FALSE)</f>
        <v>1478610</v>
      </c>
      <c r="AQ114" s="277">
        <f>VLOOKUP(A114,'Official Claims 2016Q4'!$B$2:$S$434,17,FALSE)</f>
        <v>0</v>
      </c>
      <c r="AR114" s="277">
        <f>VLOOKUP(A114,'Official Claims 2016Q4'!$B$2:$S$434,18,FALSE)</f>
        <v>56027.4</v>
      </c>
      <c r="AS114" s="243">
        <f t="shared" si="20"/>
        <v>281123.11</v>
      </c>
      <c r="AT114" s="243">
        <f t="shared" si="21"/>
        <v>1478607.44</v>
      </c>
      <c r="AU114" s="243">
        <f t="shared" si="22"/>
        <v>0</v>
      </c>
      <c r="AV114" s="243">
        <f t="shared" si="23"/>
        <v>56027.429999999993</v>
      </c>
      <c r="AW114" s="244">
        <f t="shared" si="24"/>
        <v>1815757.9799999997</v>
      </c>
      <c r="AX114" s="245">
        <f t="shared" si="25"/>
        <v>281123.10999999975</v>
      </c>
    </row>
    <row r="115" spans="1:50" ht="17.25" customHeight="1">
      <c r="A115" s="299" t="s">
        <v>476</v>
      </c>
      <c r="B115" s="299" t="s">
        <v>246</v>
      </c>
      <c r="C115" s="299" t="s">
        <v>273</v>
      </c>
      <c r="D115" s="301" t="s">
        <v>417</v>
      </c>
      <c r="E115" s="299" t="s">
        <v>16</v>
      </c>
      <c r="F115" s="299" t="s">
        <v>16</v>
      </c>
      <c r="G115" s="246">
        <v>2766325.2319954457</v>
      </c>
      <c r="H115" s="247">
        <v>2766325.2319954457</v>
      </c>
      <c r="I115" s="247">
        <v>281000.54854992707</v>
      </c>
      <c r="J115" s="248">
        <v>0</v>
      </c>
      <c r="K115" s="248">
        <v>0</v>
      </c>
      <c r="L115" s="248">
        <v>0</v>
      </c>
      <c r="M115" s="248">
        <v>0</v>
      </c>
      <c r="N115" s="248">
        <v>0</v>
      </c>
      <c r="O115" s="248">
        <v>159211.4500000001</v>
      </c>
      <c r="P115" s="248">
        <v>0</v>
      </c>
      <c r="Q115" s="248">
        <v>0</v>
      </c>
      <c r="R115" s="248">
        <v>3047385.8200000003</v>
      </c>
      <c r="S115" s="248">
        <v>0</v>
      </c>
      <c r="T115" s="248">
        <v>0</v>
      </c>
      <c r="U115" s="248">
        <v>0</v>
      </c>
      <c r="V115" s="248">
        <v>0</v>
      </c>
      <c r="W115" s="248">
        <v>0</v>
      </c>
      <c r="X115" s="248">
        <v>51027.200000000004</v>
      </c>
      <c r="Y115" s="249">
        <v>0</v>
      </c>
      <c r="Z115" s="249">
        <v>0</v>
      </c>
      <c r="AA115" s="249">
        <v>0</v>
      </c>
      <c r="AB115" s="249">
        <v>0</v>
      </c>
      <c r="AC115" s="248">
        <v>72084.479999999996</v>
      </c>
      <c r="AD115" s="248">
        <v>87126.970000000016</v>
      </c>
      <c r="AE115" s="248">
        <v>0</v>
      </c>
      <c r="AF115" s="248">
        <v>3047385.8200000003</v>
      </c>
      <c r="AG115" s="248">
        <v>0</v>
      </c>
      <c r="AH115" s="248">
        <v>0</v>
      </c>
      <c r="AI115" s="248">
        <v>0</v>
      </c>
      <c r="AJ115" s="248">
        <v>0</v>
      </c>
      <c r="AK115" s="248">
        <v>0</v>
      </c>
      <c r="AL115" s="248">
        <v>0</v>
      </c>
      <c r="AM115" s="248">
        <v>0</v>
      </c>
      <c r="AN115" s="280">
        <f t="shared" si="19"/>
        <v>3257628.2</v>
      </c>
      <c r="AO115" s="277">
        <f>VLOOKUP(A115,'Official Claims 2016Q4'!$B$2:$S$434,7,FALSE)</f>
        <v>159211</v>
      </c>
      <c r="AP115" s="277">
        <f>VLOOKUP(A115,'Official Claims 2016Q4'!$B$2:$S$434,12,FALSE)</f>
        <v>3047390</v>
      </c>
      <c r="AQ115" s="277">
        <f>VLOOKUP(A115,'Official Claims 2016Q4'!$B$2:$S$434,17,FALSE)</f>
        <v>0</v>
      </c>
      <c r="AR115" s="277">
        <f>VLOOKUP(A115,'Official Claims 2016Q4'!$B$2:$S$434,18,FALSE)</f>
        <v>51027.199999999997</v>
      </c>
      <c r="AS115" s="243">
        <f t="shared" si="20"/>
        <v>159211.45000000001</v>
      </c>
      <c r="AT115" s="243">
        <f t="shared" si="21"/>
        <v>3047385.8200000003</v>
      </c>
      <c r="AU115" s="243">
        <f t="shared" si="22"/>
        <v>0</v>
      </c>
      <c r="AV115" s="243">
        <f t="shared" si="23"/>
        <v>51027.200000000004</v>
      </c>
      <c r="AW115" s="244">
        <f t="shared" si="24"/>
        <v>3257624.4700000007</v>
      </c>
      <c r="AX115" s="245">
        <f t="shared" si="25"/>
        <v>159211.4500000001</v>
      </c>
    </row>
    <row r="116" spans="1:50" ht="17.25" customHeight="1">
      <c r="A116" s="299" t="s">
        <v>477</v>
      </c>
      <c r="B116" s="299" t="s">
        <v>245</v>
      </c>
      <c r="C116" s="299" t="s">
        <v>273</v>
      </c>
      <c r="D116" s="301" t="s">
        <v>417</v>
      </c>
      <c r="E116" s="299" t="s">
        <v>16</v>
      </c>
      <c r="F116" s="299" t="s">
        <v>16</v>
      </c>
      <c r="G116" s="246">
        <v>9721800.592747068</v>
      </c>
      <c r="H116" s="247">
        <v>9721800.592747068</v>
      </c>
      <c r="I116" s="247">
        <v>231718.84779112414</v>
      </c>
      <c r="J116" s="248">
        <v>0</v>
      </c>
      <c r="K116" s="248">
        <v>0</v>
      </c>
      <c r="L116" s="248">
        <v>0</v>
      </c>
      <c r="M116" s="248">
        <v>0</v>
      </c>
      <c r="N116" s="248">
        <v>0</v>
      </c>
      <c r="O116" s="248">
        <v>673053</v>
      </c>
      <c r="P116" s="248">
        <v>0</v>
      </c>
      <c r="Q116" s="248">
        <v>0</v>
      </c>
      <c r="R116" s="248">
        <v>7220643.3300000038</v>
      </c>
      <c r="S116" s="248">
        <v>0</v>
      </c>
      <c r="T116" s="248">
        <v>0</v>
      </c>
      <c r="U116" s="248">
        <v>0</v>
      </c>
      <c r="V116" s="248">
        <v>0</v>
      </c>
      <c r="W116" s="248">
        <v>0</v>
      </c>
      <c r="X116" s="248">
        <v>2531</v>
      </c>
      <c r="Y116" s="249">
        <v>0</v>
      </c>
      <c r="Z116" s="249">
        <v>0</v>
      </c>
      <c r="AA116" s="249">
        <v>0</v>
      </c>
      <c r="AB116" s="249">
        <v>0</v>
      </c>
      <c r="AC116" s="248">
        <v>387033.38000000024</v>
      </c>
      <c r="AD116" s="248">
        <v>286019.62</v>
      </c>
      <c r="AE116" s="248">
        <v>0</v>
      </c>
      <c r="AF116" s="248">
        <v>7220643.3300000038</v>
      </c>
      <c r="AG116" s="248">
        <v>0</v>
      </c>
      <c r="AH116" s="248">
        <v>0</v>
      </c>
      <c r="AI116" s="248">
        <v>0</v>
      </c>
      <c r="AJ116" s="248">
        <v>0</v>
      </c>
      <c r="AK116" s="248">
        <v>0</v>
      </c>
      <c r="AL116" s="248">
        <v>0</v>
      </c>
      <c r="AM116" s="248">
        <v>0</v>
      </c>
      <c r="AN116" s="280">
        <f t="shared" si="19"/>
        <v>7896224</v>
      </c>
      <c r="AO116" s="277">
        <f>VLOOKUP(A116,'Official Claims 2016Q4'!$B$2:$S$434,7,FALSE)</f>
        <v>673053</v>
      </c>
      <c r="AP116" s="277">
        <f>VLOOKUP(A116,'Official Claims 2016Q4'!$B$2:$S$434,12,FALSE)</f>
        <v>7220640</v>
      </c>
      <c r="AQ116" s="277">
        <f>VLOOKUP(A116,'Official Claims 2016Q4'!$B$2:$S$434,17,FALSE)</f>
        <v>0</v>
      </c>
      <c r="AR116" s="277">
        <f>VLOOKUP(A116,'Official Claims 2016Q4'!$B$2:$S$434,18,FALSE)</f>
        <v>2531</v>
      </c>
      <c r="AS116" s="243">
        <f t="shared" si="20"/>
        <v>673053.00000000023</v>
      </c>
      <c r="AT116" s="243">
        <f t="shared" si="21"/>
        <v>7220643.3300000038</v>
      </c>
      <c r="AU116" s="243">
        <f t="shared" si="22"/>
        <v>0</v>
      </c>
      <c r="AV116" s="243">
        <f t="shared" si="23"/>
        <v>2531</v>
      </c>
      <c r="AW116" s="244">
        <f t="shared" si="24"/>
        <v>7896227.3300000038</v>
      </c>
      <c r="AX116" s="245">
        <f t="shared" si="25"/>
        <v>673053</v>
      </c>
    </row>
    <row r="117" spans="1:50" ht="17.25" customHeight="1">
      <c r="A117" s="299" t="s">
        <v>478</v>
      </c>
      <c r="B117" s="299" t="s">
        <v>244</v>
      </c>
      <c r="C117" s="299" t="s">
        <v>273</v>
      </c>
      <c r="D117" s="301" t="s">
        <v>417</v>
      </c>
      <c r="E117" s="299" t="s">
        <v>16</v>
      </c>
      <c r="F117" s="299" t="s">
        <v>16</v>
      </c>
      <c r="G117" s="246">
        <v>2150604.2908782596</v>
      </c>
      <c r="H117" s="247">
        <v>2150604.2908782596</v>
      </c>
      <c r="I117" s="247">
        <v>5951.6667569016545</v>
      </c>
      <c r="J117" s="248">
        <v>0</v>
      </c>
      <c r="K117" s="248">
        <v>0</v>
      </c>
      <c r="L117" s="248">
        <v>0</v>
      </c>
      <c r="M117" s="248">
        <v>0</v>
      </c>
      <c r="N117" s="248">
        <v>0</v>
      </c>
      <c r="O117" s="248">
        <v>109664.94000000003</v>
      </c>
      <c r="P117" s="248">
        <v>0</v>
      </c>
      <c r="Q117" s="248">
        <v>0</v>
      </c>
      <c r="R117" s="248">
        <v>1645947.4499999993</v>
      </c>
      <c r="S117" s="248">
        <v>0</v>
      </c>
      <c r="T117" s="248">
        <v>0</v>
      </c>
      <c r="U117" s="248">
        <v>0</v>
      </c>
      <c r="V117" s="248">
        <v>0</v>
      </c>
      <c r="W117" s="248">
        <v>0</v>
      </c>
      <c r="X117" s="248">
        <v>0</v>
      </c>
      <c r="Y117" s="249">
        <v>0</v>
      </c>
      <c r="Z117" s="249">
        <v>0</v>
      </c>
      <c r="AA117" s="249">
        <v>0</v>
      </c>
      <c r="AB117" s="249">
        <v>0</v>
      </c>
      <c r="AC117" s="248">
        <v>50179.33</v>
      </c>
      <c r="AD117" s="248">
        <v>59485.609999999964</v>
      </c>
      <c r="AE117" s="248">
        <v>0</v>
      </c>
      <c r="AF117" s="248">
        <v>1645947.4499999993</v>
      </c>
      <c r="AG117" s="248">
        <v>0</v>
      </c>
      <c r="AH117" s="248">
        <v>0</v>
      </c>
      <c r="AI117" s="248">
        <v>0</v>
      </c>
      <c r="AJ117" s="248">
        <v>0</v>
      </c>
      <c r="AK117" s="248">
        <v>0</v>
      </c>
      <c r="AL117" s="248">
        <v>0</v>
      </c>
      <c r="AM117" s="248">
        <v>0</v>
      </c>
      <c r="AN117" s="280">
        <f t="shared" si="19"/>
        <v>1755615</v>
      </c>
      <c r="AO117" s="277">
        <f>VLOOKUP(A117,'Official Claims 2016Q4'!$B$2:$S$434,7,FALSE)</f>
        <v>109665</v>
      </c>
      <c r="AP117" s="277">
        <f>VLOOKUP(A117,'Official Claims 2016Q4'!$B$2:$S$434,12,FALSE)</f>
        <v>1645950</v>
      </c>
      <c r="AQ117" s="277">
        <f>VLOOKUP(A117,'Official Claims 2016Q4'!$B$2:$S$434,17,FALSE)</f>
        <v>0</v>
      </c>
      <c r="AR117" s="277">
        <f>VLOOKUP(A117,'Official Claims 2016Q4'!$B$2:$S$434,18,FALSE)</f>
        <v>0</v>
      </c>
      <c r="AS117" s="243">
        <f t="shared" si="20"/>
        <v>109664.93999999997</v>
      </c>
      <c r="AT117" s="243">
        <f t="shared" si="21"/>
        <v>1645947.4499999993</v>
      </c>
      <c r="AU117" s="243">
        <f t="shared" si="22"/>
        <v>0</v>
      </c>
      <c r="AV117" s="243">
        <f t="shared" si="23"/>
        <v>0</v>
      </c>
      <c r="AW117" s="244">
        <f t="shared" si="24"/>
        <v>1755612.3899999992</v>
      </c>
      <c r="AX117" s="245">
        <f t="shared" si="25"/>
        <v>109664.94000000003</v>
      </c>
    </row>
    <row r="118" spans="1:50" ht="17.25" customHeight="1">
      <c r="A118" s="299" t="s">
        <v>479</v>
      </c>
      <c r="B118" s="299" t="s">
        <v>243</v>
      </c>
      <c r="C118" s="299" t="s">
        <v>273</v>
      </c>
      <c r="D118" s="301" t="s">
        <v>417</v>
      </c>
      <c r="E118" s="299" t="s">
        <v>16</v>
      </c>
      <c r="F118" s="299" t="s">
        <v>16</v>
      </c>
      <c r="G118" s="246">
        <v>688937.23637330136</v>
      </c>
      <c r="H118" s="247">
        <v>688937.23637330136</v>
      </c>
      <c r="I118" s="247">
        <v>23603.005218177772</v>
      </c>
      <c r="J118" s="248">
        <v>0</v>
      </c>
      <c r="K118" s="248">
        <v>0</v>
      </c>
      <c r="L118" s="248">
        <v>0</v>
      </c>
      <c r="M118" s="248">
        <v>0</v>
      </c>
      <c r="N118" s="248">
        <v>0</v>
      </c>
      <c r="O118" s="248">
        <v>76532.36000000003</v>
      </c>
      <c r="P118" s="248">
        <v>0</v>
      </c>
      <c r="Q118" s="248">
        <v>0</v>
      </c>
      <c r="R118" s="248">
        <v>437843.05</v>
      </c>
      <c r="S118" s="248">
        <v>0</v>
      </c>
      <c r="T118" s="248">
        <v>0</v>
      </c>
      <c r="U118" s="248">
        <v>0</v>
      </c>
      <c r="V118" s="248">
        <v>0</v>
      </c>
      <c r="W118" s="248">
        <v>0</v>
      </c>
      <c r="X118" s="248">
        <v>0</v>
      </c>
      <c r="Y118" s="249">
        <v>0</v>
      </c>
      <c r="Z118" s="249">
        <v>0</v>
      </c>
      <c r="AA118" s="249">
        <v>0</v>
      </c>
      <c r="AB118" s="249">
        <v>0</v>
      </c>
      <c r="AC118" s="248">
        <v>47003.97</v>
      </c>
      <c r="AD118" s="248">
        <v>29528.39</v>
      </c>
      <c r="AE118" s="248">
        <v>0</v>
      </c>
      <c r="AF118" s="248">
        <v>437843.05</v>
      </c>
      <c r="AG118" s="248">
        <v>0</v>
      </c>
      <c r="AH118" s="248">
        <v>0</v>
      </c>
      <c r="AI118" s="248">
        <v>0</v>
      </c>
      <c r="AJ118" s="248">
        <v>0</v>
      </c>
      <c r="AK118" s="248">
        <v>0</v>
      </c>
      <c r="AL118" s="248">
        <v>0</v>
      </c>
      <c r="AM118" s="248">
        <v>0</v>
      </c>
      <c r="AN118" s="280">
        <f t="shared" si="19"/>
        <v>514375.4</v>
      </c>
      <c r="AO118" s="277">
        <f>VLOOKUP(A118,'Official Claims 2016Q4'!$B$2:$S$434,7,FALSE)</f>
        <v>76532.399999999994</v>
      </c>
      <c r="AP118" s="277">
        <f>VLOOKUP(A118,'Official Claims 2016Q4'!$B$2:$S$434,12,FALSE)</f>
        <v>437843</v>
      </c>
      <c r="AQ118" s="277">
        <f>VLOOKUP(A118,'Official Claims 2016Q4'!$B$2:$S$434,17,FALSE)</f>
        <v>0</v>
      </c>
      <c r="AR118" s="277">
        <f>VLOOKUP(A118,'Official Claims 2016Q4'!$B$2:$S$434,18,FALSE)</f>
        <v>0</v>
      </c>
      <c r="AS118" s="243">
        <f t="shared" si="20"/>
        <v>76532.36</v>
      </c>
      <c r="AT118" s="243">
        <f t="shared" si="21"/>
        <v>437843.05</v>
      </c>
      <c r="AU118" s="243">
        <f t="shared" si="22"/>
        <v>0</v>
      </c>
      <c r="AV118" s="243">
        <f t="shared" si="23"/>
        <v>0</v>
      </c>
      <c r="AW118" s="244">
        <f t="shared" si="24"/>
        <v>514375.41000000003</v>
      </c>
      <c r="AX118" s="245">
        <f t="shared" si="25"/>
        <v>76532.36000000003</v>
      </c>
    </row>
    <row r="119" spans="1:50" ht="17.25" customHeight="1">
      <c r="A119" s="299" t="s">
        <v>480</v>
      </c>
      <c r="B119" s="299" t="s">
        <v>242</v>
      </c>
      <c r="C119" s="299" t="s">
        <v>273</v>
      </c>
      <c r="D119" s="301" t="s">
        <v>417</v>
      </c>
      <c r="E119" s="299" t="s">
        <v>16</v>
      </c>
      <c r="F119" s="299" t="s">
        <v>16</v>
      </c>
      <c r="G119" s="246">
        <v>714617.02994984994</v>
      </c>
      <c r="H119" s="247">
        <v>714617.02994984994</v>
      </c>
      <c r="I119" s="247">
        <v>88805.09039398974</v>
      </c>
      <c r="J119" s="248">
        <v>0</v>
      </c>
      <c r="K119" s="248">
        <v>0</v>
      </c>
      <c r="L119" s="248">
        <v>0</v>
      </c>
      <c r="M119" s="248">
        <v>0</v>
      </c>
      <c r="N119" s="248">
        <v>0</v>
      </c>
      <c r="O119" s="248">
        <v>78766.320000000094</v>
      </c>
      <c r="P119" s="248">
        <v>0</v>
      </c>
      <c r="Q119" s="248">
        <v>0</v>
      </c>
      <c r="R119" s="248">
        <v>371432.00999999989</v>
      </c>
      <c r="S119" s="248">
        <v>0</v>
      </c>
      <c r="T119" s="248">
        <v>0</v>
      </c>
      <c r="U119" s="248">
        <v>0</v>
      </c>
      <c r="V119" s="248">
        <v>0</v>
      </c>
      <c r="W119" s="248">
        <v>0</v>
      </c>
      <c r="X119" s="248">
        <v>-43.89</v>
      </c>
      <c r="Y119" s="249">
        <v>0</v>
      </c>
      <c r="Z119" s="249">
        <v>0</v>
      </c>
      <c r="AA119" s="249">
        <v>0</v>
      </c>
      <c r="AB119" s="249">
        <v>0</v>
      </c>
      <c r="AC119" s="248">
        <v>31289.549999999996</v>
      </c>
      <c r="AD119" s="248">
        <v>47476.770000000004</v>
      </c>
      <c r="AE119" s="248">
        <v>0</v>
      </c>
      <c r="AF119" s="248">
        <v>371432.00999999989</v>
      </c>
      <c r="AG119" s="248">
        <v>0</v>
      </c>
      <c r="AH119" s="248">
        <v>0</v>
      </c>
      <c r="AI119" s="248">
        <v>0</v>
      </c>
      <c r="AJ119" s="248">
        <v>0</v>
      </c>
      <c r="AK119" s="248">
        <v>0</v>
      </c>
      <c r="AL119" s="248">
        <v>0</v>
      </c>
      <c r="AM119" s="248">
        <v>0</v>
      </c>
      <c r="AN119" s="280">
        <f t="shared" si="19"/>
        <v>450154.41</v>
      </c>
      <c r="AO119" s="277">
        <f>VLOOKUP(A119,'Official Claims 2016Q4'!$B$2:$S$434,7,FALSE)</f>
        <v>78766.3</v>
      </c>
      <c r="AP119" s="277">
        <f>VLOOKUP(A119,'Official Claims 2016Q4'!$B$2:$S$434,12,FALSE)</f>
        <v>371432</v>
      </c>
      <c r="AQ119" s="277">
        <f>VLOOKUP(A119,'Official Claims 2016Q4'!$B$2:$S$434,17,FALSE)</f>
        <v>0</v>
      </c>
      <c r="AR119" s="277">
        <f>VLOOKUP(A119,'Official Claims 2016Q4'!$B$2:$S$434,18,FALSE)</f>
        <v>-43.89</v>
      </c>
      <c r="AS119" s="243">
        <f t="shared" si="20"/>
        <v>78766.320000000007</v>
      </c>
      <c r="AT119" s="243">
        <f t="shared" si="21"/>
        <v>371432.00999999989</v>
      </c>
      <c r="AU119" s="243">
        <f t="shared" si="22"/>
        <v>0</v>
      </c>
      <c r="AV119" s="243">
        <f t="shared" si="23"/>
        <v>-43.89</v>
      </c>
      <c r="AW119" s="244">
        <f t="shared" si="24"/>
        <v>450154.43999999994</v>
      </c>
      <c r="AX119" s="245">
        <f t="shared" si="25"/>
        <v>78766.320000000094</v>
      </c>
    </row>
    <row r="120" spans="1:50" ht="17.25" customHeight="1">
      <c r="A120" s="299" t="s">
        <v>481</v>
      </c>
      <c r="B120" s="299" t="s">
        <v>236</v>
      </c>
      <c r="C120" s="299" t="s">
        <v>102</v>
      </c>
      <c r="D120" s="301" t="s">
        <v>417</v>
      </c>
      <c r="E120" s="299" t="s">
        <v>16</v>
      </c>
      <c r="F120" s="299" t="s">
        <v>16</v>
      </c>
      <c r="G120" s="246">
        <v>2764002.5979735889</v>
      </c>
      <c r="H120" s="247">
        <v>2764002.5979735889</v>
      </c>
      <c r="I120" s="247">
        <v>635659.39811620314</v>
      </c>
      <c r="J120" s="248">
        <v>0</v>
      </c>
      <c r="K120" s="248">
        <v>0</v>
      </c>
      <c r="L120" s="248">
        <v>158175.4</v>
      </c>
      <c r="M120" s="248">
        <v>0</v>
      </c>
      <c r="N120" s="248">
        <v>0</v>
      </c>
      <c r="O120" s="248">
        <v>294156.92999999988</v>
      </c>
      <c r="P120" s="248">
        <v>0</v>
      </c>
      <c r="Q120" s="248">
        <v>0</v>
      </c>
      <c r="R120" s="248">
        <v>7093480.1599999936</v>
      </c>
      <c r="S120" s="248">
        <v>0</v>
      </c>
      <c r="T120" s="248">
        <v>0</v>
      </c>
      <c r="U120" s="248">
        <v>0</v>
      </c>
      <c r="V120" s="248">
        <v>0</v>
      </c>
      <c r="W120" s="248">
        <v>0</v>
      </c>
      <c r="X120" s="248">
        <v>87346.270000000019</v>
      </c>
      <c r="Y120" s="249">
        <v>0</v>
      </c>
      <c r="Z120" s="249">
        <v>0</v>
      </c>
      <c r="AA120" s="249">
        <v>0</v>
      </c>
      <c r="AB120" s="249">
        <v>0</v>
      </c>
      <c r="AC120" s="248">
        <v>98266.010000000082</v>
      </c>
      <c r="AD120" s="248">
        <v>354066.32000000007</v>
      </c>
      <c r="AE120" s="248">
        <v>0</v>
      </c>
      <c r="AF120" s="248">
        <v>7093480.1599999936</v>
      </c>
      <c r="AG120" s="248">
        <v>0</v>
      </c>
      <c r="AH120" s="248">
        <v>0</v>
      </c>
      <c r="AI120" s="248">
        <v>0</v>
      </c>
      <c r="AJ120" s="248">
        <v>0</v>
      </c>
      <c r="AK120" s="248">
        <v>0</v>
      </c>
      <c r="AL120" s="248">
        <v>0</v>
      </c>
      <c r="AM120" s="248">
        <v>0</v>
      </c>
      <c r="AN120" s="280">
        <f t="shared" si="19"/>
        <v>7633158.2999999998</v>
      </c>
      <c r="AO120" s="277">
        <f>VLOOKUP(A120,'Official Claims 2016Q4'!$B$2:$S$434,7,FALSE)</f>
        <v>452332</v>
      </c>
      <c r="AP120" s="277">
        <f>VLOOKUP(A120,'Official Claims 2016Q4'!$B$2:$S$434,12,FALSE)</f>
        <v>7093480</v>
      </c>
      <c r="AQ120" s="277">
        <f>VLOOKUP(A120,'Official Claims 2016Q4'!$B$2:$S$434,17,FALSE)</f>
        <v>0</v>
      </c>
      <c r="AR120" s="277">
        <f>VLOOKUP(A120,'Official Claims 2016Q4'!$B$2:$S$434,18,FALSE)</f>
        <v>87346.3</v>
      </c>
      <c r="AS120" s="243">
        <f t="shared" si="20"/>
        <v>452332.33000000013</v>
      </c>
      <c r="AT120" s="243">
        <f t="shared" si="21"/>
        <v>7093480.1599999936</v>
      </c>
      <c r="AU120" s="243">
        <f t="shared" si="22"/>
        <v>0</v>
      </c>
      <c r="AV120" s="243">
        <f t="shared" si="23"/>
        <v>87346.270000000019</v>
      </c>
      <c r="AW120" s="244">
        <f t="shared" si="24"/>
        <v>7633158.7599999942</v>
      </c>
      <c r="AX120" s="245">
        <f t="shared" si="25"/>
        <v>452332.32999999984</v>
      </c>
    </row>
    <row r="121" spans="1:50" ht="17.25" customHeight="1">
      <c r="A121" s="299" t="s">
        <v>482</v>
      </c>
      <c r="B121" s="299" t="s">
        <v>254</v>
      </c>
      <c r="C121" s="299" t="s">
        <v>273</v>
      </c>
      <c r="D121" s="301" t="s">
        <v>417</v>
      </c>
      <c r="E121" s="299" t="s">
        <v>25</v>
      </c>
      <c r="F121" s="299" t="s">
        <v>25</v>
      </c>
      <c r="G121" s="246">
        <v>4482917.13137291</v>
      </c>
      <c r="H121" s="247">
        <v>4482917.13137291</v>
      </c>
      <c r="I121" s="247">
        <v>232209.97239061957</v>
      </c>
      <c r="J121" s="248">
        <v>0</v>
      </c>
      <c r="K121" s="248">
        <v>0</v>
      </c>
      <c r="L121" s="248">
        <v>0</v>
      </c>
      <c r="M121" s="248">
        <v>0</v>
      </c>
      <c r="N121" s="248">
        <v>0</v>
      </c>
      <c r="O121" s="248">
        <v>264231.82999999978</v>
      </c>
      <c r="P121" s="248">
        <v>0</v>
      </c>
      <c r="Q121" s="248">
        <v>0</v>
      </c>
      <c r="R121" s="248">
        <v>3823807.11</v>
      </c>
      <c r="S121" s="248">
        <v>0</v>
      </c>
      <c r="T121" s="248">
        <v>0</v>
      </c>
      <c r="U121" s="248">
        <v>0</v>
      </c>
      <c r="V121" s="248">
        <v>0</v>
      </c>
      <c r="W121" s="248">
        <v>0</v>
      </c>
      <c r="X121" s="248">
        <v>-754.79</v>
      </c>
      <c r="Y121" s="249">
        <v>0</v>
      </c>
      <c r="Z121" s="249">
        <v>0</v>
      </c>
      <c r="AA121" s="249">
        <v>0</v>
      </c>
      <c r="AB121" s="249">
        <v>0</v>
      </c>
      <c r="AC121" s="248">
        <v>128252.09999999998</v>
      </c>
      <c r="AD121" s="248">
        <v>135979.73000000007</v>
      </c>
      <c r="AE121" s="248">
        <v>0</v>
      </c>
      <c r="AF121" s="248">
        <v>3823807.11</v>
      </c>
      <c r="AG121" s="248">
        <v>0</v>
      </c>
      <c r="AH121" s="248">
        <v>0</v>
      </c>
      <c r="AI121" s="248">
        <v>0</v>
      </c>
      <c r="AJ121" s="248">
        <v>0</v>
      </c>
      <c r="AK121" s="248">
        <v>0</v>
      </c>
      <c r="AL121" s="248">
        <v>0</v>
      </c>
      <c r="AM121" s="248">
        <v>0</v>
      </c>
      <c r="AN121" s="280">
        <f t="shared" si="19"/>
        <v>4087287.21</v>
      </c>
      <c r="AO121" s="277">
        <f>VLOOKUP(A121,'Official Claims 2016Q4'!$B$2:$S$434,7,FALSE)</f>
        <v>264232</v>
      </c>
      <c r="AP121" s="277">
        <f>VLOOKUP(A121,'Official Claims 2016Q4'!$B$2:$S$434,12,FALSE)</f>
        <v>3823810</v>
      </c>
      <c r="AQ121" s="277">
        <f>VLOOKUP(A121,'Official Claims 2016Q4'!$B$2:$S$434,17,FALSE)</f>
        <v>0</v>
      </c>
      <c r="AR121" s="277">
        <f>VLOOKUP(A121,'Official Claims 2016Q4'!$B$2:$S$434,18,FALSE)</f>
        <v>-754.79</v>
      </c>
      <c r="AS121" s="243">
        <f t="shared" si="20"/>
        <v>264231.83000000007</v>
      </c>
      <c r="AT121" s="243">
        <f t="shared" si="21"/>
        <v>3823807.11</v>
      </c>
      <c r="AU121" s="243">
        <f t="shared" si="22"/>
        <v>0</v>
      </c>
      <c r="AV121" s="243">
        <f t="shared" si="23"/>
        <v>-754.79</v>
      </c>
      <c r="AW121" s="244">
        <f t="shared" si="24"/>
        <v>4087284.1499999994</v>
      </c>
      <c r="AX121" s="245">
        <f t="shared" si="25"/>
        <v>264231.82999999978</v>
      </c>
    </row>
    <row r="122" spans="1:50" ht="17.25" customHeight="1">
      <c r="A122" s="299" t="s">
        <v>483</v>
      </c>
      <c r="B122" s="299" t="s">
        <v>253</v>
      </c>
      <c r="C122" s="299" t="s">
        <v>273</v>
      </c>
      <c r="D122" s="301" t="s">
        <v>414</v>
      </c>
      <c r="E122" s="299" t="s">
        <v>25</v>
      </c>
      <c r="F122" s="299" t="s">
        <v>25</v>
      </c>
      <c r="G122" s="246">
        <v>4407360.8079330474</v>
      </c>
      <c r="H122" s="247">
        <v>4407360.8079330474</v>
      </c>
      <c r="I122" s="247">
        <v>209277.57355865836</v>
      </c>
      <c r="J122" s="248">
        <v>0</v>
      </c>
      <c r="K122" s="248">
        <v>0</v>
      </c>
      <c r="L122" s="248">
        <v>0</v>
      </c>
      <c r="M122" s="248">
        <v>0</v>
      </c>
      <c r="N122" s="248">
        <v>0</v>
      </c>
      <c r="O122" s="248">
        <v>247856.85999999984</v>
      </c>
      <c r="P122" s="248">
        <v>0</v>
      </c>
      <c r="Q122" s="248">
        <v>0</v>
      </c>
      <c r="R122" s="248">
        <v>5402536.25</v>
      </c>
      <c r="S122" s="248">
        <v>0</v>
      </c>
      <c r="T122" s="248">
        <v>0</v>
      </c>
      <c r="U122" s="248">
        <v>0</v>
      </c>
      <c r="V122" s="248">
        <v>0</v>
      </c>
      <c r="W122" s="248">
        <v>0</v>
      </c>
      <c r="X122" s="248">
        <v>0</v>
      </c>
      <c r="Y122" s="249">
        <v>0</v>
      </c>
      <c r="Z122" s="249">
        <v>0</v>
      </c>
      <c r="AA122" s="249">
        <v>0</v>
      </c>
      <c r="AB122" s="249">
        <v>0</v>
      </c>
      <c r="AC122" s="248">
        <v>136317.75000000003</v>
      </c>
      <c r="AD122" s="248">
        <v>111539.11000000006</v>
      </c>
      <c r="AE122" s="248">
        <v>0</v>
      </c>
      <c r="AF122" s="248">
        <v>5402536.25</v>
      </c>
      <c r="AG122" s="248">
        <v>0</v>
      </c>
      <c r="AH122" s="248">
        <v>0</v>
      </c>
      <c r="AI122" s="248">
        <v>0</v>
      </c>
      <c r="AJ122" s="248">
        <v>0</v>
      </c>
      <c r="AK122" s="248">
        <v>0</v>
      </c>
      <c r="AL122" s="248">
        <v>0</v>
      </c>
      <c r="AM122" s="248">
        <v>0</v>
      </c>
      <c r="AN122" s="280">
        <f t="shared" si="19"/>
        <v>5650397</v>
      </c>
      <c r="AO122" s="277">
        <f>VLOOKUP(A122,'Official Claims 2016Q4'!$B$2:$S$434,7,FALSE)</f>
        <v>247857</v>
      </c>
      <c r="AP122" s="277">
        <f>VLOOKUP(A122,'Official Claims 2016Q4'!$B$2:$S$434,12,FALSE)</f>
        <v>5402540</v>
      </c>
      <c r="AQ122" s="277">
        <f>VLOOKUP(A122,'Official Claims 2016Q4'!$B$2:$S$434,17,FALSE)</f>
        <v>0</v>
      </c>
      <c r="AR122" s="277">
        <f>VLOOKUP(A122,'Official Claims 2016Q4'!$B$2:$S$434,18,FALSE)</f>
        <v>0</v>
      </c>
      <c r="AS122" s="243">
        <f t="shared" si="20"/>
        <v>247856.8600000001</v>
      </c>
      <c r="AT122" s="243">
        <f t="shared" si="21"/>
        <v>5402536.25</v>
      </c>
      <c r="AU122" s="243">
        <f t="shared" si="22"/>
        <v>0</v>
      </c>
      <c r="AV122" s="243">
        <f t="shared" si="23"/>
        <v>0</v>
      </c>
      <c r="AW122" s="244">
        <f t="shared" si="24"/>
        <v>5650393.1099999994</v>
      </c>
      <c r="AX122" s="245">
        <f t="shared" si="25"/>
        <v>247856.85999999984</v>
      </c>
    </row>
    <row r="123" spans="1:50" ht="17.25" customHeight="1">
      <c r="A123" s="299" t="s">
        <v>484</v>
      </c>
      <c r="B123" s="299" t="s">
        <v>252</v>
      </c>
      <c r="C123" s="299" t="s">
        <v>273</v>
      </c>
      <c r="D123" s="301" t="s">
        <v>417</v>
      </c>
      <c r="E123" s="299" t="s">
        <v>25</v>
      </c>
      <c r="F123" s="299" t="s">
        <v>25</v>
      </c>
      <c r="G123" s="246">
        <v>3870070.9866799479</v>
      </c>
      <c r="H123" s="247">
        <v>3870070.9866799479</v>
      </c>
      <c r="I123" s="247">
        <v>174087.5631606516</v>
      </c>
      <c r="J123" s="248">
        <v>0</v>
      </c>
      <c r="K123" s="248">
        <v>0</v>
      </c>
      <c r="L123" s="248">
        <v>0</v>
      </c>
      <c r="M123" s="248">
        <v>0</v>
      </c>
      <c r="N123" s="248">
        <v>0</v>
      </c>
      <c r="O123" s="248">
        <v>195586.97000000006</v>
      </c>
      <c r="P123" s="248">
        <v>0</v>
      </c>
      <c r="Q123" s="248">
        <v>0</v>
      </c>
      <c r="R123" s="248">
        <v>3987176.6000000006</v>
      </c>
      <c r="S123" s="248">
        <v>0</v>
      </c>
      <c r="T123" s="248">
        <v>0</v>
      </c>
      <c r="U123" s="248">
        <v>0</v>
      </c>
      <c r="V123" s="248">
        <v>0</v>
      </c>
      <c r="W123" s="248">
        <v>0</v>
      </c>
      <c r="X123" s="248">
        <v>0</v>
      </c>
      <c r="Y123" s="249">
        <v>0</v>
      </c>
      <c r="Z123" s="249">
        <v>0</v>
      </c>
      <c r="AA123" s="249">
        <v>0</v>
      </c>
      <c r="AB123" s="249">
        <v>0</v>
      </c>
      <c r="AC123" s="248">
        <v>100564.70999999998</v>
      </c>
      <c r="AD123" s="248">
        <v>95022.259999999966</v>
      </c>
      <c r="AE123" s="248">
        <v>0</v>
      </c>
      <c r="AF123" s="248">
        <v>3987176.6000000006</v>
      </c>
      <c r="AG123" s="248">
        <v>0</v>
      </c>
      <c r="AH123" s="248">
        <v>0</v>
      </c>
      <c r="AI123" s="248">
        <v>0</v>
      </c>
      <c r="AJ123" s="248">
        <v>0</v>
      </c>
      <c r="AK123" s="248">
        <v>0</v>
      </c>
      <c r="AL123" s="248">
        <v>0</v>
      </c>
      <c r="AM123" s="248">
        <v>0</v>
      </c>
      <c r="AN123" s="280">
        <f t="shared" si="19"/>
        <v>4182767</v>
      </c>
      <c r="AO123" s="277">
        <f>VLOOKUP(A123,'Official Claims 2016Q4'!$B$2:$S$434,7,FALSE)</f>
        <v>195587</v>
      </c>
      <c r="AP123" s="277">
        <f>VLOOKUP(A123,'Official Claims 2016Q4'!$B$2:$S$434,12,FALSE)</f>
        <v>3987180</v>
      </c>
      <c r="AQ123" s="277">
        <f>VLOOKUP(A123,'Official Claims 2016Q4'!$B$2:$S$434,17,FALSE)</f>
        <v>0</v>
      </c>
      <c r="AR123" s="277">
        <f>VLOOKUP(A123,'Official Claims 2016Q4'!$B$2:$S$434,18,FALSE)</f>
        <v>0</v>
      </c>
      <c r="AS123" s="243">
        <f t="shared" si="20"/>
        <v>195586.96999999994</v>
      </c>
      <c r="AT123" s="243">
        <f t="shared" si="21"/>
        <v>3987176.6000000006</v>
      </c>
      <c r="AU123" s="243">
        <f t="shared" si="22"/>
        <v>0</v>
      </c>
      <c r="AV123" s="243">
        <f t="shared" si="23"/>
        <v>0</v>
      </c>
      <c r="AW123" s="244">
        <f t="shared" si="24"/>
        <v>4182763.5700000008</v>
      </c>
      <c r="AX123" s="245">
        <f t="shared" si="25"/>
        <v>195586.97000000006</v>
      </c>
    </row>
    <row r="124" spans="1:50" ht="17.25" customHeight="1">
      <c r="A124" s="299" t="s">
        <v>485</v>
      </c>
      <c r="B124" s="299" t="s">
        <v>251</v>
      </c>
      <c r="C124" s="299" t="s">
        <v>273</v>
      </c>
      <c r="D124" s="301" t="s">
        <v>414</v>
      </c>
      <c r="E124" s="299" t="s">
        <v>25</v>
      </c>
      <c r="F124" s="299" t="s">
        <v>25</v>
      </c>
      <c r="G124" s="246">
        <v>1429956.5848780463</v>
      </c>
      <c r="H124" s="247">
        <v>1429956.5848780463</v>
      </c>
      <c r="I124" s="247">
        <v>52196.164269055793</v>
      </c>
      <c r="J124" s="248">
        <v>0</v>
      </c>
      <c r="K124" s="248">
        <v>0</v>
      </c>
      <c r="L124" s="248">
        <v>0</v>
      </c>
      <c r="M124" s="248">
        <v>0</v>
      </c>
      <c r="N124" s="248">
        <v>0</v>
      </c>
      <c r="O124" s="248">
        <v>31640.850000000013</v>
      </c>
      <c r="P124" s="248">
        <v>0</v>
      </c>
      <c r="Q124" s="248">
        <v>0</v>
      </c>
      <c r="R124" s="248">
        <v>566294.50000000012</v>
      </c>
      <c r="S124" s="248">
        <v>0</v>
      </c>
      <c r="T124" s="248">
        <v>0</v>
      </c>
      <c r="U124" s="248">
        <v>0</v>
      </c>
      <c r="V124" s="248">
        <v>0</v>
      </c>
      <c r="W124" s="248">
        <v>0</v>
      </c>
      <c r="X124" s="248">
        <v>0</v>
      </c>
      <c r="Y124" s="249">
        <v>0</v>
      </c>
      <c r="Z124" s="249">
        <v>0</v>
      </c>
      <c r="AA124" s="249">
        <v>0</v>
      </c>
      <c r="AB124" s="249">
        <v>0</v>
      </c>
      <c r="AC124" s="248">
        <v>15858.820000000003</v>
      </c>
      <c r="AD124" s="248">
        <v>15782.029999999999</v>
      </c>
      <c r="AE124" s="248">
        <v>0</v>
      </c>
      <c r="AF124" s="248">
        <v>566294.50000000012</v>
      </c>
      <c r="AG124" s="248">
        <v>0</v>
      </c>
      <c r="AH124" s="248">
        <v>0</v>
      </c>
      <c r="AI124" s="248">
        <v>0</v>
      </c>
      <c r="AJ124" s="248">
        <v>0</v>
      </c>
      <c r="AK124" s="248">
        <v>0</v>
      </c>
      <c r="AL124" s="248">
        <v>0</v>
      </c>
      <c r="AM124" s="248">
        <v>0</v>
      </c>
      <c r="AN124" s="280">
        <f t="shared" si="19"/>
        <v>597935.80000000005</v>
      </c>
      <c r="AO124" s="277">
        <f>VLOOKUP(A124,'Official Claims 2016Q4'!$B$2:$S$434,7,FALSE)</f>
        <v>31640.799999999999</v>
      </c>
      <c r="AP124" s="277">
        <f>VLOOKUP(A124,'Official Claims 2016Q4'!$B$2:$S$434,12,FALSE)</f>
        <v>566295</v>
      </c>
      <c r="AQ124" s="277">
        <f>VLOOKUP(A124,'Official Claims 2016Q4'!$B$2:$S$434,17,FALSE)</f>
        <v>0</v>
      </c>
      <c r="AR124" s="277">
        <f>VLOOKUP(A124,'Official Claims 2016Q4'!$B$2:$S$434,18,FALSE)</f>
        <v>0</v>
      </c>
      <c r="AS124" s="243">
        <f t="shared" si="20"/>
        <v>31640.850000000002</v>
      </c>
      <c r="AT124" s="243">
        <f t="shared" si="21"/>
        <v>566294.50000000012</v>
      </c>
      <c r="AU124" s="243">
        <f t="shared" si="22"/>
        <v>0</v>
      </c>
      <c r="AV124" s="243">
        <f t="shared" si="23"/>
        <v>0</v>
      </c>
      <c r="AW124" s="244">
        <f t="shared" si="24"/>
        <v>597935.35000000009</v>
      </c>
      <c r="AX124" s="245">
        <f t="shared" si="25"/>
        <v>31640.850000000013</v>
      </c>
    </row>
    <row r="125" spans="1:50" ht="17.25" customHeight="1">
      <c r="A125" s="299" t="s">
        <v>486</v>
      </c>
      <c r="B125" s="299" t="s">
        <v>487</v>
      </c>
      <c r="C125" s="299" t="s">
        <v>273</v>
      </c>
      <c r="D125" s="301" t="s">
        <v>417</v>
      </c>
      <c r="E125" s="299" t="s">
        <v>25</v>
      </c>
      <c r="F125" s="299" t="s">
        <v>25</v>
      </c>
      <c r="G125" s="246">
        <v>1144942.2786850245</v>
      </c>
      <c r="H125" s="247">
        <v>1144942.2786850245</v>
      </c>
      <c r="I125" s="247">
        <v>66117.32232370312</v>
      </c>
      <c r="J125" s="248">
        <v>0</v>
      </c>
      <c r="K125" s="248">
        <v>0</v>
      </c>
      <c r="L125" s="248">
        <v>0</v>
      </c>
      <c r="M125" s="248">
        <v>0</v>
      </c>
      <c r="N125" s="248">
        <v>0</v>
      </c>
      <c r="O125" s="248">
        <v>31438.700000000008</v>
      </c>
      <c r="P125" s="248">
        <v>0</v>
      </c>
      <c r="Q125" s="248">
        <v>0</v>
      </c>
      <c r="R125" s="248">
        <v>463873.43000000005</v>
      </c>
      <c r="S125" s="248">
        <v>0</v>
      </c>
      <c r="T125" s="248">
        <v>0</v>
      </c>
      <c r="U125" s="248">
        <v>0</v>
      </c>
      <c r="V125" s="248">
        <v>0</v>
      </c>
      <c r="W125" s="248">
        <v>0</v>
      </c>
      <c r="X125" s="248">
        <v>36350.400000000001</v>
      </c>
      <c r="Y125" s="249">
        <v>0</v>
      </c>
      <c r="Z125" s="249">
        <v>0</v>
      </c>
      <c r="AA125" s="249">
        <v>0</v>
      </c>
      <c r="AB125" s="249">
        <v>0</v>
      </c>
      <c r="AC125" s="248">
        <v>17508.499999999996</v>
      </c>
      <c r="AD125" s="248">
        <v>13930.199999999999</v>
      </c>
      <c r="AE125" s="248">
        <v>0</v>
      </c>
      <c r="AF125" s="248">
        <v>463873.43000000005</v>
      </c>
      <c r="AG125" s="248">
        <v>0</v>
      </c>
      <c r="AH125" s="248">
        <v>0</v>
      </c>
      <c r="AI125" s="248">
        <v>0</v>
      </c>
      <c r="AJ125" s="248">
        <v>0</v>
      </c>
      <c r="AK125" s="248">
        <v>0</v>
      </c>
      <c r="AL125" s="248">
        <v>0</v>
      </c>
      <c r="AM125" s="248">
        <v>0</v>
      </c>
      <c r="AN125" s="280">
        <f t="shared" si="19"/>
        <v>531662.1</v>
      </c>
      <c r="AO125" s="277">
        <f>VLOOKUP(A125,'Official Claims 2016Q4'!$B$2:$S$434,7,FALSE)</f>
        <v>31438.7</v>
      </c>
      <c r="AP125" s="277">
        <f>VLOOKUP(A125,'Official Claims 2016Q4'!$B$2:$S$434,12,FALSE)</f>
        <v>463873</v>
      </c>
      <c r="AQ125" s="277">
        <f>VLOOKUP(A125,'Official Claims 2016Q4'!$B$2:$S$434,17,FALSE)</f>
        <v>0</v>
      </c>
      <c r="AR125" s="277">
        <f>VLOOKUP(A125,'Official Claims 2016Q4'!$B$2:$S$434,18,FALSE)</f>
        <v>36350.400000000001</v>
      </c>
      <c r="AS125" s="243">
        <f t="shared" si="20"/>
        <v>31438.699999999997</v>
      </c>
      <c r="AT125" s="243">
        <f t="shared" si="21"/>
        <v>463873.43000000005</v>
      </c>
      <c r="AU125" s="243">
        <f t="shared" si="22"/>
        <v>0</v>
      </c>
      <c r="AV125" s="243">
        <f t="shared" si="23"/>
        <v>36350.400000000001</v>
      </c>
      <c r="AW125" s="244">
        <f t="shared" si="24"/>
        <v>531662.53</v>
      </c>
      <c r="AX125" s="245">
        <f t="shared" si="25"/>
        <v>31438.700000000008</v>
      </c>
    </row>
    <row r="126" spans="1:50" ht="17.25" customHeight="1">
      <c r="A126" s="299" t="s">
        <v>488</v>
      </c>
      <c r="B126" s="299" t="s">
        <v>249</v>
      </c>
      <c r="C126" s="299" t="s">
        <v>273</v>
      </c>
      <c r="D126" s="301" t="s">
        <v>417</v>
      </c>
      <c r="E126" s="299" t="s">
        <v>25</v>
      </c>
      <c r="F126" s="299" t="s">
        <v>25</v>
      </c>
      <c r="G126" s="246">
        <v>0</v>
      </c>
      <c r="H126" s="247">
        <v>0</v>
      </c>
      <c r="I126" s="247">
        <v>0</v>
      </c>
      <c r="J126" s="248">
        <v>0</v>
      </c>
      <c r="K126" s="248">
        <v>0</v>
      </c>
      <c r="L126" s="248">
        <v>0</v>
      </c>
      <c r="M126" s="248">
        <v>0</v>
      </c>
      <c r="N126" s="248">
        <v>0</v>
      </c>
      <c r="O126" s="248">
        <v>68952.280000000013</v>
      </c>
      <c r="P126" s="248">
        <v>0</v>
      </c>
      <c r="Q126" s="248">
        <v>0</v>
      </c>
      <c r="R126" s="248">
        <v>496177.71</v>
      </c>
      <c r="S126" s="248">
        <v>0</v>
      </c>
      <c r="T126" s="248">
        <v>0</v>
      </c>
      <c r="U126" s="248">
        <v>0</v>
      </c>
      <c r="V126" s="248">
        <v>0</v>
      </c>
      <c r="W126" s="248">
        <v>0</v>
      </c>
      <c r="X126" s="248">
        <v>0</v>
      </c>
      <c r="Y126" s="249">
        <v>0</v>
      </c>
      <c r="Z126" s="249">
        <v>0</v>
      </c>
      <c r="AA126" s="249">
        <v>0</v>
      </c>
      <c r="AB126" s="249">
        <v>0</v>
      </c>
      <c r="AC126" s="248">
        <v>34979.65</v>
      </c>
      <c r="AD126" s="248">
        <v>33972.629999999983</v>
      </c>
      <c r="AE126" s="248">
        <v>0</v>
      </c>
      <c r="AF126" s="248">
        <v>496177.71</v>
      </c>
      <c r="AG126" s="248">
        <v>0</v>
      </c>
      <c r="AH126" s="248">
        <v>0</v>
      </c>
      <c r="AI126" s="248">
        <v>0</v>
      </c>
      <c r="AJ126" s="248">
        <v>0</v>
      </c>
      <c r="AK126" s="248">
        <v>0</v>
      </c>
      <c r="AL126" s="248">
        <v>0</v>
      </c>
      <c r="AM126" s="248">
        <v>0</v>
      </c>
      <c r="AN126" s="280">
        <f t="shared" si="19"/>
        <v>565130.30000000005</v>
      </c>
      <c r="AO126" s="277">
        <f>VLOOKUP(A126,'Official Claims 2016Q4'!$B$2:$S$434,7,FALSE)</f>
        <v>68952.3</v>
      </c>
      <c r="AP126" s="277">
        <f>VLOOKUP(A126,'Official Claims 2016Q4'!$B$2:$S$434,12,FALSE)</f>
        <v>496178</v>
      </c>
      <c r="AQ126" s="277">
        <f>VLOOKUP(A126,'Official Claims 2016Q4'!$B$2:$S$434,17,FALSE)</f>
        <v>0</v>
      </c>
      <c r="AR126" s="277">
        <f>VLOOKUP(A126,'Official Claims 2016Q4'!$B$2:$S$434,18,FALSE)</f>
        <v>0</v>
      </c>
      <c r="AS126" s="243">
        <f t="shared" si="20"/>
        <v>68952.279999999984</v>
      </c>
      <c r="AT126" s="243">
        <f t="shared" si="21"/>
        <v>496177.71</v>
      </c>
      <c r="AU126" s="243">
        <f t="shared" si="22"/>
        <v>0</v>
      </c>
      <c r="AV126" s="243">
        <f t="shared" si="23"/>
        <v>0</v>
      </c>
      <c r="AW126" s="244">
        <f t="shared" si="24"/>
        <v>565129.99</v>
      </c>
      <c r="AX126" s="245">
        <f t="shared" si="25"/>
        <v>68952.280000000013</v>
      </c>
    </row>
    <row r="127" spans="1:50" ht="17.25" customHeight="1">
      <c r="A127" s="299" t="s">
        <v>489</v>
      </c>
      <c r="B127" s="299" t="s">
        <v>490</v>
      </c>
      <c r="C127" s="299" t="s">
        <v>73</v>
      </c>
      <c r="D127" s="301" t="s">
        <v>491</v>
      </c>
      <c r="E127" s="299" t="s">
        <v>99</v>
      </c>
      <c r="F127" s="301" t="s">
        <v>48</v>
      </c>
      <c r="G127" s="246">
        <v>16537000</v>
      </c>
      <c r="H127" s="247">
        <v>12837000</v>
      </c>
      <c r="I127" s="247">
        <v>0</v>
      </c>
      <c r="J127" s="248">
        <v>0</v>
      </c>
      <c r="K127" s="248">
        <v>0</v>
      </c>
      <c r="L127" s="248">
        <v>971226.7</v>
      </c>
      <c r="M127" s="248">
        <v>0</v>
      </c>
      <c r="N127" s="248">
        <v>0</v>
      </c>
      <c r="O127" s="248">
        <v>0</v>
      </c>
      <c r="P127" s="248">
        <v>0</v>
      </c>
      <c r="Q127" s="248">
        <v>0</v>
      </c>
      <c r="R127" s="248">
        <v>9043414.3300000001</v>
      </c>
      <c r="S127" s="248">
        <v>0</v>
      </c>
      <c r="T127" s="248">
        <v>0</v>
      </c>
      <c r="U127" s="248">
        <v>6008239</v>
      </c>
      <c r="V127" s="248">
        <v>0</v>
      </c>
      <c r="W127" s="248">
        <v>0</v>
      </c>
      <c r="X127" s="248">
        <v>1356887.22</v>
      </c>
      <c r="Y127" s="249">
        <v>0</v>
      </c>
      <c r="Z127" s="249">
        <v>0</v>
      </c>
      <c r="AA127" s="249">
        <v>0</v>
      </c>
      <c r="AB127" s="249">
        <v>0</v>
      </c>
      <c r="AC127" s="248">
        <v>0</v>
      </c>
      <c r="AD127" s="248">
        <v>971226.7</v>
      </c>
      <c r="AE127" s="248">
        <v>0</v>
      </c>
      <c r="AF127" s="248">
        <v>9043414.3300000001</v>
      </c>
      <c r="AG127" s="248">
        <v>0</v>
      </c>
      <c r="AH127" s="248">
        <v>0</v>
      </c>
      <c r="AI127" s="248">
        <v>0</v>
      </c>
      <c r="AJ127" s="248">
        <v>6008239</v>
      </c>
      <c r="AK127" s="248">
        <v>0</v>
      </c>
      <c r="AL127" s="248">
        <v>0</v>
      </c>
      <c r="AM127" s="248">
        <v>0</v>
      </c>
      <c r="AN127" s="280"/>
      <c r="AO127" s="277"/>
      <c r="AP127" s="277"/>
      <c r="AQ127" s="277"/>
      <c r="AR127" s="277"/>
      <c r="AS127" s="243" t="str">
        <f t="shared" si="20"/>
        <v>n/a</v>
      </c>
      <c r="AT127" s="243" t="str">
        <f t="shared" si="21"/>
        <v>n/a</v>
      </c>
      <c r="AU127" s="243" t="str">
        <f t="shared" si="22"/>
        <v>n/a</v>
      </c>
      <c r="AV127" s="243" t="str">
        <f t="shared" si="23"/>
        <v>n/a</v>
      </c>
      <c r="AW127" s="244" t="str">
        <f t="shared" si="24"/>
        <v>n/a</v>
      </c>
      <c r="AX127" s="245" t="str">
        <f t="shared" si="25"/>
        <v>n/a</v>
      </c>
    </row>
    <row r="128" spans="1:50" ht="17.25" customHeight="1">
      <c r="A128" s="299" t="s">
        <v>492</v>
      </c>
      <c r="B128" s="299" t="s">
        <v>493</v>
      </c>
      <c r="C128" s="299" t="s">
        <v>73</v>
      </c>
      <c r="D128" s="301" t="s">
        <v>491</v>
      </c>
      <c r="E128" s="299" t="s">
        <v>99</v>
      </c>
      <c r="F128" s="301" t="s">
        <v>48</v>
      </c>
      <c r="G128" s="246">
        <v>1586347</v>
      </c>
      <c r="H128" s="247">
        <v>1220267</v>
      </c>
      <c r="I128" s="247">
        <v>0</v>
      </c>
      <c r="J128" s="248">
        <v>0</v>
      </c>
      <c r="K128" s="248">
        <v>0</v>
      </c>
      <c r="L128" s="248">
        <v>0</v>
      </c>
      <c r="M128" s="248">
        <v>0</v>
      </c>
      <c r="N128" s="248">
        <v>0</v>
      </c>
      <c r="O128" s="248">
        <v>0</v>
      </c>
      <c r="P128" s="248">
        <v>0</v>
      </c>
      <c r="Q128" s="248">
        <v>0</v>
      </c>
      <c r="R128" s="248">
        <v>1428095.61</v>
      </c>
      <c r="S128" s="248">
        <v>0</v>
      </c>
      <c r="T128" s="248">
        <v>0</v>
      </c>
      <c r="U128" s="248">
        <v>0</v>
      </c>
      <c r="V128" s="248">
        <v>0</v>
      </c>
      <c r="W128" s="248">
        <v>0</v>
      </c>
      <c r="X128" s="248">
        <v>0</v>
      </c>
      <c r="Y128" s="249">
        <v>0</v>
      </c>
      <c r="Z128" s="249">
        <v>0</v>
      </c>
      <c r="AA128" s="249">
        <v>0</v>
      </c>
      <c r="AB128" s="249">
        <v>0</v>
      </c>
      <c r="AC128" s="248">
        <v>0</v>
      </c>
      <c r="AD128" s="248">
        <v>0</v>
      </c>
      <c r="AE128" s="248">
        <v>0</v>
      </c>
      <c r="AF128" s="248">
        <v>1428095.61</v>
      </c>
      <c r="AG128" s="248">
        <v>0</v>
      </c>
      <c r="AH128" s="248">
        <v>0</v>
      </c>
      <c r="AI128" s="248">
        <v>0</v>
      </c>
      <c r="AJ128" s="248">
        <v>0</v>
      </c>
      <c r="AK128" s="248">
        <v>0</v>
      </c>
      <c r="AL128" s="248">
        <v>0</v>
      </c>
      <c r="AM128" s="248">
        <v>0</v>
      </c>
      <c r="AN128" s="280"/>
      <c r="AO128" s="277"/>
      <c r="AP128" s="277"/>
      <c r="AQ128" s="277"/>
      <c r="AR128" s="277"/>
      <c r="AS128" s="243" t="str">
        <f t="shared" si="20"/>
        <v>n/a</v>
      </c>
      <c r="AT128" s="243" t="str">
        <f t="shared" si="21"/>
        <v>n/a</v>
      </c>
      <c r="AU128" s="243" t="str">
        <f t="shared" si="22"/>
        <v>n/a</v>
      </c>
      <c r="AV128" s="243" t="str">
        <f t="shared" si="23"/>
        <v>n/a</v>
      </c>
      <c r="AW128" s="244" t="str">
        <f t="shared" si="24"/>
        <v>n/a</v>
      </c>
      <c r="AX128" s="245" t="str">
        <f t="shared" si="25"/>
        <v>n/a</v>
      </c>
    </row>
    <row r="129" spans="1:50" ht="17.25" customHeight="1">
      <c r="A129" s="579" t="s">
        <v>494</v>
      </c>
      <c r="B129" s="579" t="s">
        <v>495</v>
      </c>
      <c r="C129" s="579" t="s">
        <v>273</v>
      </c>
      <c r="D129" s="579" t="s">
        <v>491</v>
      </c>
      <c r="E129" s="579" t="s">
        <v>99</v>
      </c>
      <c r="F129" s="301" t="s">
        <v>48</v>
      </c>
      <c r="G129" s="250">
        <v>5003449.5500000007</v>
      </c>
      <c r="H129" s="251">
        <v>5003449.5500000007</v>
      </c>
      <c r="I129" s="247">
        <v>0</v>
      </c>
      <c r="J129" s="252"/>
      <c r="K129" s="252"/>
      <c r="L129" s="252"/>
      <c r="M129" s="252"/>
      <c r="N129" s="252"/>
      <c r="O129" s="252"/>
      <c r="P129" s="252"/>
      <c r="Q129" s="252"/>
      <c r="R129" s="252"/>
      <c r="S129" s="252"/>
      <c r="T129" s="252"/>
      <c r="U129" s="252"/>
      <c r="V129" s="252"/>
      <c r="W129" s="252"/>
      <c r="X129" s="252"/>
      <c r="Y129" s="252"/>
      <c r="Z129" s="253">
        <v>703891.83000000007</v>
      </c>
      <c r="AA129" s="253">
        <v>2622233.7500000023</v>
      </c>
      <c r="AB129" s="253">
        <v>1053923.3199999996</v>
      </c>
      <c r="AC129" s="252">
        <v>0</v>
      </c>
      <c r="AD129" s="252">
        <v>0</v>
      </c>
      <c r="AE129" s="252">
        <v>0</v>
      </c>
      <c r="AF129" s="252">
        <v>0</v>
      </c>
      <c r="AG129" s="252">
        <v>0</v>
      </c>
      <c r="AH129" s="252">
        <v>0</v>
      </c>
      <c r="AI129" s="252">
        <v>0</v>
      </c>
      <c r="AJ129" s="252">
        <v>0</v>
      </c>
      <c r="AK129" s="252">
        <v>0</v>
      </c>
      <c r="AL129" s="252">
        <v>0</v>
      </c>
      <c r="AM129" s="252">
        <v>0</v>
      </c>
      <c r="AN129" s="280"/>
      <c r="AO129" s="277"/>
      <c r="AP129" s="277"/>
      <c r="AQ129" s="277"/>
      <c r="AR129" s="277"/>
      <c r="AS129" s="243" t="str">
        <f t="shared" si="20"/>
        <v>n/a</v>
      </c>
      <c r="AT129" s="243" t="str">
        <f t="shared" si="21"/>
        <v>n/a</v>
      </c>
      <c r="AU129" s="243" t="str">
        <f t="shared" si="22"/>
        <v>n/a</v>
      </c>
      <c r="AV129" s="243" t="str">
        <f t="shared" si="23"/>
        <v>n/a</v>
      </c>
      <c r="AW129" s="244" t="str">
        <f t="shared" si="24"/>
        <v>n/a</v>
      </c>
      <c r="AX129" s="245" t="str">
        <f t="shared" si="25"/>
        <v>n/a</v>
      </c>
    </row>
    <row r="130" spans="1:50" ht="17.25" customHeight="1">
      <c r="A130" s="579" t="s">
        <v>496</v>
      </c>
      <c r="B130" s="579" t="s">
        <v>497</v>
      </c>
      <c r="C130" s="579" t="s">
        <v>273</v>
      </c>
      <c r="D130" s="579" t="s">
        <v>491</v>
      </c>
      <c r="E130" s="579" t="s">
        <v>99</v>
      </c>
      <c r="F130" s="301" t="s">
        <v>48</v>
      </c>
      <c r="G130" s="250">
        <v>12200968.449999999</v>
      </c>
      <c r="H130" s="251">
        <v>12200968.449999999</v>
      </c>
      <c r="I130" s="247">
        <v>0</v>
      </c>
      <c r="J130" s="252"/>
      <c r="K130" s="252"/>
      <c r="L130" s="252"/>
      <c r="M130" s="252"/>
      <c r="N130" s="252"/>
      <c r="O130" s="252"/>
      <c r="P130" s="252"/>
      <c r="Q130" s="252"/>
      <c r="R130" s="252"/>
      <c r="S130" s="252"/>
      <c r="T130" s="252"/>
      <c r="U130" s="252"/>
      <c r="V130" s="252"/>
      <c r="W130" s="252"/>
      <c r="X130" s="252"/>
      <c r="Y130" s="252"/>
      <c r="Z130" s="252">
        <v>0</v>
      </c>
      <c r="AA130" s="252">
        <v>6738075.9700000016</v>
      </c>
      <c r="AB130" s="252">
        <v>477667.86</v>
      </c>
      <c r="AC130" s="252">
        <v>0</v>
      </c>
      <c r="AD130" s="252">
        <v>0</v>
      </c>
      <c r="AE130" s="252">
        <v>0</v>
      </c>
      <c r="AF130" s="252">
        <v>0</v>
      </c>
      <c r="AG130" s="252">
        <v>0</v>
      </c>
      <c r="AH130" s="252">
        <v>0</v>
      </c>
      <c r="AI130" s="252">
        <v>0</v>
      </c>
      <c r="AJ130" s="252">
        <v>0</v>
      </c>
      <c r="AK130" s="252">
        <v>0</v>
      </c>
      <c r="AL130" s="252">
        <v>0</v>
      </c>
      <c r="AM130" s="252">
        <v>0</v>
      </c>
      <c r="AN130" s="280"/>
      <c r="AO130" s="277"/>
      <c r="AP130" s="277"/>
      <c r="AQ130" s="277"/>
      <c r="AR130" s="277"/>
      <c r="AS130" s="243" t="str">
        <f t="shared" si="20"/>
        <v>n/a</v>
      </c>
      <c r="AT130" s="243" t="str">
        <f t="shared" si="21"/>
        <v>n/a</v>
      </c>
      <c r="AU130" s="243" t="str">
        <f t="shared" si="22"/>
        <v>n/a</v>
      </c>
      <c r="AV130" s="243" t="str">
        <f t="shared" si="23"/>
        <v>n/a</v>
      </c>
      <c r="AW130" s="244" t="str">
        <f t="shared" si="24"/>
        <v>n/a</v>
      </c>
      <c r="AX130" s="245" t="str">
        <f t="shared" si="25"/>
        <v>n/a</v>
      </c>
    </row>
    <row r="131" spans="1:50" ht="17.25" customHeight="1">
      <c r="A131" s="579" t="s">
        <v>498</v>
      </c>
      <c r="B131" s="579" t="s">
        <v>499</v>
      </c>
      <c r="C131" s="579" t="s">
        <v>273</v>
      </c>
      <c r="D131" s="579" t="s">
        <v>491</v>
      </c>
      <c r="E131" s="579" t="s">
        <v>99</v>
      </c>
      <c r="F131" s="301" t="s">
        <v>48</v>
      </c>
      <c r="G131" s="250">
        <v>10000000</v>
      </c>
      <c r="H131" s="251">
        <v>10000000</v>
      </c>
      <c r="I131" s="247">
        <v>0</v>
      </c>
      <c r="J131" s="252">
        <v>0</v>
      </c>
      <c r="K131" s="252">
        <v>0</v>
      </c>
      <c r="L131" s="252">
        <v>0</v>
      </c>
      <c r="M131" s="252">
        <v>0</v>
      </c>
      <c r="N131" s="252">
        <v>0</v>
      </c>
      <c r="O131" s="252">
        <v>0</v>
      </c>
      <c r="P131" s="252">
        <v>0</v>
      </c>
      <c r="Q131" s="252">
        <v>0</v>
      </c>
      <c r="R131" s="252">
        <v>0</v>
      </c>
      <c r="S131" s="252">
        <v>0</v>
      </c>
      <c r="T131" s="252">
        <v>0</v>
      </c>
      <c r="U131" s="252">
        <v>2224456.5500000003</v>
      </c>
      <c r="V131" s="252">
        <v>0</v>
      </c>
      <c r="W131" s="252">
        <v>0</v>
      </c>
      <c r="X131" s="252">
        <v>0</v>
      </c>
      <c r="Y131" s="252">
        <v>0</v>
      </c>
      <c r="Z131" s="252">
        <v>0</v>
      </c>
      <c r="AA131" s="252">
        <v>0</v>
      </c>
      <c r="AB131" s="252">
        <v>0</v>
      </c>
      <c r="AC131" s="252"/>
      <c r="AD131" s="252"/>
      <c r="AE131" s="252"/>
      <c r="AF131" s="252">
        <v>0</v>
      </c>
      <c r="AG131" s="252">
        <v>0</v>
      </c>
      <c r="AH131" s="252">
        <v>0</v>
      </c>
      <c r="AI131" s="252">
        <v>0</v>
      </c>
      <c r="AJ131" s="252">
        <v>2224456.5500000003</v>
      </c>
      <c r="AK131" s="252">
        <v>0</v>
      </c>
      <c r="AL131" s="252">
        <v>0</v>
      </c>
      <c r="AM131" s="252">
        <v>0</v>
      </c>
      <c r="AN131" s="280"/>
      <c r="AO131" s="277"/>
      <c r="AP131" s="277"/>
      <c r="AQ131" s="277"/>
      <c r="AR131" s="277"/>
      <c r="AS131" s="243" t="str">
        <f t="shared" si="20"/>
        <v>n/a</v>
      </c>
      <c r="AT131" s="243" t="str">
        <f t="shared" si="21"/>
        <v>n/a</v>
      </c>
      <c r="AU131" s="243" t="str">
        <f t="shared" si="22"/>
        <v>n/a</v>
      </c>
      <c r="AV131" s="243" t="str">
        <f t="shared" si="23"/>
        <v>n/a</v>
      </c>
      <c r="AW131" s="244" t="str">
        <f t="shared" si="24"/>
        <v>n/a</v>
      </c>
      <c r="AX131" s="245" t="str">
        <f t="shared" si="25"/>
        <v>n/a</v>
      </c>
    </row>
    <row r="132" spans="1:50" ht="17.25" customHeight="1">
      <c r="A132" s="579"/>
      <c r="B132" s="579" t="s">
        <v>500</v>
      </c>
      <c r="C132" s="579" t="s">
        <v>273</v>
      </c>
      <c r="D132" s="579" t="s">
        <v>491</v>
      </c>
      <c r="E132" s="579" t="s">
        <v>99</v>
      </c>
      <c r="F132" s="301" t="s">
        <v>48</v>
      </c>
      <c r="G132" s="250">
        <v>8445775</v>
      </c>
      <c r="H132" s="251">
        <v>6064810.5</v>
      </c>
      <c r="I132" s="247">
        <v>0</v>
      </c>
      <c r="J132" s="252">
        <v>0</v>
      </c>
      <c r="K132" s="252">
        <v>0</v>
      </c>
      <c r="L132" s="252">
        <v>0</v>
      </c>
      <c r="M132" s="252">
        <v>0</v>
      </c>
      <c r="N132" s="252">
        <v>0</v>
      </c>
      <c r="O132" s="252">
        <v>0</v>
      </c>
      <c r="P132" s="252">
        <v>0</v>
      </c>
      <c r="Q132" s="252">
        <v>0</v>
      </c>
      <c r="R132" s="252">
        <v>0</v>
      </c>
      <c r="S132" s="252">
        <v>0</v>
      </c>
      <c r="T132" s="252">
        <v>0</v>
      </c>
      <c r="U132" s="252">
        <v>0</v>
      </c>
      <c r="V132" s="252">
        <v>0</v>
      </c>
      <c r="W132" s="252">
        <v>0</v>
      </c>
      <c r="X132" s="252">
        <v>0</v>
      </c>
      <c r="Y132" s="252">
        <v>7689442.25</v>
      </c>
      <c r="Z132" s="252">
        <v>0</v>
      </c>
      <c r="AA132" s="252">
        <v>0</v>
      </c>
      <c r="AB132" s="252">
        <v>0</v>
      </c>
      <c r="AC132" s="252">
        <v>0</v>
      </c>
      <c r="AD132" s="252">
        <v>0</v>
      </c>
      <c r="AE132" s="252">
        <v>0</v>
      </c>
      <c r="AF132" s="252">
        <v>0</v>
      </c>
      <c r="AG132" s="252">
        <v>0</v>
      </c>
      <c r="AH132" s="252">
        <v>0</v>
      </c>
      <c r="AI132" s="252">
        <v>0</v>
      </c>
      <c r="AJ132" s="252">
        <v>0</v>
      </c>
      <c r="AK132" s="252">
        <v>0</v>
      </c>
      <c r="AL132" s="252">
        <v>0</v>
      </c>
      <c r="AM132" s="252">
        <v>0</v>
      </c>
      <c r="AN132" s="280"/>
      <c r="AO132" s="277"/>
      <c r="AP132" s="277"/>
      <c r="AQ132" s="277"/>
      <c r="AR132" s="277"/>
      <c r="AS132" s="243" t="str">
        <f t="shared" si="20"/>
        <v>n/a</v>
      </c>
      <c r="AT132" s="243" t="str">
        <f t="shared" si="21"/>
        <v>n/a</v>
      </c>
      <c r="AU132" s="243" t="str">
        <f t="shared" si="22"/>
        <v>n/a</v>
      </c>
      <c r="AV132" s="243" t="str">
        <f t="shared" si="23"/>
        <v>n/a</v>
      </c>
      <c r="AW132" s="244" t="str">
        <f t="shared" si="24"/>
        <v>n/a</v>
      </c>
      <c r="AX132" s="245" t="str">
        <f t="shared" si="25"/>
        <v>n/a</v>
      </c>
    </row>
    <row r="133" spans="1:50" ht="17.25" customHeight="1">
      <c r="A133" s="579"/>
      <c r="B133" s="579" t="s">
        <v>501</v>
      </c>
      <c r="C133" s="579" t="s">
        <v>273</v>
      </c>
      <c r="D133" s="579" t="s">
        <v>14</v>
      </c>
      <c r="E133" s="579" t="s">
        <v>99</v>
      </c>
      <c r="F133" s="301" t="s">
        <v>48</v>
      </c>
      <c r="G133" s="250">
        <v>163946778</v>
      </c>
      <c r="H133" s="251">
        <v>163946778</v>
      </c>
      <c r="I133" s="247">
        <v>0</v>
      </c>
      <c r="J133" s="252">
        <v>0</v>
      </c>
      <c r="K133" s="252">
        <v>0</v>
      </c>
      <c r="L133" s="252">
        <v>0</v>
      </c>
      <c r="M133" s="252">
        <v>0</v>
      </c>
      <c r="N133" s="252">
        <v>0</v>
      </c>
      <c r="O133" s="252">
        <v>105094304.8099999</v>
      </c>
      <c r="P133" s="252">
        <v>0</v>
      </c>
      <c r="Q133" s="252">
        <v>0</v>
      </c>
      <c r="R133" s="252">
        <v>0</v>
      </c>
      <c r="S133" s="252">
        <v>0</v>
      </c>
      <c r="T133" s="252">
        <v>0</v>
      </c>
      <c r="U133" s="252">
        <v>0</v>
      </c>
      <c r="V133" s="252">
        <v>0</v>
      </c>
      <c r="W133" s="252">
        <v>0</v>
      </c>
      <c r="X133" s="252">
        <v>0</v>
      </c>
      <c r="Y133" s="252">
        <v>0</v>
      </c>
      <c r="Z133" s="252">
        <v>0</v>
      </c>
      <c r="AA133" s="252">
        <v>0</v>
      </c>
      <c r="AB133" s="252">
        <v>0</v>
      </c>
      <c r="AC133" s="252">
        <v>0</v>
      </c>
      <c r="AD133" s="252">
        <v>105094304.8099999</v>
      </c>
      <c r="AE133" s="252">
        <v>0</v>
      </c>
      <c r="AF133" s="252">
        <v>0</v>
      </c>
      <c r="AG133" s="252">
        <v>0</v>
      </c>
      <c r="AH133" s="252">
        <v>0</v>
      </c>
      <c r="AI133" s="252">
        <v>0</v>
      </c>
      <c r="AJ133" s="252">
        <v>0</v>
      </c>
      <c r="AK133" s="252">
        <v>0</v>
      </c>
      <c r="AL133" s="252">
        <v>0</v>
      </c>
      <c r="AM133" s="252">
        <v>0</v>
      </c>
      <c r="AN133" s="280"/>
      <c r="AO133" s="277"/>
      <c r="AP133" s="277"/>
      <c r="AQ133" s="277"/>
      <c r="AR133" s="277"/>
      <c r="AS133" s="243" t="str">
        <f t="shared" si="20"/>
        <v>n/a</v>
      </c>
      <c r="AT133" s="243" t="str">
        <f t="shared" si="21"/>
        <v>n/a</v>
      </c>
      <c r="AU133" s="243" t="str">
        <f t="shared" si="22"/>
        <v>n/a</v>
      </c>
      <c r="AV133" s="243" t="str">
        <f t="shared" si="23"/>
        <v>n/a</v>
      </c>
      <c r="AW133" s="244" t="str">
        <f t="shared" si="24"/>
        <v>n/a</v>
      </c>
      <c r="AX133" s="245" t="str">
        <f t="shared" si="25"/>
        <v>n/a</v>
      </c>
    </row>
    <row r="134" spans="1:50">
      <c r="Y134" s="308"/>
      <c r="Z134" s="308"/>
      <c r="AA134" s="308"/>
      <c r="AB134" s="308"/>
    </row>
    <row r="137" spans="1:50">
      <c r="G137" s="264"/>
      <c r="O137" s="265"/>
      <c r="Q137" s="265"/>
      <c r="W137" s="265" t="e">
        <f>#REF!+#REF!</f>
        <v>#REF!</v>
      </c>
      <c r="AO137" s="268" t="e">
        <f>#REF!/#REF!</f>
        <v>#REF!</v>
      </c>
      <c r="AP137" s="268" t="e">
        <f>#REF!/#REF!</f>
        <v>#REF!</v>
      </c>
      <c r="AQ137" s="268" t="e">
        <f>#REF!/#REF!</f>
        <v>#REF!</v>
      </c>
      <c r="AR137" s="268" t="e">
        <f>#REF!/#REF!</f>
        <v>#REF!</v>
      </c>
      <c r="AW137" s="265"/>
      <c r="AX137" s="265"/>
    </row>
    <row r="138" spans="1:50">
      <c r="K138" s="265"/>
      <c r="L138" s="265"/>
      <c r="M138" s="265"/>
    </row>
    <row r="139" spans="1:50">
      <c r="C139" s="239" t="s">
        <v>510</v>
      </c>
      <c r="D139" s="239" t="s">
        <v>124</v>
      </c>
      <c r="K139" s="265"/>
      <c r="L139" s="265"/>
    </row>
    <row r="140" spans="1:50">
      <c r="B140" s="239" t="s">
        <v>15</v>
      </c>
      <c r="C140" s="264">
        <v>337346097.67000002</v>
      </c>
      <c r="D140" s="264">
        <v>38470915.369999997</v>
      </c>
      <c r="E140" s="264"/>
      <c r="G140" s="264"/>
    </row>
    <row r="141" spans="1:50">
      <c r="B141" s="239" t="s">
        <v>25</v>
      </c>
      <c r="C141" s="265">
        <v>15615168.700000001</v>
      </c>
      <c r="D141" s="265">
        <v>839707.48999999964</v>
      </c>
      <c r="E141" s="265"/>
      <c r="F141" s="268"/>
      <c r="G141" s="268"/>
      <c r="AP141" s="264">
        <v>103517677.76000001</v>
      </c>
    </row>
    <row r="142" spans="1:50">
      <c r="B142" s="239" t="s">
        <v>16</v>
      </c>
      <c r="C142" s="264">
        <v>26550015.710000001</v>
      </c>
      <c r="D142" s="264">
        <v>2354364.9900000002</v>
      </c>
      <c r="E142" s="264"/>
      <c r="F142" s="268"/>
      <c r="G142" s="268"/>
      <c r="AP142" s="264">
        <v>4544616</v>
      </c>
    </row>
    <row r="145" spans="2:5">
      <c r="B145" s="289" t="s">
        <v>831</v>
      </c>
      <c r="C145" s="290"/>
      <c r="D145" s="294" t="s">
        <v>832</v>
      </c>
    </row>
    <row r="146" spans="2:5">
      <c r="B146" s="254" t="s">
        <v>502</v>
      </c>
      <c r="C146" s="291">
        <v>-816953</v>
      </c>
      <c r="D146" s="287">
        <v>15</v>
      </c>
    </row>
    <row r="147" spans="2:5">
      <c r="B147" s="255" t="s">
        <v>503</v>
      </c>
      <c r="C147" s="292">
        <v>-438493</v>
      </c>
      <c r="D147" s="287">
        <v>18</v>
      </c>
    </row>
    <row r="148" spans="2:5">
      <c r="B148" s="255" t="s">
        <v>503</v>
      </c>
      <c r="C148" s="292">
        <v>-2709846</v>
      </c>
      <c r="D148" s="287">
        <v>19</v>
      </c>
    </row>
    <row r="149" spans="2:5">
      <c r="B149" s="255" t="s">
        <v>504</v>
      </c>
      <c r="C149" s="292">
        <v>-591327</v>
      </c>
      <c r="D149" s="287">
        <v>23</v>
      </c>
    </row>
    <row r="150" spans="2:5">
      <c r="B150" s="255" t="s">
        <v>504</v>
      </c>
      <c r="C150" s="292">
        <v>-122816</v>
      </c>
      <c r="D150" s="287">
        <v>26</v>
      </c>
    </row>
    <row r="151" spans="2:5">
      <c r="B151" s="255" t="s">
        <v>504</v>
      </c>
      <c r="C151" s="292">
        <v>-29691</v>
      </c>
      <c r="D151" s="287">
        <v>29</v>
      </c>
    </row>
    <row r="152" spans="2:5">
      <c r="B152" s="256" t="s">
        <v>504</v>
      </c>
      <c r="C152" s="293">
        <v>-151485</v>
      </c>
      <c r="D152" s="288">
        <v>32</v>
      </c>
    </row>
    <row r="154" spans="2:5">
      <c r="B154" s="570"/>
    </row>
    <row r="155" spans="2:5">
      <c r="B155" s="570"/>
      <c r="C155" s="570"/>
      <c r="D155" s="570"/>
      <c r="E155" s="570"/>
    </row>
    <row r="156" spans="2:5">
      <c r="B156" s="570"/>
      <c r="C156" s="570"/>
      <c r="D156" s="570"/>
      <c r="E156" s="570"/>
    </row>
    <row r="157" spans="2:5">
      <c r="B157" s="570"/>
      <c r="C157" s="570"/>
      <c r="D157" s="570"/>
      <c r="E157" s="570"/>
    </row>
    <row r="158" spans="2:5">
      <c r="B158" s="570"/>
      <c r="C158" s="570"/>
      <c r="D158" s="570"/>
      <c r="E158" s="570"/>
    </row>
    <row r="159" spans="2:5">
      <c r="B159" s="570"/>
      <c r="C159" s="570"/>
      <c r="D159" s="570"/>
      <c r="E159" s="570"/>
    </row>
    <row r="160" spans="2:5">
      <c r="B160" s="570"/>
      <c r="C160" s="570"/>
      <c r="D160" s="570"/>
      <c r="E160" s="570"/>
    </row>
  </sheetData>
  <autoFilter ref="A5:AX133"/>
  <mergeCells count="49">
    <mergeCell ref="AN1:AR1"/>
    <mergeCell ref="J1:AM1"/>
    <mergeCell ref="H2:I2"/>
    <mergeCell ref="J2:AB2"/>
    <mergeCell ref="AC2:AM2"/>
    <mergeCell ref="AX2:AX5"/>
    <mergeCell ref="AF3:AI3"/>
    <mergeCell ref="AJ3:AM3"/>
    <mergeCell ref="AS3:AS5"/>
    <mergeCell ref="AF4:AF5"/>
    <mergeCell ref="AJ4:AJ5"/>
    <mergeCell ref="AK4:AK5"/>
    <mergeCell ref="AL4:AL5"/>
    <mergeCell ref="AM4:AM5"/>
    <mergeCell ref="AT3:AT5"/>
    <mergeCell ref="AO2:AO5"/>
    <mergeCell ref="AP2:AP5"/>
    <mergeCell ref="AW2:AW5"/>
    <mergeCell ref="AU3:AU5"/>
    <mergeCell ref="AV3:AV5"/>
    <mergeCell ref="AS2:AV2"/>
    <mergeCell ref="AQ2:AQ5"/>
    <mergeCell ref="AR2:AR5"/>
    <mergeCell ref="AN2:AN5"/>
    <mergeCell ref="A3:A5"/>
    <mergeCell ref="B3:B5"/>
    <mergeCell ref="C3:C5"/>
    <mergeCell ref="D3:D5"/>
    <mergeCell ref="E3:E5"/>
    <mergeCell ref="Y3:Y5"/>
    <mergeCell ref="Z3:AB4"/>
    <mergeCell ref="AC3:AE3"/>
    <mergeCell ref="I3:I5"/>
    <mergeCell ref="J3:O3"/>
    <mergeCell ref="P3:U3"/>
    <mergeCell ref="J4:L4"/>
    <mergeCell ref="M4:O4"/>
    <mergeCell ref="F3:F5"/>
    <mergeCell ref="G3:G5"/>
    <mergeCell ref="H3:H5"/>
    <mergeCell ref="AI4:AI5"/>
    <mergeCell ref="V3:X4"/>
    <mergeCell ref="AE4:AE5"/>
    <mergeCell ref="AG4:AG5"/>
    <mergeCell ref="AH4:AH5"/>
    <mergeCell ref="P4:R4"/>
    <mergeCell ref="S4:U4"/>
    <mergeCell ref="AC4:AC5"/>
    <mergeCell ref="AD4:AD5"/>
  </mergeCells>
  <pageMargins left="0.75" right="0.75" top="1" bottom="1" header="0.5" footer="0.5"/>
  <pageSetup paperSize="17" scale="22" fitToHeight="0" orientation="landscape" horizontalDpi="1200" verticalDpi="1200"/>
  <headerFooter alignWithMargins="0">
    <oddFooter>&amp;L&amp;Z&amp;F</oddFooter>
  </headerFooter>
  <legacyDrawing r:id="rId1"/>
  <extLst>
    <ext xmlns:x14="http://schemas.microsoft.com/office/spreadsheetml/2009/9/main" uri="{CCE6A557-97BC-4b89-ADB6-D9C93CAAB3DF}">
      <x14:dataValidations xmlns:xm="http://schemas.microsoft.com/office/excel/2006/main" count="4">
        <x14:dataValidation type="list" showInputMessage="1" showErrorMessage="1" error="Use values from the list:_x000a_Resource_x000a_Non-Resource">
          <x14:formula1>
            <xm:f>[15]Sheet1!#REF!</xm:f>
          </x14:formula1>
          <xm:sqref>F72:F73 F105:F106 F109:F126 E6:E133</xm:sqref>
        </x14:dataValidation>
        <x14:dataValidation type="list" allowBlank="1" showInputMessage="1" showErrorMessage="1">
          <x14:formula1>
            <xm:f>[15]Sheet1!#REF!</xm:f>
          </x14:formula1>
          <xm:sqref>C6:D26 C28:D28 C31:D36 C39:D68 C70:C133 D98:D105 D107:D110 D70 D129:D133</xm:sqref>
        </x14:dataValidation>
        <x14:dataValidation type="list" allowBlank="1" showInputMessage="1" showErrorMessage="1">
          <x14:formula1>
            <xm:f>[16]Sheet1!#REF!</xm:f>
          </x14:formula1>
          <xm:sqref>C27 C29:C30 C69</xm:sqref>
        </x14:dataValidation>
        <x14:dataValidation type="list" allowBlank="1" showInputMessage="1" showErrorMessage="1">
          <x14:formula1>
            <xm:f>[17]Sheet1!#REF!</xm:f>
          </x14:formula1>
          <xm:sqref>C37:C38</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rgb="FF00B0F0"/>
    <pageSetUpPr fitToPage="1"/>
  </sheetPr>
  <dimension ref="A1:AT139"/>
  <sheetViews>
    <sheetView showGridLines="0" showZeros="0" topLeftCell="A76" zoomScale="80" zoomScaleNormal="80" zoomScaleSheetLayoutView="100" zoomScalePageLayoutView="80" workbookViewId="0">
      <selection activeCell="G109" sqref="G109"/>
    </sheetView>
  </sheetViews>
  <sheetFormatPr defaultColWidth="8.85546875" defaultRowHeight="15.75" outlineLevelCol="1"/>
  <cols>
    <col min="1" max="1" width="19.140625" style="381" bestFit="1" customWidth="1"/>
    <col min="2" max="2" width="62.7109375" style="381" bestFit="1" customWidth="1"/>
    <col min="3" max="4" width="16.28515625" style="382" customWidth="1"/>
    <col min="5" max="5" width="16.140625" style="382" customWidth="1"/>
    <col min="6" max="6" width="16.7109375" style="382" customWidth="1"/>
    <col min="7" max="7" width="20.28515625" style="382" customWidth="1"/>
    <col min="8" max="8" width="19.85546875" style="382" customWidth="1"/>
    <col min="9" max="9" width="18.140625" style="313" customWidth="1" outlineLevel="1"/>
    <col min="10" max="10" width="13.85546875" style="313" customWidth="1" outlineLevel="1"/>
    <col min="11" max="11" width="18.140625" style="313" customWidth="1" outlineLevel="1"/>
    <col min="12" max="13" width="13.28515625" style="313" customWidth="1" outlineLevel="1"/>
    <col min="14" max="14" width="15.140625" style="313" customWidth="1" outlineLevel="1"/>
    <col min="15" max="20" width="21.28515625" style="313" customWidth="1" outlineLevel="1"/>
    <col min="21" max="23" width="13.85546875" style="313" customWidth="1" outlineLevel="1"/>
    <col min="24" max="24" width="15" style="313" customWidth="1" outlineLevel="1"/>
    <col min="25" max="27" width="22" style="313" customWidth="1" outlineLevel="1"/>
    <col min="28" max="32" width="15.28515625" style="239" customWidth="1" outlineLevel="1"/>
    <col min="33" max="33" width="22.42578125" style="313" customWidth="1" outlineLevel="1"/>
    <col min="34" max="34" width="24.28515625" style="384" customWidth="1" outlineLevel="1"/>
    <col min="35" max="35" width="11.28515625" style="384" customWidth="1" outlineLevel="1"/>
    <col min="36" max="36" width="14.28515625" style="386" customWidth="1" outlineLevel="1"/>
    <col min="37" max="37" width="11.42578125" style="384" customWidth="1" outlineLevel="1"/>
    <col min="38" max="38" width="16.7109375" style="384" customWidth="1" outlineLevel="1"/>
    <col min="39" max="39" width="15.42578125" style="384" customWidth="1" outlineLevel="1"/>
    <col min="40" max="43" width="21.42578125" style="384" customWidth="1" outlineLevel="1"/>
    <col min="44" max="44" width="17.28515625" style="384" customWidth="1" outlineLevel="1"/>
    <col min="45" max="45" width="14.7109375" style="313" bestFit="1" customWidth="1"/>
    <col min="46" max="46" width="16" style="313" customWidth="1"/>
    <col min="47" max="16384" width="8.85546875" style="313"/>
  </cols>
  <sheetData>
    <row r="1" spans="1:44" ht="25.5" customHeight="1" thickBot="1">
      <c r="A1" s="754"/>
      <c r="B1" s="754"/>
      <c r="C1" s="754"/>
      <c r="D1" s="754"/>
      <c r="E1" s="754"/>
      <c r="F1" s="754"/>
      <c r="G1" s="311"/>
      <c r="H1" s="311"/>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312"/>
    </row>
    <row r="2" spans="1:44" ht="30" customHeight="1" thickBot="1">
      <c r="A2" s="314"/>
      <c r="B2" s="314"/>
      <c r="C2" s="314"/>
      <c r="D2" s="314"/>
      <c r="E2" s="314"/>
      <c r="F2" s="314"/>
      <c r="G2" s="710" t="s">
        <v>835</v>
      </c>
      <c r="H2" s="711"/>
      <c r="I2" s="712" t="s">
        <v>277</v>
      </c>
      <c r="J2" s="713"/>
      <c r="K2" s="713"/>
      <c r="L2" s="713"/>
      <c r="M2" s="713"/>
      <c r="N2" s="713"/>
      <c r="O2" s="713"/>
      <c r="P2" s="713"/>
      <c r="Q2" s="713"/>
      <c r="R2" s="713"/>
      <c r="S2" s="713"/>
      <c r="T2" s="713"/>
      <c r="U2" s="713"/>
      <c r="V2" s="713"/>
      <c r="W2" s="713"/>
      <c r="X2" s="713"/>
      <c r="Y2" s="713"/>
      <c r="Z2" s="713"/>
      <c r="AA2" s="714"/>
      <c r="AB2" s="680" t="s">
        <v>66</v>
      </c>
      <c r="AC2" s="683" t="s">
        <v>124</v>
      </c>
      <c r="AD2" s="683" t="s">
        <v>509</v>
      </c>
      <c r="AE2" s="683" t="s">
        <v>520</v>
      </c>
      <c r="AF2" s="684" t="s">
        <v>187</v>
      </c>
      <c r="AG2" s="712" t="s">
        <v>279</v>
      </c>
      <c r="AH2" s="713"/>
      <c r="AI2" s="713"/>
      <c r="AJ2" s="713"/>
      <c r="AK2" s="713"/>
      <c r="AL2" s="713"/>
      <c r="AM2" s="713"/>
      <c r="AN2" s="713"/>
      <c r="AO2" s="713"/>
      <c r="AP2" s="713"/>
      <c r="AQ2" s="714"/>
      <c r="AR2" s="315"/>
    </row>
    <row r="3" spans="1:44" ht="36.75" customHeight="1" thickBot="1">
      <c r="A3" s="752" t="s">
        <v>274</v>
      </c>
      <c r="B3" s="752" t="s">
        <v>282</v>
      </c>
      <c r="C3" s="647" t="s">
        <v>283</v>
      </c>
      <c r="D3" s="647" t="s">
        <v>284</v>
      </c>
      <c r="E3" s="647" t="s">
        <v>285</v>
      </c>
      <c r="F3" s="647" t="s">
        <v>286</v>
      </c>
      <c r="G3" s="704" t="s">
        <v>836</v>
      </c>
      <c r="H3" s="704" t="s">
        <v>837</v>
      </c>
      <c r="I3" s="707" t="s">
        <v>290</v>
      </c>
      <c r="J3" s="708"/>
      <c r="K3" s="708"/>
      <c r="L3" s="708"/>
      <c r="M3" s="708"/>
      <c r="N3" s="709"/>
      <c r="O3" s="715" t="s">
        <v>291</v>
      </c>
      <c r="P3" s="716"/>
      <c r="Q3" s="716"/>
      <c r="R3" s="716"/>
      <c r="S3" s="716"/>
      <c r="T3" s="717"/>
      <c r="U3" s="718" t="s">
        <v>292</v>
      </c>
      <c r="V3" s="719"/>
      <c r="W3" s="720"/>
      <c r="X3" s="724" t="s">
        <v>838</v>
      </c>
      <c r="Y3" s="727" t="s">
        <v>294</v>
      </c>
      <c r="Z3" s="728"/>
      <c r="AA3" s="729"/>
      <c r="AB3" s="681"/>
      <c r="AC3" s="655"/>
      <c r="AD3" s="655"/>
      <c r="AE3" s="655"/>
      <c r="AF3" s="685"/>
      <c r="AG3" s="733" t="s">
        <v>295</v>
      </c>
      <c r="AH3" s="734"/>
      <c r="AI3" s="735"/>
      <c r="AJ3" s="736" t="s">
        <v>296</v>
      </c>
      <c r="AK3" s="737"/>
      <c r="AL3" s="737"/>
      <c r="AM3" s="738"/>
      <c r="AN3" s="695" t="s">
        <v>297</v>
      </c>
      <c r="AO3" s="696"/>
      <c r="AP3" s="696"/>
      <c r="AQ3" s="697"/>
      <c r="AR3" s="316" t="s">
        <v>839</v>
      </c>
    </row>
    <row r="4" spans="1:44" ht="20.25" customHeight="1">
      <c r="A4" s="753"/>
      <c r="B4" s="753"/>
      <c r="C4" s="648"/>
      <c r="D4" s="648"/>
      <c r="E4" s="648"/>
      <c r="F4" s="648"/>
      <c r="G4" s="705"/>
      <c r="H4" s="705"/>
      <c r="I4" s="749" t="s">
        <v>299</v>
      </c>
      <c r="J4" s="750"/>
      <c r="K4" s="751"/>
      <c r="L4" s="749" t="s">
        <v>83</v>
      </c>
      <c r="M4" s="750"/>
      <c r="N4" s="751"/>
      <c r="O4" s="698" t="s">
        <v>300</v>
      </c>
      <c r="P4" s="699"/>
      <c r="Q4" s="700"/>
      <c r="R4" s="701" t="s">
        <v>301</v>
      </c>
      <c r="S4" s="702"/>
      <c r="T4" s="703"/>
      <c r="U4" s="721"/>
      <c r="V4" s="722"/>
      <c r="W4" s="723"/>
      <c r="X4" s="725"/>
      <c r="Y4" s="730"/>
      <c r="Z4" s="731"/>
      <c r="AA4" s="732"/>
      <c r="AB4" s="681"/>
      <c r="AC4" s="655"/>
      <c r="AD4" s="655"/>
      <c r="AE4" s="655"/>
      <c r="AF4" s="685"/>
      <c r="AG4" s="739" t="s">
        <v>302</v>
      </c>
      <c r="AH4" s="741" t="s">
        <v>303</v>
      </c>
      <c r="AI4" s="743" t="s">
        <v>304</v>
      </c>
      <c r="AJ4" s="745" t="s">
        <v>305</v>
      </c>
      <c r="AK4" s="687" t="s">
        <v>306</v>
      </c>
      <c r="AL4" s="687" t="s">
        <v>307</v>
      </c>
      <c r="AM4" s="689" t="s">
        <v>308</v>
      </c>
      <c r="AN4" s="691" t="s">
        <v>309</v>
      </c>
      <c r="AO4" s="693" t="s">
        <v>310</v>
      </c>
      <c r="AP4" s="693" t="s">
        <v>311</v>
      </c>
      <c r="AQ4" s="747" t="s">
        <v>312</v>
      </c>
      <c r="AR4" s="678" t="s">
        <v>840</v>
      </c>
    </row>
    <row r="5" spans="1:44" ht="86.25" customHeight="1" thickBot="1">
      <c r="A5" s="753"/>
      <c r="B5" s="753"/>
      <c r="C5" s="648"/>
      <c r="D5" s="648"/>
      <c r="E5" s="648"/>
      <c r="F5" s="648"/>
      <c r="G5" s="706"/>
      <c r="H5" s="706"/>
      <c r="I5" s="317" t="s">
        <v>313</v>
      </c>
      <c r="J5" s="317" t="s">
        <v>314</v>
      </c>
      <c r="K5" s="317" t="s">
        <v>315</v>
      </c>
      <c r="L5" s="317" t="s">
        <v>313</v>
      </c>
      <c r="M5" s="317" t="s">
        <v>314</v>
      </c>
      <c r="N5" s="317" t="s">
        <v>315</v>
      </c>
      <c r="O5" s="318" t="s">
        <v>313</v>
      </c>
      <c r="P5" s="319" t="s">
        <v>314</v>
      </c>
      <c r="Q5" s="319" t="s">
        <v>315</v>
      </c>
      <c r="R5" s="320" t="s">
        <v>313</v>
      </c>
      <c r="S5" s="320" t="s">
        <v>314</v>
      </c>
      <c r="T5" s="321" t="s">
        <v>315</v>
      </c>
      <c r="U5" s="322" t="s">
        <v>313</v>
      </c>
      <c r="V5" s="322" t="s">
        <v>314</v>
      </c>
      <c r="W5" s="322" t="s">
        <v>315</v>
      </c>
      <c r="X5" s="726"/>
      <c r="Y5" s="323" t="s">
        <v>313</v>
      </c>
      <c r="Z5" s="323" t="s">
        <v>314</v>
      </c>
      <c r="AA5" s="323" t="s">
        <v>315</v>
      </c>
      <c r="AB5" s="682"/>
      <c r="AC5" s="656"/>
      <c r="AD5" s="656"/>
      <c r="AE5" s="656"/>
      <c r="AF5" s="686"/>
      <c r="AG5" s="740"/>
      <c r="AH5" s="742"/>
      <c r="AI5" s="744"/>
      <c r="AJ5" s="746"/>
      <c r="AK5" s="688"/>
      <c r="AL5" s="688"/>
      <c r="AM5" s="690"/>
      <c r="AN5" s="692"/>
      <c r="AO5" s="694"/>
      <c r="AP5" s="694"/>
      <c r="AQ5" s="748"/>
      <c r="AR5" s="679"/>
    </row>
    <row r="6" spans="1:44">
      <c r="A6" s="324" t="s">
        <v>535</v>
      </c>
      <c r="B6" s="324" t="s">
        <v>841</v>
      </c>
      <c r="C6" s="325" t="s">
        <v>83</v>
      </c>
      <c r="D6" s="325" t="s">
        <v>14</v>
      </c>
      <c r="E6" s="325" t="s">
        <v>16</v>
      </c>
      <c r="F6" s="326" t="s">
        <v>48</v>
      </c>
      <c r="G6" s="327">
        <v>189886</v>
      </c>
      <c r="H6" s="327">
        <v>39051</v>
      </c>
      <c r="I6" s="327">
        <v>0</v>
      </c>
      <c r="J6" s="327">
        <v>0</v>
      </c>
      <c r="K6" s="327">
        <v>0</v>
      </c>
      <c r="L6" s="327">
        <v>0</v>
      </c>
      <c r="M6" s="327">
        <v>311.75999999999982</v>
      </c>
      <c r="N6" s="328">
        <v>2834.31</v>
      </c>
      <c r="O6" s="327">
        <v>0</v>
      </c>
      <c r="P6" s="327">
        <v>0</v>
      </c>
      <c r="Q6" s="328">
        <v>867.7700000000001</v>
      </c>
      <c r="R6" s="328">
        <v>0</v>
      </c>
      <c r="S6" s="327">
        <v>0</v>
      </c>
      <c r="T6" s="329">
        <v>0</v>
      </c>
      <c r="U6" s="327">
        <v>0</v>
      </c>
      <c r="V6" s="327">
        <v>0</v>
      </c>
      <c r="W6" s="330">
        <v>0</v>
      </c>
      <c r="X6" s="331">
        <v>0</v>
      </c>
      <c r="Y6" s="328">
        <v>0</v>
      </c>
      <c r="Z6" s="328">
        <v>0</v>
      </c>
      <c r="AA6" s="328">
        <v>0</v>
      </c>
      <c r="AB6" s="297">
        <f>SUM(AC6:AF6)</f>
        <v>4013.8399999999997</v>
      </c>
      <c r="AC6" s="296">
        <f>VLOOKUP(A6,'Official Claims 2016Q4'!$B$2:$U$434,7,FALSE)</f>
        <v>3146.0699999999997</v>
      </c>
      <c r="AD6" s="296">
        <f>VLOOKUP(A6,'Official Claims 2016Q4'!$B$2:$U$434,12,FALSE)</f>
        <v>867.77</v>
      </c>
      <c r="AE6" s="296">
        <f>VLOOKUP(A6,'Official Claims 2016Q4'!$B$2:$U$434,17,FALSE)</f>
        <v>0</v>
      </c>
      <c r="AF6" s="296">
        <f>VLOOKUP(A6,'Official Claims 2016Q4'!$B$2:$U$434,18,FALSE)</f>
        <v>0</v>
      </c>
      <c r="AG6" s="327">
        <v>2814.72</v>
      </c>
      <c r="AH6" s="327">
        <v>331.34999999999985</v>
      </c>
      <c r="AI6" s="327">
        <v>0</v>
      </c>
      <c r="AJ6" s="327">
        <v>867.7700000000001</v>
      </c>
      <c r="AK6" s="327">
        <v>0</v>
      </c>
      <c r="AL6" s="327">
        <v>0</v>
      </c>
      <c r="AM6" s="327">
        <v>0</v>
      </c>
      <c r="AN6" s="327">
        <v>0</v>
      </c>
      <c r="AO6" s="327">
        <v>0</v>
      </c>
      <c r="AP6" s="327">
        <v>0</v>
      </c>
      <c r="AQ6" s="332">
        <v>0</v>
      </c>
      <c r="AR6" s="327">
        <v>0</v>
      </c>
    </row>
    <row r="7" spans="1:44">
      <c r="A7" s="333" t="s">
        <v>585</v>
      </c>
      <c r="B7" s="333" t="s">
        <v>842</v>
      </c>
      <c r="C7" s="334" t="s">
        <v>102</v>
      </c>
      <c r="D7" s="334" t="s">
        <v>12</v>
      </c>
      <c r="E7" s="334" t="s">
        <v>15</v>
      </c>
      <c r="F7" s="335" t="s">
        <v>67</v>
      </c>
      <c r="G7" s="328">
        <v>104193</v>
      </c>
      <c r="H7" s="328">
        <v>12032</v>
      </c>
      <c r="I7" s="328">
        <v>0</v>
      </c>
      <c r="J7" s="328">
        <v>0</v>
      </c>
      <c r="K7" s="328">
        <v>0</v>
      </c>
      <c r="L7" s="328">
        <v>0</v>
      </c>
      <c r="M7" s="328">
        <v>0</v>
      </c>
      <c r="N7" s="328">
        <v>0</v>
      </c>
      <c r="O7" s="328">
        <v>0</v>
      </c>
      <c r="P7" s="328">
        <v>0</v>
      </c>
      <c r="Q7" s="328">
        <v>0</v>
      </c>
      <c r="R7" s="328">
        <v>0</v>
      </c>
      <c r="S7" s="328">
        <v>0</v>
      </c>
      <c r="T7" s="329">
        <v>0</v>
      </c>
      <c r="U7" s="328">
        <v>0</v>
      </c>
      <c r="V7" s="328">
        <v>0</v>
      </c>
      <c r="W7" s="336">
        <v>0</v>
      </c>
      <c r="X7" s="331">
        <v>0</v>
      </c>
      <c r="Y7" s="328">
        <v>0</v>
      </c>
      <c r="Z7" s="328">
        <v>0</v>
      </c>
      <c r="AA7" s="328">
        <v>0</v>
      </c>
      <c r="AB7" s="297">
        <f t="shared" ref="AB7:AB70" si="0">SUM(AC7:AF7)</f>
        <v>0</v>
      </c>
      <c r="AC7" s="296">
        <f>VLOOKUP(A7,'Official Claims 2016Q4'!$B$2:$U$434,7,FALSE)</f>
        <v>0</v>
      </c>
      <c r="AD7" s="296">
        <f>VLOOKUP(A7,'Official Claims 2016Q4'!$B$2:$U$434,12,FALSE)</f>
        <v>0</v>
      </c>
      <c r="AE7" s="296">
        <f>VLOOKUP(A7,'Official Claims 2016Q4'!$B$2:$U$434,17,FALSE)</f>
        <v>0</v>
      </c>
      <c r="AF7" s="296">
        <f>VLOOKUP(A7,'Official Claims 2016Q4'!$B$2:$U$434,18,FALSE)</f>
        <v>0</v>
      </c>
      <c r="AG7" s="328">
        <v>0</v>
      </c>
      <c r="AH7" s="328">
        <v>0</v>
      </c>
      <c r="AI7" s="328">
        <v>0</v>
      </c>
      <c r="AJ7" s="328">
        <v>0</v>
      </c>
      <c r="AK7" s="328">
        <v>0</v>
      </c>
      <c r="AL7" s="328">
        <v>0</v>
      </c>
      <c r="AM7" s="328">
        <v>0</v>
      </c>
      <c r="AN7" s="328">
        <v>0</v>
      </c>
      <c r="AO7" s="328">
        <v>0</v>
      </c>
      <c r="AP7" s="328">
        <v>0</v>
      </c>
      <c r="AQ7" s="337">
        <v>0</v>
      </c>
      <c r="AR7" s="328">
        <v>0</v>
      </c>
    </row>
    <row r="8" spans="1:44">
      <c r="A8" s="333" t="s">
        <v>574</v>
      </c>
      <c r="B8" s="333" t="s">
        <v>843</v>
      </c>
      <c r="C8" s="334" t="s">
        <v>102</v>
      </c>
      <c r="D8" s="334" t="s">
        <v>12</v>
      </c>
      <c r="E8" s="334" t="s">
        <v>15</v>
      </c>
      <c r="F8" s="335" t="s">
        <v>67</v>
      </c>
      <c r="G8" s="328">
        <v>282379</v>
      </c>
      <c r="H8" s="328">
        <v>31795</v>
      </c>
      <c r="I8" s="328">
        <v>0</v>
      </c>
      <c r="J8" s="328">
        <v>0</v>
      </c>
      <c r="K8" s="328">
        <v>0</v>
      </c>
      <c r="L8" s="328">
        <v>0</v>
      </c>
      <c r="M8" s="328">
        <v>57.229999999976528</v>
      </c>
      <c r="N8" s="328">
        <v>26237.180000000117</v>
      </c>
      <c r="O8" s="328">
        <v>0</v>
      </c>
      <c r="P8" s="328">
        <v>-6779.0800000000017</v>
      </c>
      <c r="Q8" s="328">
        <v>289362.65999999916</v>
      </c>
      <c r="R8" s="328">
        <v>0</v>
      </c>
      <c r="S8" s="328">
        <v>26868.18</v>
      </c>
      <c r="T8" s="329">
        <v>380716.07000000018</v>
      </c>
      <c r="U8" s="328">
        <v>0</v>
      </c>
      <c r="V8" s="328">
        <v>0</v>
      </c>
      <c r="W8" s="336">
        <v>1764</v>
      </c>
      <c r="X8" s="331">
        <v>0</v>
      </c>
      <c r="Y8" s="328">
        <v>0</v>
      </c>
      <c r="Z8" s="328">
        <v>0</v>
      </c>
      <c r="AA8" s="328">
        <v>0</v>
      </c>
      <c r="AB8" s="297">
        <f t="shared" si="0"/>
        <v>718227.00649890001</v>
      </c>
      <c r="AC8" s="296">
        <f>VLOOKUP(A8,'Official Claims 2016Q4'!$B$2:$U$434,7,FALSE)</f>
        <v>26294.400000000001</v>
      </c>
      <c r="AD8" s="296">
        <f>VLOOKUP(A8,'Official Claims 2016Q4'!$B$2:$U$434,12,FALSE)</f>
        <v>282583.98</v>
      </c>
      <c r="AE8" s="296">
        <f>VLOOKUP(A8,'Official Claims 2016Q4'!$B$2:$U$434,17,FALSE)</f>
        <v>407584.6264989</v>
      </c>
      <c r="AF8" s="296">
        <f>VLOOKUP(A8,'Official Claims 2016Q4'!$B$2:$U$434,18,FALSE)</f>
        <v>1764</v>
      </c>
      <c r="AG8" s="328">
        <v>13369.6</v>
      </c>
      <c r="AH8" s="328">
        <v>12924.81000000009</v>
      </c>
      <c r="AI8" s="328">
        <v>0</v>
      </c>
      <c r="AJ8" s="328">
        <v>277910.5999999991</v>
      </c>
      <c r="AK8" s="328">
        <v>0</v>
      </c>
      <c r="AL8" s="328">
        <v>0</v>
      </c>
      <c r="AM8" s="328">
        <v>4672.9800000000005</v>
      </c>
      <c r="AN8" s="328">
        <v>407584.25000000017</v>
      </c>
      <c r="AO8" s="328">
        <v>0</v>
      </c>
      <c r="AP8" s="328">
        <v>0</v>
      </c>
      <c r="AQ8" s="337">
        <v>0</v>
      </c>
      <c r="AR8" s="328">
        <v>1764</v>
      </c>
    </row>
    <row r="9" spans="1:44">
      <c r="A9" s="333" t="s">
        <v>602</v>
      </c>
      <c r="B9" s="333" t="s">
        <v>844</v>
      </c>
      <c r="C9" s="334" t="s">
        <v>102</v>
      </c>
      <c r="D9" s="334" t="s">
        <v>12</v>
      </c>
      <c r="E9" s="334" t="s">
        <v>15</v>
      </c>
      <c r="F9" s="335" t="s">
        <v>67</v>
      </c>
      <c r="G9" s="328">
        <v>173306</v>
      </c>
      <c r="H9" s="328">
        <v>31505</v>
      </c>
      <c r="I9" s="328">
        <v>0</v>
      </c>
      <c r="J9" s="328">
        <v>0</v>
      </c>
      <c r="K9" s="328">
        <v>0</v>
      </c>
      <c r="L9" s="328">
        <v>0</v>
      </c>
      <c r="M9" s="328">
        <v>250.56999999999914</v>
      </c>
      <c r="N9" s="328">
        <v>15139.769999999991</v>
      </c>
      <c r="O9" s="328">
        <v>0</v>
      </c>
      <c r="P9" s="328">
        <v>-375.31999999998328</v>
      </c>
      <c r="Q9" s="328">
        <v>150221.46000000034</v>
      </c>
      <c r="R9" s="328">
        <v>0</v>
      </c>
      <c r="S9" s="328">
        <v>0</v>
      </c>
      <c r="T9" s="329">
        <v>0</v>
      </c>
      <c r="U9" s="328">
        <v>0</v>
      </c>
      <c r="V9" s="328">
        <v>0</v>
      </c>
      <c r="W9" s="336">
        <v>0</v>
      </c>
      <c r="X9" s="331">
        <v>0</v>
      </c>
      <c r="Y9" s="328">
        <v>0</v>
      </c>
      <c r="Z9" s="328">
        <v>0</v>
      </c>
      <c r="AA9" s="328">
        <v>0</v>
      </c>
      <c r="AB9" s="297">
        <f t="shared" si="0"/>
        <v>165236.07</v>
      </c>
      <c r="AC9" s="296">
        <f>VLOOKUP(A9,'Official Claims 2016Q4'!$B$2:$U$434,7,FALSE)</f>
        <v>15390.34</v>
      </c>
      <c r="AD9" s="296">
        <f>VLOOKUP(A9,'Official Claims 2016Q4'!$B$2:$U$434,12,FALSE)</f>
        <v>149845.73000000001</v>
      </c>
      <c r="AE9" s="296">
        <f>VLOOKUP(A9,'Official Claims 2016Q4'!$B$2:$U$434,17,FALSE)</f>
        <v>0</v>
      </c>
      <c r="AF9" s="296">
        <f>VLOOKUP(A9,'Official Claims 2016Q4'!$B$2:$U$434,18,FALSE)</f>
        <v>0</v>
      </c>
      <c r="AG9" s="328">
        <v>8049.9499999999989</v>
      </c>
      <c r="AH9" s="328">
        <v>7340.3899999999912</v>
      </c>
      <c r="AI9" s="328">
        <v>0</v>
      </c>
      <c r="AJ9" s="328">
        <v>145911.41000000038</v>
      </c>
      <c r="AK9" s="328">
        <v>0</v>
      </c>
      <c r="AL9" s="328">
        <v>0</v>
      </c>
      <c r="AM9" s="328">
        <v>3934.7299999999905</v>
      </c>
      <c r="AN9" s="328">
        <v>0</v>
      </c>
      <c r="AO9" s="328">
        <v>0</v>
      </c>
      <c r="AP9" s="328">
        <v>0</v>
      </c>
      <c r="AQ9" s="337">
        <v>0</v>
      </c>
      <c r="AR9" s="328">
        <v>0</v>
      </c>
    </row>
    <row r="10" spans="1:44">
      <c r="A10" s="333" t="s">
        <v>586</v>
      </c>
      <c r="B10" s="333" t="s">
        <v>845</v>
      </c>
      <c r="C10" s="334" t="s">
        <v>102</v>
      </c>
      <c r="D10" s="334" t="s">
        <v>12</v>
      </c>
      <c r="E10" s="334" t="s">
        <v>15</v>
      </c>
      <c r="F10" s="335" t="s">
        <v>67</v>
      </c>
      <c r="G10" s="328">
        <v>529884</v>
      </c>
      <c r="H10" s="328">
        <v>30883</v>
      </c>
      <c r="I10" s="328">
        <v>0</v>
      </c>
      <c r="J10" s="328">
        <v>0</v>
      </c>
      <c r="K10" s="328">
        <v>0</v>
      </c>
      <c r="L10" s="328">
        <v>0</v>
      </c>
      <c r="M10" s="328">
        <v>10.200000000002564</v>
      </c>
      <c r="N10" s="328">
        <v>36079.610000000015</v>
      </c>
      <c r="O10" s="328">
        <v>0</v>
      </c>
      <c r="P10" s="328">
        <v>4857.3700000000053</v>
      </c>
      <c r="Q10" s="328">
        <v>73397.160000000367</v>
      </c>
      <c r="R10" s="328">
        <v>0</v>
      </c>
      <c r="S10" s="328">
        <v>40585.83</v>
      </c>
      <c r="T10" s="329">
        <v>7533</v>
      </c>
      <c r="U10" s="328">
        <v>0</v>
      </c>
      <c r="V10" s="328">
        <v>1516.2699999999998</v>
      </c>
      <c r="W10" s="336">
        <v>5058.5200000000004</v>
      </c>
      <c r="X10" s="331">
        <v>0</v>
      </c>
      <c r="Y10" s="328">
        <v>0</v>
      </c>
      <c r="Z10" s="328">
        <v>0</v>
      </c>
      <c r="AA10" s="328">
        <v>0</v>
      </c>
      <c r="AB10" s="297">
        <f t="shared" si="0"/>
        <v>169037.87583999999</v>
      </c>
      <c r="AC10" s="296">
        <f>VLOOKUP(A10,'Official Claims 2016Q4'!$B$2:$U$434,7,FALSE)</f>
        <v>36089.800000000003</v>
      </c>
      <c r="AD10" s="296">
        <f>VLOOKUP(A10,'Official Claims 2016Q4'!$B$2:$U$434,12,FALSE)</f>
        <v>78254.51999999999</v>
      </c>
      <c r="AE10" s="296">
        <f>VLOOKUP(A10,'Official Claims 2016Q4'!$B$2:$U$434,17,FALSE)</f>
        <v>48118.76584</v>
      </c>
      <c r="AF10" s="296">
        <f>VLOOKUP(A10,'Official Claims 2016Q4'!$B$2:$U$434,18,FALSE)</f>
        <v>6574.79</v>
      </c>
      <c r="AG10" s="328">
        <v>25797.040000000005</v>
      </c>
      <c r="AH10" s="328">
        <v>10292.770000000015</v>
      </c>
      <c r="AI10" s="328">
        <v>0</v>
      </c>
      <c r="AJ10" s="328">
        <v>74381.910000000382</v>
      </c>
      <c r="AK10" s="328">
        <v>0</v>
      </c>
      <c r="AL10" s="328">
        <v>0</v>
      </c>
      <c r="AM10" s="328">
        <v>3872.6199999999908</v>
      </c>
      <c r="AN10" s="328">
        <v>48118.829999999965</v>
      </c>
      <c r="AO10" s="328">
        <v>0</v>
      </c>
      <c r="AP10" s="328">
        <v>0</v>
      </c>
      <c r="AQ10" s="337">
        <v>0</v>
      </c>
      <c r="AR10" s="328">
        <v>6574.79</v>
      </c>
    </row>
    <row r="11" spans="1:44">
      <c r="A11" s="333" t="s">
        <v>546</v>
      </c>
      <c r="B11" s="333" t="s">
        <v>846</v>
      </c>
      <c r="C11" s="334" t="s">
        <v>102</v>
      </c>
      <c r="D11" s="334" t="s">
        <v>12</v>
      </c>
      <c r="E11" s="334" t="s">
        <v>15</v>
      </c>
      <c r="F11" s="335" t="s">
        <v>67</v>
      </c>
      <c r="G11" s="328">
        <v>126492</v>
      </c>
      <c r="H11" s="328">
        <v>12032</v>
      </c>
      <c r="I11" s="328">
        <v>0</v>
      </c>
      <c r="J11" s="328">
        <v>0</v>
      </c>
      <c r="K11" s="328">
        <v>0</v>
      </c>
      <c r="L11" s="328">
        <v>0</v>
      </c>
      <c r="M11" s="328">
        <v>0</v>
      </c>
      <c r="N11" s="328">
        <v>0</v>
      </c>
      <c r="O11" s="328">
        <v>0</v>
      </c>
      <c r="P11" s="328">
        <v>0</v>
      </c>
      <c r="Q11" s="328">
        <v>0</v>
      </c>
      <c r="R11" s="328">
        <v>0</v>
      </c>
      <c r="S11" s="328">
        <v>0</v>
      </c>
      <c r="T11" s="329">
        <v>0</v>
      </c>
      <c r="U11" s="328">
        <v>0</v>
      </c>
      <c r="V11" s="328">
        <v>0</v>
      </c>
      <c r="W11" s="336">
        <v>0</v>
      </c>
      <c r="X11" s="331">
        <v>0</v>
      </c>
      <c r="Y11" s="328">
        <v>0</v>
      </c>
      <c r="Z11" s="328">
        <v>0</v>
      </c>
      <c r="AA11" s="328">
        <v>0</v>
      </c>
      <c r="AB11" s="297">
        <f>SUM(AC11:AF11)</f>
        <v>0</v>
      </c>
      <c r="AC11" s="862" t="s">
        <v>27</v>
      </c>
      <c r="AD11" s="862" t="s">
        <v>27</v>
      </c>
      <c r="AE11" s="862" t="s">
        <v>27</v>
      </c>
      <c r="AF11" s="862" t="s">
        <v>27</v>
      </c>
      <c r="AG11" s="328">
        <v>0</v>
      </c>
      <c r="AH11" s="328">
        <v>0</v>
      </c>
      <c r="AI11" s="328">
        <v>0</v>
      </c>
      <c r="AJ11" s="328">
        <v>0</v>
      </c>
      <c r="AK11" s="328">
        <v>0</v>
      </c>
      <c r="AL11" s="328">
        <v>0</v>
      </c>
      <c r="AM11" s="328">
        <v>0</v>
      </c>
      <c r="AN11" s="328">
        <v>0</v>
      </c>
      <c r="AO11" s="328">
        <v>0</v>
      </c>
      <c r="AP11" s="328">
        <v>0</v>
      </c>
      <c r="AQ11" s="337">
        <v>0</v>
      </c>
      <c r="AR11" s="328">
        <v>0</v>
      </c>
    </row>
    <row r="12" spans="1:44">
      <c r="A12" s="333" t="s">
        <v>595</v>
      </c>
      <c r="B12" s="333" t="s">
        <v>847</v>
      </c>
      <c r="C12" s="334" t="s">
        <v>102</v>
      </c>
      <c r="D12" s="334" t="s">
        <v>12</v>
      </c>
      <c r="E12" s="334" t="s">
        <v>15</v>
      </c>
      <c r="F12" s="335" t="s">
        <v>67</v>
      </c>
      <c r="G12" s="328">
        <v>676543</v>
      </c>
      <c r="H12" s="328">
        <v>80081</v>
      </c>
      <c r="I12" s="328">
        <v>0</v>
      </c>
      <c r="J12" s="328">
        <v>-8263.06</v>
      </c>
      <c r="K12" s="328">
        <v>8592.31</v>
      </c>
      <c r="L12" s="328">
        <v>0</v>
      </c>
      <c r="M12" s="328">
        <v>631.55000000002929</v>
      </c>
      <c r="N12" s="328">
        <v>44860.429999999935</v>
      </c>
      <c r="O12" s="328">
        <v>0</v>
      </c>
      <c r="P12" s="328">
        <v>2524.2600000000084</v>
      </c>
      <c r="Q12" s="328">
        <v>222610.61000000039</v>
      </c>
      <c r="R12" s="328">
        <v>0</v>
      </c>
      <c r="S12" s="328">
        <v>5083.2299999999996</v>
      </c>
      <c r="T12" s="329">
        <v>639459.90999999968</v>
      </c>
      <c r="U12" s="328">
        <v>0</v>
      </c>
      <c r="V12" s="328">
        <v>422.72000000000082</v>
      </c>
      <c r="W12" s="336">
        <v>23738.75</v>
      </c>
      <c r="X12" s="331">
        <v>0</v>
      </c>
      <c r="Y12" s="328">
        <v>0</v>
      </c>
      <c r="Z12" s="328">
        <v>0</v>
      </c>
      <c r="AA12" s="328">
        <v>0</v>
      </c>
      <c r="AB12" s="297">
        <f t="shared" si="0"/>
        <v>939660.04007550003</v>
      </c>
      <c r="AC12" s="296">
        <f>VLOOKUP(A12,'Official Claims 2016Q4'!$B$2:$U$434,7,FALSE)</f>
        <v>45821.3</v>
      </c>
      <c r="AD12" s="296">
        <f>VLOOKUP(A12,'Official Claims 2016Q4'!$B$2:$U$434,12,FALSE)</f>
        <v>225134.62</v>
      </c>
      <c r="AE12" s="296">
        <f>VLOOKUP(A12,'Official Claims 2016Q4'!$B$2:$U$434,17,FALSE)</f>
        <v>644542.62007549999</v>
      </c>
      <c r="AF12" s="296">
        <f>VLOOKUP(A12,'Official Claims 2016Q4'!$B$2:$U$434,18,FALSE)</f>
        <v>24161.5</v>
      </c>
      <c r="AG12" s="328">
        <v>32317.569999999992</v>
      </c>
      <c r="AH12" s="328">
        <v>13503.659999999969</v>
      </c>
      <c r="AI12" s="328">
        <v>0</v>
      </c>
      <c r="AJ12" s="328">
        <v>221312.25000000041</v>
      </c>
      <c r="AK12" s="328">
        <v>0</v>
      </c>
      <c r="AL12" s="328">
        <v>0</v>
      </c>
      <c r="AM12" s="328">
        <v>3822.6199999999903</v>
      </c>
      <c r="AN12" s="328">
        <v>624429.19999999972</v>
      </c>
      <c r="AO12" s="328">
        <v>0</v>
      </c>
      <c r="AP12" s="328">
        <v>10056.969999999999</v>
      </c>
      <c r="AQ12" s="337">
        <v>10056.969999999999</v>
      </c>
      <c r="AR12" s="328">
        <v>24161.47</v>
      </c>
    </row>
    <row r="13" spans="1:44">
      <c r="A13" s="333" t="s">
        <v>603</v>
      </c>
      <c r="B13" s="333" t="s">
        <v>848</v>
      </c>
      <c r="C13" s="334" t="s">
        <v>102</v>
      </c>
      <c r="D13" s="334" t="s">
        <v>12</v>
      </c>
      <c r="E13" s="334" t="s">
        <v>15</v>
      </c>
      <c r="F13" s="335" t="s">
        <v>67</v>
      </c>
      <c r="G13" s="328">
        <v>1838227</v>
      </c>
      <c r="H13" s="328">
        <v>115455</v>
      </c>
      <c r="I13" s="328">
        <v>0</v>
      </c>
      <c r="J13" s="328">
        <v>2230.52</v>
      </c>
      <c r="K13" s="328">
        <v>36826.959999999999</v>
      </c>
      <c r="L13" s="328">
        <v>0</v>
      </c>
      <c r="M13" s="328">
        <v>646.71000000002368</v>
      </c>
      <c r="N13" s="328">
        <v>115603.98000000001</v>
      </c>
      <c r="O13" s="328">
        <v>0</v>
      </c>
      <c r="P13" s="328">
        <v>-200058.7600000005</v>
      </c>
      <c r="Q13" s="328">
        <v>548311.81999999797</v>
      </c>
      <c r="R13" s="328">
        <v>11032.16</v>
      </c>
      <c r="S13" s="328">
        <v>460136.89000000007</v>
      </c>
      <c r="T13" s="329">
        <v>44602.08000000046</v>
      </c>
      <c r="U13" s="328">
        <v>0</v>
      </c>
      <c r="V13" s="328">
        <v>-856.93000000000075</v>
      </c>
      <c r="W13" s="336">
        <v>36662.979999999989</v>
      </c>
      <c r="X13" s="331">
        <v>0</v>
      </c>
      <c r="Y13" s="328">
        <v>0</v>
      </c>
      <c r="Z13" s="328">
        <v>0</v>
      </c>
      <c r="AA13" s="328">
        <v>0</v>
      </c>
      <c r="AB13" s="297">
        <f t="shared" si="0"/>
        <v>1055138.3686062</v>
      </c>
      <c r="AC13" s="296">
        <f>VLOOKUP(A13,'Official Claims 2016Q4'!$B$2:$U$434,7,FALSE)</f>
        <v>155308.20000000001</v>
      </c>
      <c r="AD13" s="296">
        <f>VLOOKUP(A13,'Official Claims 2016Q4'!$B$2:$U$434,12,FALSE)</f>
        <v>348252.92</v>
      </c>
      <c r="AE13" s="296">
        <f>VLOOKUP(A13,'Official Claims 2016Q4'!$B$2:$U$434,17,FALSE)</f>
        <v>515771.1486062</v>
      </c>
      <c r="AF13" s="296">
        <f>VLOOKUP(A13,'Official Claims 2016Q4'!$B$2:$U$434,18,FALSE)</f>
        <v>35806.1</v>
      </c>
      <c r="AG13" s="328">
        <v>88831.760000000009</v>
      </c>
      <c r="AH13" s="328">
        <v>66476.410000000018</v>
      </c>
      <c r="AI13" s="328">
        <v>0</v>
      </c>
      <c r="AJ13" s="328">
        <v>338263.13999999734</v>
      </c>
      <c r="AK13" s="328">
        <v>0</v>
      </c>
      <c r="AL13" s="328">
        <v>0</v>
      </c>
      <c r="AM13" s="328">
        <v>9989.9200000000437</v>
      </c>
      <c r="AN13" s="328">
        <v>489444.39000000054</v>
      </c>
      <c r="AO13" s="328">
        <v>0</v>
      </c>
      <c r="AP13" s="328">
        <v>13163.369999999999</v>
      </c>
      <c r="AQ13" s="337">
        <v>13163.369999999999</v>
      </c>
      <c r="AR13" s="328">
        <v>35806.050000000003</v>
      </c>
    </row>
    <row r="14" spans="1:44">
      <c r="A14" s="333" t="s">
        <v>536</v>
      </c>
      <c r="B14" s="333" t="s">
        <v>849</v>
      </c>
      <c r="C14" s="334" t="s">
        <v>102</v>
      </c>
      <c r="D14" s="334" t="s">
        <v>12</v>
      </c>
      <c r="E14" s="334" t="s">
        <v>15</v>
      </c>
      <c r="F14" s="335" t="s">
        <v>67</v>
      </c>
      <c r="G14" s="328">
        <v>160326</v>
      </c>
      <c r="H14" s="328">
        <v>29459</v>
      </c>
      <c r="I14" s="328">
        <v>0</v>
      </c>
      <c r="J14" s="328">
        <v>221.15</v>
      </c>
      <c r="K14" s="328">
        <v>7116.3</v>
      </c>
      <c r="L14" s="328">
        <v>0</v>
      </c>
      <c r="M14" s="328">
        <v>347.31999999999914</v>
      </c>
      <c r="N14" s="328">
        <v>11327.150000000034</v>
      </c>
      <c r="O14" s="328">
        <v>0</v>
      </c>
      <c r="P14" s="328">
        <v>1919.289999999984</v>
      </c>
      <c r="Q14" s="328">
        <v>76121.100000000166</v>
      </c>
      <c r="R14" s="328">
        <v>0</v>
      </c>
      <c r="S14" s="328">
        <v>2215.1400000000003</v>
      </c>
      <c r="T14" s="329">
        <v>0</v>
      </c>
      <c r="U14" s="328">
        <v>0</v>
      </c>
      <c r="V14" s="328">
        <v>8.18</v>
      </c>
      <c r="W14" s="336">
        <v>22269.54</v>
      </c>
      <c r="X14" s="331">
        <v>0</v>
      </c>
      <c r="Y14" s="328">
        <v>0</v>
      </c>
      <c r="Z14" s="328">
        <v>0</v>
      </c>
      <c r="AA14" s="328">
        <v>0</v>
      </c>
      <c r="AB14" s="297">
        <f t="shared" si="0"/>
        <v>121545.08181999999</v>
      </c>
      <c r="AC14" s="296">
        <f>VLOOKUP(A14,'Official Claims 2016Q4'!$B$2:$U$434,7,FALSE)</f>
        <v>19011.89</v>
      </c>
      <c r="AD14" s="296">
        <f>VLOOKUP(A14,'Official Claims 2016Q4'!$B$2:$U$434,12,FALSE)</f>
        <v>78040.349999999991</v>
      </c>
      <c r="AE14" s="296">
        <f>VLOOKUP(A14,'Official Claims 2016Q4'!$B$2:$U$434,17,FALSE)</f>
        <v>2215.1418200000003</v>
      </c>
      <c r="AF14" s="296">
        <f>VLOOKUP(A14,'Official Claims 2016Q4'!$B$2:$U$434,18,FALSE)</f>
        <v>22277.7</v>
      </c>
      <c r="AG14" s="328">
        <v>7501.7900000000018</v>
      </c>
      <c r="AH14" s="328">
        <v>11510.13000000003</v>
      </c>
      <c r="AI14" s="328">
        <v>0</v>
      </c>
      <c r="AJ14" s="328">
        <v>73816.440000000148</v>
      </c>
      <c r="AK14" s="328">
        <v>0</v>
      </c>
      <c r="AL14" s="328">
        <v>0</v>
      </c>
      <c r="AM14" s="328">
        <v>4223.9499999999907</v>
      </c>
      <c r="AN14" s="328">
        <v>2215.1400000000003</v>
      </c>
      <c r="AO14" s="328">
        <v>0</v>
      </c>
      <c r="AP14" s="328">
        <v>0</v>
      </c>
      <c r="AQ14" s="337">
        <v>0</v>
      </c>
      <c r="AR14" s="328">
        <v>22277.72</v>
      </c>
    </row>
    <row r="15" spans="1:44">
      <c r="A15" s="333" t="s">
        <v>575</v>
      </c>
      <c r="B15" s="333" t="s">
        <v>850</v>
      </c>
      <c r="C15" s="334" t="s">
        <v>102</v>
      </c>
      <c r="D15" s="334" t="s">
        <v>12</v>
      </c>
      <c r="E15" s="334" t="s">
        <v>16</v>
      </c>
      <c r="F15" s="335" t="s">
        <v>48</v>
      </c>
      <c r="G15" s="328">
        <v>450115</v>
      </c>
      <c r="H15" s="328">
        <v>85618</v>
      </c>
      <c r="I15" s="328">
        <v>0</v>
      </c>
      <c r="J15" s="328">
        <v>-1642.98</v>
      </c>
      <c r="K15" s="328">
        <v>15877.12</v>
      </c>
      <c r="L15" s="328">
        <v>0</v>
      </c>
      <c r="M15" s="328">
        <v>-1373.6100000000001</v>
      </c>
      <c r="N15" s="328">
        <v>63787.869999999508</v>
      </c>
      <c r="O15" s="328">
        <v>0</v>
      </c>
      <c r="P15" s="328">
        <v>-26590.83</v>
      </c>
      <c r="Q15" s="328">
        <v>289344.66000000021</v>
      </c>
      <c r="R15" s="328">
        <v>0</v>
      </c>
      <c r="S15" s="328">
        <v>0</v>
      </c>
      <c r="T15" s="329">
        <v>0</v>
      </c>
      <c r="U15" s="328">
        <v>0</v>
      </c>
      <c r="V15" s="328">
        <v>21593.599999999999</v>
      </c>
      <c r="W15" s="336">
        <v>20980.69</v>
      </c>
      <c r="X15" s="331">
        <v>0</v>
      </c>
      <c r="Y15" s="328">
        <v>0</v>
      </c>
      <c r="Z15" s="328">
        <v>0</v>
      </c>
      <c r="AA15" s="328">
        <v>0</v>
      </c>
      <c r="AB15" s="297">
        <f t="shared" si="0"/>
        <v>381976.7</v>
      </c>
      <c r="AC15" s="296">
        <f>VLOOKUP(A15,'Official Claims 2016Q4'!$B$2:$U$434,7,FALSE)</f>
        <v>76648.399999999994</v>
      </c>
      <c r="AD15" s="296">
        <f>VLOOKUP(A15,'Official Claims 2016Q4'!$B$2:$U$434,12,FALSE)</f>
        <v>262754</v>
      </c>
      <c r="AE15" s="296">
        <f>VLOOKUP(A15,'Official Claims 2016Q4'!$B$2:$U$434,17,FALSE)</f>
        <v>0</v>
      </c>
      <c r="AF15" s="296">
        <f>VLOOKUP(A15,'Official Claims 2016Q4'!$B$2:$U$434,18,FALSE)</f>
        <v>42574.3</v>
      </c>
      <c r="AG15" s="328">
        <v>21014.399999999994</v>
      </c>
      <c r="AH15" s="328">
        <v>55633.999999999513</v>
      </c>
      <c r="AI15" s="328">
        <v>0</v>
      </c>
      <c r="AJ15" s="328">
        <v>262753.83000000019</v>
      </c>
      <c r="AK15" s="328">
        <v>0</v>
      </c>
      <c r="AL15" s="328">
        <v>0</v>
      </c>
      <c r="AM15" s="328">
        <v>0</v>
      </c>
      <c r="AN15" s="328">
        <v>0</v>
      </c>
      <c r="AO15" s="328">
        <v>0</v>
      </c>
      <c r="AP15" s="328">
        <v>0</v>
      </c>
      <c r="AQ15" s="337">
        <v>0</v>
      </c>
      <c r="AR15" s="328">
        <v>42574.29</v>
      </c>
    </row>
    <row r="16" spans="1:44">
      <c r="A16" s="333" t="s">
        <v>587</v>
      </c>
      <c r="B16" s="333" t="s">
        <v>851</v>
      </c>
      <c r="C16" s="334" t="s">
        <v>102</v>
      </c>
      <c r="D16" s="334" t="s">
        <v>12</v>
      </c>
      <c r="E16" s="334" t="s">
        <v>15</v>
      </c>
      <c r="F16" s="335" t="s">
        <v>67</v>
      </c>
      <c r="G16" s="328">
        <v>441976.85</v>
      </c>
      <c r="H16" s="328">
        <v>54525.85</v>
      </c>
      <c r="I16" s="328">
        <v>0</v>
      </c>
      <c r="J16" s="328">
        <v>-86.46</v>
      </c>
      <c r="K16" s="328">
        <v>6829.59</v>
      </c>
      <c r="L16" s="328">
        <v>0</v>
      </c>
      <c r="M16" s="328">
        <v>453.53999999999354</v>
      </c>
      <c r="N16" s="328">
        <v>29996.999999999989</v>
      </c>
      <c r="O16" s="328">
        <v>0</v>
      </c>
      <c r="P16" s="328">
        <v>-36372.850000000333</v>
      </c>
      <c r="Q16" s="328">
        <v>201508.14000000013</v>
      </c>
      <c r="R16" s="328">
        <v>0</v>
      </c>
      <c r="S16" s="328">
        <v>40119.200000000012</v>
      </c>
      <c r="T16" s="329">
        <v>46690.959999999992</v>
      </c>
      <c r="U16" s="328">
        <v>0</v>
      </c>
      <c r="V16" s="328">
        <v>43.16</v>
      </c>
      <c r="W16" s="336">
        <v>0</v>
      </c>
      <c r="X16" s="331">
        <v>0</v>
      </c>
      <c r="Y16" s="328">
        <v>0</v>
      </c>
      <c r="Z16" s="328">
        <v>0</v>
      </c>
      <c r="AA16" s="328">
        <v>0</v>
      </c>
      <c r="AB16" s="297">
        <f t="shared" si="0"/>
        <v>289181.98785999994</v>
      </c>
      <c r="AC16" s="296">
        <f>VLOOKUP(A16,'Official Claims 2016Q4'!$B$2:$U$434,7,FALSE)</f>
        <v>37193.699999999997</v>
      </c>
      <c r="AD16" s="296">
        <f>VLOOKUP(A16,'Official Claims 2016Q4'!$B$2:$U$434,12,FALSE)</f>
        <v>165134.97</v>
      </c>
      <c r="AE16" s="296">
        <f>VLOOKUP(A16,'Official Claims 2016Q4'!$B$2:$U$434,17,FALSE)</f>
        <v>86810.157860000007</v>
      </c>
      <c r="AF16" s="296">
        <f>VLOOKUP(A16,'Official Claims 2016Q4'!$B$2:$U$434,18,FALSE)</f>
        <v>43.16</v>
      </c>
      <c r="AG16" s="328">
        <v>20930.650000000001</v>
      </c>
      <c r="AH16" s="328">
        <v>16263.019999999982</v>
      </c>
      <c r="AI16" s="328">
        <v>0</v>
      </c>
      <c r="AJ16" s="328">
        <v>155841.31999999977</v>
      </c>
      <c r="AK16" s="328">
        <v>0</v>
      </c>
      <c r="AL16" s="328">
        <v>0</v>
      </c>
      <c r="AM16" s="328">
        <v>9293.970000000023</v>
      </c>
      <c r="AN16" s="328">
        <v>86810.16</v>
      </c>
      <c r="AO16" s="328">
        <v>0</v>
      </c>
      <c r="AP16" s="328">
        <v>0</v>
      </c>
      <c r="AQ16" s="337">
        <v>0</v>
      </c>
      <c r="AR16" s="328">
        <v>43.16</v>
      </c>
    </row>
    <row r="17" spans="1:44">
      <c r="A17" s="333" t="s">
        <v>537</v>
      </c>
      <c r="B17" s="333" t="s">
        <v>852</v>
      </c>
      <c r="C17" s="334" t="s">
        <v>102</v>
      </c>
      <c r="D17" s="334" t="s">
        <v>12</v>
      </c>
      <c r="E17" s="334" t="s">
        <v>15</v>
      </c>
      <c r="F17" s="335" t="s">
        <v>67</v>
      </c>
      <c r="G17" s="328">
        <v>183070.52</v>
      </c>
      <c r="H17" s="328">
        <v>25246.62</v>
      </c>
      <c r="I17" s="328">
        <v>0</v>
      </c>
      <c r="J17" s="328">
        <v>266.37</v>
      </c>
      <c r="K17" s="328">
        <v>5175.91</v>
      </c>
      <c r="L17" s="328">
        <v>0</v>
      </c>
      <c r="M17" s="328">
        <v>192.18999999999909</v>
      </c>
      <c r="N17" s="328">
        <v>17435.980000000021</v>
      </c>
      <c r="O17" s="328">
        <v>0</v>
      </c>
      <c r="P17" s="328">
        <v>27946.420000000027</v>
      </c>
      <c r="Q17" s="328">
        <v>85662.009999999878</v>
      </c>
      <c r="R17" s="328">
        <v>0</v>
      </c>
      <c r="S17" s="328">
        <v>0</v>
      </c>
      <c r="T17" s="329">
        <v>0</v>
      </c>
      <c r="U17" s="328">
        <v>0</v>
      </c>
      <c r="V17" s="328">
        <v>631.0999999999998</v>
      </c>
      <c r="W17" s="336">
        <v>2099.52</v>
      </c>
      <c r="X17" s="331">
        <v>0</v>
      </c>
      <c r="Y17" s="328">
        <v>0</v>
      </c>
      <c r="Z17" s="328">
        <v>0</v>
      </c>
      <c r="AA17" s="328">
        <v>0</v>
      </c>
      <c r="AB17" s="297">
        <f t="shared" si="0"/>
        <v>139409.40999999997</v>
      </c>
      <c r="AC17" s="296">
        <f>VLOOKUP(A17,'Official Claims 2016Q4'!$B$2:$U$434,7,FALSE)</f>
        <v>23070.42</v>
      </c>
      <c r="AD17" s="296">
        <f>VLOOKUP(A17,'Official Claims 2016Q4'!$B$2:$U$434,12,FALSE)</f>
        <v>113608.37</v>
      </c>
      <c r="AE17" s="296">
        <f>VLOOKUP(A17,'Official Claims 2016Q4'!$B$2:$U$434,17,FALSE)</f>
        <v>0</v>
      </c>
      <c r="AF17" s="296">
        <f>VLOOKUP(A17,'Official Claims 2016Q4'!$B$2:$U$434,18,FALSE)</f>
        <v>2730.62</v>
      </c>
      <c r="AG17" s="328">
        <v>8495.0200000000023</v>
      </c>
      <c r="AH17" s="328">
        <v>14575.430000000018</v>
      </c>
      <c r="AI17" s="328">
        <v>0</v>
      </c>
      <c r="AJ17" s="328">
        <v>109378.05999999991</v>
      </c>
      <c r="AK17" s="328">
        <v>0</v>
      </c>
      <c r="AL17" s="328">
        <v>0</v>
      </c>
      <c r="AM17" s="328">
        <v>4230.3699999999917</v>
      </c>
      <c r="AN17" s="328">
        <v>0</v>
      </c>
      <c r="AO17" s="328">
        <v>0</v>
      </c>
      <c r="AP17" s="328">
        <v>0</v>
      </c>
      <c r="AQ17" s="337">
        <v>0</v>
      </c>
      <c r="AR17" s="328">
        <v>2730.62</v>
      </c>
    </row>
    <row r="18" spans="1:44">
      <c r="A18" s="333" t="s">
        <v>588</v>
      </c>
      <c r="B18" s="333" t="s">
        <v>853</v>
      </c>
      <c r="C18" s="334" t="s">
        <v>102</v>
      </c>
      <c r="D18" s="334" t="s">
        <v>12</v>
      </c>
      <c r="E18" s="334" t="s">
        <v>15</v>
      </c>
      <c r="F18" s="335" t="s">
        <v>67</v>
      </c>
      <c r="G18" s="328">
        <v>1115408.8800000001</v>
      </c>
      <c r="H18" s="328">
        <v>134751.07999999999</v>
      </c>
      <c r="I18" s="328">
        <v>0</v>
      </c>
      <c r="J18" s="328">
        <v>12.09</v>
      </c>
      <c r="K18" s="328">
        <v>18845.650000000001</v>
      </c>
      <c r="L18" s="328">
        <v>0</v>
      </c>
      <c r="M18" s="328">
        <v>1013.9399999999936</v>
      </c>
      <c r="N18" s="328">
        <v>68651.479999999981</v>
      </c>
      <c r="O18" s="328">
        <v>0</v>
      </c>
      <c r="P18" s="328">
        <v>-172947.92000000025</v>
      </c>
      <c r="Q18" s="328">
        <v>138041.94400000141</v>
      </c>
      <c r="R18" s="328">
        <v>-2749.22</v>
      </c>
      <c r="S18" s="328">
        <v>315452.70999999996</v>
      </c>
      <c r="T18" s="329">
        <v>35393.889999999985</v>
      </c>
      <c r="U18" s="328">
        <v>0</v>
      </c>
      <c r="V18" s="328">
        <v>-2252.7600000000002</v>
      </c>
      <c r="W18" s="336">
        <v>1010.96</v>
      </c>
      <c r="X18" s="331">
        <v>0</v>
      </c>
      <c r="Y18" s="328">
        <v>0</v>
      </c>
      <c r="Z18" s="328">
        <v>0</v>
      </c>
      <c r="AA18" s="328">
        <v>0</v>
      </c>
      <c r="AB18" s="297">
        <f t="shared" si="0"/>
        <v>400473.02750079997</v>
      </c>
      <c r="AC18" s="296">
        <f>VLOOKUP(A18,'Official Claims 2016Q4'!$B$2:$U$434,7,FALSE)</f>
        <v>88523.200000000012</v>
      </c>
      <c r="AD18" s="296">
        <f>VLOOKUP(A18,'Official Claims 2016Q4'!$B$2:$U$434,12,FALSE)</f>
        <v>-34905.939999999995</v>
      </c>
      <c r="AE18" s="296">
        <f>VLOOKUP(A18,'Official Claims 2016Q4'!$B$2:$U$434,17,FALSE)</f>
        <v>348097.56750079995</v>
      </c>
      <c r="AF18" s="296">
        <f>VLOOKUP(A18,'Official Claims 2016Q4'!$B$2:$U$434,18,FALSE)</f>
        <v>-1241.8</v>
      </c>
      <c r="AG18" s="328">
        <v>52518.790000000008</v>
      </c>
      <c r="AH18" s="328">
        <v>36004.369999999966</v>
      </c>
      <c r="AI18" s="328">
        <v>0</v>
      </c>
      <c r="AJ18" s="328">
        <v>-43410.23599999884</v>
      </c>
      <c r="AK18" s="328">
        <v>0</v>
      </c>
      <c r="AL18" s="328">
        <v>0</v>
      </c>
      <c r="AM18" s="328">
        <v>8504.2599999999911</v>
      </c>
      <c r="AN18" s="328">
        <v>348097.37999999995</v>
      </c>
      <c r="AO18" s="328">
        <v>0</v>
      </c>
      <c r="AP18" s="328">
        <v>0</v>
      </c>
      <c r="AQ18" s="337">
        <v>0</v>
      </c>
      <c r="AR18" s="328">
        <v>-1241.8</v>
      </c>
    </row>
    <row r="19" spans="1:44">
      <c r="A19" s="333" t="s">
        <v>604</v>
      </c>
      <c r="B19" s="333" t="s">
        <v>854</v>
      </c>
      <c r="C19" s="334" t="s">
        <v>102</v>
      </c>
      <c r="D19" s="334" t="s">
        <v>12</v>
      </c>
      <c r="E19" s="334" t="s">
        <v>15</v>
      </c>
      <c r="F19" s="335" t="s">
        <v>67</v>
      </c>
      <c r="G19" s="328">
        <v>583199.35</v>
      </c>
      <c r="H19" s="328">
        <v>83219.25</v>
      </c>
      <c r="I19" s="328">
        <v>0</v>
      </c>
      <c r="J19" s="328">
        <v>-50.78</v>
      </c>
      <c r="K19" s="328">
        <v>9552.94</v>
      </c>
      <c r="L19" s="328">
        <v>0</v>
      </c>
      <c r="M19" s="328">
        <v>505.15000000000146</v>
      </c>
      <c r="N19" s="328">
        <v>48457.250000000015</v>
      </c>
      <c r="O19" s="328">
        <v>0</v>
      </c>
      <c r="P19" s="328">
        <v>-70530.66999999882</v>
      </c>
      <c r="Q19" s="328">
        <v>112093.49000000012</v>
      </c>
      <c r="R19" s="328">
        <v>0</v>
      </c>
      <c r="S19" s="328">
        <v>266020.18</v>
      </c>
      <c r="T19" s="329">
        <v>62543.440000000221</v>
      </c>
      <c r="U19" s="328">
        <v>0</v>
      </c>
      <c r="V19" s="328">
        <v>765.73</v>
      </c>
      <c r="W19" s="336">
        <v>32055.000000000004</v>
      </c>
      <c r="X19" s="331">
        <v>0</v>
      </c>
      <c r="Y19" s="328">
        <v>0</v>
      </c>
      <c r="Z19" s="328">
        <v>0</v>
      </c>
      <c r="AA19" s="328">
        <v>0</v>
      </c>
      <c r="AB19" s="297">
        <f t="shared" si="0"/>
        <v>461411.96130600007</v>
      </c>
      <c r="AC19" s="296">
        <f>VLOOKUP(A19,'Official Claims 2016Q4'!$B$2:$U$434,7,FALSE)</f>
        <v>58464.6</v>
      </c>
      <c r="AD19" s="296">
        <f>VLOOKUP(A19,'Official Claims 2016Q4'!$B$2:$U$434,12,FALSE)</f>
        <v>41562.85</v>
      </c>
      <c r="AE19" s="296">
        <f>VLOOKUP(A19,'Official Claims 2016Q4'!$B$2:$U$434,17,FALSE)</f>
        <v>328563.81130600005</v>
      </c>
      <c r="AF19" s="296">
        <f>VLOOKUP(A19,'Official Claims 2016Q4'!$B$2:$U$434,18,FALSE)</f>
        <v>32820.699999999997</v>
      </c>
      <c r="AG19" s="328">
        <v>27678.269999999997</v>
      </c>
      <c r="AH19" s="328">
        <v>30786.290000000026</v>
      </c>
      <c r="AI19" s="328">
        <v>0</v>
      </c>
      <c r="AJ19" s="328">
        <v>37193.970000001136</v>
      </c>
      <c r="AK19" s="328">
        <v>0</v>
      </c>
      <c r="AL19" s="328">
        <v>0</v>
      </c>
      <c r="AM19" s="328">
        <v>4368.8499999999958</v>
      </c>
      <c r="AN19" s="328">
        <v>294587.37000000023</v>
      </c>
      <c r="AO19" s="328">
        <v>0</v>
      </c>
      <c r="AP19" s="328">
        <v>16988.125</v>
      </c>
      <c r="AQ19" s="337">
        <v>16988.125</v>
      </c>
      <c r="AR19" s="328">
        <v>32820.730000000003</v>
      </c>
    </row>
    <row r="20" spans="1:44">
      <c r="A20" s="333" t="s">
        <v>538</v>
      </c>
      <c r="B20" s="333" t="s">
        <v>855</v>
      </c>
      <c r="C20" s="334" t="s">
        <v>102</v>
      </c>
      <c r="D20" s="334" t="s">
        <v>12</v>
      </c>
      <c r="E20" s="334" t="s">
        <v>15</v>
      </c>
      <c r="F20" s="335" t="s">
        <v>67</v>
      </c>
      <c r="G20" s="328">
        <v>894158.92999999993</v>
      </c>
      <c r="H20" s="328">
        <v>138800.93</v>
      </c>
      <c r="I20" s="328">
        <v>0</v>
      </c>
      <c r="J20" s="328">
        <v>1004.48</v>
      </c>
      <c r="K20" s="328">
        <v>15411.44</v>
      </c>
      <c r="L20" s="328">
        <v>0</v>
      </c>
      <c r="M20" s="328">
        <v>1494.4000000000087</v>
      </c>
      <c r="N20" s="328">
        <v>71735.52999999997</v>
      </c>
      <c r="O20" s="328">
        <v>0</v>
      </c>
      <c r="P20" s="328">
        <v>-60625.549999999275</v>
      </c>
      <c r="Q20" s="328">
        <v>219610.83000000074</v>
      </c>
      <c r="R20" s="328">
        <v>0</v>
      </c>
      <c r="S20" s="328">
        <v>82836.569999999992</v>
      </c>
      <c r="T20" s="329">
        <v>1765.499999999965</v>
      </c>
      <c r="U20" s="328">
        <v>0</v>
      </c>
      <c r="V20" s="328">
        <v>170.43999999999994</v>
      </c>
      <c r="W20" s="336">
        <v>22393.91</v>
      </c>
      <c r="X20" s="331">
        <v>0</v>
      </c>
      <c r="Y20" s="328">
        <v>0</v>
      </c>
      <c r="Z20" s="328">
        <v>0</v>
      </c>
      <c r="AA20" s="328">
        <v>0</v>
      </c>
      <c r="AB20" s="297">
        <f t="shared" si="0"/>
        <v>355797.14243169996</v>
      </c>
      <c r="AC20" s="296">
        <f>VLOOKUP(A20,'Official Claims 2016Q4'!$B$2:$U$434,7,FALSE)</f>
        <v>89645.9</v>
      </c>
      <c r="AD20" s="296">
        <f>VLOOKUP(A20,'Official Claims 2016Q4'!$B$2:$U$434,12,FALSE)</f>
        <v>158984.88</v>
      </c>
      <c r="AE20" s="296">
        <f>VLOOKUP(A20,'Official Claims 2016Q4'!$B$2:$U$434,17,FALSE)</f>
        <v>84602.062431699989</v>
      </c>
      <c r="AF20" s="296">
        <f>VLOOKUP(A20,'Official Claims 2016Q4'!$B$2:$U$434,18,FALSE)</f>
        <v>22564.3</v>
      </c>
      <c r="AG20" s="328">
        <v>41713.660000000011</v>
      </c>
      <c r="AH20" s="328">
        <v>47932.189999999973</v>
      </c>
      <c r="AI20" s="328">
        <v>0</v>
      </c>
      <c r="AJ20" s="328">
        <v>154742.40000000148</v>
      </c>
      <c r="AK20" s="328">
        <v>0</v>
      </c>
      <c r="AL20" s="328">
        <v>0</v>
      </c>
      <c r="AM20" s="328">
        <v>4242.8799999999919</v>
      </c>
      <c r="AN20" s="328">
        <v>78950.549999999974</v>
      </c>
      <c r="AO20" s="328">
        <v>0</v>
      </c>
      <c r="AP20" s="328">
        <v>2825.76</v>
      </c>
      <c r="AQ20" s="337">
        <v>2825.76</v>
      </c>
      <c r="AR20" s="328">
        <v>22564.35</v>
      </c>
    </row>
    <row r="21" spans="1:44">
      <c r="A21" s="333" t="s">
        <v>539</v>
      </c>
      <c r="B21" s="333" t="s">
        <v>856</v>
      </c>
      <c r="C21" s="334" t="s">
        <v>102</v>
      </c>
      <c r="D21" s="334" t="s">
        <v>12</v>
      </c>
      <c r="E21" s="334" t="s">
        <v>15</v>
      </c>
      <c r="F21" s="335" t="s">
        <v>67</v>
      </c>
      <c r="G21" s="328">
        <v>1112391.17</v>
      </c>
      <c r="H21" s="328">
        <v>128458.67</v>
      </c>
      <c r="I21" s="328">
        <v>0</v>
      </c>
      <c r="J21" s="328">
        <v>2536.52</v>
      </c>
      <c r="K21" s="328">
        <v>81607.28</v>
      </c>
      <c r="L21" s="328">
        <v>0</v>
      </c>
      <c r="M21" s="328">
        <v>1055.790000000015</v>
      </c>
      <c r="N21" s="328">
        <v>76339.349999999977</v>
      </c>
      <c r="O21" s="328">
        <v>0</v>
      </c>
      <c r="P21" s="328">
        <v>-23286.13000000043</v>
      </c>
      <c r="Q21" s="328">
        <v>635865.75999999593</v>
      </c>
      <c r="R21" s="328">
        <v>0</v>
      </c>
      <c r="S21" s="328">
        <v>92040.59</v>
      </c>
      <c r="T21" s="329">
        <v>63699.600000000049</v>
      </c>
      <c r="U21" s="328">
        <v>0</v>
      </c>
      <c r="V21" s="328">
        <v>1282.4799999999989</v>
      </c>
      <c r="W21" s="336">
        <v>103481.80000000002</v>
      </c>
      <c r="X21" s="331">
        <v>0</v>
      </c>
      <c r="Y21" s="328">
        <v>0</v>
      </c>
      <c r="Z21" s="328">
        <v>0</v>
      </c>
      <c r="AA21" s="328">
        <v>0</v>
      </c>
      <c r="AB21" s="297">
        <f t="shared" si="0"/>
        <v>1034622.69972763</v>
      </c>
      <c r="AC21" s="296">
        <f>VLOOKUP(A21,'Official Claims 2016Q4'!$B$2:$U$434,7,FALSE)</f>
        <v>161538.5</v>
      </c>
      <c r="AD21" s="296">
        <f>VLOOKUP(A21,'Official Claims 2016Q4'!$B$2:$U$434,12,FALSE)</f>
        <v>612579.82999999996</v>
      </c>
      <c r="AE21" s="296">
        <f>VLOOKUP(A21,'Official Claims 2016Q4'!$B$2:$U$434,17,FALSE)</f>
        <v>155740.36972762999</v>
      </c>
      <c r="AF21" s="296">
        <f>VLOOKUP(A21,'Official Claims 2016Q4'!$B$2:$U$434,18,FALSE)</f>
        <v>104764</v>
      </c>
      <c r="AG21" s="328">
        <v>53027.49</v>
      </c>
      <c r="AH21" s="328">
        <v>108511.44999999998</v>
      </c>
      <c r="AI21" s="328">
        <v>0</v>
      </c>
      <c r="AJ21" s="328">
        <v>608752.79999999551</v>
      </c>
      <c r="AK21" s="328">
        <v>0</v>
      </c>
      <c r="AL21" s="328">
        <v>0</v>
      </c>
      <c r="AM21" s="328">
        <v>3826.8299999999908</v>
      </c>
      <c r="AN21" s="328">
        <v>97243.560000000027</v>
      </c>
      <c r="AO21" s="328">
        <v>0</v>
      </c>
      <c r="AP21" s="328">
        <v>29248.314999999995</v>
      </c>
      <c r="AQ21" s="337">
        <v>29248.314999999995</v>
      </c>
      <c r="AR21" s="328">
        <v>104764.28</v>
      </c>
    </row>
    <row r="22" spans="1:44">
      <c r="A22" s="333" t="s">
        <v>562</v>
      </c>
      <c r="B22" s="333" t="s">
        <v>857</v>
      </c>
      <c r="C22" s="334" t="s">
        <v>102</v>
      </c>
      <c r="D22" s="334" t="s">
        <v>12</v>
      </c>
      <c r="E22" s="334" t="s">
        <v>15</v>
      </c>
      <c r="F22" s="335" t="s">
        <v>67</v>
      </c>
      <c r="G22" s="328">
        <v>362009.70999999996</v>
      </c>
      <c r="H22" s="328">
        <v>83930.81</v>
      </c>
      <c r="I22" s="328">
        <v>0</v>
      </c>
      <c r="J22" s="328">
        <v>1050.3</v>
      </c>
      <c r="K22" s="328">
        <v>14705.97</v>
      </c>
      <c r="L22" s="328">
        <v>0</v>
      </c>
      <c r="M22" s="328">
        <v>770.13999999999578</v>
      </c>
      <c r="N22" s="328">
        <v>27225.989999999983</v>
      </c>
      <c r="O22" s="328">
        <v>0</v>
      </c>
      <c r="P22" s="328">
        <v>-1078.1699999999753</v>
      </c>
      <c r="Q22" s="328">
        <v>111401.88000000021</v>
      </c>
      <c r="R22" s="328">
        <v>0</v>
      </c>
      <c r="S22" s="328">
        <v>60108.619999999995</v>
      </c>
      <c r="T22" s="329">
        <v>8532.5400000000009</v>
      </c>
      <c r="U22" s="328">
        <v>0</v>
      </c>
      <c r="V22" s="328">
        <v>121.38000000000034</v>
      </c>
      <c r="W22" s="336">
        <v>12227.55</v>
      </c>
      <c r="X22" s="331">
        <v>0</v>
      </c>
      <c r="Y22" s="328">
        <v>0</v>
      </c>
      <c r="Z22" s="328">
        <v>0</v>
      </c>
      <c r="AA22" s="328">
        <v>0</v>
      </c>
      <c r="AB22" s="297">
        <f t="shared" si="0"/>
        <v>235066.192503</v>
      </c>
      <c r="AC22" s="296">
        <f>VLOOKUP(A22,'Official Claims 2016Q4'!$B$2:$U$434,7,FALSE)</f>
        <v>43752.4</v>
      </c>
      <c r="AD22" s="296">
        <f>VLOOKUP(A22,'Official Claims 2016Q4'!$B$2:$U$434,12,FALSE)</f>
        <v>110323.72</v>
      </c>
      <c r="AE22" s="296">
        <f>VLOOKUP(A22,'Official Claims 2016Q4'!$B$2:$U$434,17,FALSE)</f>
        <v>68641.172503000009</v>
      </c>
      <c r="AF22" s="296">
        <f>VLOOKUP(A22,'Official Claims 2016Q4'!$B$2:$U$434,18,FALSE)</f>
        <v>12348.9</v>
      </c>
      <c r="AG22" s="328">
        <v>16478.46</v>
      </c>
      <c r="AH22" s="328">
        <v>27273.939999999981</v>
      </c>
      <c r="AI22" s="328">
        <v>0</v>
      </c>
      <c r="AJ22" s="328">
        <v>106479.99000000024</v>
      </c>
      <c r="AK22" s="328">
        <v>0</v>
      </c>
      <c r="AL22" s="328">
        <v>0</v>
      </c>
      <c r="AM22" s="328">
        <v>3843.7199999999907</v>
      </c>
      <c r="AN22" s="328">
        <v>68641.16</v>
      </c>
      <c r="AO22" s="328">
        <v>0</v>
      </c>
      <c r="AP22" s="328">
        <v>0</v>
      </c>
      <c r="AQ22" s="337">
        <v>0</v>
      </c>
      <c r="AR22" s="328">
        <v>12348.93</v>
      </c>
    </row>
    <row r="23" spans="1:44">
      <c r="A23" s="333" t="s">
        <v>547</v>
      </c>
      <c r="B23" s="333" t="s">
        <v>858</v>
      </c>
      <c r="C23" s="334" t="s">
        <v>102</v>
      </c>
      <c r="D23" s="334" t="s">
        <v>12</v>
      </c>
      <c r="E23" s="334" t="s">
        <v>15</v>
      </c>
      <c r="F23" s="335" t="s">
        <v>67</v>
      </c>
      <c r="G23" s="328">
        <v>893278.89999999991</v>
      </c>
      <c r="H23" s="328">
        <v>169327.3</v>
      </c>
      <c r="I23" s="328">
        <v>0</v>
      </c>
      <c r="J23" s="328">
        <v>1609.69</v>
      </c>
      <c r="K23" s="328">
        <v>22885.77</v>
      </c>
      <c r="L23" s="328">
        <v>0</v>
      </c>
      <c r="M23" s="328">
        <v>1292.9100000000105</v>
      </c>
      <c r="N23" s="328">
        <v>59341.760000000002</v>
      </c>
      <c r="O23" s="328">
        <v>0</v>
      </c>
      <c r="P23" s="328">
        <v>-219494.88000000067</v>
      </c>
      <c r="Q23" s="328">
        <v>303868.87999999931</v>
      </c>
      <c r="R23" s="328">
        <v>0</v>
      </c>
      <c r="S23" s="328">
        <v>352871.3</v>
      </c>
      <c r="T23" s="329">
        <v>-22013.009999999616</v>
      </c>
      <c r="U23" s="328">
        <v>0</v>
      </c>
      <c r="V23" s="328">
        <v>9420.7699999999986</v>
      </c>
      <c r="W23" s="336">
        <v>87635.939999999973</v>
      </c>
      <c r="X23" s="331">
        <v>0</v>
      </c>
      <c r="Y23" s="328">
        <v>0</v>
      </c>
      <c r="Z23" s="328">
        <v>0</v>
      </c>
      <c r="AA23" s="328">
        <v>0</v>
      </c>
      <c r="AB23" s="297">
        <f t="shared" si="0"/>
        <v>597419.13534303987</v>
      </c>
      <c r="AC23" s="296">
        <f>VLOOKUP(A23,'Official Claims 2016Q4'!$B$2:$U$434,7,FALSE)</f>
        <v>85130.1</v>
      </c>
      <c r="AD23" s="296">
        <f>VLOOKUP(A23,'Official Claims 2016Q4'!$B$2:$U$434,12,FALSE)</f>
        <v>84374</v>
      </c>
      <c r="AE23" s="296">
        <f>VLOOKUP(A23,'Official Claims 2016Q4'!$B$2:$U$434,17,FALSE)</f>
        <v>330858.33534303994</v>
      </c>
      <c r="AF23" s="296">
        <f>VLOOKUP(A23,'Official Claims 2016Q4'!$B$2:$U$434,18,FALSE)</f>
        <v>97056.7</v>
      </c>
      <c r="AG23" s="328">
        <v>47587.839999999997</v>
      </c>
      <c r="AH23" s="328">
        <v>37542.290000000023</v>
      </c>
      <c r="AI23" s="328">
        <v>0</v>
      </c>
      <c r="AJ23" s="328">
        <v>72959.5899999986</v>
      </c>
      <c r="AK23" s="328">
        <v>0</v>
      </c>
      <c r="AL23" s="328">
        <v>0</v>
      </c>
      <c r="AM23" s="328">
        <v>11414.409999999983</v>
      </c>
      <c r="AN23" s="328">
        <v>330858.29000000039</v>
      </c>
      <c r="AO23" s="328">
        <v>0</v>
      </c>
      <c r="AP23" s="328">
        <v>0</v>
      </c>
      <c r="AQ23" s="337">
        <v>0</v>
      </c>
      <c r="AR23" s="328">
        <v>97056.71</v>
      </c>
    </row>
    <row r="24" spans="1:44">
      <c r="A24" s="333" t="s">
        <v>563</v>
      </c>
      <c r="B24" s="333" t="s">
        <v>859</v>
      </c>
      <c r="C24" s="334" t="s">
        <v>102</v>
      </c>
      <c r="D24" s="334" t="s">
        <v>12</v>
      </c>
      <c r="E24" s="334" t="s">
        <v>15</v>
      </c>
      <c r="F24" s="335" t="s">
        <v>67</v>
      </c>
      <c r="G24" s="328">
        <v>447517.58999999997</v>
      </c>
      <c r="H24" s="328">
        <v>60388.59</v>
      </c>
      <c r="I24" s="328">
        <v>0</v>
      </c>
      <c r="J24" s="328">
        <v>719.26</v>
      </c>
      <c r="K24" s="328">
        <v>5340.12</v>
      </c>
      <c r="L24" s="328">
        <v>0</v>
      </c>
      <c r="M24" s="328">
        <v>454.57999999999947</v>
      </c>
      <c r="N24" s="328">
        <v>34242.790000000015</v>
      </c>
      <c r="O24" s="328">
        <v>0</v>
      </c>
      <c r="P24" s="328">
        <v>371.25999999999408</v>
      </c>
      <c r="Q24" s="328">
        <v>97622.349999999889</v>
      </c>
      <c r="R24" s="328">
        <v>0</v>
      </c>
      <c r="S24" s="328">
        <v>49861.789999999994</v>
      </c>
      <c r="T24" s="329">
        <v>7078.6099999999442</v>
      </c>
      <c r="U24" s="328">
        <v>0</v>
      </c>
      <c r="V24" s="328">
        <v>0</v>
      </c>
      <c r="W24" s="336">
        <v>5116.8300000000008</v>
      </c>
      <c r="X24" s="331">
        <v>0</v>
      </c>
      <c r="Y24" s="328">
        <v>0</v>
      </c>
      <c r="Z24" s="328">
        <v>0</v>
      </c>
      <c r="AA24" s="328">
        <v>0</v>
      </c>
      <c r="AB24" s="297">
        <f t="shared" si="0"/>
        <v>200807.58685619998</v>
      </c>
      <c r="AC24" s="296">
        <f>VLOOKUP(A24,'Official Claims 2016Q4'!$B$2:$U$434,7,FALSE)</f>
        <v>40756.699999999997</v>
      </c>
      <c r="AD24" s="296">
        <f>VLOOKUP(A24,'Official Claims 2016Q4'!$B$2:$U$434,12,FALSE)</f>
        <v>97993.61</v>
      </c>
      <c r="AE24" s="296">
        <f>VLOOKUP(A24,'Official Claims 2016Q4'!$B$2:$U$434,17,FALSE)</f>
        <v>56940.446856199997</v>
      </c>
      <c r="AF24" s="296">
        <f>VLOOKUP(A24,'Official Claims 2016Q4'!$B$2:$U$434,18,FALSE)</f>
        <v>5116.83</v>
      </c>
      <c r="AG24" s="328">
        <v>21344.810000000005</v>
      </c>
      <c r="AH24" s="328">
        <v>19411.940000000017</v>
      </c>
      <c r="AI24" s="328">
        <v>0</v>
      </c>
      <c r="AJ24" s="328">
        <v>92664.399999999849</v>
      </c>
      <c r="AK24" s="328">
        <v>0</v>
      </c>
      <c r="AL24" s="328">
        <v>0</v>
      </c>
      <c r="AM24" s="328">
        <v>5329.2100000000319</v>
      </c>
      <c r="AN24" s="328">
        <v>52903.789999999935</v>
      </c>
      <c r="AO24" s="328">
        <v>0</v>
      </c>
      <c r="AP24" s="328">
        <v>2018.3049999999998</v>
      </c>
      <c r="AQ24" s="337">
        <v>2018.3049999999998</v>
      </c>
      <c r="AR24" s="328">
        <v>5116.83</v>
      </c>
    </row>
    <row r="25" spans="1:44">
      <c r="A25" s="333" t="s">
        <v>576</v>
      </c>
      <c r="B25" s="333" t="s">
        <v>860</v>
      </c>
      <c r="C25" s="334" t="s">
        <v>102</v>
      </c>
      <c r="D25" s="334" t="s">
        <v>12</v>
      </c>
      <c r="E25" s="334" t="s">
        <v>15</v>
      </c>
      <c r="F25" s="335" t="s">
        <v>67</v>
      </c>
      <c r="G25" s="328">
        <v>0</v>
      </c>
      <c r="H25" s="328">
        <v>0</v>
      </c>
      <c r="I25" s="328">
        <v>0</v>
      </c>
      <c r="J25" s="328">
        <v>0</v>
      </c>
      <c r="K25" s="328">
        <v>0</v>
      </c>
      <c r="L25" s="328">
        <v>0</v>
      </c>
      <c r="M25" s="328">
        <v>878.96999999999935</v>
      </c>
      <c r="N25" s="328">
        <v>-0.01</v>
      </c>
      <c r="O25" s="338">
        <v>0</v>
      </c>
      <c r="P25" s="328">
        <v>-15168.739999999998</v>
      </c>
      <c r="Q25" s="328">
        <v>30642.399999999998</v>
      </c>
      <c r="R25" s="328">
        <v>0</v>
      </c>
      <c r="S25" s="328">
        <v>0</v>
      </c>
      <c r="T25" s="329">
        <v>0</v>
      </c>
      <c r="U25" s="328">
        <v>0</v>
      </c>
      <c r="V25" s="328">
        <v>0</v>
      </c>
      <c r="W25" s="336">
        <v>0</v>
      </c>
      <c r="X25" s="331">
        <v>0</v>
      </c>
      <c r="Y25" s="328">
        <v>0</v>
      </c>
      <c r="Z25" s="328">
        <v>0</v>
      </c>
      <c r="AA25" s="328">
        <v>0</v>
      </c>
      <c r="AB25" s="297">
        <f t="shared" si="0"/>
        <v>16352.66</v>
      </c>
      <c r="AC25" s="296">
        <f>VLOOKUP(A25,'Official Claims 2016Q4'!$B$2:$U$434,7,FALSE)</f>
        <v>878.96</v>
      </c>
      <c r="AD25" s="296">
        <f>VLOOKUP(A25,'Official Claims 2016Q4'!$B$2:$U$434,12,FALSE)</f>
        <v>15473.7</v>
      </c>
      <c r="AE25" s="296">
        <f>VLOOKUP(A25,'Official Claims 2016Q4'!$B$2:$U$434,17,FALSE)</f>
        <v>0</v>
      </c>
      <c r="AF25" s="296">
        <f>VLOOKUP(A25,'Official Claims 2016Q4'!$B$2:$U$434,18,FALSE)</f>
        <v>0</v>
      </c>
      <c r="AG25" s="328">
        <v>-57.369999999999962</v>
      </c>
      <c r="AH25" s="328">
        <v>936.32999999999936</v>
      </c>
      <c r="AI25" s="328">
        <v>0</v>
      </c>
      <c r="AJ25" s="328">
        <v>15473.66</v>
      </c>
      <c r="AK25" s="328">
        <v>0</v>
      </c>
      <c r="AL25" s="328">
        <v>0</v>
      </c>
      <c r="AM25" s="328">
        <v>0</v>
      </c>
      <c r="AN25" s="328">
        <v>0</v>
      </c>
      <c r="AO25" s="328">
        <v>0</v>
      </c>
      <c r="AP25" s="328">
        <v>0</v>
      </c>
      <c r="AQ25" s="337">
        <v>0</v>
      </c>
      <c r="AR25" s="328">
        <v>0</v>
      </c>
    </row>
    <row r="26" spans="1:44">
      <c r="A26" s="333" t="s">
        <v>577</v>
      </c>
      <c r="B26" s="333" t="s">
        <v>861</v>
      </c>
      <c r="C26" s="334" t="s">
        <v>102</v>
      </c>
      <c r="D26" s="334" t="s">
        <v>12</v>
      </c>
      <c r="E26" s="334" t="s">
        <v>15</v>
      </c>
      <c r="F26" s="335" t="s">
        <v>67</v>
      </c>
      <c r="G26" s="328">
        <v>141699</v>
      </c>
      <c r="H26" s="328">
        <v>21912</v>
      </c>
      <c r="I26" s="328">
        <v>0</v>
      </c>
      <c r="J26" s="328">
        <v>-648.66</v>
      </c>
      <c r="K26" s="328">
        <v>7384.35</v>
      </c>
      <c r="L26" s="328">
        <v>0</v>
      </c>
      <c r="M26" s="328">
        <v>-76.990000000002993</v>
      </c>
      <c r="N26" s="328">
        <v>30234.610000000073</v>
      </c>
      <c r="O26" s="328">
        <v>5445.68</v>
      </c>
      <c r="P26" s="328">
        <v>11158.919999999975</v>
      </c>
      <c r="Q26" s="328">
        <v>97803.870000000112</v>
      </c>
      <c r="R26" s="328">
        <v>0</v>
      </c>
      <c r="S26" s="328">
        <v>15758.859999999999</v>
      </c>
      <c r="T26" s="329">
        <v>20576.760000000017</v>
      </c>
      <c r="U26" s="328">
        <v>0</v>
      </c>
      <c r="V26" s="328">
        <v>-315.35999999999996</v>
      </c>
      <c r="W26" s="336">
        <v>8944.91</v>
      </c>
      <c r="X26" s="331">
        <v>0</v>
      </c>
      <c r="Y26" s="328">
        <v>0</v>
      </c>
      <c r="Z26" s="328">
        <v>0</v>
      </c>
      <c r="AA26" s="328">
        <v>0</v>
      </c>
      <c r="AB26" s="297">
        <f t="shared" si="0"/>
        <v>196266.76491629999</v>
      </c>
      <c r="AC26" s="296">
        <f>VLOOKUP(A26,'Official Claims 2016Q4'!$B$2:$U$434,7,FALSE)</f>
        <v>36893.300000000003</v>
      </c>
      <c r="AD26" s="296">
        <f>VLOOKUP(A26,'Official Claims 2016Q4'!$B$2:$U$434,12,FALSE)</f>
        <v>114408.3</v>
      </c>
      <c r="AE26" s="296">
        <f>VLOOKUP(A26,'Official Claims 2016Q4'!$B$2:$U$434,17,FALSE)</f>
        <v>36335.614916299994</v>
      </c>
      <c r="AF26" s="296">
        <f>VLOOKUP(A26,'Official Claims 2016Q4'!$B$2:$U$434,18,FALSE)</f>
        <v>8629.5499999999993</v>
      </c>
      <c r="AG26" s="328">
        <v>11624.589999999998</v>
      </c>
      <c r="AH26" s="328">
        <v>25268.720000000067</v>
      </c>
      <c r="AI26" s="328">
        <v>0</v>
      </c>
      <c r="AJ26" s="328">
        <v>111438.17000000007</v>
      </c>
      <c r="AK26" s="328">
        <v>0</v>
      </c>
      <c r="AL26" s="328">
        <v>0</v>
      </c>
      <c r="AM26" s="328">
        <v>2970.2999999999915</v>
      </c>
      <c r="AN26" s="328">
        <v>35146.330000000024</v>
      </c>
      <c r="AO26" s="328">
        <v>0</v>
      </c>
      <c r="AP26" s="328">
        <v>594.64499999999998</v>
      </c>
      <c r="AQ26" s="337">
        <v>594.64499999999998</v>
      </c>
      <c r="AR26" s="328">
        <v>8629.5499999999993</v>
      </c>
    </row>
    <row r="27" spans="1:44">
      <c r="A27" s="333" t="s">
        <v>596</v>
      </c>
      <c r="B27" s="333" t="s">
        <v>862</v>
      </c>
      <c r="C27" s="334" t="s">
        <v>102</v>
      </c>
      <c r="D27" s="334" t="s">
        <v>12</v>
      </c>
      <c r="E27" s="334" t="s">
        <v>15</v>
      </c>
      <c r="F27" s="335" t="s">
        <v>67</v>
      </c>
      <c r="G27" s="328">
        <v>249222</v>
      </c>
      <c r="H27" s="328">
        <v>49075</v>
      </c>
      <c r="I27" s="328">
        <v>0</v>
      </c>
      <c r="J27" s="328">
        <v>500.41</v>
      </c>
      <c r="K27" s="328">
        <v>8197.32</v>
      </c>
      <c r="L27" s="328">
        <v>0</v>
      </c>
      <c r="M27" s="328">
        <v>417.6200000000004</v>
      </c>
      <c r="N27" s="328">
        <v>22509.940000000024</v>
      </c>
      <c r="O27" s="328">
        <v>0</v>
      </c>
      <c r="P27" s="328">
        <v>-11274.600000000044</v>
      </c>
      <c r="Q27" s="328">
        <v>96682.420000000275</v>
      </c>
      <c r="R27" s="328">
        <v>0</v>
      </c>
      <c r="S27" s="328">
        <v>124108.58</v>
      </c>
      <c r="T27" s="329">
        <v>39.99999999992724</v>
      </c>
      <c r="U27" s="328">
        <v>0</v>
      </c>
      <c r="V27" s="328">
        <v>6576.3499999999995</v>
      </c>
      <c r="W27" s="336">
        <v>4918.2900000000009</v>
      </c>
      <c r="X27" s="331">
        <v>0</v>
      </c>
      <c r="Y27" s="328">
        <v>0</v>
      </c>
      <c r="Z27" s="328">
        <v>0</v>
      </c>
      <c r="AA27" s="328">
        <v>0</v>
      </c>
      <c r="AB27" s="297">
        <f t="shared" si="0"/>
        <v>252676.35147130003</v>
      </c>
      <c r="AC27" s="296">
        <f>VLOOKUP(A27,'Official Claims 2016Q4'!$B$2:$U$434,7,FALSE)</f>
        <v>31625.300000000003</v>
      </c>
      <c r="AD27" s="296">
        <f>VLOOKUP(A27,'Official Claims 2016Q4'!$B$2:$U$434,12,FALSE)</f>
        <v>85407.8</v>
      </c>
      <c r="AE27" s="296">
        <f>VLOOKUP(A27,'Official Claims 2016Q4'!$B$2:$U$434,17,FALSE)</f>
        <v>124148.65147130002</v>
      </c>
      <c r="AF27" s="296">
        <f>VLOOKUP(A27,'Official Claims 2016Q4'!$B$2:$U$434,18,FALSE)</f>
        <v>11494.6</v>
      </c>
      <c r="AG27" s="328">
        <v>13148.569999999998</v>
      </c>
      <c r="AH27" s="328">
        <v>18476.720000000027</v>
      </c>
      <c r="AI27" s="328">
        <v>0</v>
      </c>
      <c r="AJ27" s="328">
        <v>60010.810000000114</v>
      </c>
      <c r="AK27" s="328">
        <v>0</v>
      </c>
      <c r="AL27" s="328">
        <v>0</v>
      </c>
      <c r="AM27" s="328">
        <v>25397.010000000115</v>
      </c>
      <c r="AN27" s="328">
        <v>124148.57999999993</v>
      </c>
      <c r="AO27" s="328">
        <v>0</v>
      </c>
      <c r="AP27" s="328">
        <v>0</v>
      </c>
      <c r="AQ27" s="337">
        <v>0</v>
      </c>
      <c r="AR27" s="328">
        <v>11494.64</v>
      </c>
    </row>
    <row r="28" spans="1:44">
      <c r="A28" s="333" t="s">
        <v>540</v>
      </c>
      <c r="B28" s="333" t="s">
        <v>863</v>
      </c>
      <c r="C28" s="334" t="s">
        <v>102</v>
      </c>
      <c r="D28" s="334" t="s">
        <v>12</v>
      </c>
      <c r="E28" s="334" t="s">
        <v>16</v>
      </c>
      <c r="F28" s="335" t="s">
        <v>48</v>
      </c>
      <c r="G28" s="328">
        <v>0</v>
      </c>
      <c r="H28" s="328">
        <v>0</v>
      </c>
      <c r="I28" s="338">
        <v>5043.32</v>
      </c>
      <c r="J28" s="328">
        <v>-115383.56</v>
      </c>
      <c r="K28" s="328">
        <v>2742.21</v>
      </c>
      <c r="L28" s="338">
        <v>1723.8</v>
      </c>
      <c r="M28" s="328">
        <v>9532.0499999995518</v>
      </c>
      <c r="N28" s="328">
        <v>93804.360000000015</v>
      </c>
      <c r="O28" s="338">
        <v>99975.11</v>
      </c>
      <c r="P28" s="328">
        <v>109756.26000000077</v>
      </c>
      <c r="Q28" s="328">
        <v>79788.609999999739</v>
      </c>
      <c r="R28" s="328">
        <v>0</v>
      </c>
      <c r="S28" s="328">
        <v>0</v>
      </c>
      <c r="T28" s="329">
        <v>0</v>
      </c>
      <c r="U28" s="338">
        <v>-681.6</v>
      </c>
      <c r="V28" s="328">
        <v>-33022.509999999995</v>
      </c>
      <c r="W28" s="336">
        <v>0</v>
      </c>
      <c r="X28" s="331">
        <v>0</v>
      </c>
      <c r="Y28" s="328">
        <v>0</v>
      </c>
      <c r="Z28" s="328">
        <v>0</v>
      </c>
      <c r="AA28" s="328">
        <v>0</v>
      </c>
      <c r="AB28" s="297">
        <f t="shared" si="0"/>
        <v>253278.07999999999</v>
      </c>
      <c r="AC28" s="296">
        <f>VLOOKUP(A28,'Official Claims 2016Q4'!$B$2:$U$434,7,FALSE)</f>
        <v>-2537.8199999999997</v>
      </c>
      <c r="AD28" s="296">
        <f>VLOOKUP(A28,'Official Claims 2016Q4'!$B$2:$U$434,12,FALSE)</f>
        <v>289520</v>
      </c>
      <c r="AE28" s="296">
        <f>VLOOKUP(A28,'Official Claims 2016Q4'!$B$2:$U$434,17,FALSE)</f>
        <v>0</v>
      </c>
      <c r="AF28" s="296">
        <f>VLOOKUP(A28,'Official Claims 2016Q4'!$B$2:$U$434,18,FALSE)</f>
        <v>-33704.1</v>
      </c>
      <c r="AG28" s="328">
        <v>-912.0099999999984</v>
      </c>
      <c r="AH28" s="328">
        <v>-1625.8100000004397</v>
      </c>
      <c r="AI28" s="328">
        <v>0</v>
      </c>
      <c r="AJ28" s="328">
        <v>289519.98000000051</v>
      </c>
      <c r="AK28" s="328">
        <v>0</v>
      </c>
      <c r="AL28" s="328">
        <v>0</v>
      </c>
      <c r="AM28" s="328">
        <v>0</v>
      </c>
      <c r="AN28" s="328">
        <v>0</v>
      </c>
      <c r="AO28" s="328">
        <v>0</v>
      </c>
      <c r="AP28" s="328">
        <v>0</v>
      </c>
      <c r="AQ28" s="337">
        <v>0</v>
      </c>
      <c r="AR28" s="328">
        <v>-33704.11</v>
      </c>
    </row>
    <row r="29" spans="1:44">
      <c r="A29" s="333" t="s">
        <v>589</v>
      </c>
      <c r="B29" s="333" t="s">
        <v>864</v>
      </c>
      <c r="C29" s="334" t="s">
        <v>102</v>
      </c>
      <c r="D29" s="334" t="s">
        <v>12</v>
      </c>
      <c r="E29" s="334" t="s">
        <v>15</v>
      </c>
      <c r="F29" s="335" t="s">
        <v>67</v>
      </c>
      <c r="G29" s="328">
        <v>0</v>
      </c>
      <c r="H29" s="328">
        <v>0</v>
      </c>
      <c r="I29" s="328">
        <v>0</v>
      </c>
      <c r="J29" s="328">
        <v>215.2</v>
      </c>
      <c r="K29" s="328">
        <v>0</v>
      </c>
      <c r="L29" s="328">
        <v>0</v>
      </c>
      <c r="M29" s="328">
        <v>-132.88999999999999</v>
      </c>
      <c r="N29" s="328">
        <v>13591.870000000034</v>
      </c>
      <c r="O29" s="328">
        <v>0</v>
      </c>
      <c r="P29" s="328">
        <v>79.020000000008281</v>
      </c>
      <c r="Q29" s="328">
        <v>104393.29999999977</v>
      </c>
      <c r="R29" s="328">
        <v>0</v>
      </c>
      <c r="S29" s="328">
        <v>4599.9200000000037</v>
      </c>
      <c r="T29" s="329">
        <v>17971.97</v>
      </c>
      <c r="U29" s="328">
        <v>0</v>
      </c>
      <c r="V29" s="328">
        <v>-8.8299999999997496</v>
      </c>
      <c r="W29" s="336">
        <v>828.86000000000013</v>
      </c>
      <c r="X29" s="331">
        <v>0</v>
      </c>
      <c r="Y29" s="328">
        <v>0</v>
      </c>
      <c r="Z29" s="328">
        <v>0</v>
      </c>
      <c r="AA29" s="328">
        <v>0</v>
      </c>
      <c r="AB29" s="297">
        <f t="shared" si="0"/>
        <v>141538.12</v>
      </c>
      <c r="AC29" s="296">
        <f>VLOOKUP(A29,'Official Claims 2016Q4'!$B$2:$U$434,7,FALSE)</f>
        <v>13674.2</v>
      </c>
      <c r="AD29" s="296">
        <f>VLOOKUP(A29,'Official Claims 2016Q4'!$B$2:$U$434,12,FALSE)</f>
        <v>104472</v>
      </c>
      <c r="AE29" s="296">
        <f>VLOOKUP(A29,'Official Claims 2016Q4'!$B$2:$U$434,17,FALSE)</f>
        <v>22571.89</v>
      </c>
      <c r="AF29" s="296">
        <f>VLOOKUP(A29,'Official Claims 2016Q4'!$B$2:$U$434,18,FALSE)</f>
        <v>820.03</v>
      </c>
      <c r="AG29" s="328">
        <v>0</v>
      </c>
      <c r="AH29" s="328">
        <v>13674.180000000035</v>
      </c>
      <c r="AI29" s="328">
        <v>0</v>
      </c>
      <c r="AJ29" s="328">
        <v>104472.3199999998</v>
      </c>
      <c r="AK29" s="328">
        <v>0</v>
      </c>
      <c r="AL29" s="328">
        <v>0</v>
      </c>
      <c r="AM29" s="328">
        <v>0</v>
      </c>
      <c r="AN29" s="328">
        <v>9566.2599999999984</v>
      </c>
      <c r="AO29" s="328">
        <v>0</v>
      </c>
      <c r="AP29" s="328">
        <v>6502.8149999999987</v>
      </c>
      <c r="AQ29" s="337">
        <v>6502.8149999999987</v>
      </c>
      <c r="AR29" s="328">
        <v>820.03</v>
      </c>
    </row>
    <row r="30" spans="1:44">
      <c r="A30" s="333" t="s">
        <v>564</v>
      </c>
      <c r="B30" s="333" t="s">
        <v>865</v>
      </c>
      <c r="C30" s="334" t="s">
        <v>102</v>
      </c>
      <c r="D30" s="334" t="s">
        <v>12</v>
      </c>
      <c r="E30" s="334" t="s">
        <v>15</v>
      </c>
      <c r="F30" s="335" t="s">
        <v>67</v>
      </c>
      <c r="G30" s="328">
        <v>0</v>
      </c>
      <c r="H30" s="328">
        <v>0</v>
      </c>
      <c r="I30" s="328">
        <v>0</v>
      </c>
      <c r="J30" s="328">
        <v>1477.9</v>
      </c>
      <c r="K30" s="328">
        <v>19719.37</v>
      </c>
      <c r="L30" s="328">
        <v>0</v>
      </c>
      <c r="M30" s="328">
        <v>-512.45000000000005</v>
      </c>
      <c r="N30" s="328">
        <v>2644.0700000000215</v>
      </c>
      <c r="O30" s="328">
        <v>0</v>
      </c>
      <c r="P30" s="328">
        <v>6784.3</v>
      </c>
      <c r="Q30" s="328">
        <v>126856.67999999996</v>
      </c>
      <c r="R30" s="328">
        <v>0</v>
      </c>
      <c r="S30" s="328">
        <v>2913.3099999999995</v>
      </c>
      <c r="T30" s="329">
        <v>70901.94</v>
      </c>
      <c r="U30" s="328">
        <v>0</v>
      </c>
      <c r="V30" s="328">
        <v>308.22000000000003</v>
      </c>
      <c r="W30" s="336">
        <v>8942.93</v>
      </c>
      <c r="X30" s="331">
        <v>0</v>
      </c>
      <c r="Y30" s="328">
        <v>0</v>
      </c>
      <c r="Z30" s="328">
        <v>0</v>
      </c>
      <c r="AA30" s="328">
        <v>0</v>
      </c>
      <c r="AB30" s="297">
        <f t="shared" si="0"/>
        <v>240036.3</v>
      </c>
      <c r="AC30" s="296">
        <f>VLOOKUP(A30,'Official Claims 2016Q4'!$B$2:$U$434,7,FALSE)</f>
        <v>23328.9</v>
      </c>
      <c r="AD30" s="296">
        <f>VLOOKUP(A30,'Official Claims 2016Q4'!$B$2:$U$434,12,FALSE)</f>
        <v>133641</v>
      </c>
      <c r="AE30" s="296">
        <f>VLOOKUP(A30,'Official Claims 2016Q4'!$B$2:$U$434,17,FALSE)</f>
        <v>73815.25</v>
      </c>
      <c r="AF30" s="296">
        <f>VLOOKUP(A30,'Official Claims 2016Q4'!$B$2:$U$434,18,FALSE)</f>
        <v>9251.15</v>
      </c>
      <c r="AG30" s="328">
        <v>0</v>
      </c>
      <c r="AH30" s="328">
        <v>23328.890000000021</v>
      </c>
      <c r="AI30" s="328">
        <v>0</v>
      </c>
      <c r="AJ30" s="328">
        <v>133640.97999999995</v>
      </c>
      <c r="AK30" s="328">
        <v>0</v>
      </c>
      <c r="AL30" s="328">
        <v>0</v>
      </c>
      <c r="AM30" s="328">
        <v>0</v>
      </c>
      <c r="AN30" s="328">
        <v>47671.64</v>
      </c>
      <c r="AO30" s="328">
        <v>0</v>
      </c>
      <c r="AP30" s="328">
        <v>13071.805</v>
      </c>
      <c r="AQ30" s="337">
        <v>13071.805</v>
      </c>
      <c r="AR30" s="328">
        <v>9251.15</v>
      </c>
    </row>
    <row r="31" spans="1:44">
      <c r="A31" s="333" t="s">
        <v>681</v>
      </c>
      <c r="B31" s="333" t="s">
        <v>866</v>
      </c>
      <c r="C31" s="334" t="s">
        <v>102</v>
      </c>
      <c r="D31" s="334" t="s">
        <v>12</v>
      </c>
      <c r="E31" s="334" t="s">
        <v>15</v>
      </c>
      <c r="F31" s="335" t="s">
        <v>67</v>
      </c>
      <c r="G31" s="328">
        <v>0</v>
      </c>
      <c r="H31" s="328">
        <v>0</v>
      </c>
      <c r="I31" s="328">
        <v>0</v>
      </c>
      <c r="J31" s="328">
        <v>0</v>
      </c>
      <c r="K31" s="328">
        <v>0</v>
      </c>
      <c r="L31" s="328">
        <v>0</v>
      </c>
      <c r="M31" s="328">
        <v>0</v>
      </c>
      <c r="N31" s="328">
        <v>553.64</v>
      </c>
      <c r="O31" s="328">
        <v>0</v>
      </c>
      <c r="P31" s="328">
        <v>0</v>
      </c>
      <c r="Q31" s="328">
        <v>11214.190000000015</v>
      </c>
      <c r="R31" s="328">
        <v>0</v>
      </c>
      <c r="S31" s="328">
        <v>0</v>
      </c>
      <c r="T31" s="329">
        <v>0</v>
      </c>
      <c r="U31" s="328">
        <v>0</v>
      </c>
      <c r="V31" s="328">
        <v>0</v>
      </c>
      <c r="W31" s="336">
        <v>8766.73</v>
      </c>
      <c r="X31" s="331">
        <v>0</v>
      </c>
      <c r="Y31" s="328">
        <v>0</v>
      </c>
      <c r="Z31" s="328">
        <v>0</v>
      </c>
      <c r="AA31" s="328">
        <v>0</v>
      </c>
      <c r="AB31" s="297">
        <f t="shared" si="0"/>
        <v>20534.57</v>
      </c>
      <c r="AC31" s="296">
        <f>VLOOKUP(A31,'Official Claims 2016Q4'!$B$2:$U$434,7,FALSE)</f>
        <v>553.64</v>
      </c>
      <c r="AD31" s="296">
        <f>VLOOKUP(A31,'Official Claims 2016Q4'!$B$2:$U$434,12,FALSE)</f>
        <v>11214.2</v>
      </c>
      <c r="AE31" s="296">
        <f>VLOOKUP(A31,'Official Claims 2016Q4'!$B$2:$U$434,17,FALSE)</f>
        <v>0</v>
      </c>
      <c r="AF31" s="296">
        <f>VLOOKUP(A31,'Official Claims 2016Q4'!$B$2:$U$434,18,FALSE)</f>
        <v>8766.73</v>
      </c>
      <c r="AG31" s="328">
        <v>0</v>
      </c>
      <c r="AH31" s="328">
        <v>553.64</v>
      </c>
      <c r="AI31" s="328">
        <v>0</v>
      </c>
      <c r="AJ31" s="328">
        <v>11214.190000000015</v>
      </c>
      <c r="AK31" s="328">
        <v>0</v>
      </c>
      <c r="AL31" s="328">
        <v>0</v>
      </c>
      <c r="AM31" s="328">
        <v>0</v>
      </c>
      <c r="AN31" s="328">
        <v>0</v>
      </c>
      <c r="AO31" s="328">
        <v>0</v>
      </c>
      <c r="AP31" s="328">
        <v>0</v>
      </c>
      <c r="AQ31" s="337">
        <v>0</v>
      </c>
      <c r="AR31" s="328">
        <v>8766.73</v>
      </c>
    </row>
    <row r="32" spans="1:44">
      <c r="A32" s="333" t="s">
        <v>597</v>
      </c>
      <c r="B32" s="333" t="s">
        <v>867</v>
      </c>
      <c r="C32" s="334" t="s">
        <v>102</v>
      </c>
      <c r="D32" s="334" t="s">
        <v>12</v>
      </c>
      <c r="E32" s="334" t="s">
        <v>15</v>
      </c>
      <c r="F32" s="335" t="s">
        <v>67</v>
      </c>
      <c r="G32" s="328">
        <v>3075165</v>
      </c>
      <c r="H32" s="328">
        <v>135620</v>
      </c>
      <c r="I32" s="328">
        <v>0</v>
      </c>
      <c r="J32" s="328">
        <v>0</v>
      </c>
      <c r="K32" s="328">
        <v>0</v>
      </c>
      <c r="L32" s="328">
        <v>0</v>
      </c>
      <c r="M32" s="328">
        <v>498.69999999998822</v>
      </c>
      <c r="N32" s="328">
        <v>192490.06000000029</v>
      </c>
      <c r="O32" s="328">
        <v>106.89</v>
      </c>
      <c r="P32" s="328">
        <v>-32082.680000000259</v>
      </c>
      <c r="Q32" s="328">
        <v>1486013.3000000052</v>
      </c>
      <c r="R32" s="328">
        <v>374036.77</v>
      </c>
      <c r="S32" s="328">
        <v>987485.83000000007</v>
      </c>
      <c r="T32" s="329">
        <v>111161.88999999937</v>
      </c>
      <c r="U32" s="328">
        <v>0</v>
      </c>
      <c r="V32" s="328">
        <v>0</v>
      </c>
      <c r="W32" s="336">
        <v>0</v>
      </c>
      <c r="X32" s="331">
        <v>0</v>
      </c>
      <c r="Y32" s="328">
        <v>0</v>
      </c>
      <c r="Z32" s="328">
        <v>0</v>
      </c>
      <c r="AA32" s="328">
        <v>0</v>
      </c>
      <c r="AB32" s="297">
        <f t="shared" si="0"/>
        <v>3119714.1271324093</v>
      </c>
      <c r="AC32" s="296">
        <f>VLOOKUP(A32,'Official Claims 2016Q4'!$B$2:$U$434,7,FALSE)</f>
        <v>192988.9</v>
      </c>
      <c r="AD32" s="296">
        <f>VLOOKUP(A32,'Official Claims 2016Q4'!$B$2:$U$434,12,FALSE)</f>
        <v>1454040.66</v>
      </c>
      <c r="AE32" s="296">
        <f>VLOOKUP(A32,'Official Claims 2016Q4'!$B$2:$U$434,17,FALSE)</f>
        <v>1472684.5671324094</v>
      </c>
      <c r="AF32" s="296">
        <f>VLOOKUP(A32,'Official Claims 2016Q4'!$B$2:$U$434,18,FALSE)</f>
        <v>0</v>
      </c>
      <c r="AG32" s="328">
        <v>148027.85</v>
      </c>
      <c r="AH32" s="328">
        <v>44960.91000000028</v>
      </c>
      <c r="AI32" s="328">
        <v>0</v>
      </c>
      <c r="AJ32" s="328">
        <v>1448716.8500000047</v>
      </c>
      <c r="AK32" s="328">
        <v>0</v>
      </c>
      <c r="AL32" s="328">
        <v>0</v>
      </c>
      <c r="AM32" s="328">
        <v>5320.6599999999953</v>
      </c>
      <c r="AN32" s="328">
        <v>1472684.4899999995</v>
      </c>
      <c r="AO32" s="328">
        <v>0</v>
      </c>
      <c r="AP32" s="328">
        <v>0</v>
      </c>
      <c r="AQ32" s="337">
        <v>0</v>
      </c>
      <c r="AR32" s="328">
        <v>0</v>
      </c>
    </row>
    <row r="33" spans="1:44">
      <c r="A33" s="333" t="s">
        <v>565</v>
      </c>
      <c r="B33" s="333" t="s">
        <v>868</v>
      </c>
      <c r="C33" s="334" t="s">
        <v>102</v>
      </c>
      <c r="D33" s="334" t="s">
        <v>12</v>
      </c>
      <c r="E33" s="334" t="s">
        <v>15</v>
      </c>
      <c r="F33" s="335" t="s">
        <v>67</v>
      </c>
      <c r="G33" s="328">
        <v>644167</v>
      </c>
      <c r="H33" s="328">
        <v>71879</v>
      </c>
      <c r="I33" s="328">
        <v>0</v>
      </c>
      <c r="J33" s="328">
        <v>0</v>
      </c>
      <c r="K33" s="328">
        <v>0</v>
      </c>
      <c r="L33" s="328">
        <v>0</v>
      </c>
      <c r="M33" s="328">
        <v>498.48000000001025</v>
      </c>
      <c r="N33" s="328">
        <v>55680.229999999996</v>
      </c>
      <c r="O33" s="328">
        <v>745434.36</v>
      </c>
      <c r="P33" s="328">
        <v>2628.9299999999562</v>
      </c>
      <c r="Q33" s="328">
        <v>-655019.47999999952</v>
      </c>
      <c r="R33" s="328">
        <v>0</v>
      </c>
      <c r="S33" s="328">
        <v>0</v>
      </c>
      <c r="T33" s="329">
        <v>762208.32000000007</v>
      </c>
      <c r="U33" s="328">
        <v>0</v>
      </c>
      <c r="V33" s="328">
        <v>0</v>
      </c>
      <c r="W33" s="336">
        <v>0</v>
      </c>
      <c r="X33" s="331">
        <v>0</v>
      </c>
      <c r="Y33" s="328">
        <v>0</v>
      </c>
      <c r="Z33" s="328">
        <v>0</v>
      </c>
      <c r="AA33" s="328">
        <v>0</v>
      </c>
      <c r="AB33" s="297">
        <f t="shared" si="0"/>
        <v>911430.37</v>
      </c>
      <c r="AC33" s="296">
        <f>VLOOKUP(A33,'Official Claims 2016Q4'!$B$2:$U$434,7,FALSE)</f>
        <v>56178.7</v>
      </c>
      <c r="AD33" s="296">
        <f>VLOOKUP(A33,'Official Claims 2016Q4'!$B$2:$U$434,12,FALSE)</f>
        <v>93043.83</v>
      </c>
      <c r="AE33" s="296">
        <f>VLOOKUP(A33,'Official Claims 2016Q4'!$B$2:$U$434,17,FALSE)</f>
        <v>762207.84</v>
      </c>
      <c r="AF33" s="296">
        <f>VLOOKUP(A33,'Official Claims 2016Q4'!$B$2:$U$434,18,FALSE)</f>
        <v>0</v>
      </c>
      <c r="AG33" s="328">
        <v>29795.34</v>
      </c>
      <c r="AH33" s="328">
        <v>26383.370000000003</v>
      </c>
      <c r="AI33" s="328">
        <v>0</v>
      </c>
      <c r="AJ33" s="328">
        <v>83752.980000000447</v>
      </c>
      <c r="AK33" s="328">
        <v>0</v>
      </c>
      <c r="AL33" s="328">
        <v>0</v>
      </c>
      <c r="AM33" s="328">
        <v>9290.8300000000236</v>
      </c>
      <c r="AN33" s="328">
        <v>762208.32000000007</v>
      </c>
      <c r="AO33" s="328">
        <v>0</v>
      </c>
      <c r="AP33" s="328">
        <v>0</v>
      </c>
      <c r="AQ33" s="337">
        <v>0</v>
      </c>
      <c r="AR33" s="328">
        <v>0</v>
      </c>
    </row>
    <row r="34" spans="1:44">
      <c r="A34" s="333" t="s">
        <v>548</v>
      </c>
      <c r="B34" s="333" t="s">
        <v>869</v>
      </c>
      <c r="C34" s="334" t="s">
        <v>102</v>
      </c>
      <c r="D34" s="334" t="s">
        <v>12</v>
      </c>
      <c r="E34" s="334" t="s">
        <v>15</v>
      </c>
      <c r="F34" s="335" t="s">
        <v>67</v>
      </c>
      <c r="G34" s="328">
        <v>974519</v>
      </c>
      <c r="H34" s="328">
        <v>106629</v>
      </c>
      <c r="I34" s="328">
        <v>0</v>
      </c>
      <c r="J34" s="328">
        <v>0</v>
      </c>
      <c r="K34" s="328">
        <v>0</v>
      </c>
      <c r="L34" s="328">
        <v>0</v>
      </c>
      <c r="M34" s="328">
        <v>182.59000000002402</v>
      </c>
      <c r="N34" s="328">
        <v>73802.269999999917</v>
      </c>
      <c r="O34" s="328">
        <v>0</v>
      </c>
      <c r="P34" s="328">
        <v>4636.1499999999178</v>
      </c>
      <c r="Q34" s="328">
        <v>269630.69999999652</v>
      </c>
      <c r="R34" s="328">
        <v>96571.62</v>
      </c>
      <c r="S34" s="328">
        <v>280676.75999999989</v>
      </c>
      <c r="T34" s="329">
        <v>104966.47999999998</v>
      </c>
      <c r="U34" s="328">
        <v>0</v>
      </c>
      <c r="V34" s="328">
        <v>0</v>
      </c>
      <c r="W34" s="336">
        <v>0</v>
      </c>
      <c r="X34" s="331">
        <v>0</v>
      </c>
      <c r="Y34" s="328">
        <v>0</v>
      </c>
      <c r="Z34" s="328">
        <v>0</v>
      </c>
      <c r="AA34" s="328">
        <v>0</v>
      </c>
      <c r="AB34" s="297">
        <f t="shared" si="0"/>
        <v>830466.22903609998</v>
      </c>
      <c r="AC34" s="296">
        <f>VLOOKUP(A34,'Official Claims 2016Q4'!$B$2:$U$434,7,FALSE)</f>
        <v>73984.899999999994</v>
      </c>
      <c r="AD34" s="296">
        <f>VLOOKUP(A34,'Official Claims 2016Q4'!$B$2:$U$434,12,FALSE)</f>
        <v>274266.53999999998</v>
      </c>
      <c r="AE34" s="296">
        <f>VLOOKUP(A34,'Official Claims 2016Q4'!$B$2:$U$434,17,FALSE)</f>
        <v>482214.78903610009</v>
      </c>
      <c r="AF34" s="296">
        <f>VLOOKUP(A34,'Official Claims 2016Q4'!$B$2:$U$434,18,FALSE)</f>
        <v>0</v>
      </c>
      <c r="AG34" s="328">
        <v>44848.670000000006</v>
      </c>
      <c r="AH34" s="328">
        <v>29136.189999999933</v>
      </c>
      <c r="AI34" s="328">
        <v>0</v>
      </c>
      <c r="AJ34" s="328">
        <v>264955.30999999645</v>
      </c>
      <c r="AK34" s="328">
        <v>0</v>
      </c>
      <c r="AL34" s="328">
        <v>0</v>
      </c>
      <c r="AM34" s="328">
        <v>9311.5400000000209</v>
      </c>
      <c r="AN34" s="328">
        <v>482214.85999999987</v>
      </c>
      <c r="AO34" s="328">
        <v>0</v>
      </c>
      <c r="AP34" s="328">
        <v>0</v>
      </c>
      <c r="AQ34" s="337">
        <v>0</v>
      </c>
      <c r="AR34" s="328">
        <v>0</v>
      </c>
    </row>
    <row r="35" spans="1:44">
      <c r="A35" s="333" t="s">
        <v>598</v>
      </c>
      <c r="B35" s="333" t="s">
        <v>870</v>
      </c>
      <c r="C35" s="334" t="s">
        <v>102</v>
      </c>
      <c r="D35" s="334" t="s">
        <v>12</v>
      </c>
      <c r="E35" s="334" t="s">
        <v>15</v>
      </c>
      <c r="F35" s="335" t="s">
        <v>67</v>
      </c>
      <c r="G35" s="328">
        <v>448865</v>
      </c>
      <c r="H35" s="328">
        <v>71649</v>
      </c>
      <c r="I35" s="328">
        <v>0</v>
      </c>
      <c r="J35" s="328">
        <v>0</v>
      </c>
      <c r="K35" s="328">
        <v>0</v>
      </c>
      <c r="L35" s="328">
        <v>0</v>
      </c>
      <c r="M35" s="328">
        <v>182.41000000001827</v>
      </c>
      <c r="N35" s="328">
        <v>34516.170000000086</v>
      </c>
      <c r="O35" s="328">
        <v>44162.42</v>
      </c>
      <c r="P35" s="328">
        <v>-391.50999999992689</v>
      </c>
      <c r="Q35" s="328">
        <v>99391.370000002324</v>
      </c>
      <c r="R35" s="328">
        <v>0</v>
      </c>
      <c r="S35" s="328">
        <v>0</v>
      </c>
      <c r="T35" s="329">
        <v>0</v>
      </c>
      <c r="U35" s="328">
        <v>0</v>
      </c>
      <c r="V35" s="328">
        <v>0</v>
      </c>
      <c r="W35" s="336">
        <v>0</v>
      </c>
      <c r="X35" s="331">
        <v>0</v>
      </c>
      <c r="Y35" s="328">
        <v>0</v>
      </c>
      <c r="Z35" s="328">
        <v>0</v>
      </c>
      <c r="AA35" s="328">
        <v>0</v>
      </c>
      <c r="AB35" s="297">
        <f t="shared" si="0"/>
        <v>177861.05</v>
      </c>
      <c r="AC35" s="296">
        <f>VLOOKUP(A35,'Official Claims 2016Q4'!$B$2:$U$434,7,FALSE)</f>
        <v>34698.5</v>
      </c>
      <c r="AD35" s="296">
        <f>VLOOKUP(A35,'Official Claims 2016Q4'!$B$2:$U$434,12,FALSE)</f>
        <v>143162.54999999999</v>
      </c>
      <c r="AE35" s="296">
        <f>VLOOKUP(A35,'Official Claims 2016Q4'!$B$2:$U$434,17,FALSE)</f>
        <v>0</v>
      </c>
      <c r="AF35" s="296">
        <f>VLOOKUP(A35,'Official Claims 2016Q4'!$B$2:$U$434,18,FALSE)</f>
        <v>0</v>
      </c>
      <c r="AG35" s="328">
        <v>18381.939999999999</v>
      </c>
      <c r="AH35" s="328">
        <v>16316.640000000101</v>
      </c>
      <c r="AI35" s="328">
        <v>0</v>
      </c>
      <c r="AJ35" s="328">
        <v>139317.7300000024</v>
      </c>
      <c r="AK35" s="328">
        <v>0</v>
      </c>
      <c r="AL35" s="328">
        <v>0</v>
      </c>
      <c r="AM35" s="328">
        <v>3844.5499999999911</v>
      </c>
      <c r="AN35" s="328">
        <v>0</v>
      </c>
      <c r="AO35" s="328">
        <v>0</v>
      </c>
      <c r="AP35" s="328">
        <v>0</v>
      </c>
      <c r="AQ35" s="337">
        <v>0</v>
      </c>
      <c r="AR35" s="328">
        <v>0</v>
      </c>
    </row>
    <row r="36" spans="1:44">
      <c r="A36" s="333" t="s">
        <v>527</v>
      </c>
      <c r="B36" s="333" t="s">
        <v>871</v>
      </c>
      <c r="C36" s="334" t="s">
        <v>102</v>
      </c>
      <c r="D36" s="334" t="s">
        <v>12</v>
      </c>
      <c r="E36" s="334" t="s">
        <v>15</v>
      </c>
      <c r="F36" s="335" t="s">
        <v>67</v>
      </c>
      <c r="G36" s="328">
        <v>570078</v>
      </c>
      <c r="H36" s="328">
        <v>71190</v>
      </c>
      <c r="I36" s="328">
        <v>0</v>
      </c>
      <c r="J36" s="328">
        <v>788.36</v>
      </c>
      <c r="K36" s="328">
        <v>51.26</v>
      </c>
      <c r="L36" s="328">
        <v>0</v>
      </c>
      <c r="M36" s="328">
        <v>161.35000000001673</v>
      </c>
      <c r="N36" s="328">
        <v>47783.959999999868</v>
      </c>
      <c r="O36" s="328">
        <v>0</v>
      </c>
      <c r="P36" s="328">
        <v>-847.28000000004886</v>
      </c>
      <c r="Q36" s="328">
        <v>154695.91000000405</v>
      </c>
      <c r="R36" s="328">
        <v>0</v>
      </c>
      <c r="S36" s="328">
        <v>30923.239999999998</v>
      </c>
      <c r="T36" s="329">
        <v>-8109.7999999999965</v>
      </c>
      <c r="U36" s="328">
        <v>0</v>
      </c>
      <c r="V36" s="328">
        <v>448.28</v>
      </c>
      <c r="W36" s="336">
        <v>25.630000000000003</v>
      </c>
      <c r="X36" s="331">
        <v>0</v>
      </c>
      <c r="Y36" s="328">
        <v>0</v>
      </c>
      <c r="Z36" s="328">
        <v>0</v>
      </c>
      <c r="AA36" s="328">
        <v>0</v>
      </c>
      <c r="AB36" s="297">
        <f t="shared" si="0"/>
        <v>225920.46258219998</v>
      </c>
      <c r="AC36" s="296">
        <f>VLOOKUP(A36,'Official Claims 2016Q4'!$B$2:$U$434,7,FALSE)</f>
        <v>48784.9</v>
      </c>
      <c r="AD36" s="296">
        <f>VLOOKUP(A36,'Official Claims 2016Q4'!$B$2:$U$434,12,FALSE)</f>
        <v>153848.21</v>
      </c>
      <c r="AE36" s="296">
        <f>VLOOKUP(A36,'Official Claims 2016Q4'!$B$2:$U$434,17,FALSE)</f>
        <v>22813.442582200001</v>
      </c>
      <c r="AF36" s="296">
        <f>VLOOKUP(A36,'Official Claims 2016Q4'!$B$2:$U$434,18,FALSE)</f>
        <v>473.91</v>
      </c>
      <c r="AG36" s="328">
        <v>25416.9</v>
      </c>
      <c r="AH36" s="328">
        <v>23368.02999999989</v>
      </c>
      <c r="AI36" s="328">
        <v>0</v>
      </c>
      <c r="AJ36" s="328">
        <v>145366.420000004</v>
      </c>
      <c r="AK36" s="328">
        <v>0</v>
      </c>
      <c r="AL36" s="328">
        <v>0</v>
      </c>
      <c r="AM36" s="328">
        <v>8482.2099999999919</v>
      </c>
      <c r="AN36" s="328">
        <v>15970.8</v>
      </c>
      <c r="AO36" s="328">
        <v>0</v>
      </c>
      <c r="AP36" s="328">
        <v>3421.3200000000006</v>
      </c>
      <c r="AQ36" s="337">
        <v>3421.3200000000006</v>
      </c>
      <c r="AR36" s="328">
        <v>473.91</v>
      </c>
    </row>
    <row r="37" spans="1:44">
      <c r="A37" s="333" t="s">
        <v>549</v>
      </c>
      <c r="B37" s="333" t="s">
        <v>872</v>
      </c>
      <c r="C37" s="334" t="s">
        <v>102</v>
      </c>
      <c r="D37" s="334" t="s">
        <v>12</v>
      </c>
      <c r="E37" s="334" t="s">
        <v>15</v>
      </c>
      <c r="F37" s="335" t="s">
        <v>67</v>
      </c>
      <c r="G37" s="328">
        <v>744787</v>
      </c>
      <c r="H37" s="328">
        <v>89057</v>
      </c>
      <c r="I37" s="328">
        <v>0</v>
      </c>
      <c r="J37" s="328">
        <v>0</v>
      </c>
      <c r="K37" s="328">
        <v>1047.06</v>
      </c>
      <c r="L37" s="328">
        <v>0</v>
      </c>
      <c r="M37" s="328">
        <v>739.9200000000061</v>
      </c>
      <c r="N37" s="328">
        <v>60162.349999999926</v>
      </c>
      <c r="O37" s="328">
        <v>106.89</v>
      </c>
      <c r="P37" s="328">
        <v>-49689.869999999835</v>
      </c>
      <c r="Q37" s="328">
        <v>268499.36999999813</v>
      </c>
      <c r="R37" s="328">
        <v>0</v>
      </c>
      <c r="S37" s="328">
        <v>111241.81</v>
      </c>
      <c r="T37" s="329">
        <v>12737.72000000011</v>
      </c>
      <c r="U37" s="328">
        <v>0</v>
      </c>
      <c r="V37" s="328">
        <v>0</v>
      </c>
      <c r="W37" s="336">
        <v>595.4</v>
      </c>
      <c r="X37" s="331">
        <v>0</v>
      </c>
      <c r="Y37" s="328">
        <v>0</v>
      </c>
      <c r="Z37" s="328">
        <v>0</v>
      </c>
      <c r="AA37" s="328">
        <v>0</v>
      </c>
      <c r="AB37" s="297">
        <f t="shared" si="0"/>
        <v>405440.98964000004</v>
      </c>
      <c r="AC37" s="296">
        <f>VLOOKUP(A37,'Official Claims 2016Q4'!$B$2:$U$434,7,FALSE)</f>
        <v>61949.3</v>
      </c>
      <c r="AD37" s="296">
        <f>VLOOKUP(A37,'Official Claims 2016Q4'!$B$2:$U$434,12,FALSE)</f>
        <v>218916.6</v>
      </c>
      <c r="AE37" s="296">
        <f>VLOOKUP(A37,'Official Claims 2016Q4'!$B$2:$U$434,17,FALSE)</f>
        <v>123979.68964</v>
      </c>
      <c r="AF37" s="296">
        <f>VLOOKUP(A37,'Official Claims 2016Q4'!$B$2:$U$434,18,FALSE)</f>
        <v>595.4</v>
      </c>
      <c r="AG37" s="328">
        <v>33812.92</v>
      </c>
      <c r="AH37" s="328">
        <v>28136.409999999931</v>
      </c>
      <c r="AI37" s="328">
        <v>0</v>
      </c>
      <c r="AJ37" s="328">
        <v>209529.78999999829</v>
      </c>
      <c r="AK37" s="328">
        <v>0</v>
      </c>
      <c r="AL37" s="328">
        <v>0</v>
      </c>
      <c r="AM37" s="328">
        <v>9386.600000000024</v>
      </c>
      <c r="AN37" s="328">
        <v>103658.04000000012</v>
      </c>
      <c r="AO37" s="328">
        <v>0</v>
      </c>
      <c r="AP37" s="328">
        <v>10160.744999999999</v>
      </c>
      <c r="AQ37" s="337">
        <v>10160.744999999999</v>
      </c>
      <c r="AR37" s="328">
        <v>595.4</v>
      </c>
    </row>
    <row r="38" spans="1:44">
      <c r="A38" s="333" t="s">
        <v>578</v>
      </c>
      <c r="B38" s="333" t="s">
        <v>873</v>
      </c>
      <c r="C38" s="334" t="s">
        <v>102</v>
      </c>
      <c r="D38" s="334" t="s">
        <v>12</v>
      </c>
      <c r="E38" s="334" t="s">
        <v>15</v>
      </c>
      <c r="F38" s="335" t="s">
        <v>67</v>
      </c>
      <c r="G38" s="328">
        <v>4383388</v>
      </c>
      <c r="H38" s="328">
        <v>336532</v>
      </c>
      <c r="I38" s="328">
        <v>0</v>
      </c>
      <c r="J38" s="328">
        <v>8947.49</v>
      </c>
      <c r="K38" s="328">
        <v>0</v>
      </c>
      <c r="L38" s="328">
        <v>0</v>
      </c>
      <c r="M38" s="328">
        <v>2077.1699999999873</v>
      </c>
      <c r="N38" s="328">
        <v>257659.22999999978</v>
      </c>
      <c r="O38" s="328">
        <v>-39061.019999999997</v>
      </c>
      <c r="P38" s="328">
        <v>-114288.55999999841</v>
      </c>
      <c r="Q38" s="328">
        <v>1927772.0900000017</v>
      </c>
      <c r="R38" s="328">
        <v>353211.41</v>
      </c>
      <c r="S38" s="328">
        <v>472169.74000000005</v>
      </c>
      <c r="T38" s="329">
        <v>-175985.3900000001</v>
      </c>
      <c r="U38" s="328">
        <v>0</v>
      </c>
      <c r="V38" s="328">
        <v>0</v>
      </c>
      <c r="W38" s="336">
        <v>0</v>
      </c>
      <c r="X38" s="331">
        <v>0</v>
      </c>
      <c r="Y38" s="328">
        <v>0</v>
      </c>
      <c r="Z38" s="328">
        <v>0</v>
      </c>
      <c r="AA38" s="328">
        <v>0</v>
      </c>
      <c r="AB38" s="297">
        <f t="shared" si="0"/>
        <v>2692506.4146405999</v>
      </c>
      <c r="AC38" s="296">
        <f>VLOOKUP(A38,'Official Claims 2016Q4'!$B$2:$U$434,7,FALSE)</f>
        <v>268684.40000000002</v>
      </c>
      <c r="AD38" s="296">
        <f>VLOOKUP(A38,'Official Claims 2016Q4'!$B$2:$U$434,12,FALSE)</f>
        <v>1774426.06</v>
      </c>
      <c r="AE38" s="296">
        <f>VLOOKUP(A38,'Official Claims 2016Q4'!$B$2:$U$434,17,FALSE)</f>
        <v>649395.95464059978</v>
      </c>
      <c r="AF38" s="296">
        <f>VLOOKUP(A38,'Official Claims 2016Q4'!$B$2:$U$434,18,FALSE)</f>
        <v>0</v>
      </c>
      <c r="AG38" s="328">
        <v>207124.52000000005</v>
      </c>
      <c r="AH38" s="328">
        <v>61559.369999999726</v>
      </c>
      <c r="AI38" s="328">
        <v>0</v>
      </c>
      <c r="AJ38" s="328">
        <v>1772626.4500000032</v>
      </c>
      <c r="AK38" s="328">
        <v>0</v>
      </c>
      <c r="AL38" s="328">
        <v>0</v>
      </c>
      <c r="AM38" s="328">
        <v>1796.0599999999984</v>
      </c>
      <c r="AN38" s="328">
        <v>649395.75999999989</v>
      </c>
      <c r="AO38" s="328">
        <v>0</v>
      </c>
      <c r="AP38" s="328">
        <v>0</v>
      </c>
      <c r="AQ38" s="337">
        <v>0</v>
      </c>
      <c r="AR38" s="328">
        <v>0</v>
      </c>
    </row>
    <row r="39" spans="1:44">
      <c r="A39" s="333" t="s">
        <v>874</v>
      </c>
      <c r="B39" s="333" t="s">
        <v>875</v>
      </c>
      <c r="C39" s="334" t="s">
        <v>102</v>
      </c>
      <c r="D39" s="334" t="s">
        <v>12</v>
      </c>
      <c r="E39" s="334" t="s">
        <v>15</v>
      </c>
      <c r="F39" s="335" t="s">
        <v>67</v>
      </c>
      <c r="G39" s="328">
        <v>2079611</v>
      </c>
      <c r="H39" s="328">
        <v>183571</v>
      </c>
      <c r="I39" s="328">
        <v>0</v>
      </c>
      <c r="J39" s="328">
        <v>0</v>
      </c>
      <c r="K39" s="328">
        <v>0</v>
      </c>
      <c r="L39" s="328">
        <v>0</v>
      </c>
      <c r="M39" s="328">
        <v>0</v>
      </c>
      <c r="N39" s="328">
        <v>0</v>
      </c>
      <c r="O39" s="328">
        <v>0</v>
      </c>
      <c r="P39" s="328">
        <v>0</v>
      </c>
      <c r="Q39" s="328">
        <v>0</v>
      </c>
      <c r="R39" s="328">
        <v>0</v>
      </c>
      <c r="S39" s="328">
        <v>0</v>
      </c>
      <c r="T39" s="329">
        <v>0</v>
      </c>
      <c r="U39" s="328">
        <v>0</v>
      </c>
      <c r="V39" s="328">
        <v>0</v>
      </c>
      <c r="W39" s="336">
        <v>0</v>
      </c>
      <c r="X39" s="331">
        <v>0</v>
      </c>
      <c r="Y39" s="328">
        <v>0</v>
      </c>
      <c r="Z39" s="328">
        <v>0</v>
      </c>
      <c r="AA39" s="328">
        <v>0</v>
      </c>
      <c r="AB39" s="297">
        <f t="shared" si="0"/>
        <v>0</v>
      </c>
      <c r="AC39" s="862" t="s">
        <v>27</v>
      </c>
      <c r="AD39" s="862" t="s">
        <v>27</v>
      </c>
      <c r="AE39" s="862" t="s">
        <v>27</v>
      </c>
      <c r="AF39" s="862" t="s">
        <v>27</v>
      </c>
      <c r="AG39" s="328">
        <v>0</v>
      </c>
      <c r="AH39" s="328">
        <v>0</v>
      </c>
      <c r="AI39" s="328">
        <v>0</v>
      </c>
      <c r="AJ39" s="328">
        <v>0</v>
      </c>
      <c r="AK39" s="328">
        <v>0</v>
      </c>
      <c r="AL39" s="328">
        <v>0</v>
      </c>
      <c r="AM39" s="328">
        <v>0</v>
      </c>
      <c r="AN39" s="328">
        <v>0</v>
      </c>
      <c r="AO39" s="328">
        <v>0</v>
      </c>
      <c r="AP39" s="328">
        <v>0</v>
      </c>
      <c r="AQ39" s="337">
        <v>0</v>
      </c>
      <c r="AR39" s="328">
        <v>0</v>
      </c>
    </row>
    <row r="40" spans="1:44">
      <c r="A40" s="333" t="s">
        <v>528</v>
      </c>
      <c r="B40" s="333" t="s">
        <v>876</v>
      </c>
      <c r="C40" s="334" t="s">
        <v>73</v>
      </c>
      <c r="D40" s="334" t="s">
        <v>14</v>
      </c>
      <c r="E40" s="334" t="s">
        <v>99</v>
      </c>
      <c r="F40" s="335" t="s">
        <v>67</v>
      </c>
      <c r="G40" s="328">
        <v>17314000</v>
      </c>
      <c r="H40" s="328">
        <v>1759354</v>
      </c>
      <c r="I40" s="328">
        <v>0</v>
      </c>
      <c r="J40" s="328">
        <v>715413.54</v>
      </c>
      <c r="K40" s="328">
        <v>2247922.37</v>
      </c>
      <c r="L40" s="328">
        <v>0</v>
      </c>
      <c r="M40" s="328">
        <v>0</v>
      </c>
      <c r="N40" s="328">
        <v>0</v>
      </c>
      <c r="O40" s="328">
        <v>0</v>
      </c>
      <c r="P40" s="328">
        <v>396631.64</v>
      </c>
      <c r="Q40" s="328">
        <v>9451277.3500000015</v>
      </c>
      <c r="R40" s="328">
        <v>0</v>
      </c>
      <c r="S40" s="328">
        <v>0</v>
      </c>
      <c r="T40" s="329">
        <v>0</v>
      </c>
      <c r="U40" s="328">
        <v>0</v>
      </c>
      <c r="V40" s="328">
        <v>24167.599999999999</v>
      </c>
      <c r="W40" s="336">
        <v>404054.07</v>
      </c>
      <c r="X40" s="331">
        <v>0</v>
      </c>
      <c r="Y40" s="328">
        <v>0</v>
      </c>
      <c r="Z40" s="328">
        <v>0</v>
      </c>
      <c r="AA40" s="328">
        <v>0</v>
      </c>
      <c r="AB40" s="297">
        <f t="shared" si="0"/>
        <v>0</v>
      </c>
      <c r="AC40" s="862" t="s">
        <v>27</v>
      </c>
      <c r="AD40" s="862" t="s">
        <v>27</v>
      </c>
      <c r="AE40" s="862" t="s">
        <v>27</v>
      </c>
      <c r="AF40" s="862" t="s">
        <v>27</v>
      </c>
      <c r="AG40" s="328">
        <v>0</v>
      </c>
      <c r="AH40" s="328">
        <v>2963335.91</v>
      </c>
      <c r="AI40" s="328">
        <v>0</v>
      </c>
      <c r="AJ40" s="328">
        <v>9847908.9900000021</v>
      </c>
      <c r="AK40" s="328">
        <v>0</v>
      </c>
      <c r="AL40" s="328">
        <v>0</v>
      </c>
      <c r="AM40" s="328">
        <v>0</v>
      </c>
      <c r="AN40" s="328">
        <v>0</v>
      </c>
      <c r="AO40" s="328">
        <v>0</v>
      </c>
      <c r="AP40" s="328">
        <v>0</v>
      </c>
      <c r="AQ40" s="337">
        <v>0</v>
      </c>
      <c r="AR40" s="328">
        <v>428221.67000000004</v>
      </c>
    </row>
    <row r="41" spans="1:44">
      <c r="A41" s="333" t="s">
        <v>605</v>
      </c>
      <c r="B41" s="333" t="s">
        <v>877</v>
      </c>
      <c r="C41" s="334" t="s">
        <v>273</v>
      </c>
      <c r="D41" s="334" t="s">
        <v>14</v>
      </c>
      <c r="E41" s="334" t="s">
        <v>15</v>
      </c>
      <c r="F41" s="335" t="s">
        <v>67</v>
      </c>
      <c r="G41" s="339">
        <v>4090800</v>
      </c>
      <c r="H41" s="339">
        <v>468976</v>
      </c>
      <c r="I41" s="328">
        <v>0</v>
      </c>
      <c r="J41" s="339">
        <v>3082.82</v>
      </c>
      <c r="K41" s="339">
        <v>133069.14000000001</v>
      </c>
      <c r="L41" s="328">
        <v>0</v>
      </c>
      <c r="M41" s="328">
        <v>5075.6799999999912</v>
      </c>
      <c r="N41" s="328">
        <v>135125.52999999974</v>
      </c>
      <c r="O41" s="339">
        <v>0</v>
      </c>
      <c r="P41" s="339">
        <v>58320.189999999508</v>
      </c>
      <c r="Q41" s="328">
        <v>6242031.1600000216</v>
      </c>
      <c r="R41" s="339">
        <v>0</v>
      </c>
      <c r="S41" s="339">
        <v>0</v>
      </c>
      <c r="T41" s="329">
        <v>348153</v>
      </c>
      <c r="U41" s="328">
        <v>0</v>
      </c>
      <c r="V41" s="339">
        <v>19560.16</v>
      </c>
      <c r="W41" s="336">
        <v>130816.12999999999</v>
      </c>
      <c r="X41" s="331">
        <v>0</v>
      </c>
      <c r="Y41" s="328">
        <v>0</v>
      </c>
      <c r="Z41" s="328">
        <v>0</v>
      </c>
      <c r="AA41" s="328">
        <v>0</v>
      </c>
      <c r="AB41" s="297">
        <f t="shared" si="0"/>
        <v>7075231.3999999994</v>
      </c>
      <c r="AC41" s="296">
        <f>VLOOKUP(A41,'Official Claims 2016Q4'!$B$2:$U$434,7,FALSE)</f>
        <v>276353.09999999998</v>
      </c>
      <c r="AD41" s="296">
        <f>VLOOKUP(A41,'Official Claims 2016Q4'!$B$2:$U$434,12,FALSE)</f>
        <v>6300349.2999999998</v>
      </c>
      <c r="AE41" s="296">
        <f>VLOOKUP(A41,'Official Claims 2016Q4'!$B$2:$U$434,17,FALSE)</f>
        <v>348153</v>
      </c>
      <c r="AF41" s="296">
        <f>VLOOKUP(A41,'Official Claims 2016Q4'!$B$2:$U$434,18,FALSE)</f>
        <v>150376</v>
      </c>
      <c r="AG41" s="339">
        <v>97527.099999999977</v>
      </c>
      <c r="AH41" s="339">
        <v>178826.06999999975</v>
      </c>
      <c r="AI41" s="339">
        <v>0</v>
      </c>
      <c r="AJ41" s="339">
        <v>6289762.0500000212</v>
      </c>
      <c r="AK41" s="339">
        <v>0</v>
      </c>
      <c r="AL41" s="339">
        <v>0</v>
      </c>
      <c r="AM41" s="339">
        <v>10589.300000000012</v>
      </c>
      <c r="AN41" s="339">
        <v>348153</v>
      </c>
      <c r="AO41" s="339">
        <v>0</v>
      </c>
      <c r="AP41" s="339">
        <v>0</v>
      </c>
      <c r="AQ41" s="340">
        <v>0</v>
      </c>
      <c r="AR41" s="339">
        <v>150376.29</v>
      </c>
    </row>
    <row r="42" spans="1:44">
      <c r="A42" s="341" t="s">
        <v>606</v>
      </c>
      <c r="B42" s="333" t="s">
        <v>878</v>
      </c>
      <c r="C42" s="334" t="s">
        <v>273</v>
      </c>
      <c r="D42" s="334" t="s">
        <v>14</v>
      </c>
      <c r="E42" s="334" t="s">
        <v>15</v>
      </c>
      <c r="F42" s="335" t="s">
        <v>69</v>
      </c>
      <c r="G42" s="339">
        <v>13955244</v>
      </c>
      <c r="H42" s="339">
        <v>530637</v>
      </c>
      <c r="I42" s="328">
        <v>0</v>
      </c>
      <c r="J42" s="339">
        <v>0</v>
      </c>
      <c r="K42" s="339">
        <v>0</v>
      </c>
      <c r="L42" s="328">
        <v>0</v>
      </c>
      <c r="M42" s="328">
        <v>3884.6199999999735</v>
      </c>
      <c r="N42" s="328">
        <v>553826.42000000004</v>
      </c>
      <c r="O42" s="339">
        <v>0</v>
      </c>
      <c r="P42" s="339">
        <v>-975376.49999999837</v>
      </c>
      <c r="Q42" s="328">
        <v>1496548.0900000166</v>
      </c>
      <c r="R42" s="339">
        <v>-225</v>
      </c>
      <c r="S42" s="339">
        <v>1623025.0500000003</v>
      </c>
      <c r="T42" s="329">
        <v>4123800.3699999931</v>
      </c>
      <c r="U42" s="328">
        <v>0</v>
      </c>
      <c r="V42" s="339">
        <v>70607.59</v>
      </c>
      <c r="W42" s="336">
        <v>554697.03000000014</v>
      </c>
      <c r="X42" s="331">
        <v>0</v>
      </c>
      <c r="Y42" s="328">
        <v>0</v>
      </c>
      <c r="Z42" s="328">
        <v>0</v>
      </c>
      <c r="AA42" s="328">
        <v>0</v>
      </c>
      <c r="AB42" s="297">
        <f t="shared" si="0"/>
        <v>7450787.4184853993</v>
      </c>
      <c r="AC42" s="296">
        <f>VLOOKUP(A42,'Official Claims 2016Q4'!$B$2:$U$434,7,FALSE)</f>
        <v>557711</v>
      </c>
      <c r="AD42" s="296">
        <f>VLOOKUP(A42,'Official Claims 2016Q4'!$B$2:$U$434,12,FALSE)</f>
        <v>521171</v>
      </c>
      <c r="AE42" s="296">
        <f>VLOOKUP(A42,'Official Claims 2016Q4'!$B$2:$U$434,17,FALSE)</f>
        <v>5746600.4184853993</v>
      </c>
      <c r="AF42" s="296">
        <f>VLOOKUP(A42,'Official Claims 2016Q4'!$B$2:$U$434,18,FALSE)</f>
        <v>625305</v>
      </c>
      <c r="AG42" s="339">
        <v>478133.01000000007</v>
      </c>
      <c r="AH42" s="339">
        <v>79578.029999999955</v>
      </c>
      <c r="AI42" s="339">
        <v>0</v>
      </c>
      <c r="AJ42" s="339">
        <v>-201990.89999999059</v>
      </c>
      <c r="AK42" s="339">
        <v>0</v>
      </c>
      <c r="AL42" s="339">
        <v>0</v>
      </c>
      <c r="AM42" s="339">
        <v>723162.4900000107</v>
      </c>
      <c r="AN42" s="339">
        <v>4648644.0399999935</v>
      </c>
      <c r="AO42" s="339">
        <v>1097956.3799999999</v>
      </c>
      <c r="AP42" s="339">
        <v>0</v>
      </c>
      <c r="AQ42" s="340">
        <v>0</v>
      </c>
      <c r="AR42" s="339">
        <v>625304.62</v>
      </c>
    </row>
    <row r="43" spans="1:44">
      <c r="A43" s="341" t="s">
        <v>566</v>
      </c>
      <c r="B43" s="333" t="s">
        <v>879</v>
      </c>
      <c r="C43" s="334" t="s">
        <v>83</v>
      </c>
      <c r="D43" s="334" t="s">
        <v>14</v>
      </c>
      <c r="E43" s="334" t="s">
        <v>15</v>
      </c>
      <c r="F43" s="335" t="s">
        <v>67</v>
      </c>
      <c r="G43" s="339">
        <v>11100651</v>
      </c>
      <c r="H43" s="339">
        <v>358022</v>
      </c>
      <c r="I43" s="328">
        <v>0</v>
      </c>
      <c r="J43" s="339">
        <v>0</v>
      </c>
      <c r="K43" s="339">
        <v>0</v>
      </c>
      <c r="L43" s="328">
        <v>0</v>
      </c>
      <c r="M43" s="328">
        <v>1354.1699999999223</v>
      </c>
      <c r="N43" s="328">
        <v>464101.54000000004</v>
      </c>
      <c r="O43" s="339">
        <v>0</v>
      </c>
      <c r="P43" s="339">
        <v>-418589.39999999775</v>
      </c>
      <c r="Q43" s="328">
        <v>2832536.0799999968</v>
      </c>
      <c r="R43" s="339">
        <v>0</v>
      </c>
      <c r="S43" s="339">
        <v>966698.64000000013</v>
      </c>
      <c r="T43" s="329">
        <v>6207388.6999999993</v>
      </c>
      <c r="U43" s="328">
        <v>0</v>
      </c>
      <c r="V43" s="339">
        <v>18217.360000000004</v>
      </c>
      <c r="W43" s="336">
        <v>183535.19000000003</v>
      </c>
      <c r="X43" s="331">
        <v>0</v>
      </c>
      <c r="Y43" s="328">
        <v>0</v>
      </c>
      <c r="Z43" s="328">
        <v>0</v>
      </c>
      <c r="AA43" s="328">
        <v>0</v>
      </c>
      <c r="AB43" s="297">
        <f t="shared" si="0"/>
        <v>10255239.86805</v>
      </c>
      <c r="AC43" s="296">
        <f>VLOOKUP(A43,'Official Claims 2016Q4'!$B$2:$U$434,7,FALSE)</f>
        <v>465455.5</v>
      </c>
      <c r="AD43" s="296">
        <f>VLOOKUP(A43,'Official Claims 2016Q4'!$B$2:$U$434,12,FALSE)</f>
        <v>2413944</v>
      </c>
      <c r="AE43" s="296">
        <f>VLOOKUP(A43,'Official Claims 2016Q4'!$B$2:$U$434,17,FALSE)</f>
        <v>7174087.3680499997</v>
      </c>
      <c r="AF43" s="296">
        <f>VLOOKUP(A43,'Official Claims 2016Q4'!$B$2:$U$434,18,FALSE)</f>
        <v>201753</v>
      </c>
      <c r="AG43" s="339">
        <v>397823.2</v>
      </c>
      <c r="AH43" s="339">
        <v>67632.509999999907</v>
      </c>
      <c r="AI43" s="339">
        <v>0</v>
      </c>
      <c r="AJ43" s="339">
        <v>1634353.0900000036</v>
      </c>
      <c r="AK43" s="339">
        <v>0</v>
      </c>
      <c r="AL43" s="339">
        <v>0</v>
      </c>
      <c r="AM43" s="339">
        <v>779593.58999999543</v>
      </c>
      <c r="AN43" s="339">
        <v>1732946.3399999999</v>
      </c>
      <c r="AO43" s="339">
        <v>0</v>
      </c>
      <c r="AP43" s="339">
        <v>2720570.5</v>
      </c>
      <c r="AQ43" s="340">
        <v>2720570.5</v>
      </c>
      <c r="AR43" s="339">
        <v>201752.55</v>
      </c>
    </row>
    <row r="44" spans="1:44">
      <c r="A44" s="341" t="s">
        <v>550</v>
      </c>
      <c r="B44" s="333" t="s">
        <v>271</v>
      </c>
      <c r="C44" s="334" t="s">
        <v>273</v>
      </c>
      <c r="D44" s="334" t="s">
        <v>14</v>
      </c>
      <c r="E44" s="334" t="s">
        <v>15</v>
      </c>
      <c r="F44" s="335" t="s">
        <v>67</v>
      </c>
      <c r="G44" s="339">
        <v>11995785</v>
      </c>
      <c r="H44" s="339">
        <v>458530</v>
      </c>
      <c r="I44" s="328">
        <v>0</v>
      </c>
      <c r="J44" s="339">
        <v>0</v>
      </c>
      <c r="K44" s="339">
        <v>0</v>
      </c>
      <c r="L44" s="328">
        <v>0</v>
      </c>
      <c r="M44" s="328">
        <v>3382.1699999999664</v>
      </c>
      <c r="N44" s="328">
        <v>476512.4600000002</v>
      </c>
      <c r="O44" s="339">
        <v>49538.97</v>
      </c>
      <c r="P44" s="339">
        <v>-329249.52000000328</v>
      </c>
      <c r="Q44" s="328">
        <v>3857531.6107000411</v>
      </c>
      <c r="R44" s="339">
        <v>0</v>
      </c>
      <c r="S44" s="339">
        <v>2240481.8899999992</v>
      </c>
      <c r="T44" s="329">
        <v>5094422.1692999788</v>
      </c>
      <c r="U44" s="328">
        <v>0</v>
      </c>
      <c r="V44" s="339">
        <v>-24154.530000000017</v>
      </c>
      <c r="W44" s="336">
        <v>162829.91</v>
      </c>
      <c r="X44" s="331">
        <v>0</v>
      </c>
      <c r="Y44" s="328">
        <v>0</v>
      </c>
      <c r="Z44" s="328">
        <v>0</v>
      </c>
      <c r="AA44" s="328">
        <v>0</v>
      </c>
      <c r="AB44" s="297">
        <f t="shared" si="0"/>
        <v>11531291.0758224</v>
      </c>
      <c r="AC44" s="296">
        <f>VLOOKUP(A44,'Official Claims 2016Q4'!$B$2:$U$434,7,FALSE)</f>
        <v>479894.6</v>
      </c>
      <c r="AD44" s="296">
        <f>VLOOKUP(A44,'Official Claims 2016Q4'!$B$2:$U$434,12,FALSE)</f>
        <v>3577817.4</v>
      </c>
      <c r="AE44" s="296">
        <f>VLOOKUP(A44,'Official Claims 2016Q4'!$B$2:$U$434,17,FALSE)</f>
        <v>7334904.0758223999</v>
      </c>
      <c r="AF44" s="296">
        <f>VLOOKUP(A44,'Official Claims 2016Q4'!$B$2:$U$434,18,FALSE)</f>
        <v>138675</v>
      </c>
      <c r="AG44" s="339">
        <v>428631.08000000007</v>
      </c>
      <c r="AH44" s="339">
        <v>51263.550000000039</v>
      </c>
      <c r="AI44" s="339">
        <v>0</v>
      </c>
      <c r="AJ44" s="339">
        <v>3489393.7007000372</v>
      </c>
      <c r="AK44" s="339">
        <v>0</v>
      </c>
      <c r="AL44" s="339">
        <v>0</v>
      </c>
      <c r="AM44" s="339">
        <v>88427.359999999957</v>
      </c>
      <c r="AN44" s="339">
        <v>7034840.0592999784</v>
      </c>
      <c r="AO44" s="339">
        <v>0</v>
      </c>
      <c r="AP44" s="339">
        <v>150032</v>
      </c>
      <c r="AQ44" s="340">
        <v>150032</v>
      </c>
      <c r="AR44" s="339">
        <v>138675.38</v>
      </c>
    </row>
    <row r="45" spans="1:44">
      <c r="A45" s="341" t="s">
        <v>551</v>
      </c>
      <c r="B45" s="333" t="s">
        <v>880</v>
      </c>
      <c r="C45" s="334" t="s">
        <v>273</v>
      </c>
      <c r="D45" s="334" t="s">
        <v>14</v>
      </c>
      <c r="E45" s="334" t="s">
        <v>15</v>
      </c>
      <c r="F45" s="335" t="s">
        <v>69</v>
      </c>
      <c r="G45" s="339">
        <v>5134191</v>
      </c>
      <c r="H45" s="339">
        <v>191869</v>
      </c>
      <c r="I45" s="328">
        <v>0</v>
      </c>
      <c r="J45" s="339">
        <v>0</v>
      </c>
      <c r="K45" s="339">
        <v>0</v>
      </c>
      <c r="L45" s="328">
        <v>0</v>
      </c>
      <c r="M45" s="328">
        <v>6090.6699999999364</v>
      </c>
      <c r="N45" s="328">
        <v>235944.75999999998</v>
      </c>
      <c r="O45" s="339">
        <v>0</v>
      </c>
      <c r="P45" s="339">
        <v>242855.24000000002</v>
      </c>
      <c r="Q45" s="328">
        <v>802174.84270000039</v>
      </c>
      <c r="R45" s="339">
        <v>0</v>
      </c>
      <c r="S45" s="339">
        <v>217156.96999999997</v>
      </c>
      <c r="T45" s="329">
        <v>648835.65730000031</v>
      </c>
      <c r="U45" s="328">
        <v>0</v>
      </c>
      <c r="V45" s="339">
        <v>2601.6100000000006</v>
      </c>
      <c r="W45" s="336">
        <v>51421.5</v>
      </c>
      <c r="X45" s="331">
        <v>0</v>
      </c>
      <c r="Y45" s="328">
        <v>0</v>
      </c>
      <c r="Z45" s="328">
        <v>0</v>
      </c>
      <c r="AA45" s="328">
        <v>0</v>
      </c>
      <c r="AB45" s="297">
        <f t="shared" si="0"/>
        <v>2207083.2206129995</v>
      </c>
      <c r="AC45" s="296">
        <f>VLOOKUP(A45,'Official Claims 2016Q4'!$B$2:$U$434,7,FALSE)</f>
        <v>242035</v>
      </c>
      <c r="AD45" s="296">
        <f>VLOOKUP(A45,'Official Claims 2016Q4'!$B$2:$U$434,12,FALSE)</f>
        <v>1045032.5</v>
      </c>
      <c r="AE45" s="296">
        <f>VLOOKUP(A45,'Official Claims 2016Q4'!$B$2:$U$434,17,FALSE)</f>
        <v>865992.62061299966</v>
      </c>
      <c r="AF45" s="296">
        <f>VLOOKUP(A45,'Official Claims 2016Q4'!$B$2:$U$434,18,FALSE)</f>
        <v>54023.1</v>
      </c>
      <c r="AG45" s="339">
        <v>182242.42000000004</v>
      </c>
      <c r="AH45" s="339">
        <v>59793.009999999886</v>
      </c>
      <c r="AI45" s="339">
        <v>0</v>
      </c>
      <c r="AJ45" s="339">
        <v>1053237.5827000008</v>
      </c>
      <c r="AK45" s="339">
        <v>0</v>
      </c>
      <c r="AL45" s="339">
        <v>0</v>
      </c>
      <c r="AM45" s="339">
        <v>-8207.5000000004075</v>
      </c>
      <c r="AN45" s="339">
        <v>865992.62730000028</v>
      </c>
      <c r="AO45" s="339">
        <v>0</v>
      </c>
      <c r="AP45" s="339">
        <v>0</v>
      </c>
      <c r="AQ45" s="340">
        <v>0</v>
      </c>
      <c r="AR45" s="339">
        <v>54023.11</v>
      </c>
    </row>
    <row r="46" spans="1:44">
      <c r="A46" s="341" t="s">
        <v>567</v>
      </c>
      <c r="B46" s="333" t="s">
        <v>881</v>
      </c>
      <c r="C46" s="334" t="s">
        <v>83</v>
      </c>
      <c r="D46" s="334" t="s">
        <v>14</v>
      </c>
      <c r="E46" s="334" t="s">
        <v>15</v>
      </c>
      <c r="F46" s="335" t="s">
        <v>69</v>
      </c>
      <c r="G46" s="339">
        <v>4251229</v>
      </c>
      <c r="H46" s="339">
        <v>440538</v>
      </c>
      <c r="I46" s="328">
        <v>0</v>
      </c>
      <c r="J46" s="339">
        <v>0</v>
      </c>
      <c r="K46" s="339">
        <v>0</v>
      </c>
      <c r="L46" s="328">
        <v>0</v>
      </c>
      <c r="M46" s="328">
        <v>4627.3600000000006</v>
      </c>
      <c r="N46" s="328">
        <v>176270.31999999989</v>
      </c>
      <c r="O46" s="339">
        <v>9.0299999999999994</v>
      </c>
      <c r="P46" s="339">
        <v>-1463258.900000002</v>
      </c>
      <c r="Q46" s="328">
        <v>602392.23999999848</v>
      </c>
      <c r="R46" s="339">
        <v>95751.96</v>
      </c>
      <c r="S46" s="339">
        <v>3174942.32</v>
      </c>
      <c r="T46" s="329">
        <v>973058.43999999948</v>
      </c>
      <c r="U46" s="328">
        <v>0</v>
      </c>
      <c r="V46" s="339">
        <v>130081.19</v>
      </c>
      <c r="W46" s="336">
        <v>38421.4</v>
      </c>
      <c r="X46" s="331">
        <v>0</v>
      </c>
      <c r="Y46" s="328">
        <v>0</v>
      </c>
      <c r="Z46" s="328">
        <v>0</v>
      </c>
      <c r="AA46" s="328">
        <v>0</v>
      </c>
      <c r="AB46" s="297">
        <f t="shared" si="0"/>
        <v>3732294.7262239601</v>
      </c>
      <c r="AC46" s="296">
        <f>VLOOKUP(A46,'Official Claims 2016Q4'!$B$2:$U$434,7,FALSE)</f>
        <v>180897.4</v>
      </c>
      <c r="AD46" s="296">
        <f>VLOOKUP(A46,'Official Claims 2016Q4'!$B$2:$U$434,12,FALSE)</f>
        <v>-860858</v>
      </c>
      <c r="AE46" s="296">
        <f>VLOOKUP(A46,'Official Claims 2016Q4'!$B$2:$U$434,17,FALSE)</f>
        <v>4243752.3262239601</v>
      </c>
      <c r="AF46" s="296">
        <f>VLOOKUP(A46,'Official Claims 2016Q4'!$B$2:$U$434,18,FALSE)</f>
        <v>168503</v>
      </c>
      <c r="AG46" s="339">
        <v>144558.28000000003</v>
      </c>
      <c r="AH46" s="339">
        <v>36339.399999999878</v>
      </c>
      <c r="AI46" s="339">
        <v>0</v>
      </c>
      <c r="AJ46" s="339">
        <v>-988957.50000000256</v>
      </c>
      <c r="AK46" s="339">
        <v>0</v>
      </c>
      <c r="AL46" s="339">
        <v>0</v>
      </c>
      <c r="AM46" s="339">
        <v>128099.86999999917</v>
      </c>
      <c r="AN46" s="339">
        <v>0</v>
      </c>
      <c r="AO46" s="339">
        <v>4243752.7199999988</v>
      </c>
      <c r="AP46" s="339">
        <v>0</v>
      </c>
      <c r="AQ46" s="340">
        <v>0</v>
      </c>
      <c r="AR46" s="339">
        <v>168502.59</v>
      </c>
    </row>
    <row r="47" spans="1:44">
      <c r="A47" s="341" t="s">
        <v>599</v>
      </c>
      <c r="B47" s="333" t="s">
        <v>882</v>
      </c>
      <c r="C47" s="334" t="s">
        <v>83</v>
      </c>
      <c r="D47" s="334" t="s">
        <v>12</v>
      </c>
      <c r="E47" s="334" t="s">
        <v>16</v>
      </c>
      <c r="F47" s="335" t="s">
        <v>48</v>
      </c>
      <c r="G47" s="339">
        <v>6230255</v>
      </c>
      <c r="H47" s="339">
        <v>214292</v>
      </c>
      <c r="I47" s="328">
        <v>0</v>
      </c>
      <c r="J47" s="339">
        <v>0</v>
      </c>
      <c r="K47" s="339">
        <v>0</v>
      </c>
      <c r="L47" s="328">
        <v>0</v>
      </c>
      <c r="M47" s="328">
        <v>-66027.450000000536</v>
      </c>
      <c r="N47" s="328">
        <v>113416.0000000001</v>
      </c>
      <c r="O47" s="339">
        <v>79.489999999999995</v>
      </c>
      <c r="P47" s="339">
        <v>-38257.06000000007</v>
      </c>
      <c r="Q47" s="328">
        <v>2707415.5800000173</v>
      </c>
      <c r="R47" s="339">
        <v>0</v>
      </c>
      <c r="S47" s="339">
        <v>0</v>
      </c>
      <c r="T47" s="329">
        <v>0</v>
      </c>
      <c r="U47" s="328">
        <v>0</v>
      </c>
      <c r="V47" s="339">
        <v>1824.6199999999992</v>
      </c>
      <c r="W47" s="336">
        <v>54078.740000000005</v>
      </c>
      <c r="X47" s="331">
        <v>0</v>
      </c>
      <c r="Y47" s="328">
        <v>0</v>
      </c>
      <c r="Z47" s="328">
        <v>0</v>
      </c>
      <c r="AA47" s="328">
        <v>0</v>
      </c>
      <c r="AB47" s="297">
        <f t="shared" si="0"/>
        <v>2772530</v>
      </c>
      <c r="AC47" s="296">
        <f>VLOOKUP(A47,'Official Claims 2016Q4'!$B$2:$U$434,7,FALSE)</f>
        <v>47388.499999999993</v>
      </c>
      <c r="AD47" s="296">
        <f>VLOOKUP(A47,'Official Claims 2016Q4'!$B$2:$U$434,12,FALSE)</f>
        <v>2669238.1</v>
      </c>
      <c r="AE47" s="296">
        <f>VLOOKUP(A47,'Official Claims 2016Q4'!$B$2:$U$434,17,FALSE)</f>
        <v>0</v>
      </c>
      <c r="AF47" s="296">
        <f>VLOOKUP(A47,'Official Claims 2016Q4'!$B$2:$U$434,18,FALSE)</f>
        <v>55903.4</v>
      </c>
      <c r="AG47" s="339">
        <v>95384.450000000026</v>
      </c>
      <c r="AH47" s="339">
        <v>-47995.90000000046</v>
      </c>
      <c r="AI47" s="339">
        <v>0</v>
      </c>
      <c r="AJ47" s="339">
        <v>2651799.8800000176</v>
      </c>
      <c r="AK47" s="339">
        <v>0</v>
      </c>
      <c r="AL47" s="339">
        <v>0</v>
      </c>
      <c r="AM47" s="339">
        <v>17438.130000000019</v>
      </c>
      <c r="AN47" s="339">
        <v>0</v>
      </c>
      <c r="AO47" s="339">
        <v>0</v>
      </c>
      <c r="AP47" s="339">
        <v>0</v>
      </c>
      <c r="AQ47" s="340">
        <v>0</v>
      </c>
      <c r="AR47" s="339">
        <v>55903.360000000001</v>
      </c>
    </row>
    <row r="48" spans="1:44">
      <c r="A48" s="341" t="s">
        <v>541</v>
      </c>
      <c r="B48" s="333" t="s">
        <v>883</v>
      </c>
      <c r="C48" s="334" t="s">
        <v>83</v>
      </c>
      <c r="D48" s="334" t="s">
        <v>12</v>
      </c>
      <c r="E48" s="334" t="s">
        <v>15</v>
      </c>
      <c r="F48" s="335" t="s">
        <v>67</v>
      </c>
      <c r="G48" s="339">
        <v>6297012</v>
      </c>
      <c r="H48" s="339">
        <v>350918</v>
      </c>
      <c r="I48" s="328">
        <v>0</v>
      </c>
      <c r="J48" s="339">
        <v>0</v>
      </c>
      <c r="K48" s="339">
        <v>0</v>
      </c>
      <c r="L48" s="328">
        <v>0</v>
      </c>
      <c r="M48" s="328">
        <v>6118.8800000000047</v>
      </c>
      <c r="N48" s="328">
        <v>233983.43000000005</v>
      </c>
      <c r="O48" s="339">
        <v>1544.48</v>
      </c>
      <c r="P48" s="339">
        <v>-1378410.3500000457</v>
      </c>
      <c r="Q48" s="328">
        <v>2932227.5500000734</v>
      </c>
      <c r="R48" s="339">
        <v>-255417.77</v>
      </c>
      <c r="S48" s="339">
        <v>3669314.3800000045</v>
      </c>
      <c r="T48" s="329">
        <v>945036.60999999242</v>
      </c>
      <c r="U48" s="328">
        <v>0</v>
      </c>
      <c r="V48" s="339">
        <v>2185.3199999999997</v>
      </c>
      <c r="W48" s="336">
        <v>115299.25</v>
      </c>
      <c r="X48" s="331">
        <v>0</v>
      </c>
      <c r="Y48" s="328">
        <v>0</v>
      </c>
      <c r="Z48" s="328">
        <v>0</v>
      </c>
      <c r="AA48" s="328">
        <v>0</v>
      </c>
      <c r="AB48" s="297">
        <f t="shared" si="0"/>
        <v>6271885.0438485816</v>
      </c>
      <c r="AC48" s="296">
        <f>VLOOKUP(A48,'Official Claims 2016Q4'!$B$2:$U$434,7,FALSE)</f>
        <v>240102.7</v>
      </c>
      <c r="AD48" s="296">
        <f>VLOOKUP(A48,'Official Claims 2016Q4'!$B$2:$U$434,12,FALSE)</f>
        <v>1555365</v>
      </c>
      <c r="AE48" s="296">
        <f>VLOOKUP(A48,'Official Claims 2016Q4'!$B$2:$U$434,17,FALSE)</f>
        <v>4358932.3438485814</v>
      </c>
      <c r="AF48" s="296">
        <f>VLOOKUP(A48,'Official Claims 2016Q4'!$B$2:$U$434,18,FALSE)</f>
        <v>117485</v>
      </c>
      <c r="AG48" s="339">
        <v>205589.59</v>
      </c>
      <c r="AH48" s="339">
        <v>34512.720000000052</v>
      </c>
      <c r="AI48" s="339">
        <v>0</v>
      </c>
      <c r="AJ48" s="339">
        <v>1322306.1900000283</v>
      </c>
      <c r="AK48" s="339">
        <v>0</v>
      </c>
      <c r="AL48" s="339">
        <v>0</v>
      </c>
      <c r="AM48" s="339">
        <v>233055.48999999938</v>
      </c>
      <c r="AN48" s="339">
        <v>4358933.2199999969</v>
      </c>
      <c r="AO48" s="339">
        <v>0</v>
      </c>
      <c r="AP48" s="339">
        <v>0</v>
      </c>
      <c r="AQ48" s="340">
        <v>0</v>
      </c>
      <c r="AR48" s="339">
        <v>117484.57</v>
      </c>
    </row>
    <row r="49" spans="1:44">
      <c r="A49" s="341" t="s">
        <v>591</v>
      </c>
      <c r="B49" s="333" t="s">
        <v>884</v>
      </c>
      <c r="C49" s="334" t="s">
        <v>83</v>
      </c>
      <c r="D49" s="334" t="s">
        <v>12</v>
      </c>
      <c r="E49" s="334" t="s">
        <v>15</v>
      </c>
      <c r="F49" s="335" t="s">
        <v>67</v>
      </c>
      <c r="G49" s="339">
        <v>11583112</v>
      </c>
      <c r="H49" s="339">
        <v>96392</v>
      </c>
      <c r="I49" s="328">
        <v>0</v>
      </c>
      <c r="J49" s="339">
        <v>0</v>
      </c>
      <c r="K49" s="339">
        <v>0</v>
      </c>
      <c r="L49" s="339">
        <v>3175.94</v>
      </c>
      <c r="M49" s="328">
        <v>3947.9900000000098</v>
      </c>
      <c r="N49" s="328">
        <v>415482.96000000008</v>
      </c>
      <c r="O49" s="339">
        <v>1531.05</v>
      </c>
      <c r="P49" s="339">
        <v>-2792599.6699999254</v>
      </c>
      <c r="Q49" s="328">
        <v>2829947.5368620977</v>
      </c>
      <c r="R49" s="339">
        <v>0</v>
      </c>
      <c r="S49" s="339">
        <v>1886785.3000000003</v>
      </c>
      <c r="T49" s="329">
        <v>2645296.3551380197</v>
      </c>
      <c r="U49" s="328">
        <v>0</v>
      </c>
      <c r="V49" s="339">
        <v>5624.380000000001</v>
      </c>
      <c r="W49" s="336">
        <v>154026.35000000003</v>
      </c>
      <c r="X49" s="331">
        <v>0</v>
      </c>
      <c r="Y49" s="328">
        <v>0</v>
      </c>
      <c r="Z49" s="328">
        <v>0</v>
      </c>
      <c r="AA49" s="328">
        <v>0</v>
      </c>
      <c r="AB49" s="297">
        <f t="shared" si="0"/>
        <v>5153217.6363596013</v>
      </c>
      <c r="AC49" s="296">
        <f>VLOOKUP(A49,'Official Claims 2016Q4'!$B$2:$U$434,7,FALSE)</f>
        <v>422607.1</v>
      </c>
      <c r="AD49" s="296">
        <f>VLOOKUP(A49,'Official Claims 2016Q4'!$B$2:$U$434,12,FALSE)</f>
        <v>38878</v>
      </c>
      <c r="AE49" s="296">
        <f>VLOOKUP(A49,'Official Claims 2016Q4'!$B$2:$U$434,17,FALSE)</f>
        <v>4532081.5363596017</v>
      </c>
      <c r="AF49" s="296">
        <f>VLOOKUP(A49,'Official Claims 2016Q4'!$B$2:$U$434,18,FALSE)</f>
        <v>159651</v>
      </c>
      <c r="AG49" s="339">
        <v>402435.77000000008</v>
      </c>
      <c r="AH49" s="339">
        <v>20171.120000000035</v>
      </c>
      <c r="AI49" s="339">
        <v>0</v>
      </c>
      <c r="AJ49" s="339">
        <v>-774555.5431378358</v>
      </c>
      <c r="AK49" s="339">
        <v>0</v>
      </c>
      <c r="AL49" s="339">
        <v>0</v>
      </c>
      <c r="AM49" s="339">
        <v>813434.46000000741</v>
      </c>
      <c r="AN49" s="339">
        <v>4532081.6551380204</v>
      </c>
      <c r="AO49" s="339">
        <v>0</v>
      </c>
      <c r="AP49" s="339">
        <v>0</v>
      </c>
      <c r="AQ49" s="340">
        <v>0</v>
      </c>
      <c r="AR49" s="339">
        <v>159650.73000000001</v>
      </c>
    </row>
    <row r="50" spans="1:44">
      <c r="A50" s="341" t="s">
        <v>542</v>
      </c>
      <c r="B50" s="333" t="s">
        <v>885</v>
      </c>
      <c r="C50" s="334" t="s">
        <v>82</v>
      </c>
      <c r="D50" s="334" t="s">
        <v>12</v>
      </c>
      <c r="E50" s="334" t="s">
        <v>15</v>
      </c>
      <c r="F50" s="335" t="s">
        <v>67</v>
      </c>
      <c r="G50" s="339">
        <v>25149589</v>
      </c>
      <c r="H50" s="339">
        <v>2637654</v>
      </c>
      <c r="I50" s="328">
        <v>0</v>
      </c>
      <c r="J50" s="339">
        <v>171011.29</v>
      </c>
      <c r="K50" s="339">
        <v>625635.07999999996</v>
      </c>
      <c r="L50" s="339">
        <v>0</v>
      </c>
      <c r="M50" s="328">
        <v>-16853.640000000014</v>
      </c>
      <c r="N50" s="328">
        <v>1101426.6000000029</v>
      </c>
      <c r="O50" s="339">
        <v>344.67</v>
      </c>
      <c r="P50" s="339">
        <v>15562.569999999818</v>
      </c>
      <c r="Q50" s="328">
        <v>1332681.6400000073</v>
      </c>
      <c r="R50" s="339">
        <v>0</v>
      </c>
      <c r="S50" s="339">
        <v>2978296.1199999992</v>
      </c>
      <c r="T50" s="329">
        <v>15836476.430000011</v>
      </c>
      <c r="U50" s="328">
        <v>0</v>
      </c>
      <c r="V50" s="339">
        <v>65964.790000000037</v>
      </c>
      <c r="W50" s="336">
        <v>355605.17999999993</v>
      </c>
      <c r="X50" s="331">
        <v>0</v>
      </c>
      <c r="Y50" s="328">
        <v>0</v>
      </c>
      <c r="Z50" s="328">
        <v>0</v>
      </c>
      <c r="AA50" s="328">
        <v>0</v>
      </c>
      <c r="AB50" s="297">
        <f t="shared" si="0"/>
        <v>22466151.550000086</v>
      </c>
      <c r="AC50" s="296">
        <f>VLOOKUP(A50,'Official Claims 2016Q4'!$B$2:$U$434,7,FALSE)</f>
        <v>1881220</v>
      </c>
      <c r="AD50" s="296">
        <f>VLOOKUP(A50,'Official Claims 2016Q4'!$B$2:$U$434,12,FALSE)</f>
        <v>1348589</v>
      </c>
      <c r="AE50" s="296">
        <f>VLOOKUP(A50,'Official Claims 2016Q4'!$B$2:$U$434,17,FALSE)</f>
        <v>18814772.550000086</v>
      </c>
      <c r="AF50" s="296">
        <f>VLOOKUP(A50,'Official Claims 2016Q4'!$B$2:$U$434,18,FALSE)</f>
        <v>421570</v>
      </c>
      <c r="AG50" s="339">
        <v>951462.51</v>
      </c>
      <c r="AH50" s="339">
        <v>929756.62000000291</v>
      </c>
      <c r="AI50" s="339">
        <v>0</v>
      </c>
      <c r="AJ50" s="339">
        <v>991922.6500000183</v>
      </c>
      <c r="AK50" s="339">
        <v>0</v>
      </c>
      <c r="AL50" s="339">
        <v>0</v>
      </c>
      <c r="AM50" s="339">
        <v>356666.22999999265</v>
      </c>
      <c r="AN50" s="339">
        <v>0</v>
      </c>
      <c r="AO50" s="339">
        <v>0</v>
      </c>
      <c r="AP50" s="339">
        <v>9407386.2750000041</v>
      </c>
      <c r="AQ50" s="340">
        <v>9407386.2750000041</v>
      </c>
      <c r="AR50" s="339">
        <v>421569.97</v>
      </c>
    </row>
    <row r="51" spans="1:44">
      <c r="A51" s="341" t="s">
        <v>579</v>
      </c>
      <c r="B51" s="333" t="s">
        <v>886</v>
      </c>
      <c r="C51" s="334" t="s">
        <v>82</v>
      </c>
      <c r="D51" s="334" t="s">
        <v>12</v>
      </c>
      <c r="E51" s="334" t="s">
        <v>16</v>
      </c>
      <c r="F51" s="335" t="s">
        <v>48</v>
      </c>
      <c r="G51" s="339">
        <v>1269525</v>
      </c>
      <c r="H51" s="339">
        <v>157800</v>
      </c>
      <c r="I51" s="328">
        <v>0</v>
      </c>
      <c r="J51" s="339">
        <v>0</v>
      </c>
      <c r="K51" s="339">
        <v>0</v>
      </c>
      <c r="L51" s="339">
        <v>0</v>
      </c>
      <c r="M51" s="328">
        <v>514.74000000002127</v>
      </c>
      <c r="N51" s="328">
        <v>72896.819999999978</v>
      </c>
      <c r="O51" s="339">
        <v>0</v>
      </c>
      <c r="P51" s="339">
        <v>-125293.75999999999</v>
      </c>
      <c r="Q51" s="328">
        <v>578074.07000001636</v>
      </c>
      <c r="R51" s="339">
        <v>0</v>
      </c>
      <c r="S51" s="339">
        <v>0</v>
      </c>
      <c r="T51" s="329">
        <v>0</v>
      </c>
      <c r="U51" s="328">
        <v>0</v>
      </c>
      <c r="V51" s="339">
        <v>0</v>
      </c>
      <c r="W51" s="336">
        <v>0</v>
      </c>
      <c r="X51" s="331">
        <v>0</v>
      </c>
      <c r="Y51" s="328">
        <v>0</v>
      </c>
      <c r="Z51" s="328">
        <v>0</v>
      </c>
      <c r="AA51" s="328">
        <v>0</v>
      </c>
      <c r="AB51" s="297">
        <f t="shared" si="0"/>
        <v>526191.5</v>
      </c>
      <c r="AC51" s="296">
        <f>VLOOKUP(A51,'Official Claims 2016Q4'!$B$2:$U$434,7,FALSE)</f>
        <v>73411.5</v>
      </c>
      <c r="AD51" s="296">
        <f>VLOOKUP(A51,'Official Claims 2016Q4'!$B$2:$U$434,12,FALSE)</f>
        <v>452780</v>
      </c>
      <c r="AE51" s="296">
        <f>VLOOKUP(A51,'Official Claims 2016Q4'!$B$2:$U$434,17,FALSE)</f>
        <v>0</v>
      </c>
      <c r="AF51" s="296">
        <f>VLOOKUP(A51,'Official Claims 2016Q4'!$B$2:$U$434,18,FALSE)</f>
        <v>0</v>
      </c>
      <c r="AG51" s="339">
        <v>20398.04</v>
      </c>
      <c r="AH51" s="339">
        <v>53013.51999999999</v>
      </c>
      <c r="AI51" s="339">
        <v>0</v>
      </c>
      <c r="AJ51" s="339">
        <v>452780.31000001635</v>
      </c>
      <c r="AK51" s="339">
        <v>0</v>
      </c>
      <c r="AL51" s="339">
        <v>0</v>
      </c>
      <c r="AM51" s="339">
        <v>0</v>
      </c>
      <c r="AN51" s="339">
        <v>0</v>
      </c>
      <c r="AO51" s="339">
        <v>0</v>
      </c>
      <c r="AP51" s="339">
        <v>0</v>
      </c>
      <c r="AQ51" s="340">
        <v>0</v>
      </c>
      <c r="AR51" s="339">
        <v>0</v>
      </c>
    </row>
    <row r="52" spans="1:44">
      <c r="A52" s="341" t="s">
        <v>580</v>
      </c>
      <c r="B52" s="333" t="s">
        <v>887</v>
      </c>
      <c r="C52" s="334" t="s">
        <v>273</v>
      </c>
      <c r="D52" s="334" t="s">
        <v>12</v>
      </c>
      <c r="E52" s="334" t="s">
        <v>15</v>
      </c>
      <c r="F52" s="335" t="s">
        <v>68</v>
      </c>
      <c r="G52" s="339">
        <v>34087935</v>
      </c>
      <c r="H52" s="339">
        <v>906082</v>
      </c>
      <c r="I52" s="328">
        <v>0</v>
      </c>
      <c r="J52" s="339">
        <v>0</v>
      </c>
      <c r="K52" s="339">
        <v>0</v>
      </c>
      <c r="L52" s="339">
        <v>0</v>
      </c>
      <c r="M52" s="328">
        <v>10215.350000000115</v>
      </c>
      <c r="N52" s="328">
        <v>1535419.1</v>
      </c>
      <c r="O52" s="339">
        <v>4601.9799999999996</v>
      </c>
      <c r="P52" s="339">
        <v>-464240.91000000027</v>
      </c>
      <c r="Q52" s="328">
        <v>12864556.900000054</v>
      </c>
      <c r="R52" s="339">
        <v>0</v>
      </c>
      <c r="S52" s="339">
        <v>1286307.3400000031</v>
      </c>
      <c r="T52" s="329">
        <v>18753757.430000048</v>
      </c>
      <c r="U52" s="328">
        <v>0</v>
      </c>
      <c r="V52" s="339">
        <v>3160.9900000000002</v>
      </c>
      <c r="W52" s="336">
        <v>2768.6900000000005</v>
      </c>
      <c r="X52" s="331">
        <v>0</v>
      </c>
      <c r="Y52" s="328">
        <v>0</v>
      </c>
      <c r="Z52" s="328">
        <v>0</v>
      </c>
      <c r="AA52" s="328">
        <v>0</v>
      </c>
      <c r="AB52" s="297">
        <f t="shared" si="0"/>
        <v>33996507.651927128</v>
      </c>
      <c r="AC52" s="296">
        <f>VLOOKUP(A52,'Official Claims 2016Q4'!$B$2:$U$434,7,FALSE)</f>
        <v>1545631</v>
      </c>
      <c r="AD52" s="296">
        <f>VLOOKUP(A52,'Official Claims 2016Q4'!$B$2:$U$434,12,FALSE)</f>
        <v>12404881.699999999</v>
      </c>
      <c r="AE52" s="296">
        <f>VLOOKUP(A52,'Official Claims 2016Q4'!$B$2:$U$434,17,FALSE)</f>
        <v>20040065.271927129</v>
      </c>
      <c r="AF52" s="296">
        <f>VLOOKUP(A52,'Official Claims 2016Q4'!$B$2:$U$434,18,FALSE)</f>
        <v>5929.68</v>
      </c>
      <c r="AG52" s="339">
        <v>1340312.9700000004</v>
      </c>
      <c r="AH52" s="339">
        <v>205321.47999999986</v>
      </c>
      <c r="AI52" s="339">
        <v>0</v>
      </c>
      <c r="AJ52" s="339">
        <v>12312136.240000049</v>
      </c>
      <c r="AK52" s="339">
        <v>0</v>
      </c>
      <c r="AL52" s="339">
        <v>0</v>
      </c>
      <c r="AM52" s="339">
        <v>92781.730000000796</v>
      </c>
      <c r="AN52" s="339">
        <v>3315007.669999999</v>
      </c>
      <c r="AO52" s="339">
        <v>16725057.100000054</v>
      </c>
      <c r="AP52" s="339">
        <v>0</v>
      </c>
      <c r="AQ52" s="340">
        <v>0</v>
      </c>
      <c r="AR52" s="339">
        <v>5929.68</v>
      </c>
    </row>
    <row r="53" spans="1:44">
      <c r="A53" s="341" t="s">
        <v>552</v>
      </c>
      <c r="B53" s="333" t="s">
        <v>451</v>
      </c>
      <c r="C53" s="334" t="s">
        <v>83</v>
      </c>
      <c r="D53" s="334" t="s">
        <v>12</v>
      </c>
      <c r="E53" s="334" t="s">
        <v>15</v>
      </c>
      <c r="F53" s="335" t="s">
        <v>67</v>
      </c>
      <c r="G53" s="339">
        <v>8739228</v>
      </c>
      <c r="H53" s="339">
        <v>401068</v>
      </c>
      <c r="I53" s="328">
        <v>0</v>
      </c>
      <c r="J53" s="339">
        <v>0</v>
      </c>
      <c r="K53" s="339">
        <v>0</v>
      </c>
      <c r="L53" s="339">
        <v>0</v>
      </c>
      <c r="M53" s="328">
        <v>2625.2100000000014</v>
      </c>
      <c r="N53" s="328">
        <v>332333.83000000007</v>
      </c>
      <c r="O53" s="339">
        <v>330.24</v>
      </c>
      <c r="P53" s="339">
        <v>65311.589999998898</v>
      </c>
      <c r="Q53" s="328">
        <v>2544442.1800000877</v>
      </c>
      <c r="R53" s="339">
        <v>930546.74</v>
      </c>
      <c r="S53" s="339">
        <v>3653868.959999999</v>
      </c>
      <c r="T53" s="329">
        <v>278814.51000000339</v>
      </c>
      <c r="U53" s="328">
        <v>0</v>
      </c>
      <c r="V53" s="339">
        <v>70260.2</v>
      </c>
      <c r="W53" s="336">
        <v>26398.65</v>
      </c>
      <c r="X53" s="331">
        <v>0</v>
      </c>
      <c r="Y53" s="328">
        <v>0</v>
      </c>
      <c r="Z53" s="328">
        <v>0</v>
      </c>
      <c r="AA53" s="328">
        <v>0</v>
      </c>
      <c r="AB53" s="297">
        <f t="shared" si="0"/>
        <v>7904929.791811591</v>
      </c>
      <c r="AC53" s="296">
        <f>VLOOKUP(A53,'Official Claims 2016Q4'!$B$2:$U$434,7,FALSE)</f>
        <v>334959.09999999998</v>
      </c>
      <c r="AD53" s="296">
        <f>VLOOKUP(A53,'Official Claims 2016Q4'!$B$2:$U$434,12,FALSE)</f>
        <v>2610080</v>
      </c>
      <c r="AE53" s="296">
        <f>VLOOKUP(A53,'Official Claims 2016Q4'!$B$2:$U$434,17,FALSE)</f>
        <v>4863231.7918115901</v>
      </c>
      <c r="AF53" s="296">
        <f>VLOOKUP(A53,'Official Claims 2016Q4'!$B$2:$U$434,18,FALSE)</f>
        <v>96658.9</v>
      </c>
      <c r="AG53" s="339">
        <v>318080.94000000006</v>
      </c>
      <c r="AH53" s="339">
        <v>16878.100000000035</v>
      </c>
      <c r="AI53" s="339">
        <v>0</v>
      </c>
      <c r="AJ53" s="339">
        <v>2610084.0100000859</v>
      </c>
      <c r="AK53" s="339">
        <v>0</v>
      </c>
      <c r="AL53" s="339">
        <v>0</v>
      </c>
      <c r="AM53" s="339">
        <v>0</v>
      </c>
      <c r="AN53" s="339">
        <v>4863230.2100000028</v>
      </c>
      <c r="AO53" s="339">
        <v>0</v>
      </c>
      <c r="AP53" s="339">
        <v>0</v>
      </c>
      <c r="AQ53" s="340">
        <v>0</v>
      </c>
      <c r="AR53" s="339">
        <v>96658.85</v>
      </c>
    </row>
    <row r="54" spans="1:44">
      <c r="A54" s="341" t="s">
        <v>543</v>
      </c>
      <c r="B54" s="333" t="s">
        <v>888</v>
      </c>
      <c r="C54" s="334" t="s">
        <v>82</v>
      </c>
      <c r="D54" s="334" t="s">
        <v>13</v>
      </c>
      <c r="E54" s="334" t="s">
        <v>16</v>
      </c>
      <c r="F54" s="335" t="s">
        <v>48</v>
      </c>
      <c r="G54" s="328">
        <v>1794545</v>
      </c>
      <c r="H54" s="328">
        <v>109389</v>
      </c>
      <c r="I54" s="328">
        <v>0</v>
      </c>
      <c r="J54" s="339">
        <v>0</v>
      </c>
      <c r="K54" s="339">
        <v>0</v>
      </c>
      <c r="L54" s="339">
        <v>0</v>
      </c>
      <c r="M54" s="328">
        <v>1079.419999999996</v>
      </c>
      <c r="N54" s="328">
        <v>24261.730000000003</v>
      </c>
      <c r="O54" s="328">
        <v>0</v>
      </c>
      <c r="P54" s="328">
        <v>-35107.500000000058</v>
      </c>
      <c r="Q54" s="328">
        <v>928679.92000007187</v>
      </c>
      <c r="R54" s="328">
        <v>0</v>
      </c>
      <c r="S54" s="328">
        <v>0</v>
      </c>
      <c r="T54" s="329">
        <v>0</v>
      </c>
      <c r="U54" s="328">
        <v>0</v>
      </c>
      <c r="V54" s="328">
        <v>0</v>
      </c>
      <c r="W54" s="336">
        <v>0</v>
      </c>
      <c r="X54" s="331">
        <v>0</v>
      </c>
      <c r="Y54" s="328">
        <v>0</v>
      </c>
      <c r="Z54" s="328">
        <v>0</v>
      </c>
      <c r="AA54" s="328">
        <v>0</v>
      </c>
      <c r="AB54" s="297">
        <f t="shared" si="0"/>
        <v>918913.13</v>
      </c>
      <c r="AC54" s="296">
        <f>VLOOKUP(A54,'Official Claims 2016Q4'!$B$2:$U$434,7,FALSE)</f>
        <v>25341.129999999997</v>
      </c>
      <c r="AD54" s="296">
        <f>VLOOKUP(A54,'Official Claims 2016Q4'!$B$2:$U$434,12,FALSE)</f>
        <v>893572</v>
      </c>
      <c r="AE54" s="296">
        <f>VLOOKUP(A54,'Official Claims 2016Q4'!$B$2:$U$434,17,FALSE)</f>
        <v>0</v>
      </c>
      <c r="AF54" s="296">
        <f>VLOOKUP(A54,'Official Claims 2016Q4'!$B$2:$U$434,18,FALSE)</f>
        <v>0</v>
      </c>
      <c r="AG54" s="328">
        <v>23899.620000000003</v>
      </c>
      <c r="AH54" s="328">
        <v>1441.5299999999961</v>
      </c>
      <c r="AI54" s="328">
        <v>0</v>
      </c>
      <c r="AJ54" s="328">
        <v>893572.42000007187</v>
      </c>
      <c r="AK54" s="328">
        <v>0</v>
      </c>
      <c r="AL54" s="328">
        <v>0</v>
      </c>
      <c r="AM54" s="328">
        <v>0</v>
      </c>
      <c r="AN54" s="328">
        <v>0</v>
      </c>
      <c r="AO54" s="328">
        <v>0</v>
      </c>
      <c r="AP54" s="328">
        <v>0</v>
      </c>
      <c r="AQ54" s="337">
        <v>0</v>
      </c>
      <c r="AR54" s="328">
        <v>0</v>
      </c>
    </row>
    <row r="55" spans="1:44">
      <c r="A55" s="341" t="s">
        <v>581</v>
      </c>
      <c r="B55" s="333" t="s">
        <v>889</v>
      </c>
      <c r="C55" s="334" t="s">
        <v>83</v>
      </c>
      <c r="D55" s="334" t="s">
        <v>13</v>
      </c>
      <c r="E55" s="334" t="s">
        <v>15</v>
      </c>
      <c r="F55" s="335" t="s">
        <v>67</v>
      </c>
      <c r="G55" s="328">
        <v>4212157</v>
      </c>
      <c r="H55" s="328">
        <v>214663</v>
      </c>
      <c r="I55" s="328">
        <v>0</v>
      </c>
      <c r="J55" s="339">
        <v>0</v>
      </c>
      <c r="K55" s="339">
        <v>0</v>
      </c>
      <c r="L55" s="339">
        <v>0</v>
      </c>
      <c r="M55" s="328">
        <v>4270.2200000000157</v>
      </c>
      <c r="N55" s="328">
        <v>149821.70199999999</v>
      </c>
      <c r="O55" s="328">
        <v>-1280</v>
      </c>
      <c r="P55" s="328">
        <v>-89192.359999999346</v>
      </c>
      <c r="Q55" s="328">
        <v>1384942.5699999908</v>
      </c>
      <c r="R55" s="328">
        <v>-25894.53</v>
      </c>
      <c r="S55" s="328">
        <v>1155545.6900000002</v>
      </c>
      <c r="T55" s="329">
        <v>81430.299999999552</v>
      </c>
      <c r="U55" s="328">
        <v>0</v>
      </c>
      <c r="V55" s="328">
        <v>3058.8399999999988</v>
      </c>
      <c r="W55" s="336">
        <v>44226.12</v>
      </c>
      <c r="X55" s="331">
        <v>0</v>
      </c>
      <c r="Y55" s="328">
        <v>0</v>
      </c>
      <c r="Z55" s="328">
        <v>0</v>
      </c>
      <c r="AA55" s="328">
        <v>0</v>
      </c>
      <c r="AB55" s="297">
        <f t="shared" si="0"/>
        <v>2706927.5957160098</v>
      </c>
      <c r="AC55" s="296">
        <f>VLOOKUP(A55,'Official Claims 2016Q4'!$B$2:$U$434,7,FALSE)</f>
        <v>154091.5</v>
      </c>
      <c r="AD55" s="296">
        <f>VLOOKUP(A55,'Official Claims 2016Q4'!$B$2:$U$434,12,FALSE)</f>
        <v>1294470</v>
      </c>
      <c r="AE55" s="296">
        <f>VLOOKUP(A55,'Official Claims 2016Q4'!$B$2:$U$434,17,FALSE)</f>
        <v>1211081.0957160101</v>
      </c>
      <c r="AF55" s="296">
        <f>VLOOKUP(A55,'Official Claims 2016Q4'!$B$2:$U$434,18,FALSE)</f>
        <v>47285</v>
      </c>
      <c r="AG55" s="328">
        <v>133986.42199999999</v>
      </c>
      <c r="AH55" s="328">
        <v>20105.500000000036</v>
      </c>
      <c r="AI55" s="328">
        <v>0</v>
      </c>
      <c r="AJ55" s="328">
        <v>1198300.1999999923</v>
      </c>
      <c r="AK55" s="328">
        <v>0</v>
      </c>
      <c r="AL55" s="328">
        <v>0</v>
      </c>
      <c r="AM55" s="328">
        <v>96170.009999999093</v>
      </c>
      <c r="AN55" s="328">
        <v>1211081.4599999997</v>
      </c>
      <c r="AO55" s="328">
        <v>0</v>
      </c>
      <c r="AP55" s="328">
        <v>0</v>
      </c>
      <c r="AQ55" s="337">
        <v>0</v>
      </c>
      <c r="AR55" s="328">
        <v>47284.959999999999</v>
      </c>
    </row>
    <row r="56" spans="1:44">
      <c r="A56" s="341" t="s">
        <v>600</v>
      </c>
      <c r="B56" s="333" t="s">
        <v>890</v>
      </c>
      <c r="C56" s="334" t="s">
        <v>83</v>
      </c>
      <c r="D56" s="334" t="s">
        <v>13</v>
      </c>
      <c r="E56" s="334" t="s">
        <v>15</v>
      </c>
      <c r="F56" s="335" t="s">
        <v>67</v>
      </c>
      <c r="G56" s="328">
        <v>1555273</v>
      </c>
      <c r="H56" s="328">
        <v>124482</v>
      </c>
      <c r="I56" s="328">
        <v>0</v>
      </c>
      <c r="J56" s="339">
        <v>0</v>
      </c>
      <c r="K56" s="339">
        <v>0</v>
      </c>
      <c r="L56" s="339">
        <v>0</v>
      </c>
      <c r="M56" s="328">
        <v>1765.689999999996</v>
      </c>
      <c r="N56" s="328">
        <v>64013.33</v>
      </c>
      <c r="O56" s="328">
        <v>-408.94</v>
      </c>
      <c r="P56" s="328">
        <v>-176711.38999999809</v>
      </c>
      <c r="Q56" s="328">
        <v>805554.35000000952</v>
      </c>
      <c r="R56" s="328">
        <v>-747</v>
      </c>
      <c r="S56" s="328">
        <v>63909.5</v>
      </c>
      <c r="T56" s="329">
        <v>426523.62</v>
      </c>
      <c r="U56" s="328">
        <v>0</v>
      </c>
      <c r="V56" s="328">
        <v>4559.7800000000034</v>
      </c>
      <c r="W56" s="336">
        <v>125777.95999999999</v>
      </c>
      <c r="X56" s="331">
        <v>0</v>
      </c>
      <c r="Y56" s="328">
        <v>0</v>
      </c>
      <c r="Z56" s="328">
        <v>0</v>
      </c>
      <c r="AA56" s="328">
        <v>0</v>
      </c>
      <c r="AB56" s="297">
        <f t="shared" si="0"/>
        <v>1314237.132</v>
      </c>
      <c r="AC56" s="296">
        <f>VLOOKUP(A56,'Official Claims 2016Q4'!$B$2:$U$434,7,FALSE)</f>
        <v>65779.009999999995</v>
      </c>
      <c r="AD56" s="296">
        <f>VLOOKUP(A56,'Official Claims 2016Q4'!$B$2:$U$434,12,FALSE)</f>
        <v>628434</v>
      </c>
      <c r="AE56" s="296">
        <f>VLOOKUP(A56,'Official Claims 2016Q4'!$B$2:$U$434,17,FALSE)</f>
        <v>489686.12199999997</v>
      </c>
      <c r="AF56" s="296">
        <f>VLOOKUP(A56,'Official Claims 2016Q4'!$B$2:$U$434,18,FALSE)</f>
        <v>130338</v>
      </c>
      <c r="AG56" s="328">
        <v>57866.61</v>
      </c>
      <c r="AH56" s="328">
        <v>7912.4100000000035</v>
      </c>
      <c r="AI56" s="328">
        <v>0</v>
      </c>
      <c r="AJ56" s="328">
        <v>382466.25000001746</v>
      </c>
      <c r="AK56" s="328">
        <v>0</v>
      </c>
      <c r="AL56" s="328">
        <v>0</v>
      </c>
      <c r="AM56" s="328">
        <v>245967.76999999397</v>
      </c>
      <c r="AN56" s="328">
        <v>489686.12</v>
      </c>
      <c r="AO56" s="328">
        <v>0</v>
      </c>
      <c r="AP56" s="328">
        <v>0</v>
      </c>
      <c r="AQ56" s="337">
        <v>0</v>
      </c>
      <c r="AR56" s="328">
        <v>130337.74</v>
      </c>
    </row>
    <row r="57" spans="1:44">
      <c r="A57" s="341" t="s">
        <v>582</v>
      </c>
      <c r="B57" s="333" t="s">
        <v>891</v>
      </c>
      <c r="C57" s="334" t="s">
        <v>82</v>
      </c>
      <c r="D57" s="334" t="s">
        <v>13</v>
      </c>
      <c r="E57" s="334" t="s">
        <v>16</v>
      </c>
      <c r="F57" s="335" t="s">
        <v>48</v>
      </c>
      <c r="G57" s="328">
        <v>887112</v>
      </c>
      <c r="H57" s="328">
        <v>90906</v>
      </c>
      <c r="I57" s="328">
        <v>0</v>
      </c>
      <c r="J57" s="339">
        <v>0</v>
      </c>
      <c r="K57" s="339">
        <v>0</v>
      </c>
      <c r="L57" s="339">
        <v>0</v>
      </c>
      <c r="M57" s="328">
        <v>-14.809999999971055</v>
      </c>
      <c r="N57" s="328">
        <v>50935.609999999899</v>
      </c>
      <c r="O57" s="328">
        <v>0</v>
      </c>
      <c r="P57" s="328">
        <v>-134061.65999999977</v>
      </c>
      <c r="Q57" s="328">
        <v>243103.14999999976</v>
      </c>
      <c r="R57" s="328">
        <v>0</v>
      </c>
      <c r="S57" s="328">
        <v>0</v>
      </c>
      <c r="T57" s="329">
        <v>0</v>
      </c>
      <c r="U57" s="328">
        <v>0</v>
      </c>
      <c r="V57" s="328">
        <v>0</v>
      </c>
      <c r="W57" s="336">
        <v>0</v>
      </c>
      <c r="X57" s="331">
        <v>0</v>
      </c>
      <c r="Y57" s="328">
        <v>0</v>
      </c>
      <c r="Z57" s="328">
        <v>0</v>
      </c>
      <c r="AA57" s="328">
        <v>0</v>
      </c>
      <c r="AB57" s="297">
        <f t="shared" si="0"/>
        <v>159961.79999999999</v>
      </c>
      <c r="AC57" s="296">
        <f>VLOOKUP(A57,'Official Claims 2016Q4'!$B$2:$U$434,7,FALSE)</f>
        <v>50920.800000000003</v>
      </c>
      <c r="AD57" s="296">
        <f>VLOOKUP(A57,'Official Claims 2016Q4'!$B$2:$U$434,12,FALSE)</f>
        <v>109041</v>
      </c>
      <c r="AE57" s="296">
        <f>VLOOKUP(A57,'Official Claims 2016Q4'!$B$2:$U$434,17,FALSE)</f>
        <v>0</v>
      </c>
      <c r="AF57" s="296">
        <f>VLOOKUP(A57,'Official Claims 2016Q4'!$B$2:$U$434,18,FALSE)</f>
        <v>0</v>
      </c>
      <c r="AG57" s="328">
        <v>16931.689999999999</v>
      </c>
      <c r="AH57" s="328">
        <v>33989.109999999928</v>
      </c>
      <c r="AI57" s="328">
        <v>0</v>
      </c>
      <c r="AJ57" s="328">
        <v>109041.48999999999</v>
      </c>
      <c r="AK57" s="328">
        <v>0</v>
      </c>
      <c r="AL57" s="328">
        <v>0</v>
      </c>
      <c r="AM57" s="328">
        <v>0</v>
      </c>
      <c r="AN57" s="328">
        <v>0</v>
      </c>
      <c r="AO57" s="328">
        <v>0</v>
      </c>
      <c r="AP57" s="328">
        <v>0</v>
      </c>
      <c r="AQ57" s="337">
        <v>0</v>
      </c>
      <c r="AR57" s="328">
        <v>0</v>
      </c>
    </row>
    <row r="58" spans="1:44">
      <c r="A58" s="341" t="s">
        <v>544</v>
      </c>
      <c r="B58" s="333" t="s">
        <v>892</v>
      </c>
      <c r="C58" s="334" t="s">
        <v>273</v>
      </c>
      <c r="D58" s="334" t="s">
        <v>11</v>
      </c>
      <c r="E58" s="334" t="s">
        <v>15</v>
      </c>
      <c r="F58" s="335" t="s">
        <v>67</v>
      </c>
      <c r="G58" s="328">
        <v>3172896</v>
      </c>
      <c r="H58" s="328">
        <v>319261</v>
      </c>
      <c r="I58" s="328">
        <v>0</v>
      </c>
      <c r="J58" s="339">
        <v>0</v>
      </c>
      <c r="K58" s="339">
        <v>0</v>
      </c>
      <c r="L58" s="339">
        <v>0</v>
      </c>
      <c r="M58" s="328">
        <v>5270.7599999999948</v>
      </c>
      <c r="N58" s="328">
        <v>93499.599999999889</v>
      </c>
      <c r="O58" s="328">
        <v>227.5</v>
      </c>
      <c r="P58" s="328">
        <v>107348.73999999961</v>
      </c>
      <c r="Q58" s="328">
        <v>1565595.4900000915</v>
      </c>
      <c r="R58" s="328">
        <v>0</v>
      </c>
      <c r="S58" s="328">
        <v>0</v>
      </c>
      <c r="T58" s="329">
        <v>0</v>
      </c>
      <c r="U58" s="328">
        <v>0</v>
      </c>
      <c r="V58" s="328">
        <v>0</v>
      </c>
      <c r="W58" s="336">
        <v>0</v>
      </c>
      <c r="X58" s="331">
        <v>0</v>
      </c>
      <c r="Y58" s="328">
        <v>0</v>
      </c>
      <c r="Z58" s="328">
        <v>0</v>
      </c>
      <c r="AA58" s="328">
        <v>0</v>
      </c>
      <c r="AB58" s="297">
        <f t="shared" si="0"/>
        <v>1771940.4</v>
      </c>
      <c r="AC58" s="296">
        <f>VLOOKUP(A58,'Official Claims 2016Q4'!$B$2:$U$434,7,FALSE)</f>
        <v>98770.4</v>
      </c>
      <c r="AD58" s="296">
        <f>VLOOKUP(A58,'Official Claims 2016Q4'!$B$2:$U$434,12,FALSE)</f>
        <v>1673170</v>
      </c>
      <c r="AE58" s="296">
        <f>VLOOKUP(A58,'Official Claims 2016Q4'!$B$2:$U$434,17,FALSE)</f>
        <v>0</v>
      </c>
      <c r="AF58" s="296">
        <f>VLOOKUP(A58,'Official Claims 2016Q4'!$B$2:$U$434,18,FALSE)</f>
        <v>0</v>
      </c>
      <c r="AG58" s="328">
        <v>46978.48000000001</v>
      </c>
      <c r="AH58" s="328">
        <v>51791.879999999874</v>
      </c>
      <c r="AI58" s="328">
        <v>0</v>
      </c>
      <c r="AJ58" s="328">
        <v>1673171.730000091</v>
      </c>
      <c r="AK58" s="328">
        <v>0</v>
      </c>
      <c r="AL58" s="328">
        <v>0</v>
      </c>
      <c r="AM58" s="328">
        <v>0</v>
      </c>
      <c r="AN58" s="328">
        <v>0</v>
      </c>
      <c r="AO58" s="328">
        <v>0</v>
      </c>
      <c r="AP58" s="328">
        <v>0</v>
      </c>
      <c r="AQ58" s="337">
        <v>0</v>
      </c>
      <c r="AR58" s="328">
        <v>0</v>
      </c>
    </row>
    <row r="59" spans="1:44">
      <c r="A59" s="341" t="s">
        <v>703</v>
      </c>
      <c r="B59" s="333" t="s">
        <v>893</v>
      </c>
      <c r="C59" s="334" t="s">
        <v>83</v>
      </c>
      <c r="D59" s="334" t="s">
        <v>11</v>
      </c>
      <c r="E59" s="334" t="s">
        <v>15</v>
      </c>
      <c r="F59" s="335" t="s">
        <v>67</v>
      </c>
      <c r="G59" s="328">
        <v>1136820</v>
      </c>
      <c r="H59" s="328">
        <v>156167</v>
      </c>
      <c r="I59" s="328">
        <v>0</v>
      </c>
      <c r="J59" s="339">
        <v>0</v>
      </c>
      <c r="K59" s="339">
        <v>0</v>
      </c>
      <c r="L59" s="339">
        <v>0</v>
      </c>
      <c r="M59" s="328">
        <v>3891.1900000000023</v>
      </c>
      <c r="N59" s="328">
        <v>51247.74000000002</v>
      </c>
      <c r="O59" s="328">
        <v>-500</v>
      </c>
      <c r="P59" s="328">
        <v>95710.04000000027</v>
      </c>
      <c r="Q59" s="328">
        <v>644113.91000002681</v>
      </c>
      <c r="R59" s="328">
        <v>0</v>
      </c>
      <c r="S59" s="328">
        <v>1126791.3199999998</v>
      </c>
      <c r="T59" s="329">
        <v>88636.060000000289</v>
      </c>
      <c r="U59" s="328">
        <v>0</v>
      </c>
      <c r="V59" s="328">
        <v>370.74000000000024</v>
      </c>
      <c r="W59" s="336">
        <v>23457.649999999994</v>
      </c>
      <c r="X59" s="331">
        <v>0</v>
      </c>
      <c r="Y59" s="328">
        <v>0</v>
      </c>
      <c r="Z59" s="328">
        <v>0</v>
      </c>
      <c r="AA59" s="328">
        <v>0</v>
      </c>
      <c r="AB59" s="297">
        <f t="shared" si="0"/>
        <v>2033719.1796515898</v>
      </c>
      <c r="AC59" s="296">
        <f>VLOOKUP(A59,'Official Claims 2016Q4'!$B$2:$U$434,7,FALSE)</f>
        <v>55139</v>
      </c>
      <c r="AD59" s="296">
        <f>VLOOKUP(A59,'Official Claims 2016Q4'!$B$2:$U$434,12,FALSE)</f>
        <v>739324.3</v>
      </c>
      <c r="AE59" s="296">
        <f>VLOOKUP(A59,'Official Claims 2016Q4'!$B$2:$U$434,17,FALSE)</f>
        <v>1215427.4796515899</v>
      </c>
      <c r="AF59" s="296">
        <f>VLOOKUP(A59,'Official Claims 2016Q4'!$B$2:$U$434,18,FALSE)</f>
        <v>23828.400000000001</v>
      </c>
      <c r="AG59" s="328">
        <v>35436.269999999997</v>
      </c>
      <c r="AH59" s="328">
        <v>19702.660000000025</v>
      </c>
      <c r="AI59" s="328">
        <v>0</v>
      </c>
      <c r="AJ59" s="328">
        <v>675911.62000002689</v>
      </c>
      <c r="AK59" s="328">
        <v>0</v>
      </c>
      <c r="AL59" s="328">
        <v>0</v>
      </c>
      <c r="AM59" s="328">
        <v>63412.330000000249</v>
      </c>
      <c r="AN59" s="328">
        <v>1215427.3800000001</v>
      </c>
      <c r="AO59" s="328">
        <v>0</v>
      </c>
      <c r="AP59" s="328">
        <v>0</v>
      </c>
      <c r="AQ59" s="337">
        <v>0</v>
      </c>
      <c r="AR59" s="328">
        <v>23828.39</v>
      </c>
    </row>
    <row r="60" spans="1:44">
      <c r="A60" s="341" t="s">
        <v>601</v>
      </c>
      <c r="B60" s="333" t="s">
        <v>894</v>
      </c>
      <c r="C60" s="334" t="s">
        <v>83</v>
      </c>
      <c r="D60" s="334" t="s">
        <v>11</v>
      </c>
      <c r="E60" s="334" t="s">
        <v>15</v>
      </c>
      <c r="F60" s="335" t="s">
        <v>67</v>
      </c>
      <c r="G60" s="328">
        <v>836138</v>
      </c>
      <c r="H60" s="328">
        <v>72588</v>
      </c>
      <c r="I60" s="328">
        <v>0</v>
      </c>
      <c r="J60" s="339">
        <v>0</v>
      </c>
      <c r="K60" s="339">
        <v>0</v>
      </c>
      <c r="L60" s="339">
        <v>0</v>
      </c>
      <c r="M60" s="328">
        <v>1431.5199999999991</v>
      </c>
      <c r="N60" s="328">
        <v>36777.410000000003</v>
      </c>
      <c r="O60" s="328">
        <v>0</v>
      </c>
      <c r="P60" s="328">
        <v>3648.2199999999825</v>
      </c>
      <c r="Q60" s="328">
        <v>116153.4199999993</v>
      </c>
      <c r="R60" s="328">
        <v>0</v>
      </c>
      <c r="S60" s="328">
        <v>2063</v>
      </c>
      <c r="T60" s="329">
        <v>26910</v>
      </c>
      <c r="U60" s="328">
        <v>0</v>
      </c>
      <c r="V60" s="328">
        <v>513.79</v>
      </c>
      <c r="W60" s="336">
        <v>48003.66</v>
      </c>
      <c r="X60" s="331">
        <v>0</v>
      </c>
      <c r="Y60" s="328">
        <v>0</v>
      </c>
      <c r="Z60" s="328">
        <v>0</v>
      </c>
      <c r="AA60" s="328">
        <v>0</v>
      </c>
      <c r="AB60" s="297">
        <f t="shared" si="0"/>
        <v>235501.06</v>
      </c>
      <c r="AC60" s="296">
        <f>VLOOKUP(A60,'Official Claims 2016Q4'!$B$2:$U$434,7,FALSE)</f>
        <v>38208.9</v>
      </c>
      <c r="AD60" s="296">
        <f>VLOOKUP(A60,'Official Claims 2016Q4'!$B$2:$U$434,12,FALSE)</f>
        <v>119801.76</v>
      </c>
      <c r="AE60" s="296">
        <f>VLOOKUP(A60,'Official Claims 2016Q4'!$B$2:$U$434,17,FALSE)</f>
        <v>28973</v>
      </c>
      <c r="AF60" s="296">
        <f>VLOOKUP(A60,'Official Claims 2016Q4'!$B$2:$U$434,18,FALSE)</f>
        <v>48517.4</v>
      </c>
      <c r="AG60" s="328">
        <v>30642.93</v>
      </c>
      <c r="AH60" s="328">
        <v>7566.0000000000064</v>
      </c>
      <c r="AI60" s="328">
        <v>0</v>
      </c>
      <c r="AJ60" s="328">
        <v>119834.87999999928</v>
      </c>
      <c r="AK60" s="328">
        <v>0</v>
      </c>
      <c r="AL60" s="328">
        <v>0</v>
      </c>
      <c r="AM60" s="328">
        <v>-33.24</v>
      </c>
      <c r="AN60" s="328">
        <v>28973</v>
      </c>
      <c r="AO60" s="328">
        <v>0</v>
      </c>
      <c r="AP60" s="328">
        <v>0</v>
      </c>
      <c r="AQ60" s="337">
        <v>0</v>
      </c>
      <c r="AR60" s="328">
        <v>48517.45</v>
      </c>
    </row>
    <row r="61" spans="1:44">
      <c r="A61" s="341" t="s">
        <v>704</v>
      </c>
      <c r="B61" s="333" t="s">
        <v>895</v>
      </c>
      <c r="C61" s="334" t="s">
        <v>83</v>
      </c>
      <c r="D61" s="334" t="s">
        <v>11</v>
      </c>
      <c r="E61" s="334" t="s">
        <v>16</v>
      </c>
      <c r="F61" s="335" t="s">
        <v>48</v>
      </c>
      <c r="G61" s="328">
        <v>336766</v>
      </c>
      <c r="H61" s="328">
        <v>0</v>
      </c>
      <c r="I61" s="328">
        <v>0</v>
      </c>
      <c r="J61" s="339">
        <v>0</v>
      </c>
      <c r="K61" s="339">
        <v>0</v>
      </c>
      <c r="L61" s="339">
        <v>0</v>
      </c>
      <c r="M61" s="328">
        <v>0</v>
      </c>
      <c r="N61" s="328">
        <v>25011.490000000129</v>
      </c>
      <c r="O61" s="328">
        <v>0</v>
      </c>
      <c r="P61" s="328">
        <v>3379.9600000000069</v>
      </c>
      <c r="Q61" s="328">
        <v>22103.209999999963</v>
      </c>
      <c r="R61" s="328">
        <v>0</v>
      </c>
      <c r="S61" s="328">
        <v>0</v>
      </c>
      <c r="T61" s="329">
        <v>0</v>
      </c>
      <c r="U61" s="328">
        <v>0</v>
      </c>
      <c r="V61" s="328">
        <v>0</v>
      </c>
      <c r="W61" s="336">
        <v>75.63</v>
      </c>
      <c r="X61" s="331">
        <v>0</v>
      </c>
      <c r="Y61" s="328">
        <v>0</v>
      </c>
      <c r="Z61" s="328">
        <v>0</v>
      </c>
      <c r="AA61" s="328">
        <v>0</v>
      </c>
      <c r="AB61" s="297">
        <f t="shared" si="0"/>
        <v>50570.279999999992</v>
      </c>
      <c r="AC61" s="296">
        <f>VLOOKUP(A61,'Official Claims 2016Q4'!$B$2:$U$434,7,FALSE)</f>
        <v>25011.449999999997</v>
      </c>
      <c r="AD61" s="296">
        <f>VLOOKUP(A61,'Official Claims 2016Q4'!$B$2:$U$434,12,FALSE)</f>
        <v>25483.200000000001</v>
      </c>
      <c r="AE61" s="296">
        <f>VLOOKUP(A61,'Official Claims 2016Q4'!$B$2:$U$434,17,FALSE)</f>
        <v>0</v>
      </c>
      <c r="AF61" s="296">
        <f>VLOOKUP(A61,'Official Claims 2016Q4'!$B$2:$U$434,18,FALSE)</f>
        <v>75.63</v>
      </c>
      <c r="AG61" s="328">
        <v>5315.3499999999995</v>
      </c>
      <c r="AH61" s="328">
        <v>19696.14000000013</v>
      </c>
      <c r="AI61" s="328">
        <v>0</v>
      </c>
      <c r="AJ61" s="328">
        <v>25483.169999999969</v>
      </c>
      <c r="AK61" s="328">
        <v>0</v>
      </c>
      <c r="AL61" s="328">
        <v>0</v>
      </c>
      <c r="AM61" s="328">
        <v>0</v>
      </c>
      <c r="AN61" s="328">
        <v>0</v>
      </c>
      <c r="AO61" s="328">
        <v>0</v>
      </c>
      <c r="AP61" s="328">
        <v>0</v>
      </c>
      <c r="AQ61" s="337">
        <v>0</v>
      </c>
      <c r="AR61" s="328">
        <v>75.63</v>
      </c>
    </row>
    <row r="62" spans="1:44">
      <c r="A62" s="341" t="s">
        <v>705</v>
      </c>
      <c r="B62" s="333" t="s">
        <v>896</v>
      </c>
      <c r="C62" s="334" t="s">
        <v>83</v>
      </c>
      <c r="D62" s="334" t="s">
        <v>14</v>
      </c>
      <c r="E62" s="334" t="s">
        <v>16</v>
      </c>
      <c r="F62" s="335" t="s">
        <v>48</v>
      </c>
      <c r="G62" s="328">
        <v>316245</v>
      </c>
      <c r="H62" s="328">
        <v>49635</v>
      </c>
      <c r="I62" s="328">
        <v>0</v>
      </c>
      <c r="J62" s="339">
        <v>0</v>
      </c>
      <c r="K62" s="339">
        <v>0</v>
      </c>
      <c r="L62" s="339">
        <v>0</v>
      </c>
      <c r="M62" s="328">
        <v>162.14000000000016</v>
      </c>
      <c r="N62" s="328">
        <v>12029.819999999998</v>
      </c>
      <c r="O62" s="328">
        <v>0</v>
      </c>
      <c r="P62" s="328">
        <v>8213.1100000000515</v>
      </c>
      <c r="Q62" s="328">
        <v>57676.409999999814</v>
      </c>
      <c r="R62" s="328">
        <v>0</v>
      </c>
      <c r="S62" s="328">
        <v>0</v>
      </c>
      <c r="T62" s="329">
        <v>0</v>
      </c>
      <c r="U62" s="328">
        <v>0</v>
      </c>
      <c r="V62" s="328">
        <v>0</v>
      </c>
      <c r="W62" s="336">
        <v>0</v>
      </c>
      <c r="X62" s="331">
        <v>0</v>
      </c>
      <c r="Y62" s="328">
        <v>0</v>
      </c>
      <c r="Z62" s="328">
        <v>0</v>
      </c>
      <c r="AA62" s="328">
        <v>0</v>
      </c>
      <c r="AB62" s="297">
        <f t="shared" si="0"/>
        <v>78081.459999999992</v>
      </c>
      <c r="AC62" s="296">
        <f>VLOOKUP(A62,'Official Claims 2016Q4'!$B$2:$U$434,7,FALSE)</f>
        <v>12191.96</v>
      </c>
      <c r="AD62" s="296">
        <f>VLOOKUP(A62,'Official Claims 2016Q4'!$B$2:$U$434,12,FALSE)</f>
        <v>65889.5</v>
      </c>
      <c r="AE62" s="296">
        <f>VLOOKUP(A62,'Official Claims 2016Q4'!$B$2:$U$434,17,FALSE)</f>
        <v>0</v>
      </c>
      <c r="AF62" s="296">
        <f>VLOOKUP(A62,'Official Claims 2016Q4'!$B$2:$U$434,18,FALSE)</f>
        <v>0</v>
      </c>
      <c r="AG62" s="328">
        <v>6858.4899999999989</v>
      </c>
      <c r="AH62" s="328">
        <v>5333.4699999999993</v>
      </c>
      <c r="AI62" s="328">
        <v>0</v>
      </c>
      <c r="AJ62" s="328">
        <v>65889.519999999873</v>
      </c>
      <c r="AK62" s="328">
        <v>0</v>
      </c>
      <c r="AL62" s="328">
        <v>0</v>
      </c>
      <c r="AM62" s="328">
        <v>0</v>
      </c>
      <c r="AN62" s="328">
        <v>0</v>
      </c>
      <c r="AO62" s="328">
        <v>0</v>
      </c>
      <c r="AP62" s="328">
        <v>0</v>
      </c>
      <c r="AQ62" s="337">
        <v>0</v>
      </c>
      <c r="AR62" s="328">
        <v>0</v>
      </c>
    </row>
    <row r="63" spans="1:44">
      <c r="A63" s="341" t="s">
        <v>592</v>
      </c>
      <c r="B63" s="333" t="s">
        <v>897</v>
      </c>
      <c r="C63" s="334" t="s">
        <v>83</v>
      </c>
      <c r="D63" s="334" t="s">
        <v>14</v>
      </c>
      <c r="E63" s="334" t="s">
        <v>15</v>
      </c>
      <c r="F63" s="335" t="s">
        <v>69</v>
      </c>
      <c r="G63" s="328">
        <v>6812979</v>
      </c>
      <c r="H63" s="328">
        <v>608440</v>
      </c>
      <c r="I63" s="328">
        <v>0</v>
      </c>
      <c r="J63" s="339">
        <v>0</v>
      </c>
      <c r="K63" s="339">
        <v>0</v>
      </c>
      <c r="L63" s="339">
        <v>0</v>
      </c>
      <c r="M63" s="328">
        <v>1465.9700000000018</v>
      </c>
      <c r="N63" s="328">
        <v>177742.71000000002</v>
      </c>
      <c r="O63" s="328">
        <v>0</v>
      </c>
      <c r="P63" s="328">
        <v>30323.140000000116</v>
      </c>
      <c r="Q63" s="328">
        <v>3715548.5680000032</v>
      </c>
      <c r="R63" s="328">
        <v>0</v>
      </c>
      <c r="S63" s="328">
        <v>527741.11</v>
      </c>
      <c r="T63" s="329">
        <v>1653142.452</v>
      </c>
      <c r="U63" s="328">
        <v>0</v>
      </c>
      <c r="V63" s="328">
        <v>734.95</v>
      </c>
      <c r="W63" s="336">
        <v>18457.7</v>
      </c>
      <c r="X63" s="331">
        <v>0</v>
      </c>
      <c r="Y63" s="328">
        <v>0</v>
      </c>
      <c r="Z63" s="328">
        <v>0</v>
      </c>
      <c r="AA63" s="328">
        <v>0</v>
      </c>
      <c r="AB63" s="297">
        <f t="shared" si="0"/>
        <v>6125154.39326791</v>
      </c>
      <c r="AC63" s="296">
        <f>VLOOKUP(A63,'Official Claims 2016Q4'!$B$2:$U$434,7,FALSE)</f>
        <v>179208.3</v>
      </c>
      <c r="AD63" s="296">
        <f>VLOOKUP(A63,'Official Claims 2016Q4'!$B$2:$U$434,12,FALSE)</f>
        <v>3745870</v>
      </c>
      <c r="AE63" s="296">
        <f>VLOOKUP(A63,'Official Claims 2016Q4'!$B$2:$U$434,17,FALSE)</f>
        <v>2180883.39326791</v>
      </c>
      <c r="AF63" s="296">
        <f>VLOOKUP(A63,'Official Claims 2016Q4'!$B$2:$U$434,18,FALSE)</f>
        <v>19192.7</v>
      </c>
      <c r="AG63" s="328">
        <v>157650.40000000002</v>
      </c>
      <c r="AH63" s="328">
        <v>21558.280000000002</v>
      </c>
      <c r="AI63" s="328">
        <v>0</v>
      </c>
      <c r="AJ63" s="328">
        <v>3745871.7080000034</v>
      </c>
      <c r="AK63" s="328">
        <v>0</v>
      </c>
      <c r="AL63" s="328">
        <v>0</v>
      </c>
      <c r="AM63" s="328">
        <v>2.0463630789890885E-12</v>
      </c>
      <c r="AN63" s="328">
        <v>0</v>
      </c>
      <c r="AO63" s="328">
        <v>2180883.5619999999</v>
      </c>
      <c r="AP63" s="328">
        <v>0</v>
      </c>
      <c r="AQ63" s="337">
        <v>0</v>
      </c>
      <c r="AR63" s="328">
        <v>19192.650000000001</v>
      </c>
    </row>
    <row r="64" spans="1:44">
      <c r="A64" s="341" t="s">
        <v>545</v>
      </c>
      <c r="B64" s="333" t="s">
        <v>898</v>
      </c>
      <c r="C64" s="334" t="s">
        <v>83</v>
      </c>
      <c r="D64" s="334" t="s">
        <v>14</v>
      </c>
      <c r="E64" s="334" t="s">
        <v>15</v>
      </c>
      <c r="F64" s="335" t="s">
        <v>68</v>
      </c>
      <c r="G64" s="328">
        <v>28125015</v>
      </c>
      <c r="H64" s="328">
        <v>322978</v>
      </c>
      <c r="I64" s="328">
        <v>0</v>
      </c>
      <c r="J64" s="339">
        <v>0</v>
      </c>
      <c r="K64" s="339">
        <v>0</v>
      </c>
      <c r="L64" s="339">
        <v>0</v>
      </c>
      <c r="M64" s="328">
        <v>4170.149999999996</v>
      </c>
      <c r="N64" s="328">
        <v>1044421.76</v>
      </c>
      <c r="O64" s="328">
        <v>0</v>
      </c>
      <c r="P64" s="328">
        <v>-434336.51999999763</v>
      </c>
      <c r="Q64" s="328">
        <v>338130.15999998339</v>
      </c>
      <c r="R64" s="328">
        <v>0</v>
      </c>
      <c r="S64" s="328">
        <v>0</v>
      </c>
      <c r="T64" s="329">
        <v>38149619.850000031</v>
      </c>
      <c r="U64" s="328">
        <v>0</v>
      </c>
      <c r="V64" s="328">
        <v>1508.9</v>
      </c>
      <c r="W64" s="336">
        <v>18980.059999999994</v>
      </c>
      <c r="X64" s="331">
        <v>0</v>
      </c>
      <c r="Y64" s="328">
        <v>0</v>
      </c>
      <c r="Z64" s="328">
        <v>0</v>
      </c>
      <c r="AA64" s="328">
        <v>0</v>
      </c>
      <c r="AB64" s="297">
        <f t="shared" si="0"/>
        <v>39122493.850000009</v>
      </c>
      <c r="AC64" s="296">
        <f>VLOOKUP(A64,'Official Claims 2016Q4'!$B$2:$U$434,7,FALSE)</f>
        <v>1048591</v>
      </c>
      <c r="AD64" s="296">
        <f>VLOOKUP(A64,'Official Claims 2016Q4'!$B$2:$U$434,12,FALSE)</f>
        <v>-96206</v>
      </c>
      <c r="AE64" s="296">
        <f>VLOOKUP(A64,'Official Claims 2016Q4'!$B$2:$U$434,17,FALSE)</f>
        <v>38149619.850000009</v>
      </c>
      <c r="AF64" s="296">
        <f>VLOOKUP(A64,'Official Claims 2016Q4'!$B$2:$U$434,18,FALSE)</f>
        <v>20489</v>
      </c>
      <c r="AG64" s="328">
        <v>1025580.96</v>
      </c>
      <c r="AH64" s="328">
        <v>23010.950000000066</v>
      </c>
      <c r="AI64" s="328">
        <v>0</v>
      </c>
      <c r="AJ64" s="328">
        <v>-215743.43000001484</v>
      </c>
      <c r="AK64" s="328">
        <v>0</v>
      </c>
      <c r="AL64" s="328">
        <v>0</v>
      </c>
      <c r="AM64" s="328">
        <v>119537.07000000059</v>
      </c>
      <c r="AN64" s="328">
        <v>0</v>
      </c>
      <c r="AO64" s="328">
        <v>38149619.850000031</v>
      </c>
      <c r="AP64" s="328">
        <v>0</v>
      </c>
      <c r="AQ64" s="337">
        <v>0</v>
      </c>
      <c r="AR64" s="328">
        <v>20488.96</v>
      </c>
    </row>
    <row r="65" spans="1:44">
      <c r="A65" s="341" t="s">
        <v>706</v>
      </c>
      <c r="B65" s="333" t="s">
        <v>899</v>
      </c>
      <c r="C65" s="334" t="s">
        <v>83</v>
      </c>
      <c r="D65" s="334" t="s">
        <v>12</v>
      </c>
      <c r="E65" s="334" t="s">
        <v>16</v>
      </c>
      <c r="F65" s="335" t="s">
        <v>48</v>
      </c>
      <c r="G65" s="328">
        <v>697374</v>
      </c>
      <c r="H65" s="328">
        <v>214586</v>
      </c>
      <c r="I65" s="328">
        <v>0</v>
      </c>
      <c r="J65" s="339">
        <v>0</v>
      </c>
      <c r="K65" s="339">
        <v>0</v>
      </c>
      <c r="L65" s="338">
        <v>0</v>
      </c>
      <c r="M65" s="328">
        <v>8255.1299999999974</v>
      </c>
      <c r="N65" s="328">
        <v>9394.380000000001</v>
      </c>
      <c r="O65" s="328">
        <v>0</v>
      </c>
      <c r="P65" s="328">
        <v>-619.17000000000007</v>
      </c>
      <c r="Q65" s="328">
        <v>36027.30000000001</v>
      </c>
      <c r="R65" s="328">
        <v>0</v>
      </c>
      <c r="S65" s="328">
        <v>0</v>
      </c>
      <c r="T65" s="329">
        <v>0</v>
      </c>
      <c r="U65" s="328">
        <v>0</v>
      </c>
      <c r="V65" s="328">
        <v>0</v>
      </c>
      <c r="W65" s="336">
        <v>0</v>
      </c>
      <c r="X65" s="331">
        <v>0</v>
      </c>
      <c r="Y65" s="328">
        <v>0</v>
      </c>
      <c r="Z65" s="328">
        <v>0</v>
      </c>
      <c r="AA65" s="328">
        <v>0</v>
      </c>
      <c r="AB65" s="297">
        <f t="shared" si="0"/>
        <v>53057.61</v>
      </c>
      <c r="AC65" s="296">
        <f>VLOOKUP(A65,'Official Claims 2016Q4'!$B$2:$U$434,7,FALSE)</f>
        <v>17649.510000000002</v>
      </c>
      <c r="AD65" s="296">
        <f>VLOOKUP(A65,'Official Claims 2016Q4'!$B$2:$U$434,12,FALSE)</f>
        <v>35408.1</v>
      </c>
      <c r="AE65" s="296">
        <f>VLOOKUP(A65,'Official Claims 2016Q4'!$B$2:$U$434,17,FALSE)</f>
        <v>0</v>
      </c>
      <c r="AF65" s="296">
        <f>VLOOKUP(A65,'Official Claims 2016Q4'!$B$2:$U$434,18,FALSE)</f>
        <v>0</v>
      </c>
      <c r="AG65" s="328">
        <v>9300.6500000000015</v>
      </c>
      <c r="AH65" s="328">
        <v>8348.8599999999969</v>
      </c>
      <c r="AI65" s="328">
        <v>0</v>
      </c>
      <c r="AJ65" s="328">
        <v>35408.130000000012</v>
      </c>
      <c r="AK65" s="328">
        <v>0</v>
      </c>
      <c r="AL65" s="328">
        <v>0</v>
      </c>
      <c r="AM65" s="328">
        <v>0</v>
      </c>
      <c r="AN65" s="328">
        <v>0</v>
      </c>
      <c r="AO65" s="328">
        <v>0</v>
      </c>
      <c r="AP65" s="328">
        <v>0</v>
      </c>
      <c r="AQ65" s="337">
        <v>0</v>
      </c>
      <c r="AR65" s="328">
        <v>0</v>
      </c>
    </row>
    <row r="66" spans="1:44">
      <c r="A66" s="341" t="s">
        <v>707</v>
      </c>
      <c r="B66" s="333" t="s">
        <v>421</v>
      </c>
      <c r="C66" s="334" t="s">
        <v>83</v>
      </c>
      <c r="D66" s="334" t="s">
        <v>12</v>
      </c>
      <c r="E66" s="334" t="s">
        <v>15</v>
      </c>
      <c r="F66" s="335" t="s">
        <v>67</v>
      </c>
      <c r="G66" s="328">
        <v>4655336</v>
      </c>
      <c r="H66" s="328">
        <v>2281345</v>
      </c>
      <c r="I66" s="328">
        <v>0</v>
      </c>
      <c r="J66" s="339">
        <v>0</v>
      </c>
      <c r="K66" s="339">
        <v>0</v>
      </c>
      <c r="L66" s="328">
        <v>0</v>
      </c>
      <c r="M66" s="328">
        <v>14334.340000000007</v>
      </c>
      <c r="N66" s="328">
        <v>154452.8199999998</v>
      </c>
      <c r="O66" s="328">
        <v>-230605.46</v>
      </c>
      <c r="P66" s="328">
        <v>11969.69</v>
      </c>
      <c r="Q66" s="328">
        <v>1138234.1799999829</v>
      </c>
      <c r="R66" s="328">
        <v>0</v>
      </c>
      <c r="S66" s="328">
        <v>0</v>
      </c>
      <c r="T66" s="329">
        <v>0</v>
      </c>
      <c r="U66" s="328">
        <v>0</v>
      </c>
      <c r="V66" s="328">
        <v>2634.13</v>
      </c>
      <c r="W66" s="336">
        <v>33108.500000000007</v>
      </c>
      <c r="X66" s="331">
        <v>0</v>
      </c>
      <c r="Y66" s="328">
        <v>0</v>
      </c>
      <c r="Z66" s="328">
        <v>0</v>
      </c>
      <c r="AA66" s="328">
        <v>0</v>
      </c>
      <c r="AB66" s="297">
        <f t="shared" si="0"/>
        <v>1124128.7000000002</v>
      </c>
      <c r="AC66" s="296">
        <f>VLOOKUP(A66,'Official Claims 2016Q4'!$B$2:$U$434,7,FALSE)</f>
        <v>168787.1</v>
      </c>
      <c r="AD66" s="296">
        <f>VLOOKUP(A66,'Official Claims 2016Q4'!$B$2:$U$434,12,FALSE)</f>
        <v>919599</v>
      </c>
      <c r="AE66" s="296">
        <f>VLOOKUP(A66,'Official Claims 2016Q4'!$B$2:$U$434,17,FALSE)</f>
        <v>0</v>
      </c>
      <c r="AF66" s="296">
        <f>VLOOKUP(A66,'Official Claims 2016Q4'!$B$2:$U$434,18,FALSE)</f>
        <v>35742.6</v>
      </c>
      <c r="AG66" s="328">
        <v>122450.09999999999</v>
      </c>
      <c r="AH66" s="328">
        <v>46337.05999999983</v>
      </c>
      <c r="AI66" s="328">
        <v>0</v>
      </c>
      <c r="AJ66" s="328">
        <v>678116.71999998461</v>
      </c>
      <c r="AK66" s="328">
        <v>0</v>
      </c>
      <c r="AL66" s="328">
        <v>0</v>
      </c>
      <c r="AM66" s="328">
        <v>241481.6899999982</v>
      </c>
      <c r="AN66" s="328">
        <v>0</v>
      </c>
      <c r="AO66" s="328">
        <v>0</v>
      </c>
      <c r="AP66" s="328">
        <v>0</v>
      </c>
      <c r="AQ66" s="337">
        <v>0</v>
      </c>
      <c r="AR66" s="328">
        <v>35742.629999999997</v>
      </c>
    </row>
    <row r="67" spans="1:44">
      <c r="A67" s="341" t="s">
        <v>593</v>
      </c>
      <c r="B67" s="333" t="s">
        <v>900</v>
      </c>
      <c r="C67" s="334" t="s">
        <v>83</v>
      </c>
      <c r="D67" s="334" t="s">
        <v>12</v>
      </c>
      <c r="E67" s="334" t="s">
        <v>15</v>
      </c>
      <c r="F67" s="335" t="s">
        <v>67</v>
      </c>
      <c r="G67" s="328">
        <v>439432</v>
      </c>
      <c r="H67" s="328">
        <v>94805</v>
      </c>
      <c r="I67" s="328">
        <v>0</v>
      </c>
      <c r="J67" s="339">
        <v>0</v>
      </c>
      <c r="K67" s="339">
        <v>0</v>
      </c>
      <c r="L67" s="328">
        <v>0</v>
      </c>
      <c r="M67" s="328">
        <v>20281.709999999963</v>
      </c>
      <c r="N67" s="328">
        <v>81332.249999999782</v>
      </c>
      <c r="O67" s="328">
        <v>0</v>
      </c>
      <c r="P67" s="328">
        <v>38199.599999999999</v>
      </c>
      <c r="Q67" s="328">
        <v>229198.28999999576</v>
      </c>
      <c r="R67" s="328">
        <v>0</v>
      </c>
      <c r="S67" s="328">
        <v>0</v>
      </c>
      <c r="T67" s="329">
        <v>0</v>
      </c>
      <c r="U67" s="328">
        <v>0</v>
      </c>
      <c r="V67" s="328">
        <v>62225.25</v>
      </c>
      <c r="W67" s="336">
        <v>361477.55</v>
      </c>
      <c r="X67" s="331">
        <v>0</v>
      </c>
      <c r="Y67" s="328">
        <v>0</v>
      </c>
      <c r="Z67" s="328">
        <v>0</v>
      </c>
      <c r="AA67" s="328">
        <v>0</v>
      </c>
      <c r="AB67" s="297">
        <f t="shared" si="0"/>
        <v>792714.9</v>
      </c>
      <c r="AC67" s="296">
        <f>VLOOKUP(A67,'Official Claims 2016Q4'!$B$2:$U$434,7,FALSE)</f>
        <v>101613.9</v>
      </c>
      <c r="AD67" s="296">
        <f>VLOOKUP(A67,'Official Claims 2016Q4'!$B$2:$U$434,12,FALSE)</f>
        <v>267398</v>
      </c>
      <c r="AE67" s="296">
        <f>VLOOKUP(A67,'Official Claims 2016Q4'!$B$2:$U$434,17,FALSE)</f>
        <v>0</v>
      </c>
      <c r="AF67" s="296">
        <f>VLOOKUP(A67,'Official Claims 2016Q4'!$B$2:$U$434,18,FALSE)</f>
        <v>423703</v>
      </c>
      <c r="AG67" s="328">
        <v>13225.509999999998</v>
      </c>
      <c r="AH67" s="328">
        <v>88388.44999999975</v>
      </c>
      <c r="AI67" s="328">
        <v>0</v>
      </c>
      <c r="AJ67" s="328">
        <v>267397.88999999576</v>
      </c>
      <c r="AK67" s="328">
        <v>0</v>
      </c>
      <c r="AL67" s="328">
        <v>0</v>
      </c>
      <c r="AM67" s="328">
        <v>0</v>
      </c>
      <c r="AN67" s="328">
        <v>0</v>
      </c>
      <c r="AO67" s="328">
        <v>0</v>
      </c>
      <c r="AP67" s="328">
        <v>0</v>
      </c>
      <c r="AQ67" s="337">
        <v>0</v>
      </c>
      <c r="AR67" s="328">
        <v>423702.8</v>
      </c>
    </row>
    <row r="68" spans="1:44">
      <c r="A68" s="341" t="s">
        <v>608</v>
      </c>
      <c r="B68" s="333" t="s">
        <v>901</v>
      </c>
      <c r="C68" s="334" t="s">
        <v>109</v>
      </c>
      <c r="D68" s="334" t="s">
        <v>12</v>
      </c>
      <c r="E68" s="334" t="s">
        <v>15</v>
      </c>
      <c r="F68" s="335" t="s">
        <v>67</v>
      </c>
      <c r="G68" s="328">
        <v>0</v>
      </c>
      <c r="H68" s="328">
        <v>0</v>
      </c>
      <c r="I68" s="328">
        <v>0</v>
      </c>
      <c r="J68" s="339">
        <v>0</v>
      </c>
      <c r="K68" s="339">
        <v>0</v>
      </c>
      <c r="L68" s="328">
        <v>0</v>
      </c>
      <c r="M68" s="328">
        <v>24709.54000000003</v>
      </c>
      <c r="N68" s="328">
        <v>0</v>
      </c>
      <c r="O68" s="328">
        <v>0</v>
      </c>
      <c r="P68" s="328">
        <v>1684616.9300000002</v>
      </c>
      <c r="Q68" s="328">
        <v>0</v>
      </c>
      <c r="R68" s="328">
        <v>0</v>
      </c>
      <c r="S68" s="328">
        <v>0</v>
      </c>
      <c r="T68" s="329">
        <v>0</v>
      </c>
      <c r="U68" s="328">
        <v>0</v>
      </c>
      <c r="V68" s="328">
        <v>807466.97</v>
      </c>
      <c r="W68" s="336">
        <v>0</v>
      </c>
      <c r="X68" s="331">
        <v>0</v>
      </c>
      <c r="Y68" s="328">
        <v>0</v>
      </c>
      <c r="Z68" s="328">
        <v>0</v>
      </c>
      <c r="AA68" s="328">
        <v>0</v>
      </c>
      <c r="AB68" s="297">
        <f t="shared" si="0"/>
        <v>2516796.5700000003</v>
      </c>
      <c r="AC68" s="296">
        <f>VLOOKUP(A68,'Official Claims 2016Q4'!$B$2:$U$434,7,FALSE)</f>
        <v>24709.57</v>
      </c>
      <c r="AD68" s="296">
        <f>VLOOKUP(A68,'Official Claims 2016Q4'!$B$2:$U$434,12,FALSE)</f>
        <v>1684620</v>
      </c>
      <c r="AE68" s="296">
        <f>VLOOKUP(A68,'Official Claims 2016Q4'!$B$2:$U$434,17,FALSE)</f>
        <v>0</v>
      </c>
      <c r="AF68" s="296">
        <f>VLOOKUP(A68,'Official Claims 2016Q4'!$B$2:$U$434,18,FALSE)</f>
        <v>807467</v>
      </c>
      <c r="AG68" s="328">
        <v>-93.72999999999989</v>
      </c>
      <c r="AH68" s="328">
        <v>24803.270000000033</v>
      </c>
      <c r="AI68" s="328">
        <v>0</v>
      </c>
      <c r="AJ68" s="328">
        <v>1684616.9299999981</v>
      </c>
      <c r="AK68" s="328">
        <v>0</v>
      </c>
      <c r="AL68" s="328">
        <v>0</v>
      </c>
      <c r="AM68" s="328">
        <v>0</v>
      </c>
      <c r="AN68" s="328">
        <v>0</v>
      </c>
      <c r="AO68" s="328">
        <v>0</v>
      </c>
      <c r="AP68" s="328">
        <v>0</v>
      </c>
      <c r="AQ68" s="337">
        <v>0</v>
      </c>
      <c r="AR68" s="328">
        <v>807466.97</v>
      </c>
    </row>
    <row r="69" spans="1:44">
      <c r="A69" s="341" t="s">
        <v>708</v>
      </c>
      <c r="B69" s="341" t="s">
        <v>902</v>
      </c>
      <c r="C69" s="334" t="s">
        <v>83</v>
      </c>
      <c r="D69" s="334" t="s">
        <v>12</v>
      </c>
      <c r="E69" s="334" t="s">
        <v>25</v>
      </c>
      <c r="F69" s="335" t="s">
        <v>48</v>
      </c>
      <c r="G69" s="328">
        <v>1739244</v>
      </c>
      <c r="H69" s="328">
        <v>330450</v>
      </c>
      <c r="I69" s="328">
        <v>0</v>
      </c>
      <c r="J69" s="339">
        <v>0</v>
      </c>
      <c r="K69" s="339">
        <v>0</v>
      </c>
      <c r="L69" s="328">
        <v>0</v>
      </c>
      <c r="M69" s="328">
        <v>-8600.6499999999232</v>
      </c>
      <c r="N69" s="328">
        <v>107801.90999999999</v>
      </c>
      <c r="O69" s="328">
        <v>0</v>
      </c>
      <c r="P69" s="328">
        <v>-69273.769999999058</v>
      </c>
      <c r="Q69" s="328">
        <v>957228.3799999964</v>
      </c>
      <c r="R69" s="328">
        <v>0</v>
      </c>
      <c r="S69" s="328">
        <v>0</v>
      </c>
      <c r="T69" s="329">
        <v>0</v>
      </c>
      <c r="U69" s="328">
        <v>0</v>
      </c>
      <c r="V69" s="328">
        <v>0</v>
      </c>
      <c r="W69" s="336">
        <v>0</v>
      </c>
      <c r="X69" s="331">
        <v>0</v>
      </c>
      <c r="Y69" s="328">
        <v>0</v>
      </c>
      <c r="Z69" s="328">
        <v>0</v>
      </c>
      <c r="AA69" s="328">
        <v>0</v>
      </c>
      <c r="AB69" s="297">
        <f t="shared" si="0"/>
        <v>987156.2</v>
      </c>
      <c r="AC69" s="296">
        <f>VLOOKUP(A69,'Official Claims 2016Q4'!$B$2:$U$434,7,FALSE)</f>
        <v>99201.2</v>
      </c>
      <c r="AD69" s="296">
        <f>VLOOKUP(A69,'Official Claims 2016Q4'!$B$2:$U$434,12,FALSE)</f>
        <v>887955</v>
      </c>
      <c r="AE69" s="296">
        <f>VLOOKUP(A69,'Official Claims 2016Q4'!$B$2:$U$434,17,FALSE)</f>
        <v>0</v>
      </c>
      <c r="AF69" s="296">
        <f>VLOOKUP(A69,'Official Claims 2016Q4'!$B$2:$U$434,18,FALSE)</f>
        <v>0</v>
      </c>
      <c r="AG69" s="328">
        <v>52800.139999999992</v>
      </c>
      <c r="AH69" s="328">
        <v>46401.120000000075</v>
      </c>
      <c r="AI69" s="328">
        <v>0</v>
      </c>
      <c r="AJ69" s="328">
        <v>887954.60999999731</v>
      </c>
      <c r="AK69" s="328">
        <v>0</v>
      </c>
      <c r="AL69" s="328">
        <v>0</v>
      </c>
      <c r="AM69" s="328">
        <v>0</v>
      </c>
      <c r="AN69" s="328">
        <v>0</v>
      </c>
      <c r="AO69" s="328">
        <v>0</v>
      </c>
      <c r="AP69" s="328">
        <v>0</v>
      </c>
      <c r="AQ69" s="337">
        <v>0</v>
      </c>
      <c r="AR69" s="328">
        <v>0</v>
      </c>
    </row>
    <row r="70" spans="1:44">
      <c r="A70" s="341" t="s">
        <v>594</v>
      </c>
      <c r="B70" s="341" t="s">
        <v>253</v>
      </c>
      <c r="C70" s="334" t="s">
        <v>83</v>
      </c>
      <c r="D70" s="334" t="s">
        <v>12</v>
      </c>
      <c r="E70" s="334" t="s">
        <v>25</v>
      </c>
      <c r="F70" s="335" t="s">
        <v>48</v>
      </c>
      <c r="G70" s="328">
        <v>1739244</v>
      </c>
      <c r="H70" s="328">
        <v>330450</v>
      </c>
      <c r="I70" s="328">
        <v>0</v>
      </c>
      <c r="J70" s="339">
        <v>0</v>
      </c>
      <c r="K70" s="339">
        <v>0</v>
      </c>
      <c r="L70" s="328">
        <v>0</v>
      </c>
      <c r="M70" s="328">
        <v>-8610.20999999993</v>
      </c>
      <c r="N70" s="328">
        <v>104489.41000000013</v>
      </c>
      <c r="O70" s="328">
        <v>0</v>
      </c>
      <c r="P70" s="328">
        <v>312827.04000000423</v>
      </c>
      <c r="Q70" s="328">
        <v>1213511.7999999882</v>
      </c>
      <c r="R70" s="328">
        <v>0</v>
      </c>
      <c r="S70" s="328">
        <v>0</v>
      </c>
      <c r="T70" s="329">
        <v>0</v>
      </c>
      <c r="U70" s="328">
        <v>0</v>
      </c>
      <c r="V70" s="328">
        <v>0</v>
      </c>
      <c r="W70" s="336">
        <v>0</v>
      </c>
      <c r="X70" s="331">
        <v>0</v>
      </c>
      <c r="Y70" s="328">
        <v>0</v>
      </c>
      <c r="Z70" s="328">
        <v>0</v>
      </c>
      <c r="AA70" s="328">
        <v>0</v>
      </c>
      <c r="AB70" s="297">
        <f t="shared" si="0"/>
        <v>1622219.2</v>
      </c>
      <c r="AC70" s="296">
        <f>VLOOKUP(A70,'Official Claims 2016Q4'!$B$2:$U$434,7,FALSE)</f>
        <v>95879.2</v>
      </c>
      <c r="AD70" s="296">
        <f>VLOOKUP(A70,'Official Claims 2016Q4'!$B$2:$U$434,12,FALSE)</f>
        <v>1526340</v>
      </c>
      <c r="AE70" s="296">
        <f>VLOOKUP(A70,'Official Claims 2016Q4'!$B$2:$U$434,17,FALSE)</f>
        <v>0</v>
      </c>
      <c r="AF70" s="296">
        <f>VLOOKUP(A70,'Official Claims 2016Q4'!$B$2:$U$434,18,FALSE)</f>
        <v>0</v>
      </c>
      <c r="AG70" s="328">
        <v>52800.139999999992</v>
      </c>
      <c r="AH70" s="328">
        <v>43079.060000000216</v>
      </c>
      <c r="AI70" s="328">
        <v>0</v>
      </c>
      <c r="AJ70" s="328">
        <v>1526338.8399999924</v>
      </c>
      <c r="AK70" s="328">
        <v>0</v>
      </c>
      <c r="AL70" s="328">
        <v>0</v>
      </c>
      <c r="AM70" s="328">
        <v>0</v>
      </c>
      <c r="AN70" s="328">
        <v>0</v>
      </c>
      <c r="AO70" s="328">
        <v>0</v>
      </c>
      <c r="AP70" s="328">
        <v>0</v>
      </c>
      <c r="AQ70" s="337">
        <v>0</v>
      </c>
      <c r="AR70" s="328">
        <v>0</v>
      </c>
    </row>
    <row r="71" spans="1:44">
      <c r="A71" s="341" t="s">
        <v>609</v>
      </c>
      <c r="B71" s="341" t="s">
        <v>252</v>
      </c>
      <c r="C71" s="334" t="s">
        <v>83</v>
      </c>
      <c r="D71" s="334" t="s">
        <v>12</v>
      </c>
      <c r="E71" s="334" t="s">
        <v>25</v>
      </c>
      <c r="F71" s="335" t="s">
        <v>48</v>
      </c>
      <c r="G71" s="328">
        <v>815270</v>
      </c>
      <c r="H71" s="328">
        <v>154898</v>
      </c>
      <c r="I71" s="328">
        <v>0</v>
      </c>
      <c r="J71" s="339">
        <v>0</v>
      </c>
      <c r="K71" s="339">
        <v>0</v>
      </c>
      <c r="L71" s="328">
        <v>0</v>
      </c>
      <c r="M71" s="328">
        <v>-9726.8899999999139</v>
      </c>
      <c r="N71" s="328">
        <v>92963.13000000031</v>
      </c>
      <c r="O71" s="328">
        <v>-1000</v>
      </c>
      <c r="P71" s="328">
        <v>1098700.5499999919</v>
      </c>
      <c r="Q71" s="328">
        <v>1022856.5200000089</v>
      </c>
      <c r="R71" s="328">
        <v>0</v>
      </c>
      <c r="S71" s="328">
        <v>0</v>
      </c>
      <c r="T71" s="329">
        <v>0</v>
      </c>
      <c r="U71" s="328">
        <v>0</v>
      </c>
      <c r="V71" s="328">
        <v>0</v>
      </c>
      <c r="W71" s="336">
        <v>0</v>
      </c>
      <c r="X71" s="331">
        <v>0</v>
      </c>
      <c r="Y71" s="328">
        <v>0</v>
      </c>
      <c r="Z71" s="328">
        <v>0</v>
      </c>
      <c r="AA71" s="328">
        <v>0</v>
      </c>
      <c r="AB71" s="297">
        <f t="shared" ref="AB71:AB99" si="1">SUM(AC71:AF71)</f>
        <v>2203796.2000000002</v>
      </c>
      <c r="AC71" s="296">
        <f>VLOOKUP(A71,'Official Claims 2016Q4'!$B$2:$U$434,7,FALSE)</f>
        <v>83236.200000000012</v>
      </c>
      <c r="AD71" s="296">
        <f>VLOOKUP(A71,'Official Claims 2016Q4'!$B$2:$U$434,12,FALSE)</f>
        <v>2120560</v>
      </c>
      <c r="AE71" s="296">
        <f>VLOOKUP(A71,'Official Claims 2016Q4'!$B$2:$U$434,17,FALSE)</f>
        <v>0</v>
      </c>
      <c r="AF71" s="296">
        <f>VLOOKUP(A71,'Official Claims 2016Q4'!$B$2:$U$434,18,FALSE)</f>
        <v>0</v>
      </c>
      <c r="AG71" s="328">
        <v>24750.43</v>
      </c>
      <c r="AH71" s="328">
        <v>58485.810000000391</v>
      </c>
      <c r="AI71" s="328">
        <v>0</v>
      </c>
      <c r="AJ71" s="328">
        <v>2120557.0700000008</v>
      </c>
      <c r="AK71" s="328">
        <v>0</v>
      </c>
      <c r="AL71" s="328">
        <v>0</v>
      </c>
      <c r="AM71" s="328">
        <v>0</v>
      </c>
      <c r="AN71" s="328">
        <v>0</v>
      </c>
      <c r="AO71" s="328">
        <v>0</v>
      </c>
      <c r="AP71" s="328">
        <v>0</v>
      </c>
      <c r="AQ71" s="337">
        <v>0</v>
      </c>
      <c r="AR71" s="328">
        <v>0</v>
      </c>
    </row>
    <row r="72" spans="1:44">
      <c r="A72" s="341" t="s">
        <v>657</v>
      </c>
      <c r="B72" s="341" t="s">
        <v>251</v>
      </c>
      <c r="C72" s="334" t="s">
        <v>83</v>
      </c>
      <c r="D72" s="334" t="s">
        <v>12</v>
      </c>
      <c r="E72" s="334" t="s">
        <v>25</v>
      </c>
      <c r="F72" s="335" t="s">
        <v>48</v>
      </c>
      <c r="G72" s="328">
        <v>543514</v>
      </c>
      <c r="H72" s="328">
        <v>103266</v>
      </c>
      <c r="I72" s="328">
        <v>0</v>
      </c>
      <c r="J72" s="339">
        <v>0</v>
      </c>
      <c r="K72" s="339">
        <v>0</v>
      </c>
      <c r="L72" s="328">
        <v>0</v>
      </c>
      <c r="M72" s="328">
        <v>-10680.479999999905</v>
      </c>
      <c r="N72" s="328">
        <v>49915.06000000007</v>
      </c>
      <c r="O72" s="328">
        <v>0</v>
      </c>
      <c r="P72" s="328">
        <v>11193.990000000202</v>
      </c>
      <c r="Q72" s="328">
        <v>222209.70000000016</v>
      </c>
      <c r="R72" s="328">
        <v>0</v>
      </c>
      <c r="S72" s="328">
        <v>0</v>
      </c>
      <c r="T72" s="329">
        <v>0</v>
      </c>
      <c r="U72" s="328">
        <v>0</v>
      </c>
      <c r="V72" s="328">
        <v>0</v>
      </c>
      <c r="W72" s="336">
        <v>0</v>
      </c>
      <c r="X72" s="331">
        <v>0</v>
      </c>
      <c r="Y72" s="328">
        <v>0</v>
      </c>
      <c r="Z72" s="328">
        <v>0</v>
      </c>
      <c r="AA72" s="328">
        <v>0</v>
      </c>
      <c r="AB72" s="297">
        <f t="shared" si="1"/>
        <v>272638.59999999998</v>
      </c>
      <c r="AC72" s="296">
        <f>VLOOKUP(A72,'Official Claims 2016Q4'!$B$2:$U$434,7,FALSE)</f>
        <v>39234.600000000006</v>
      </c>
      <c r="AD72" s="296">
        <f>VLOOKUP(A72,'Official Claims 2016Q4'!$B$2:$U$434,12,FALSE)</f>
        <v>233404</v>
      </c>
      <c r="AE72" s="296">
        <f>VLOOKUP(A72,'Official Claims 2016Q4'!$B$2:$U$434,17,FALSE)</f>
        <v>0</v>
      </c>
      <c r="AF72" s="296">
        <f>VLOOKUP(A72,'Official Claims 2016Q4'!$B$2:$U$434,18,FALSE)</f>
        <v>0</v>
      </c>
      <c r="AG72" s="328">
        <v>16500.36</v>
      </c>
      <c r="AH72" s="328">
        <v>22734.220000000161</v>
      </c>
      <c r="AI72" s="328">
        <v>0</v>
      </c>
      <c r="AJ72" s="328">
        <v>233403.69000000035</v>
      </c>
      <c r="AK72" s="328">
        <v>0</v>
      </c>
      <c r="AL72" s="328">
        <v>0</v>
      </c>
      <c r="AM72" s="328">
        <v>0</v>
      </c>
      <c r="AN72" s="328">
        <v>0</v>
      </c>
      <c r="AO72" s="328">
        <v>0</v>
      </c>
      <c r="AP72" s="328">
        <v>0</v>
      </c>
      <c r="AQ72" s="337">
        <v>0</v>
      </c>
      <c r="AR72" s="328">
        <v>0</v>
      </c>
    </row>
    <row r="73" spans="1:44">
      <c r="A73" s="341" t="s">
        <v>748</v>
      </c>
      <c r="B73" s="341" t="s">
        <v>250</v>
      </c>
      <c r="C73" s="334" t="s">
        <v>83</v>
      </c>
      <c r="D73" s="334" t="s">
        <v>12</v>
      </c>
      <c r="E73" s="334" t="s">
        <v>25</v>
      </c>
      <c r="F73" s="335" t="s">
        <v>48</v>
      </c>
      <c r="G73" s="328">
        <v>1140579</v>
      </c>
      <c r="H73" s="328">
        <v>216858</v>
      </c>
      <c r="I73" s="328">
        <v>0</v>
      </c>
      <c r="J73" s="339">
        <v>0</v>
      </c>
      <c r="K73" s="339">
        <v>0</v>
      </c>
      <c r="L73" s="328">
        <v>0</v>
      </c>
      <c r="M73" s="328">
        <v>-10796.369999999893</v>
      </c>
      <c r="N73" s="328">
        <v>86290.299999999639</v>
      </c>
      <c r="O73" s="328">
        <v>0</v>
      </c>
      <c r="P73" s="328">
        <v>-47246.680000000386</v>
      </c>
      <c r="Q73" s="328">
        <v>332728.69000000646</v>
      </c>
      <c r="R73" s="328">
        <v>0</v>
      </c>
      <c r="S73" s="328">
        <v>0</v>
      </c>
      <c r="T73" s="329">
        <v>0</v>
      </c>
      <c r="U73" s="328">
        <v>0</v>
      </c>
      <c r="V73" s="328">
        <v>499.31</v>
      </c>
      <c r="W73" s="336">
        <v>0</v>
      </c>
      <c r="X73" s="331">
        <v>0</v>
      </c>
      <c r="Y73" s="328">
        <v>0</v>
      </c>
      <c r="Z73" s="328">
        <v>0</v>
      </c>
      <c r="AA73" s="328">
        <v>0</v>
      </c>
      <c r="AB73" s="297">
        <f t="shared" si="1"/>
        <v>361475.21</v>
      </c>
      <c r="AC73" s="296">
        <f>VLOOKUP(A73,'Official Claims 2016Q4'!$B$2:$U$434,7,FALSE)</f>
        <v>75493.899999999994</v>
      </c>
      <c r="AD73" s="296">
        <f>VLOOKUP(A73,'Official Claims 2016Q4'!$B$2:$U$434,12,FALSE)</f>
        <v>285482</v>
      </c>
      <c r="AE73" s="296">
        <f>VLOOKUP(A73,'Official Claims 2016Q4'!$B$2:$U$434,17,FALSE)</f>
        <v>0</v>
      </c>
      <c r="AF73" s="296">
        <f>VLOOKUP(A73,'Official Claims 2016Q4'!$B$2:$U$434,18,FALSE)</f>
        <v>499.31</v>
      </c>
      <c r="AG73" s="328">
        <v>34623.93</v>
      </c>
      <c r="AH73" s="328">
        <v>40869.999999999738</v>
      </c>
      <c r="AI73" s="328">
        <v>0</v>
      </c>
      <c r="AJ73" s="328">
        <v>285482.01000000606</v>
      </c>
      <c r="AK73" s="328">
        <v>0</v>
      </c>
      <c r="AL73" s="328">
        <v>0</v>
      </c>
      <c r="AM73" s="328">
        <v>0</v>
      </c>
      <c r="AN73" s="328">
        <v>0</v>
      </c>
      <c r="AO73" s="328">
        <v>0</v>
      </c>
      <c r="AP73" s="328">
        <v>0</v>
      </c>
      <c r="AQ73" s="337">
        <v>0</v>
      </c>
      <c r="AR73" s="328">
        <v>499.31</v>
      </c>
    </row>
    <row r="74" spans="1:44" s="346" customFormat="1">
      <c r="A74" s="341" t="s">
        <v>568</v>
      </c>
      <c r="B74" s="341" t="s">
        <v>248</v>
      </c>
      <c r="C74" s="342" t="s">
        <v>83</v>
      </c>
      <c r="D74" s="342" t="s">
        <v>12</v>
      </c>
      <c r="E74" s="342" t="s">
        <v>16</v>
      </c>
      <c r="F74" s="343" t="s">
        <v>48</v>
      </c>
      <c r="G74" s="331">
        <v>1873259</v>
      </c>
      <c r="H74" s="331">
        <v>360583</v>
      </c>
      <c r="I74" s="331">
        <v>0</v>
      </c>
      <c r="J74" s="344">
        <v>0</v>
      </c>
      <c r="K74" s="344">
        <v>0</v>
      </c>
      <c r="L74" s="331">
        <v>0</v>
      </c>
      <c r="M74" s="331">
        <v>2651.1799999999976</v>
      </c>
      <c r="N74" s="331">
        <v>59404.890000000014</v>
      </c>
      <c r="O74" s="331">
        <v>86623.090000000011</v>
      </c>
      <c r="P74" s="331">
        <v>74290.61999999953</v>
      </c>
      <c r="Q74" s="328">
        <v>1353773.2999999749</v>
      </c>
      <c r="R74" s="331">
        <v>0</v>
      </c>
      <c r="S74" s="331">
        <v>0</v>
      </c>
      <c r="T74" s="329">
        <v>0</v>
      </c>
      <c r="U74" s="331">
        <v>0</v>
      </c>
      <c r="V74" s="331">
        <v>0</v>
      </c>
      <c r="W74" s="329">
        <v>0</v>
      </c>
      <c r="X74" s="331">
        <v>0</v>
      </c>
      <c r="Y74" s="331">
        <v>0</v>
      </c>
      <c r="Z74" s="331">
        <v>0</v>
      </c>
      <c r="AA74" s="331">
        <v>0</v>
      </c>
      <c r="AB74" s="297">
        <f t="shared" si="1"/>
        <v>1576746.05</v>
      </c>
      <c r="AC74" s="296">
        <f>VLOOKUP(A74,'Official Claims 2016Q4'!$B$2:$U$434,7,FALSE)</f>
        <v>62056.049999999996</v>
      </c>
      <c r="AD74" s="296">
        <f>VLOOKUP(A74,'Official Claims 2016Q4'!$B$2:$U$434,12,FALSE)</f>
        <v>1514690</v>
      </c>
      <c r="AE74" s="296">
        <f>VLOOKUP(A74,'Official Claims 2016Q4'!$B$2:$U$434,17,FALSE)</f>
        <v>0</v>
      </c>
      <c r="AF74" s="296">
        <f>VLOOKUP(A74,'Official Claims 2016Q4'!$B$2:$U$434,18,FALSE)</f>
        <v>0</v>
      </c>
      <c r="AG74" s="331">
        <v>56782.12000000001</v>
      </c>
      <c r="AH74" s="331">
        <v>5273.9499999999971</v>
      </c>
      <c r="AI74" s="331">
        <v>0</v>
      </c>
      <c r="AJ74" s="331">
        <v>1514687.0099999744</v>
      </c>
      <c r="AK74" s="331">
        <v>0</v>
      </c>
      <c r="AL74" s="331">
        <v>0</v>
      </c>
      <c r="AM74" s="331">
        <v>0</v>
      </c>
      <c r="AN74" s="331">
        <v>0</v>
      </c>
      <c r="AO74" s="331">
        <v>0</v>
      </c>
      <c r="AP74" s="331">
        <v>0</v>
      </c>
      <c r="AQ74" s="345">
        <v>0</v>
      </c>
      <c r="AR74" s="331">
        <v>0</v>
      </c>
    </row>
    <row r="75" spans="1:44" s="346" customFormat="1">
      <c r="A75" s="341" t="s">
        <v>749</v>
      </c>
      <c r="B75" s="341" t="s">
        <v>247</v>
      </c>
      <c r="C75" s="342" t="s">
        <v>83</v>
      </c>
      <c r="D75" s="342" t="s">
        <v>12</v>
      </c>
      <c r="E75" s="342" t="s">
        <v>16</v>
      </c>
      <c r="F75" s="343" t="s">
        <v>48</v>
      </c>
      <c r="G75" s="331">
        <v>4210158</v>
      </c>
      <c r="H75" s="331">
        <v>790076</v>
      </c>
      <c r="I75" s="331">
        <v>0</v>
      </c>
      <c r="J75" s="344">
        <v>0</v>
      </c>
      <c r="K75" s="344">
        <v>0</v>
      </c>
      <c r="L75" s="331">
        <v>0</v>
      </c>
      <c r="M75" s="331">
        <v>5466.0600000000013</v>
      </c>
      <c r="N75" s="331">
        <v>130211.42000000003</v>
      </c>
      <c r="O75" s="331">
        <v>318550.4399999259</v>
      </c>
      <c r="P75" s="331">
        <v>2189452.88</v>
      </c>
      <c r="Q75" s="328">
        <v>2764804.7899999917</v>
      </c>
      <c r="R75" s="331">
        <v>0</v>
      </c>
      <c r="S75" s="331">
        <v>0</v>
      </c>
      <c r="T75" s="329">
        <v>0</v>
      </c>
      <c r="U75" s="331">
        <v>0</v>
      </c>
      <c r="V75" s="331">
        <v>0</v>
      </c>
      <c r="W75" s="329">
        <v>0</v>
      </c>
      <c r="X75" s="331">
        <v>0</v>
      </c>
      <c r="Y75" s="331">
        <v>0</v>
      </c>
      <c r="Z75" s="331">
        <v>0</v>
      </c>
      <c r="AA75" s="331">
        <v>0</v>
      </c>
      <c r="AB75" s="297">
        <f t="shared" si="1"/>
        <v>5408487.6699999999</v>
      </c>
      <c r="AC75" s="296">
        <f>VLOOKUP(A75,'Official Claims 2016Q4'!$B$2:$U$434,7,FALSE)</f>
        <v>135677.67000000001</v>
      </c>
      <c r="AD75" s="296">
        <f>VLOOKUP(A75,'Official Claims 2016Q4'!$B$2:$U$434,12,FALSE)</f>
        <v>5272810</v>
      </c>
      <c r="AE75" s="296">
        <f>VLOOKUP(A75,'Official Claims 2016Q4'!$B$2:$U$434,17,FALSE)</f>
        <v>0</v>
      </c>
      <c r="AF75" s="296">
        <f>VLOOKUP(A75,'Official Claims 2016Q4'!$B$2:$U$434,18,FALSE)</f>
        <v>0</v>
      </c>
      <c r="AG75" s="331">
        <v>127808.81000000003</v>
      </c>
      <c r="AH75" s="331">
        <v>7868.670000000001</v>
      </c>
      <c r="AI75" s="331">
        <v>0</v>
      </c>
      <c r="AJ75" s="331">
        <v>5272808.1099999174</v>
      </c>
      <c r="AK75" s="331">
        <v>0</v>
      </c>
      <c r="AL75" s="331">
        <v>0</v>
      </c>
      <c r="AM75" s="331">
        <v>0</v>
      </c>
      <c r="AN75" s="331">
        <v>0</v>
      </c>
      <c r="AO75" s="331">
        <v>0</v>
      </c>
      <c r="AP75" s="331">
        <v>0</v>
      </c>
      <c r="AQ75" s="345">
        <v>0</v>
      </c>
      <c r="AR75" s="331">
        <v>0</v>
      </c>
    </row>
    <row r="76" spans="1:44" s="346" customFormat="1">
      <c r="A76" s="341" t="s">
        <v>709</v>
      </c>
      <c r="B76" s="341" t="s">
        <v>246</v>
      </c>
      <c r="C76" s="342" t="s">
        <v>83</v>
      </c>
      <c r="D76" s="342" t="s">
        <v>12</v>
      </c>
      <c r="E76" s="342" t="s">
        <v>16</v>
      </c>
      <c r="F76" s="343" t="s">
        <v>48</v>
      </c>
      <c r="G76" s="331">
        <v>4684763</v>
      </c>
      <c r="H76" s="331">
        <v>890362</v>
      </c>
      <c r="I76" s="331">
        <v>0</v>
      </c>
      <c r="J76" s="344">
        <v>0</v>
      </c>
      <c r="K76" s="344">
        <v>0</v>
      </c>
      <c r="L76" s="331">
        <v>0</v>
      </c>
      <c r="M76" s="331">
        <v>14395.550000000036</v>
      </c>
      <c r="N76" s="331">
        <v>217408.74000000005</v>
      </c>
      <c r="O76" s="347">
        <v>0</v>
      </c>
      <c r="P76" s="331">
        <v>-253209.24000000002</v>
      </c>
      <c r="Q76" s="328">
        <v>2038345.5399999998</v>
      </c>
      <c r="R76" s="331">
        <v>0</v>
      </c>
      <c r="S76" s="331">
        <v>0</v>
      </c>
      <c r="T76" s="329">
        <v>0</v>
      </c>
      <c r="U76" s="331">
        <v>0</v>
      </c>
      <c r="V76" s="331">
        <v>698.21</v>
      </c>
      <c r="W76" s="329">
        <v>324.23</v>
      </c>
      <c r="X76" s="331">
        <v>0</v>
      </c>
      <c r="Y76" s="331">
        <v>0</v>
      </c>
      <c r="Z76" s="331">
        <v>0</v>
      </c>
      <c r="AA76" s="331">
        <v>0</v>
      </c>
      <c r="AB76" s="297">
        <f t="shared" si="1"/>
        <v>2017966.44</v>
      </c>
      <c r="AC76" s="296">
        <f>VLOOKUP(A76,'Official Claims 2016Q4'!$B$2:$U$434,7,FALSE)</f>
        <v>231804</v>
      </c>
      <c r="AD76" s="296">
        <f>VLOOKUP(A76,'Official Claims 2016Q4'!$B$2:$U$434,12,FALSE)</f>
        <v>1785140</v>
      </c>
      <c r="AE76" s="296">
        <f>VLOOKUP(A76,'Official Claims 2016Q4'!$B$2:$U$434,17,FALSE)</f>
        <v>0</v>
      </c>
      <c r="AF76" s="296">
        <f>VLOOKUP(A76,'Official Claims 2016Q4'!$B$2:$U$434,18,FALSE)</f>
        <v>1022.44</v>
      </c>
      <c r="AG76" s="331">
        <v>142205.28999999998</v>
      </c>
      <c r="AH76" s="331">
        <v>89599.000000000087</v>
      </c>
      <c r="AI76" s="331">
        <v>0</v>
      </c>
      <c r="AJ76" s="331">
        <v>1785136.2999999344</v>
      </c>
      <c r="AK76" s="331">
        <v>0</v>
      </c>
      <c r="AL76" s="331">
        <v>0</v>
      </c>
      <c r="AM76" s="331">
        <v>0</v>
      </c>
      <c r="AN76" s="331">
        <v>0</v>
      </c>
      <c r="AO76" s="331">
        <v>0</v>
      </c>
      <c r="AP76" s="331">
        <v>0</v>
      </c>
      <c r="AQ76" s="345">
        <v>0</v>
      </c>
      <c r="AR76" s="331">
        <v>1022.44</v>
      </c>
    </row>
    <row r="77" spans="1:44">
      <c r="A77" s="341" t="s">
        <v>658</v>
      </c>
      <c r="B77" s="341" t="s">
        <v>903</v>
      </c>
      <c r="C77" s="334" t="s">
        <v>83</v>
      </c>
      <c r="D77" s="334" t="s">
        <v>14</v>
      </c>
      <c r="E77" s="334" t="s">
        <v>16</v>
      </c>
      <c r="F77" s="335" t="s">
        <v>48</v>
      </c>
      <c r="G77" s="328">
        <v>5614128</v>
      </c>
      <c r="H77" s="328">
        <v>181671</v>
      </c>
      <c r="I77" s="328">
        <v>0</v>
      </c>
      <c r="J77" s="339">
        <v>0</v>
      </c>
      <c r="K77" s="339">
        <v>0</v>
      </c>
      <c r="L77" s="328">
        <v>-654.91</v>
      </c>
      <c r="M77" s="328">
        <v>7517.3899999999994</v>
      </c>
      <c r="N77" s="328">
        <v>204590.56000000003</v>
      </c>
      <c r="O77" s="328">
        <v>101397.48</v>
      </c>
      <c r="P77" s="328">
        <v>197468.39999999938</v>
      </c>
      <c r="Q77" s="328">
        <v>6182412.2699999465</v>
      </c>
      <c r="R77" s="328">
        <v>0</v>
      </c>
      <c r="S77" s="328">
        <v>0</v>
      </c>
      <c r="T77" s="329">
        <v>0</v>
      </c>
      <c r="U77" s="328">
        <v>0</v>
      </c>
      <c r="V77" s="328">
        <v>0</v>
      </c>
      <c r="W77" s="336">
        <v>0</v>
      </c>
      <c r="X77" s="331">
        <v>0</v>
      </c>
      <c r="Y77" s="328">
        <v>0</v>
      </c>
      <c r="Z77" s="328">
        <v>0</v>
      </c>
      <c r="AA77" s="328">
        <v>0</v>
      </c>
      <c r="AB77" s="297">
        <f t="shared" si="1"/>
        <v>6692733</v>
      </c>
      <c r="AC77" s="296">
        <f>VLOOKUP(A77,'Official Claims 2016Q4'!$B$2:$U$434,7,FALSE)</f>
        <v>211453</v>
      </c>
      <c r="AD77" s="296">
        <f>VLOOKUP(A77,'Official Claims 2016Q4'!$B$2:$U$434,12,FALSE)</f>
        <v>6481280</v>
      </c>
      <c r="AE77" s="296">
        <f>VLOOKUP(A77,'Official Claims 2016Q4'!$B$2:$U$434,17,FALSE)</f>
        <v>0</v>
      </c>
      <c r="AF77" s="296">
        <f>VLOOKUP(A77,'Official Claims 2016Q4'!$B$2:$U$434,18,FALSE)</f>
        <v>0</v>
      </c>
      <c r="AG77" s="328">
        <v>140500.00000000003</v>
      </c>
      <c r="AH77" s="328">
        <v>70953.039999999994</v>
      </c>
      <c r="AI77" s="328">
        <v>0</v>
      </c>
      <c r="AJ77" s="328">
        <v>6481278.1499999464</v>
      </c>
      <c r="AK77" s="328">
        <v>0</v>
      </c>
      <c r="AL77" s="328">
        <v>0</v>
      </c>
      <c r="AM77" s="328">
        <v>0</v>
      </c>
      <c r="AN77" s="328">
        <v>0</v>
      </c>
      <c r="AO77" s="328">
        <v>0</v>
      </c>
      <c r="AP77" s="328">
        <v>0</v>
      </c>
      <c r="AQ77" s="337">
        <v>0</v>
      </c>
      <c r="AR77" s="328">
        <v>0</v>
      </c>
    </row>
    <row r="78" spans="1:44">
      <c r="A78" s="341" t="s">
        <v>750</v>
      </c>
      <c r="B78" s="341" t="s">
        <v>904</v>
      </c>
      <c r="C78" s="334" t="s">
        <v>82</v>
      </c>
      <c r="D78" s="334" t="s">
        <v>14</v>
      </c>
      <c r="E78" s="334" t="s">
        <v>15</v>
      </c>
      <c r="F78" s="335" t="s">
        <v>67</v>
      </c>
      <c r="G78" s="328">
        <v>3426167</v>
      </c>
      <c r="H78" s="328">
        <v>1326783</v>
      </c>
      <c r="I78" s="328">
        <v>0</v>
      </c>
      <c r="J78" s="328">
        <v>-6348.21</v>
      </c>
      <c r="K78" s="328">
        <v>54790.92</v>
      </c>
      <c r="L78" s="328">
        <v>0</v>
      </c>
      <c r="M78" s="328">
        <v>-18208.020000000099</v>
      </c>
      <c r="N78" s="328">
        <v>163508.91999999958</v>
      </c>
      <c r="O78" s="328">
        <v>0</v>
      </c>
      <c r="P78" s="328">
        <v>-76161.329999999769</v>
      </c>
      <c r="Q78" s="328">
        <v>1549644.3499999996</v>
      </c>
      <c r="R78" s="328">
        <v>0</v>
      </c>
      <c r="S78" s="328">
        <v>0</v>
      </c>
      <c r="T78" s="329">
        <v>100278.00000000001</v>
      </c>
      <c r="U78" s="328">
        <v>0</v>
      </c>
      <c r="V78" s="328">
        <v>-7023.81</v>
      </c>
      <c r="W78" s="336">
        <v>66286.700000000012</v>
      </c>
      <c r="X78" s="331">
        <v>0</v>
      </c>
      <c r="Y78" s="328">
        <v>0</v>
      </c>
      <c r="Z78" s="328">
        <v>0</v>
      </c>
      <c r="AA78" s="328">
        <v>0</v>
      </c>
      <c r="AB78" s="297">
        <f t="shared" si="1"/>
        <v>1826769.0399999998</v>
      </c>
      <c r="AC78" s="296">
        <f>VLOOKUP(A78,'Official Claims 2016Q4'!$B$2:$U$434,7,FALSE)</f>
        <v>193743.7</v>
      </c>
      <c r="AD78" s="296">
        <f>VLOOKUP(A78,'Official Claims 2016Q4'!$B$2:$U$434,12,FALSE)</f>
        <v>1473484.44</v>
      </c>
      <c r="AE78" s="296">
        <f>VLOOKUP(A78,'Official Claims 2016Q4'!$B$2:$U$434,17,FALSE)</f>
        <v>100277.99999999999</v>
      </c>
      <c r="AF78" s="296">
        <f>VLOOKUP(A78,'Official Claims 2016Q4'!$B$2:$U$434,18,FALSE)</f>
        <v>59262.9</v>
      </c>
      <c r="AG78" s="328">
        <v>98602.06</v>
      </c>
      <c r="AH78" s="328">
        <v>95141.549999999464</v>
      </c>
      <c r="AI78" s="328">
        <v>0</v>
      </c>
      <c r="AJ78" s="328">
        <v>1473468.5799999998</v>
      </c>
      <c r="AK78" s="328">
        <v>0</v>
      </c>
      <c r="AL78" s="328">
        <v>0</v>
      </c>
      <c r="AM78" s="328">
        <v>14.440000000000005</v>
      </c>
      <c r="AN78" s="328">
        <v>0</v>
      </c>
      <c r="AO78" s="328">
        <v>100278.00000000001</v>
      </c>
      <c r="AP78" s="328">
        <v>0</v>
      </c>
      <c r="AQ78" s="337">
        <v>0</v>
      </c>
      <c r="AR78" s="328">
        <v>59262.89</v>
      </c>
    </row>
    <row r="79" spans="1:44">
      <c r="A79" s="341" t="s">
        <v>710</v>
      </c>
      <c r="B79" s="341" t="s">
        <v>905</v>
      </c>
      <c r="C79" s="334" t="s">
        <v>83</v>
      </c>
      <c r="D79" s="334" t="s">
        <v>14</v>
      </c>
      <c r="E79" s="334" t="s">
        <v>16</v>
      </c>
      <c r="F79" s="335" t="s">
        <v>48</v>
      </c>
      <c r="G79" s="328">
        <v>124361</v>
      </c>
      <c r="H79" s="328">
        <v>7713</v>
      </c>
      <c r="I79" s="328">
        <v>0</v>
      </c>
      <c r="J79" s="328">
        <v>0</v>
      </c>
      <c r="K79" s="328">
        <v>0</v>
      </c>
      <c r="L79" s="328">
        <v>0</v>
      </c>
      <c r="M79" s="328">
        <v>-2.6599999999999815</v>
      </c>
      <c r="N79" s="328">
        <v>4900.1699999999992</v>
      </c>
      <c r="O79" s="328">
        <v>0</v>
      </c>
      <c r="P79" s="328">
        <v>1226.8400000000045</v>
      </c>
      <c r="Q79" s="328">
        <v>71749.27</v>
      </c>
      <c r="R79" s="328">
        <v>0</v>
      </c>
      <c r="S79" s="328">
        <v>0</v>
      </c>
      <c r="T79" s="329">
        <v>0</v>
      </c>
      <c r="U79" s="328">
        <v>0</v>
      </c>
      <c r="V79" s="328">
        <v>0</v>
      </c>
      <c r="W79" s="336">
        <v>0</v>
      </c>
      <c r="X79" s="331">
        <v>0</v>
      </c>
      <c r="Y79" s="328">
        <v>0</v>
      </c>
      <c r="Z79" s="328">
        <v>0</v>
      </c>
      <c r="AA79" s="328">
        <v>0</v>
      </c>
      <c r="AB79" s="297">
        <f t="shared" si="1"/>
        <v>77873.61</v>
      </c>
      <c r="AC79" s="296">
        <f>VLOOKUP(A79,'Official Claims 2016Q4'!$B$2:$U$434,7,FALSE)</f>
        <v>4897.51</v>
      </c>
      <c r="AD79" s="296">
        <f>VLOOKUP(A79,'Official Claims 2016Q4'!$B$2:$U$434,12,FALSE)</f>
        <v>72976.100000000006</v>
      </c>
      <c r="AE79" s="296">
        <f>VLOOKUP(A79,'Official Claims 2016Q4'!$B$2:$U$434,17,FALSE)</f>
        <v>0</v>
      </c>
      <c r="AF79" s="296">
        <f>VLOOKUP(A79,'Official Claims 2016Q4'!$B$2:$U$434,18,FALSE)</f>
        <v>0</v>
      </c>
      <c r="AG79" s="328">
        <v>4050.0899999999992</v>
      </c>
      <c r="AH79" s="328">
        <v>847.42</v>
      </c>
      <c r="AI79" s="328">
        <v>0</v>
      </c>
      <c r="AJ79" s="328">
        <v>72976.110000000015</v>
      </c>
      <c r="AK79" s="328">
        <v>0</v>
      </c>
      <c r="AL79" s="328">
        <v>0</v>
      </c>
      <c r="AM79" s="328">
        <v>0</v>
      </c>
      <c r="AN79" s="328">
        <v>0</v>
      </c>
      <c r="AO79" s="328">
        <v>0</v>
      </c>
      <c r="AP79" s="328">
        <v>0</v>
      </c>
      <c r="AQ79" s="337">
        <v>0</v>
      </c>
      <c r="AR79" s="328">
        <v>0</v>
      </c>
    </row>
    <row r="80" spans="1:44">
      <c r="A80" s="341" t="s">
        <v>659</v>
      </c>
      <c r="B80" s="341" t="s">
        <v>906</v>
      </c>
      <c r="C80" s="334" t="s">
        <v>82</v>
      </c>
      <c r="D80" s="334" t="s">
        <v>14</v>
      </c>
      <c r="E80" s="334" t="s">
        <v>15</v>
      </c>
      <c r="F80" s="335" t="s">
        <v>67</v>
      </c>
      <c r="G80" s="328">
        <v>3022439</v>
      </c>
      <c r="H80" s="328">
        <v>375641</v>
      </c>
      <c r="I80" s="328">
        <v>0</v>
      </c>
      <c r="J80" s="328">
        <v>24.86</v>
      </c>
      <c r="K80" s="328">
        <v>3513.72</v>
      </c>
      <c r="L80" s="328">
        <v>0</v>
      </c>
      <c r="M80" s="328">
        <v>2626.0400000000104</v>
      </c>
      <c r="N80" s="328">
        <v>130435.72000000507</v>
      </c>
      <c r="O80" s="328">
        <v>49538.97</v>
      </c>
      <c r="P80" s="328">
        <v>-680361.62</v>
      </c>
      <c r="Q80" s="328">
        <v>477601.55999999936</v>
      </c>
      <c r="R80" s="328">
        <v>0</v>
      </c>
      <c r="S80" s="328">
        <v>90340.44</v>
      </c>
      <c r="T80" s="329">
        <v>3232134.5799999987</v>
      </c>
      <c r="U80" s="328">
        <v>0</v>
      </c>
      <c r="V80" s="328">
        <v>16.52</v>
      </c>
      <c r="W80" s="336">
        <v>2342.4900000000002</v>
      </c>
      <c r="X80" s="331">
        <v>0</v>
      </c>
      <c r="Y80" s="328">
        <v>0</v>
      </c>
      <c r="Z80" s="328">
        <v>0</v>
      </c>
      <c r="AA80" s="328">
        <v>0</v>
      </c>
      <c r="AB80" s="297">
        <f t="shared" si="1"/>
        <v>3308214.6348576038</v>
      </c>
      <c r="AC80" s="296">
        <f>VLOOKUP(A80,'Official Claims 2016Q4'!$B$2:$U$434,7,FALSE)</f>
        <v>136600.29999999999</v>
      </c>
      <c r="AD80" s="296">
        <f>VLOOKUP(A80,'Official Claims 2016Q4'!$B$2:$U$434,12,FALSE)</f>
        <v>-153221</v>
      </c>
      <c r="AE80" s="296">
        <f>VLOOKUP(A80,'Official Claims 2016Q4'!$B$2:$U$434,17,FALSE)</f>
        <v>3322476.3248576042</v>
      </c>
      <c r="AF80" s="296">
        <f>VLOOKUP(A80,'Official Claims 2016Q4'!$B$2:$U$434,18,FALSE)</f>
        <v>2359.0100000000002</v>
      </c>
      <c r="AG80" s="328">
        <v>103241.08000000002</v>
      </c>
      <c r="AH80" s="328">
        <v>33359.260000005073</v>
      </c>
      <c r="AI80" s="328">
        <v>0</v>
      </c>
      <c r="AJ80" s="328">
        <v>-277020.22999999789</v>
      </c>
      <c r="AK80" s="328">
        <v>0</v>
      </c>
      <c r="AL80" s="328">
        <v>0</v>
      </c>
      <c r="AM80" s="328">
        <v>123799.13999999868</v>
      </c>
      <c r="AN80" s="328">
        <v>0</v>
      </c>
      <c r="AO80" s="328">
        <v>0</v>
      </c>
      <c r="AP80" s="328">
        <v>1661237.5099999993</v>
      </c>
      <c r="AQ80" s="337">
        <v>1661237.5099999993</v>
      </c>
      <c r="AR80" s="328">
        <v>2359.0100000000002</v>
      </c>
    </row>
    <row r="81" spans="1:44">
      <c r="A81" s="341" t="s">
        <v>570</v>
      </c>
      <c r="B81" s="341" t="s">
        <v>907</v>
      </c>
      <c r="C81" s="334" t="s">
        <v>82</v>
      </c>
      <c r="D81" s="334" t="s">
        <v>12</v>
      </c>
      <c r="E81" s="334" t="s">
        <v>16</v>
      </c>
      <c r="F81" s="335" t="s">
        <v>48</v>
      </c>
      <c r="G81" s="328">
        <v>240056</v>
      </c>
      <c r="H81" s="328">
        <v>96612</v>
      </c>
      <c r="I81" s="328">
        <v>0</v>
      </c>
      <c r="J81" s="328">
        <v>466.33</v>
      </c>
      <c r="K81" s="328">
        <v>4710.1899999999996</v>
      </c>
      <c r="L81" s="328">
        <v>0</v>
      </c>
      <c r="M81" s="328">
        <v>1048.5999999999981</v>
      </c>
      <c r="N81" s="328">
        <v>26640.33</v>
      </c>
      <c r="O81" s="328">
        <v>0</v>
      </c>
      <c r="P81" s="328">
        <v>-1.07</v>
      </c>
      <c r="Q81" s="328">
        <v>77241.010000000009</v>
      </c>
      <c r="R81" s="328">
        <v>0</v>
      </c>
      <c r="S81" s="328">
        <v>0</v>
      </c>
      <c r="T81" s="329">
        <v>0</v>
      </c>
      <c r="U81" s="328">
        <v>0</v>
      </c>
      <c r="V81" s="328">
        <v>2048.92</v>
      </c>
      <c r="W81" s="336">
        <v>62603.4</v>
      </c>
      <c r="X81" s="331">
        <v>0</v>
      </c>
      <c r="Y81" s="328">
        <v>0</v>
      </c>
      <c r="Z81" s="328">
        <v>0</v>
      </c>
      <c r="AA81" s="328">
        <v>0</v>
      </c>
      <c r="AB81" s="297">
        <f t="shared" si="1"/>
        <v>174757.65</v>
      </c>
      <c r="AC81" s="296">
        <f>VLOOKUP(A81,'Official Claims 2016Q4'!$B$2:$U$434,7,FALSE)</f>
        <v>32865.449999999997</v>
      </c>
      <c r="AD81" s="296">
        <f>VLOOKUP(A81,'Official Claims 2016Q4'!$B$2:$U$434,12,FALSE)</f>
        <v>77239.899999999994</v>
      </c>
      <c r="AE81" s="296">
        <f>VLOOKUP(A81,'Official Claims 2016Q4'!$B$2:$U$434,17,FALSE)</f>
        <v>0</v>
      </c>
      <c r="AF81" s="296">
        <f>VLOOKUP(A81,'Official Claims 2016Q4'!$B$2:$U$434,18,FALSE)</f>
        <v>64652.3</v>
      </c>
      <c r="AG81" s="328">
        <v>3427.4500000000003</v>
      </c>
      <c r="AH81" s="328">
        <v>29438.000000000018</v>
      </c>
      <c r="AI81" s="328">
        <v>0</v>
      </c>
      <c r="AJ81" s="328">
        <v>77239.94</v>
      </c>
      <c r="AK81" s="328">
        <v>0</v>
      </c>
      <c r="AL81" s="328">
        <v>0</v>
      </c>
      <c r="AM81" s="328">
        <v>0</v>
      </c>
      <c r="AN81" s="328">
        <v>0</v>
      </c>
      <c r="AO81" s="328">
        <v>0</v>
      </c>
      <c r="AP81" s="328">
        <v>0</v>
      </c>
      <c r="AQ81" s="337">
        <v>0</v>
      </c>
      <c r="AR81" s="328">
        <v>64652.32</v>
      </c>
    </row>
    <row r="82" spans="1:44">
      <c r="A82" s="341" t="s">
        <v>660</v>
      </c>
      <c r="B82" s="341" t="s">
        <v>908</v>
      </c>
      <c r="C82" s="334" t="s">
        <v>82</v>
      </c>
      <c r="D82" s="334" t="s">
        <v>12</v>
      </c>
      <c r="E82" s="334" t="s">
        <v>15</v>
      </c>
      <c r="F82" s="335" t="s">
        <v>67</v>
      </c>
      <c r="G82" s="328">
        <v>1767331</v>
      </c>
      <c r="H82" s="328">
        <v>288595</v>
      </c>
      <c r="I82" s="328">
        <v>0</v>
      </c>
      <c r="J82" s="328">
        <v>55889.7</v>
      </c>
      <c r="K82" s="328">
        <v>43422.09</v>
      </c>
      <c r="L82" s="328">
        <v>0</v>
      </c>
      <c r="M82" s="328">
        <v>1599.4799999996176</v>
      </c>
      <c r="N82" s="328">
        <v>117303.01000000001</v>
      </c>
      <c r="O82" s="328">
        <v>0</v>
      </c>
      <c r="P82" s="328">
        <v>173707.35</v>
      </c>
      <c r="Q82" s="328">
        <v>436560.72999999818</v>
      </c>
      <c r="R82" s="328">
        <v>0</v>
      </c>
      <c r="S82" s="328">
        <v>732490.15</v>
      </c>
      <c r="T82" s="329">
        <v>127668.93000000008</v>
      </c>
      <c r="U82" s="328">
        <v>0</v>
      </c>
      <c r="V82" s="328">
        <v>44195.73</v>
      </c>
      <c r="W82" s="336">
        <v>21158.81</v>
      </c>
      <c r="X82" s="331">
        <v>0</v>
      </c>
      <c r="Y82" s="328">
        <v>0</v>
      </c>
      <c r="Z82" s="328">
        <v>0</v>
      </c>
      <c r="AA82" s="328">
        <v>0</v>
      </c>
      <c r="AB82" s="297">
        <f t="shared" si="1"/>
        <v>1753995.0978087699</v>
      </c>
      <c r="AC82" s="296">
        <f>VLOOKUP(A82,'Official Claims 2016Q4'!$B$2:$U$434,7,FALSE)</f>
        <v>218213.8</v>
      </c>
      <c r="AD82" s="296">
        <f>VLOOKUP(A82,'Official Claims 2016Q4'!$B$2:$U$434,12,FALSE)</f>
        <v>610267.98</v>
      </c>
      <c r="AE82" s="296">
        <f>VLOOKUP(A82,'Official Claims 2016Q4'!$B$2:$U$434,17,FALSE)</f>
        <v>860158.81780876976</v>
      </c>
      <c r="AF82" s="296">
        <f>VLOOKUP(A82,'Official Claims 2016Q4'!$B$2:$U$434,18,FALSE)</f>
        <v>65354.5</v>
      </c>
      <c r="AG82" s="328">
        <v>63370.850000000006</v>
      </c>
      <c r="AH82" s="328">
        <v>154843.42999999929</v>
      </c>
      <c r="AI82" s="328">
        <v>0</v>
      </c>
      <c r="AJ82" s="328">
        <v>601798.09999999823</v>
      </c>
      <c r="AK82" s="328">
        <v>0</v>
      </c>
      <c r="AL82" s="328">
        <v>0</v>
      </c>
      <c r="AM82" s="328">
        <v>8469.9800000000614</v>
      </c>
      <c r="AN82" s="328">
        <v>860159.08000000007</v>
      </c>
      <c r="AO82" s="328">
        <v>0</v>
      </c>
      <c r="AP82" s="328">
        <v>0</v>
      </c>
      <c r="AQ82" s="337">
        <v>0</v>
      </c>
      <c r="AR82" s="328">
        <v>65354.54</v>
      </c>
    </row>
    <row r="83" spans="1:44">
      <c r="A83" s="341" t="s">
        <v>610</v>
      </c>
      <c r="B83" s="341" t="s">
        <v>909</v>
      </c>
      <c r="C83" s="334" t="s">
        <v>82</v>
      </c>
      <c r="D83" s="334" t="s">
        <v>12</v>
      </c>
      <c r="E83" s="334" t="s">
        <v>15</v>
      </c>
      <c r="F83" s="335" t="s">
        <v>67</v>
      </c>
      <c r="G83" s="328">
        <v>2340661</v>
      </c>
      <c r="H83" s="328">
        <v>345161</v>
      </c>
      <c r="I83" s="328">
        <v>0</v>
      </c>
      <c r="J83" s="328">
        <v>6586.8</v>
      </c>
      <c r="K83" s="328">
        <v>2221.52</v>
      </c>
      <c r="L83" s="328">
        <v>0</v>
      </c>
      <c r="M83" s="328">
        <v>2251.9700000000039</v>
      </c>
      <c r="N83" s="328">
        <v>137532.6</v>
      </c>
      <c r="O83" s="328">
        <v>0</v>
      </c>
      <c r="P83" s="328">
        <v>-226299.31</v>
      </c>
      <c r="Q83" s="328">
        <v>77873.460000000065</v>
      </c>
      <c r="R83" s="328">
        <v>0</v>
      </c>
      <c r="S83" s="328">
        <v>269633.74</v>
      </c>
      <c r="T83" s="329">
        <v>38974.660000000003</v>
      </c>
      <c r="U83" s="328">
        <v>0</v>
      </c>
      <c r="V83" s="328">
        <v>9221.52</v>
      </c>
      <c r="W83" s="336">
        <v>3110.11</v>
      </c>
      <c r="X83" s="331">
        <v>0</v>
      </c>
      <c r="Y83" s="328">
        <v>0</v>
      </c>
      <c r="Z83" s="328">
        <v>0</v>
      </c>
      <c r="AA83" s="328">
        <v>0</v>
      </c>
      <c r="AB83" s="297">
        <f t="shared" si="1"/>
        <v>321107.34483639989</v>
      </c>
      <c r="AC83" s="296">
        <f>VLOOKUP(A83,'Official Claims 2016Q4'!$B$2:$U$434,7,FALSE)</f>
        <v>148592.9</v>
      </c>
      <c r="AD83" s="296">
        <f>VLOOKUP(A83,'Official Claims 2016Q4'!$B$2:$U$434,12,FALSE)</f>
        <v>-148425.54999999999</v>
      </c>
      <c r="AE83" s="296">
        <f>VLOOKUP(A83,'Official Claims 2016Q4'!$B$2:$U$434,17,FALSE)</f>
        <v>308608.39483639994</v>
      </c>
      <c r="AF83" s="296">
        <f>VLOOKUP(A83,'Official Claims 2016Q4'!$B$2:$U$434,18,FALSE)</f>
        <v>12331.6</v>
      </c>
      <c r="AG83" s="328">
        <v>86073.469999999987</v>
      </c>
      <c r="AH83" s="328">
        <v>62519.419999999584</v>
      </c>
      <c r="AI83" s="328">
        <v>0</v>
      </c>
      <c r="AJ83" s="328">
        <v>-156845.30000000016</v>
      </c>
      <c r="AK83" s="328">
        <v>0</v>
      </c>
      <c r="AL83" s="328">
        <v>0</v>
      </c>
      <c r="AM83" s="328">
        <v>8419.4500000000626</v>
      </c>
      <c r="AN83" s="328">
        <v>308608.40000000014</v>
      </c>
      <c r="AO83" s="328">
        <v>0</v>
      </c>
      <c r="AP83" s="328">
        <v>0</v>
      </c>
      <c r="AQ83" s="337">
        <v>0</v>
      </c>
      <c r="AR83" s="328">
        <v>12331.63</v>
      </c>
    </row>
    <row r="84" spans="1:44">
      <c r="A84" s="341" t="s">
        <v>711</v>
      </c>
      <c r="B84" s="341" t="s">
        <v>910</v>
      </c>
      <c r="C84" s="334" t="s">
        <v>82</v>
      </c>
      <c r="D84" s="334" t="s">
        <v>12</v>
      </c>
      <c r="E84" s="334" t="s">
        <v>15</v>
      </c>
      <c r="F84" s="335" t="s">
        <v>67</v>
      </c>
      <c r="G84" s="328">
        <v>2235450</v>
      </c>
      <c r="H84" s="328">
        <v>284140</v>
      </c>
      <c r="I84" s="328">
        <v>7907.27</v>
      </c>
      <c r="J84" s="328">
        <v>14927.35</v>
      </c>
      <c r="K84" s="328">
        <v>7122.07</v>
      </c>
      <c r="L84" s="328">
        <v>0</v>
      </c>
      <c r="M84" s="328">
        <v>1466.1000000000658</v>
      </c>
      <c r="N84" s="328">
        <v>139844.94</v>
      </c>
      <c r="O84" s="328">
        <v>23317.85</v>
      </c>
      <c r="P84" s="328">
        <v>-196283.92</v>
      </c>
      <c r="Q84" s="328">
        <v>169809.54999999987</v>
      </c>
      <c r="R84" s="328">
        <v>74184.429999999993</v>
      </c>
      <c r="S84" s="328">
        <v>655152.88</v>
      </c>
      <c r="T84" s="329">
        <v>185398.44999999998</v>
      </c>
      <c r="U84" s="328">
        <v>11083.4</v>
      </c>
      <c r="V84" s="328">
        <v>20898.310000000001</v>
      </c>
      <c r="W84" s="336">
        <v>9970.89</v>
      </c>
      <c r="X84" s="331">
        <v>0</v>
      </c>
      <c r="Y84" s="328">
        <v>0</v>
      </c>
      <c r="Z84" s="328">
        <v>0</v>
      </c>
      <c r="AA84" s="328">
        <v>0</v>
      </c>
      <c r="AB84" s="297">
        <f t="shared" si="1"/>
        <v>1124799.45242654</v>
      </c>
      <c r="AC84" s="296">
        <f>VLOOKUP(A84,'Official Claims 2016Q4'!$B$2:$U$434,7,FALSE)</f>
        <v>171267.7</v>
      </c>
      <c r="AD84" s="296">
        <f>VLOOKUP(A84,'Official Claims 2016Q4'!$B$2:$U$434,12,FALSE)</f>
        <v>-3156.5</v>
      </c>
      <c r="AE84" s="296">
        <f>VLOOKUP(A84,'Official Claims 2016Q4'!$B$2:$U$434,17,FALSE)</f>
        <v>914735.65242653992</v>
      </c>
      <c r="AF84" s="296">
        <f>VLOOKUP(A84,'Official Claims 2016Q4'!$B$2:$U$434,18,FALSE)</f>
        <v>41952.6</v>
      </c>
      <c r="AG84" s="328">
        <v>82968.719999999972</v>
      </c>
      <c r="AH84" s="328">
        <v>88299.009999999689</v>
      </c>
      <c r="AI84" s="328">
        <v>0</v>
      </c>
      <c r="AJ84" s="328">
        <v>-24752.700000000048</v>
      </c>
      <c r="AK84" s="328">
        <v>0</v>
      </c>
      <c r="AL84" s="328">
        <v>0</v>
      </c>
      <c r="AM84" s="328">
        <v>21596.179999999928</v>
      </c>
      <c r="AN84" s="328">
        <v>914735.76000000013</v>
      </c>
      <c r="AO84" s="328">
        <v>0</v>
      </c>
      <c r="AP84" s="328">
        <v>0</v>
      </c>
      <c r="AQ84" s="337">
        <v>0</v>
      </c>
      <c r="AR84" s="328">
        <v>41952.6</v>
      </c>
    </row>
    <row r="85" spans="1:44">
      <c r="A85" s="341" t="s">
        <v>553</v>
      </c>
      <c r="B85" s="341" t="s">
        <v>911</v>
      </c>
      <c r="C85" s="334" t="s">
        <v>82</v>
      </c>
      <c r="D85" s="334" t="s">
        <v>13</v>
      </c>
      <c r="E85" s="334" t="s">
        <v>15</v>
      </c>
      <c r="F85" s="335" t="s">
        <v>67</v>
      </c>
      <c r="G85" s="328">
        <v>3989783</v>
      </c>
      <c r="H85" s="328">
        <v>830243</v>
      </c>
      <c r="I85" s="328">
        <v>0</v>
      </c>
      <c r="J85" s="328">
        <v>65081.52</v>
      </c>
      <c r="K85" s="328">
        <v>0</v>
      </c>
      <c r="L85" s="328">
        <v>0</v>
      </c>
      <c r="M85" s="328">
        <v>5063.9599999996062</v>
      </c>
      <c r="N85" s="328">
        <v>204666.03</v>
      </c>
      <c r="O85" s="328">
        <v>-37105</v>
      </c>
      <c r="P85" s="328">
        <v>1556178.22</v>
      </c>
      <c r="Q85" s="328">
        <v>222810.48999999685</v>
      </c>
      <c r="R85" s="328">
        <v>265317.81</v>
      </c>
      <c r="S85" s="328">
        <v>943687.81</v>
      </c>
      <c r="T85" s="329">
        <v>647259.7100000002</v>
      </c>
      <c r="U85" s="328">
        <v>0</v>
      </c>
      <c r="V85" s="328">
        <v>42858.54</v>
      </c>
      <c r="W85" s="336">
        <v>0</v>
      </c>
      <c r="X85" s="331">
        <v>0</v>
      </c>
      <c r="Y85" s="328">
        <v>0</v>
      </c>
      <c r="Z85" s="328">
        <v>0</v>
      </c>
      <c r="AA85" s="328">
        <v>0</v>
      </c>
      <c r="AB85" s="297">
        <f t="shared" si="1"/>
        <v>3915816.7969432003</v>
      </c>
      <c r="AC85" s="296">
        <f>VLOOKUP(A85,'Official Claims 2016Q4'!$B$2:$U$434,7,FALSE)</f>
        <v>274812</v>
      </c>
      <c r="AD85" s="296">
        <f>VLOOKUP(A85,'Official Claims 2016Q4'!$B$2:$U$434,12,FALSE)</f>
        <v>1741881.31</v>
      </c>
      <c r="AE85" s="296">
        <f>VLOOKUP(A85,'Official Claims 2016Q4'!$B$2:$U$434,17,FALSE)</f>
        <v>1856264.9869432002</v>
      </c>
      <c r="AF85" s="296">
        <f>VLOOKUP(A85,'Official Claims 2016Q4'!$B$2:$U$434,18,FALSE)</f>
        <v>42858.5</v>
      </c>
      <c r="AG85" s="328">
        <v>139411.73000000004</v>
      </c>
      <c r="AH85" s="328">
        <v>135399.77999999889</v>
      </c>
      <c r="AI85" s="328">
        <v>0</v>
      </c>
      <c r="AJ85" s="328">
        <v>1736252.3999999943</v>
      </c>
      <c r="AK85" s="328">
        <v>0</v>
      </c>
      <c r="AL85" s="328">
        <v>0</v>
      </c>
      <c r="AM85" s="328">
        <v>5631.3100000000341</v>
      </c>
      <c r="AN85" s="328">
        <v>1856265.3300000003</v>
      </c>
      <c r="AO85" s="328">
        <v>0</v>
      </c>
      <c r="AP85" s="328">
        <v>0</v>
      </c>
      <c r="AQ85" s="337">
        <v>0</v>
      </c>
      <c r="AR85" s="328">
        <v>42858.54</v>
      </c>
    </row>
    <row r="86" spans="1:44">
      <c r="A86" s="341" t="s">
        <v>611</v>
      </c>
      <c r="B86" s="341" t="s">
        <v>912</v>
      </c>
      <c r="C86" s="334" t="s">
        <v>82</v>
      </c>
      <c r="D86" s="334" t="s">
        <v>13</v>
      </c>
      <c r="E86" s="334" t="s">
        <v>15</v>
      </c>
      <c r="F86" s="335" t="s">
        <v>67</v>
      </c>
      <c r="G86" s="328">
        <v>4104991</v>
      </c>
      <c r="H86" s="328">
        <v>833336</v>
      </c>
      <c r="I86" s="328">
        <v>0</v>
      </c>
      <c r="J86" s="328">
        <v>50197.27</v>
      </c>
      <c r="K86" s="328">
        <v>0</v>
      </c>
      <c r="L86" s="328">
        <v>0</v>
      </c>
      <c r="M86" s="328">
        <v>4008.4099999996761</v>
      </c>
      <c r="N86" s="328">
        <v>210908.47</v>
      </c>
      <c r="O86" s="328">
        <v>-139682.81</v>
      </c>
      <c r="P86" s="328">
        <v>833624.91</v>
      </c>
      <c r="Q86" s="328">
        <v>891152.91000000178</v>
      </c>
      <c r="R86" s="328">
        <v>139682.81</v>
      </c>
      <c r="S86" s="328">
        <v>1418570.19</v>
      </c>
      <c r="T86" s="329">
        <v>-555176.37000000046</v>
      </c>
      <c r="U86" s="328">
        <v>0</v>
      </c>
      <c r="V86" s="328">
        <v>32692.21</v>
      </c>
      <c r="W86" s="336">
        <v>0</v>
      </c>
      <c r="X86" s="331">
        <v>0</v>
      </c>
      <c r="Y86" s="328">
        <v>0</v>
      </c>
      <c r="Z86" s="328">
        <v>0</v>
      </c>
      <c r="AA86" s="328">
        <v>0</v>
      </c>
      <c r="AB86" s="297">
        <f t="shared" si="1"/>
        <v>2885981.4131895001</v>
      </c>
      <c r="AC86" s="296">
        <f>VLOOKUP(A86,'Official Claims 2016Q4'!$B$2:$U$434,7,FALSE)</f>
        <v>265114</v>
      </c>
      <c r="AD86" s="296">
        <f>VLOOKUP(A86,'Official Claims 2016Q4'!$B$2:$U$434,12,FALSE)</f>
        <v>1585098.32</v>
      </c>
      <c r="AE86" s="296">
        <f>VLOOKUP(A86,'Official Claims 2016Q4'!$B$2:$U$434,17,FALSE)</f>
        <v>1003076.8931894999</v>
      </c>
      <c r="AF86" s="296">
        <f>VLOOKUP(A86,'Official Claims 2016Q4'!$B$2:$U$434,18,FALSE)</f>
        <v>32692.2</v>
      </c>
      <c r="AG86" s="328">
        <v>145363.67999999996</v>
      </c>
      <c r="AH86" s="328">
        <v>119750.46999999898</v>
      </c>
      <c r="AI86" s="328">
        <v>0</v>
      </c>
      <c r="AJ86" s="328">
        <v>1577486.6900000023</v>
      </c>
      <c r="AK86" s="328">
        <v>0</v>
      </c>
      <c r="AL86" s="328">
        <v>0</v>
      </c>
      <c r="AM86" s="328">
        <v>7608.3200000000288</v>
      </c>
      <c r="AN86" s="328">
        <v>1003076.6299999995</v>
      </c>
      <c r="AO86" s="328">
        <v>0</v>
      </c>
      <c r="AP86" s="328">
        <v>0</v>
      </c>
      <c r="AQ86" s="337">
        <v>0</v>
      </c>
      <c r="AR86" s="328">
        <v>32692.21</v>
      </c>
    </row>
    <row r="87" spans="1:44">
      <c r="A87" s="333" t="s">
        <v>607</v>
      </c>
      <c r="B87" s="341" t="s">
        <v>913</v>
      </c>
      <c r="C87" s="334" t="s">
        <v>82</v>
      </c>
      <c r="D87" s="334" t="s">
        <v>13</v>
      </c>
      <c r="E87" s="334" t="s">
        <v>15</v>
      </c>
      <c r="F87" s="335" t="s">
        <v>67</v>
      </c>
      <c r="G87" s="328">
        <v>4627969</v>
      </c>
      <c r="H87" s="328">
        <v>698853</v>
      </c>
      <c r="I87" s="328">
        <v>6.66</v>
      </c>
      <c r="J87" s="328">
        <v>63371.32</v>
      </c>
      <c r="K87" s="328">
        <v>21170.81</v>
      </c>
      <c r="L87" s="328">
        <v>0</v>
      </c>
      <c r="M87" s="328">
        <v>2223.3299999996598</v>
      </c>
      <c r="N87" s="328">
        <v>238595.81</v>
      </c>
      <c r="O87" s="328">
        <v>-1541166.63</v>
      </c>
      <c r="P87" s="328">
        <v>1101442.68</v>
      </c>
      <c r="Q87" s="328">
        <v>1059884.6800000039</v>
      </c>
      <c r="R87" s="328">
        <v>750072.34</v>
      </c>
      <c r="S87" s="328">
        <v>1452489.62</v>
      </c>
      <c r="T87" s="329">
        <v>148430.34999999966</v>
      </c>
      <c r="U87" s="328">
        <v>6.66</v>
      </c>
      <c r="V87" s="328">
        <v>63371.32</v>
      </c>
      <c r="W87" s="336">
        <v>21170.809999999998</v>
      </c>
      <c r="X87" s="331">
        <v>0</v>
      </c>
      <c r="Y87" s="328">
        <v>0</v>
      </c>
      <c r="Z87" s="328">
        <v>0</v>
      </c>
      <c r="AA87" s="328">
        <v>0</v>
      </c>
      <c r="AB87" s="297">
        <f t="shared" si="1"/>
        <v>3381067.8058019001</v>
      </c>
      <c r="AC87" s="296">
        <f>VLOOKUP(A87,'Official Claims 2016Q4'!$B$2:$U$434,7,FALSE)</f>
        <v>325368</v>
      </c>
      <c r="AD87" s="296">
        <f>VLOOKUP(A87,'Official Claims 2016Q4'!$B$2:$U$434,12,FALSE)</f>
        <v>620161.11</v>
      </c>
      <c r="AE87" s="296">
        <f>VLOOKUP(A87,'Official Claims 2016Q4'!$B$2:$U$434,17,FALSE)</f>
        <v>2350989.8958019004</v>
      </c>
      <c r="AF87" s="296">
        <f>VLOOKUP(A87,'Official Claims 2016Q4'!$B$2:$U$434,18,FALSE)</f>
        <v>84548.800000000003</v>
      </c>
      <c r="AG87" s="328">
        <v>167808.67</v>
      </c>
      <c r="AH87" s="328">
        <v>157559.25999999905</v>
      </c>
      <c r="AI87" s="328">
        <v>0</v>
      </c>
      <c r="AJ87" s="328">
        <v>611011.62000000058</v>
      </c>
      <c r="AK87" s="328">
        <v>0</v>
      </c>
      <c r="AL87" s="328">
        <v>0</v>
      </c>
      <c r="AM87" s="328">
        <v>9149.1100000000515</v>
      </c>
      <c r="AN87" s="328">
        <v>2350992.3099999996</v>
      </c>
      <c r="AO87" s="328">
        <v>0</v>
      </c>
      <c r="AP87" s="328">
        <v>0</v>
      </c>
      <c r="AQ87" s="337">
        <v>0</v>
      </c>
      <c r="AR87" s="328">
        <v>84548.79</v>
      </c>
    </row>
    <row r="88" spans="1:44">
      <c r="A88" s="333" t="s">
        <v>571</v>
      </c>
      <c r="B88" s="341" t="s">
        <v>914</v>
      </c>
      <c r="C88" s="334" t="s">
        <v>82</v>
      </c>
      <c r="D88" s="334" t="s">
        <v>13</v>
      </c>
      <c r="E88" s="334" t="s">
        <v>15</v>
      </c>
      <c r="F88" s="335" t="s">
        <v>67</v>
      </c>
      <c r="G88" s="328">
        <v>3171077</v>
      </c>
      <c r="H88" s="328">
        <v>621159</v>
      </c>
      <c r="I88" s="328">
        <v>0</v>
      </c>
      <c r="J88" s="328">
        <v>76907.009999999995</v>
      </c>
      <c r="K88" s="328">
        <v>21981.96</v>
      </c>
      <c r="L88" s="328">
        <v>0</v>
      </c>
      <c r="M88" s="328">
        <v>3785.6800000003714</v>
      </c>
      <c r="N88" s="328">
        <v>179291.49000000002</v>
      </c>
      <c r="O88" s="328">
        <v>0</v>
      </c>
      <c r="P88" s="328">
        <v>287589.7</v>
      </c>
      <c r="Q88" s="328">
        <v>201720.91999999995</v>
      </c>
      <c r="R88" s="328">
        <v>-11134.65</v>
      </c>
      <c r="S88" s="328">
        <v>586992.04</v>
      </c>
      <c r="T88" s="329">
        <v>100041.41</v>
      </c>
      <c r="U88" s="328">
        <v>0</v>
      </c>
      <c r="V88" s="328">
        <v>107786.36</v>
      </c>
      <c r="W88" s="336">
        <v>30808.06</v>
      </c>
      <c r="X88" s="331">
        <v>0</v>
      </c>
      <c r="Y88" s="328">
        <v>0</v>
      </c>
      <c r="Z88" s="328">
        <v>0</v>
      </c>
      <c r="AA88" s="328">
        <v>0</v>
      </c>
      <c r="AB88" s="297">
        <f t="shared" si="1"/>
        <v>1585770.1917946399</v>
      </c>
      <c r="AC88" s="296">
        <f>VLOOKUP(A88,'Official Claims 2016Q4'!$B$2:$U$434,7,FALSE)</f>
        <v>281966</v>
      </c>
      <c r="AD88" s="296">
        <f>VLOOKUP(A88,'Official Claims 2016Q4'!$B$2:$U$434,12,FALSE)</f>
        <v>489310.4</v>
      </c>
      <c r="AE88" s="296">
        <f>VLOOKUP(A88,'Official Claims 2016Q4'!$B$2:$U$434,17,FALSE)</f>
        <v>675899.7917946399</v>
      </c>
      <c r="AF88" s="296">
        <f>VLOOKUP(A88,'Official Claims 2016Q4'!$B$2:$U$434,18,FALSE)</f>
        <v>138594</v>
      </c>
      <c r="AG88" s="328">
        <v>113330.78999999998</v>
      </c>
      <c r="AH88" s="328">
        <v>168635.35000000003</v>
      </c>
      <c r="AI88" s="328">
        <v>0</v>
      </c>
      <c r="AJ88" s="328">
        <v>476594.23999999987</v>
      </c>
      <c r="AK88" s="328">
        <v>0</v>
      </c>
      <c r="AL88" s="328">
        <v>0</v>
      </c>
      <c r="AM88" s="328">
        <v>12716.38000000001</v>
      </c>
      <c r="AN88" s="328">
        <v>675898.80000000028</v>
      </c>
      <c r="AO88" s="328">
        <v>0</v>
      </c>
      <c r="AP88" s="328">
        <v>0</v>
      </c>
      <c r="AQ88" s="337">
        <v>0</v>
      </c>
      <c r="AR88" s="328">
        <v>138594.42000000001</v>
      </c>
    </row>
    <row r="89" spans="1:44">
      <c r="A89" s="333" t="s">
        <v>712</v>
      </c>
      <c r="B89" s="341" t="s">
        <v>915</v>
      </c>
      <c r="C89" s="334" t="s">
        <v>82</v>
      </c>
      <c r="D89" s="334" t="s">
        <v>13</v>
      </c>
      <c r="E89" s="334" t="s">
        <v>15</v>
      </c>
      <c r="F89" s="335" t="s">
        <v>67</v>
      </c>
      <c r="G89" s="328">
        <v>1101054</v>
      </c>
      <c r="H89" s="328">
        <v>214771</v>
      </c>
      <c r="I89" s="328">
        <v>92630.71</v>
      </c>
      <c r="J89" s="328">
        <v>-67603.89</v>
      </c>
      <c r="K89" s="328">
        <v>65644.350000000006</v>
      </c>
      <c r="L89" s="328">
        <v>0</v>
      </c>
      <c r="M89" s="328">
        <v>1148.2200000001176</v>
      </c>
      <c r="N89" s="328">
        <v>101835.13999999998</v>
      </c>
      <c r="O89" s="328">
        <v>-42912.04</v>
      </c>
      <c r="P89" s="328">
        <v>-375843.5</v>
      </c>
      <c r="Q89" s="328">
        <v>379154.35000000003</v>
      </c>
      <c r="R89" s="328">
        <v>693486.23</v>
      </c>
      <c r="S89" s="328">
        <v>266787.20000000001</v>
      </c>
      <c r="T89" s="329">
        <v>-40793.180000001346</v>
      </c>
      <c r="U89" s="328">
        <v>12631.46</v>
      </c>
      <c r="V89" s="328">
        <v>-9218.7099999999991</v>
      </c>
      <c r="W89" s="336">
        <v>8951.5</v>
      </c>
      <c r="X89" s="331">
        <v>0</v>
      </c>
      <c r="Y89" s="328">
        <v>0</v>
      </c>
      <c r="Z89" s="328">
        <v>0</v>
      </c>
      <c r="AA89" s="328">
        <v>0</v>
      </c>
      <c r="AB89" s="297">
        <f t="shared" si="1"/>
        <v>1085899.3429606301</v>
      </c>
      <c r="AC89" s="296">
        <f>VLOOKUP(A89,'Official Claims 2016Q4'!$B$2:$U$434,7,FALSE)</f>
        <v>193654.3</v>
      </c>
      <c r="AD89" s="296">
        <f>VLOOKUP(A89,'Official Claims 2016Q4'!$B$2:$U$434,12,FALSE)</f>
        <v>-39601.199999999997</v>
      </c>
      <c r="AE89" s="296">
        <f>VLOOKUP(A89,'Official Claims 2016Q4'!$B$2:$U$434,17,FALSE)</f>
        <v>919481.94296063005</v>
      </c>
      <c r="AF89" s="296">
        <f>VLOOKUP(A89,'Official Claims 2016Q4'!$B$2:$U$434,18,FALSE)</f>
        <v>12364.3</v>
      </c>
      <c r="AG89" s="328">
        <v>38961.269999999997</v>
      </c>
      <c r="AH89" s="328">
        <v>154693.25999999954</v>
      </c>
      <c r="AI89" s="328">
        <v>0</v>
      </c>
      <c r="AJ89" s="328">
        <v>-52011.66999999978</v>
      </c>
      <c r="AK89" s="328">
        <v>0</v>
      </c>
      <c r="AL89" s="328">
        <v>0</v>
      </c>
      <c r="AM89" s="328">
        <v>12410.480000000009</v>
      </c>
      <c r="AN89" s="328">
        <v>919480.2499999986</v>
      </c>
      <c r="AO89" s="328">
        <v>0</v>
      </c>
      <c r="AP89" s="328">
        <v>0</v>
      </c>
      <c r="AQ89" s="337">
        <v>0</v>
      </c>
      <c r="AR89" s="328">
        <v>12364.25</v>
      </c>
    </row>
    <row r="90" spans="1:44">
      <c r="A90" s="333" t="s">
        <v>661</v>
      </c>
      <c r="B90" s="341" t="s">
        <v>916</v>
      </c>
      <c r="C90" s="334" t="s">
        <v>82</v>
      </c>
      <c r="D90" s="334" t="s">
        <v>13</v>
      </c>
      <c r="E90" s="334" t="s">
        <v>15</v>
      </c>
      <c r="F90" s="335" t="s">
        <v>67</v>
      </c>
      <c r="G90" s="328">
        <v>3373460</v>
      </c>
      <c r="H90" s="328">
        <v>465867</v>
      </c>
      <c r="I90" s="328">
        <v>55460.9</v>
      </c>
      <c r="J90" s="328">
        <v>36200.33</v>
      </c>
      <c r="K90" s="328">
        <v>17683.63</v>
      </c>
      <c r="L90" s="328">
        <v>0</v>
      </c>
      <c r="M90" s="328">
        <v>3022.5499999995009</v>
      </c>
      <c r="N90" s="328">
        <v>194844.85</v>
      </c>
      <c r="O90" s="328">
        <v>160507.57999999999</v>
      </c>
      <c r="P90" s="328">
        <v>-290280.11</v>
      </c>
      <c r="Q90" s="328">
        <v>219002.42999999993</v>
      </c>
      <c r="R90" s="328">
        <v>0</v>
      </c>
      <c r="S90" s="328">
        <v>727970.1</v>
      </c>
      <c r="T90" s="329">
        <v>-66888.059999999969</v>
      </c>
      <c r="U90" s="328">
        <v>19035.3</v>
      </c>
      <c r="V90" s="328">
        <v>12424.71</v>
      </c>
      <c r="W90" s="336">
        <v>6069.38</v>
      </c>
      <c r="X90" s="331">
        <v>0</v>
      </c>
      <c r="Y90" s="328">
        <v>0</v>
      </c>
      <c r="Z90" s="328">
        <v>0</v>
      </c>
      <c r="AA90" s="328">
        <v>0</v>
      </c>
      <c r="AB90" s="297">
        <f t="shared" si="1"/>
        <v>1095054.0560597598</v>
      </c>
      <c r="AC90" s="296">
        <f>VLOOKUP(A90,'Official Claims 2016Q4'!$B$2:$U$434,7,FALSE)</f>
        <v>307213</v>
      </c>
      <c r="AD90" s="296">
        <f>VLOOKUP(A90,'Official Claims 2016Q4'!$B$2:$U$434,12,FALSE)</f>
        <v>89229.87</v>
      </c>
      <c r="AE90" s="296">
        <f>VLOOKUP(A90,'Official Claims 2016Q4'!$B$2:$U$434,17,FALSE)</f>
        <v>661081.78605975991</v>
      </c>
      <c r="AF90" s="296">
        <f>VLOOKUP(A90,'Official Claims 2016Q4'!$B$2:$U$434,18,FALSE)</f>
        <v>37529.4</v>
      </c>
      <c r="AG90" s="328">
        <v>124686.56999999999</v>
      </c>
      <c r="AH90" s="328">
        <v>182525.68999999901</v>
      </c>
      <c r="AI90" s="328">
        <v>0</v>
      </c>
      <c r="AJ90" s="328">
        <v>81767.529999999475</v>
      </c>
      <c r="AK90" s="328">
        <v>0</v>
      </c>
      <c r="AL90" s="328">
        <v>0</v>
      </c>
      <c r="AM90" s="328">
        <v>7462.370000000039</v>
      </c>
      <c r="AN90" s="328">
        <v>661082.04</v>
      </c>
      <c r="AO90" s="328">
        <v>0</v>
      </c>
      <c r="AP90" s="328">
        <v>0</v>
      </c>
      <c r="AQ90" s="337">
        <v>0</v>
      </c>
      <c r="AR90" s="328">
        <v>37529.39</v>
      </c>
    </row>
    <row r="91" spans="1:44">
      <c r="A91" s="333" t="s">
        <v>572</v>
      </c>
      <c r="B91" s="341" t="s">
        <v>196</v>
      </c>
      <c r="C91" s="334" t="s">
        <v>82</v>
      </c>
      <c r="D91" s="334" t="s">
        <v>13</v>
      </c>
      <c r="E91" s="334" t="s">
        <v>15</v>
      </c>
      <c r="F91" s="335" t="s">
        <v>67</v>
      </c>
      <c r="G91" s="328">
        <v>0</v>
      </c>
      <c r="H91" s="328">
        <v>0</v>
      </c>
      <c r="I91" s="328">
        <v>0</v>
      </c>
      <c r="J91" s="328">
        <v>-13011.69</v>
      </c>
      <c r="K91" s="328">
        <v>0</v>
      </c>
      <c r="L91" s="328">
        <v>0</v>
      </c>
      <c r="M91" s="328">
        <v>4530.7800000000079</v>
      </c>
      <c r="N91" s="328">
        <v>0</v>
      </c>
      <c r="O91" s="328">
        <v>0</v>
      </c>
      <c r="P91" s="328">
        <v>-44872.55</v>
      </c>
      <c r="Q91" s="328">
        <v>-58698.570000000109</v>
      </c>
      <c r="R91" s="328">
        <v>0</v>
      </c>
      <c r="S91" s="328">
        <v>1913.02</v>
      </c>
      <c r="T91" s="329">
        <v>58698.570000000109</v>
      </c>
      <c r="U91" s="328">
        <v>0</v>
      </c>
      <c r="V91" s="328">
        <v>-18216.39</v>
      </c>
      <c r="W91" s="328">
        <v>0</v>
      </c>
      <c r="X91" s="331">
        <v>0</v>
      </c>
      <c r="Y91" s="328">
        <v>0</v>
      </c>
      <c r="Z91" s="328">
        <v>0</v>
      </c>
      <c r="AA91" s="328">
        <v>0</v>
      </c>
      <c r="AB91" s="297">
        <f t="shared" si="1"/>
        <v>-69657.248637900004</v>
      </c>
      <c r="AC91" s="296">
        <f>VLOOKUP(A91,'Official Claims 2016Q4'!$B$2:$U$434,7,FALSE)</f>
        <v>-8480.91</v>
      </c>
      <c r="AD91" s="296">
        <f>VLOOKUP(A91,'Official Claims 2016Q4'!$B$2:$U$434,12,FALSE)</f>
        <v>-103571.44</v>
      </c>
      <c r="AE91" s="296">
        <f>VLOOKUP(A91,'Official Claims 2016Q4'!$B$2:$U$434,17,FALSE)</f>
        <v>60611.501362100003</v>
      </c>
      <c r="AF91" s="296">
        <f>VLOOKUP(A91,'Official Claims 2016Q4'!$B$2:$U$434,18,FALSE)</f>
        <v>-18216.400000000001</v>
      </c>
      <c r="AG91" s="328">
        <v>-283.96000000000015</v>
      </c>
      <c r="AH91" s="328">
        <v>-8196.9499999999916</v>
      </c>
      <c r="AI91" s="328">
        <v>0</v>
      </c>
      <c r="AJ91" s="328">
        <v>-106720.68000000017</v>
      </c>
      <c r="AK91" s="328">
        <v>0</v>
      </c>
      <c r="AL91" s="328">
        <v>0</v>
      </c>
      <c r="AM91" s="328">
        <v>3149.5599999999959</v>
      </c>
      <c r="AN91" s="328">
        <v>60611.590000000106</v>
      </c>
      <c r="AO91" s="328">
        <v>0</v>
      </c>
      <c r="AP91" s="328">
        <v>0</v>
      </c>
      <c r="AQ91" s="337">
        <v>0</v>
      </c>
      <c r="AR91" s="328">
        <v>-18216.39</v>
      </c>
    </row>
    <row r="92" spans="1:44">
      <c r="A92" s="333" t="s">
        <v>662</v>
      </c>
      <c r="B92" s="341" t="s">
        <v>917</v>
      </c>
      <c r="C92" s="334" t="s">
        <v>82</v>
      </c>
      <c r="D92" s="334" t="s">
        <v>12</v>
      </c>
      <c r="E92" s="334" t="s">
        <v>15</v>
      </c>
      <c r="F92" s="335" t="s">
        <v>67</v>
      </c>
      <c r="G92" s="328">
        <v>2834054</v>
      </c>
      <c r="H92" s="328">
        <v>1152149</v>
      </c>
      <c r="I92" s="328">
        <v>0</v>
      </c>
      <c r="J92" s="328">
        <v>0</v>
      </c>
      <c r="K92" s="328">
        <v>0</v>
      </c>
      <c r="L92" s="328">
        <v>0</v>
      </c>
      <c r="M92" s="328">
        <v>1708.360000000006</v>
      </c>
      <c r="N92" s="328">
        <v>124920.63</v>
      </c>
      <c r="O92" s="328">
        <v>0</v>
      </c>
      <c r="P92" s="328">
        <v>50544.27</v>
      </c>
      <c r="Q92" s="328">
        <v>218386.98999999996</v>
      </c>
      <c r="R92" s="328">
        <v>0</v>
      </c>
      <c r="S92" s="328">
        <v>252169.07</v>
      </c>
      <c r="T92" s="329">
        <v>264508.43</v>
      </c>
      <c r="U92" s="328">
        <v>-1767.64</v>
      </c>
      <c r="V92" s="328">
        <v>0</v>
      </c>
      <c r="W92" s="336">
        <v>7328.34</v>
      </c>
      <c r="X92" s="331">
        <v>0</v>
      </c>
      <c r="Y92" s="328">
        <v>0</v>
      </c>
      <c r="Z92" s="328">
        <v>0</v>
      </c>
      <c r="AA92" s="328">
        <v>0</v>
      </c>
      <c r="AB92" s="297">
        <f t="shared" si="1"/>
        <v>917798.26109262323</v>
      </c>
      <c r="AC92" s="296">
        <f>VLOOKUP(A92,'Official Claims 2016Q4'!$B$2:$U$434,7,FALSE)</f>
        <v>126629</v>
      </c>
      <c r="AD92" s="296">
        <f>VLOOKUP(A92,'Official Claims 2016Q4'!$B$2:$U$434,12,FALSE)</f>
        <v>268930.8</v>
      </c>
      <c r="AE92" s="296">
        <f>VLOOKUP(A92,'Official Claims 2016Q4'!$B$2:$U$434,17,FALSE)</f>
        <v>516677.76109262323</v>
      </c>
      <c r="AF92" s="296">
        <f>VLOOKUP(A92,'Official Claims 2016Q4'!$B$2:$U$434,18,FALSE)</f>
        <v>5560.7</v>
      </c>
      <c r="AG92" s="328">
        <v>88528.38</v>
      </c>
      <c r="AH92" s="328">
        <v>38100.609999999964</v>
      </c>
      <c r="AI92" s="328">
        <v>0</v>
      </c>
      <c r="AJ92" s="328">
        <v>264378.46000000002</v>
      </c>
      <c r="AK92" s="328">
        <v>0</v>
      </c>
      <c r="AL92" s="328">
        <v>0</v>
      </c>
      <c r="AM92" s="328">
        <v>4552.7999999999993</v>
      </c>
      <c r="AN92" s="328">
        <v>516677.49999999994</v>
      </c>
      <c r="AO92" s="328">
        <v>0</v>
      </c>
      <c r="AP92" s="328">
        <v>0</v>
      </c>
      <c r="AQ92" s="337">
        <v>0</v>
      </c>
      <c r="AR92" s="328">
        <v>5560.7</v>
      </c>
    </row>
    <row r="93" spans="1:44">
      <c r="A93" s="333" t="s">
        <v>612</v>
      </c>
      <c r="B93" s="341" t="s">
        <v>918</v>
      </c>
      <c r="C93" s="334" t="s">
        <v>82</v>
      </c>
      <c r="D93" s="334" t="s">
        <v>12</v>
      </c>
      <c r="E93" s="334" t="s">
        <v>15</v>
      </c>
      <c r="F93" s="335" t="s">
        <v>67</v>
      </c>
      <c r="G93" s="328">
        <v>2687097</v>
      </c>
      <c r="H93" s="328">
        <v>596885</v>
      </c>
      <c r="I93" s="328">
        <v>0</v>
      </c>
      <c r="J93" s="328">
        <v>0</v>
      </c>
      <c r="K93" s="328">
        <v>0</v>
      </c>
      <c r="L93" s="328">
        <v>0</v>
      </c>
      <c r="M93" s="328">
        <v>2508.6400000000135</v>
      </c>
      <c r="N93" s="328">
        <v>128570.8</v>
      </c>
      <c r="O93" s="328">
        <v>79.489999999999995</v>
      </c>
      <c r="P93" s="328">
        <v>-144695.70000000001</v>
      </c>
      <c r="Q93" s="328">
        <v>118386.90000000007</v>
      </c>
      <c r="R93" s="328">
        <v>0</v>
      </c>
      <c r="S93" s="328">
        <v>500855.72</v>
      </c>
      <c r="T93" s="329">
        <v>180139.97</v>
      </c>
      <c r="U93" s="328">
        <v>0</v>
      </c>
      <c r="V93" s="328">
        <v>0</v>
      </c>
      <c r="W93" s="336">
        <v>0</v>
      </c>
      <c r="X93" s="331">
        <v>0</v>
      </c>
      <c r="Y93" s="328">
        <v>0</v>
      </c>
      <c r="Z93" s="328">
        <v>0</v>
      </c>
      <c r="AA93" s="328">
        <v>0</v>
      </c>
      <c r="AB93" s="297">
        <f t="shared" si="1"/>
        <v>785845.85749685019</v>
      </c>
      <c r="AC93" s="296">
        <f>VLOOKUP(A93,'Official Claims 2016Q4'!$B$2:$U$434,7,FALSE)</f>
        <v>131079.5</v>
      </c>
      <c r="AD93" s="296">
        <f>VLOOKUP(A93,'Official Claims 2016Q4'!$B$2:$U$434,12,FALSE)</f>
        <v>-26229.35</v>
      </c>
      <c r="AE93" s="296">
        <f>VLOOKUP(A93,'Official Claims 2016Q4'!$B$2:$U$434,17,FALSE)</f>
        <v>680995.70749685017</v>
      </c>
      <c r="AF93" s="296">
        <f>VLOOKUP(A93,'Official Claims 2016Q4'!$B$2:$U$434,18,FALSE)</f>
        <v>0</v>
      </c>
      <c r="AG93" s="328">
        <v>94080.059999999983</v>
      </c>
      <c r="AH93" s="328">
        <v>36999.380000000099</v>
      </c>
      <c r="AI93" s="328">
        <v>0</v>
      </c>
      <c r="AJ93" s="328">
        <v>-32686.760000000028</v>
      </c>
      <c r="AK93" s="328">
        <v>0</v>
      </c>
      <c r="AL93" s="328">
        <v>0</v>
      </c>
      <c r="AM93" s="328">
        <v>6457.4500000000307</v>
      </c>
      <c r="AN93" s="328">
        <v>680995.69</v>
      </c>
      <c r="AO93" s="328">
        <v>0</v>
      </c>
      <c r="AP93" s="328">
        <v>0</v>
      </c>
      <c r="AQ93" s="337">
        <v>0</v>
      </c>
      <c r="AR93" s="328">
        <v>0</v>
      </c>
    </row>
    <row r="94" spans="1:44">
      <c r="A94" s="333" t="s">
        <v>613</v>
      </c>
      <c r="B94" s="341" t="s">
        <v>919</v>
      </c>
      <c r="C94" s="334" t="s">
        <v>82</v>
      </c>
      <c r="D94" s="334" t="s">
        <v>12</v>
      </c>
      <c r="E94" s="334" t="s">
        <v>15</v>
      </c>
      <c r="F94" s="335" t="s">
        <v>67</v>
      </c>
      <c r="G94" s="328">
        <v>0</v>
      </c>
      <c r="H94" s="328">
        <v>0</v>
      </c>
      <c r="I94" s="328">
        <v>0</v>
      </c>
      <c r="J94" s="328">
        <v>0</v>
      </c>
      <c r="K94" s="328">
        <v>0</v>
      </c>
      <c r="L94" s="328">
        <v>0</v>
      </c>
      <c r="M94" s="328">
        <v>1674.1499999999999</v>
      </c>
      <c r="N94" s="328">
        <v>0</v>
      </c>
      <c r="O94" s="328">
        <v>0</v>
      </c>
      <c r="P94" s="328">
        <v>12639.9</v>
      </c>
      <c r="Q94" s="328">
        <v>0</v>
      </c>
      <c r="R94" s="328">
        <v>0</v>
      </c>
      <c r="S94" s="328">
        <v>0</v>
      </c>
      <c r="T94" s="329">
        <v>0</v>
      </c>
      <c r="U94" s="328">
        <v>0</v>
      </c>
      <c r="V94" s="328">
        <v>0</v>
      </c>
      <c r="W94" s="336">
        <v>0</v>
      </c>
      <c r="X94" s="331">
        <v>0</v>
      </c>
      <c r="Y94" s="328">
        <v>0</v>
      </c>
      <c r="Z94" s="328">
        <v>0</v>
      </c>
      <c r="AA94" s="328">
        <v>0</v>
      </c>
      <c r="AB94" s="297">
        <f t="shared" si="1"/>
        <v>14314.099999999999</v>
      </c>
      <c r="AC94" s="296">
        <f>VLOOKUP(A94,'Official Claims 2016Q4'!$B$2:$U$434,7,FALSE)</f>
        <v>1674.15</v>
      </c>
      <c r="AD94" s="296">
        <f>VLOOKUP(A94,'Official Claims 2016Q4'!$B$2:$U$434,12,FALSE)</f>
        <v>12639.949999999999</v>
      </c>
      <c r="AE94" s="296">
        <f>VLOOKUP(A94,'Official Claims 2016Q4'!$B$2:$U$434,17,FALSE)</f>
        <v>0</v>
      </c>
      <c r="AF94" s="296">
        <f>VLOOKUP(A94,'Official Claims 2016Q4'!$B$2:$U$434,18,FALSE)</f>
        <v>0</v>
      </c>
      <c r="AG94" s="328">
        <v>-104.88000000000004</v>
      </c>
      <c r="AH94" s="328">
        <v>1779.03</v>
      </c>
      <c r="AI94" s="328">
        <v>0</v>
      </c>
      <c r="AJ94" s="328">
        <v>12488.350000000015</v>
      </c>
      <c r="AK94" s="328">
        <v>0</v>
      </c>
      <c r="AL94" s="328">
        <v>0</v>
      </c>
      <c r="AM94" s="328">
        <v>151.55000000000001</v>
      </c>
      <c r="AN94" s="328">
        <v>0</v>
      </c>
      <c r="AO94" s="328">
        <v>0</v>
      </c>
      <c r="AP94" s="328">
        <v>0</v>
      </c>
      <c r="AQ94" s="337">
        <v>0</v>
      </c>
      <c r="AR94" s="328">
        <v>0</v>
      </c>
    </row>
    <row r="95" spans="1:44">
      <c r="A95" s="333" t="s">
        <v>726</v>
      </c>
      <c r="B95" s="341" t="s">
        <v>920</v>
      </c>
      <c r="C95" s="334" t="s">
        <v>82</v>
      </c>
      <c r="D95" s="334" t="s">
        <v>12</v>
      </c>
      <c r="E95" s="334" t="s">
        <v>15</v>
      </c>
      <c r="F95" s="335" t="s">
        <v>67</v>
      </c>
      <c r="G95" s="328">
        <v>1004898</v>
      </c>
      <c r="H95" s="328">
        <v>95363</v>
      </c>
      <c r="I95" s="328">
        <v>0</v>
      </c>
      <c r="J95" s="328">
        <v>7454.45</v>
      </c>
      <c r="K95" s="328">
        <v>144674.14000000001</v>
      </c>
      <c r="L95" s="328">
        <v>0</v>
      </c>
      <c r="M95" s="328">
        <v>4491.920000000001</v>
      </c>
      <c r="N95" s="328">
        <v>84643.379999999976</v>
      </c>
      <c r="O95" s="328">
        <v>3333.99</v>
      </c>
      <c r="P95" s="328">
        <v>-25245.21</v>
      </c>
      <c r="Q95" s="328">
        <v>-93159.880000001984</v>
      </c>
      <c r="R95" s="328">
        <v>0</v>
      </c>
      <c r="S95" s="328">
        <v>0</v>
      </c>
      <c r="T95" s="329">
        <v>1430585.19</v>
      </c>
      <c r="U95" s="328">
        <v>0</v>
      </c>
      <c r="V95" s="328">
        <v>4472.6400000000003</v>
      </c>
      <c r="W95" s="336">
        <v>86804.450000000012</v>
      </c>
      <c r="X95" s="331">
        <v>0</v>
      </c>
      <c r="Y95" s="328">
        <v>0</v>
      </c>
      <c r="Z95" s="328">
        <v>0</v>
      </c>
      <c r="AA95" s="328">
        <v>0</v>
      </c>
      <c r="AB95" s="297">
        <f t="shared" si="1"/>
        <v>1648054.82</v>
      </c>
      <c r="AC95" s="296">
        <f>VLOOKUP(A95,'Official Claims 2016Q4'!$B$2:$U$434,7,FALSE)</f>
        <v>241263.5</v>
      </c>
      <c r="AD95" s="296">
        <f>VLOOKUP(A95,'Official Claims 2016Q4'!$B$2:$U$434,12,FALSE)</f>
        <v>-115070.97</v>
      </c>
      <c r="AE95" s="296">
        <f>VLOOKUP(A95,'Official Claims 2016Q4'!$B$2:$U$434,17,FALSE)</f>
        <v>1430585.19</v>
      </c>
      <c r="AF95" s="296">
        <f>VLOOKUP(A95,'Official Claims 2016Q4'!$B$2:$U$434,18,FALSE)</f>
        <v>91277.1</v>
      </c>
      <c r="AG95" s="328">
        <v>36534.470000000008</v>
      </c>
      <c r="AH95" s="328">
        <v>204729.41999999949</v>
      </c>
      <c r="AI95" s="328">
        <v>0</v>
      </c>
      <c r="AJ95" s="328">
        <v>-119338.12999999989</v>
      </c>
      <c r="AK95" s="328">
        <v>0</v>
      </c>
      <c r="AL95" s="328">
        <v>0</v>
      </c>
      <c r="AM95" s="328">
        <v>4267.03</v>
      </c>
      <c r="AN95" s="328">
        <v>0</v>
      </c>
      <c r="AO95" s="328">
        <v>0</v>
      </c>
      <c r="AP95" s="328">
        <v>715292.59499999997</v>
      </c>
      <c r="AQ95" s="337">
        <v>715292.59499999997</v>
      </c>
      <c r="AR95" s="328">
        <v>91277.09</v>
      </c>
    </row>
    <row r="96" spans="1:44">
      <c r="A96" s="333" t="s">
        <v>573</v>
      </c>
      <c r="B96" s="341" t="s">
        <v>921</v>
      </c>
      <c r="C96" s="334" t="s">
        <v>82</v>
      </c>
      <c r="D96" s="334" t="s">
        <v>14</v>
      </c>
      <c r="E96" s="334" t="s">
        <v>16</v>
      </c>
      <c r="F96" s="335" t="s">
        <v>48</v>
      </c>
      <c r="G96" s="328">
        <v>1142715</v>
      </c>
      <c r="H96" s="328">
        <v>475299</v>
      </c>
      <c r="I96" s="328">
        <v>0</v>
      </c>
      <c r="J96" s="328">
        <v>0</v>
      </c>
      <c r="K96" s="328">
        <v>0</v>
      </c>
      <c r="L96" s="328">
        <v>0</v>
      </c>
      <c r="M96" s="328">
        <v>3080.2999999999993</v>
      </c>
      <c r="N96" s="328">
        <v>26126.400000000001</v>
      </c>
      <c r="O96" s="328">
        <v>0</v>
      </c>
      <c r="P96" s="328">
        <v>340782.22</v>
      </c>
      <c r="Q96" s="328">
        <v>358180.82000000047</v>
      </c>
      <c r="R96" s="328">
        <v>0</v>
      </c>
      <c r="S96" s="328">
        <v>0</v>
      </c>
      <c r="T96" s="329">
        <v>0</v>
      </c>
      <c r="U96" s="328">
        <v>0</v>
      </c>
      <c r="V96" s="328">
        <v>96</v>
      </c>
      <c r="W96" s="336">
        <v>0</v>
      </c>
      <c r="X96" s="331">
        <v>0</v>
      </c>
      <c r="Y96" s="328">
        <v>0</v>
      </c>
      <c r="Z96" s="328">
        <v>0</v>
      </c>
      <c r="AA96" s="328">
        <v>0</v>
      </c>
      <c r="AB96" s="297">
        <f t="shared" si="1"/>
        <v>728265.7</v>
      </c>
      <c r="AC96" s="296">
        <f>VLOOKUP(A96,'Official Claims 2016Q4'!$B$2:$U$434,7,FALSE)</f>
        <v>29206.699999999997</v>
      </c>
      <c r="AD96" s="296">
        <f>VLOOKUP(A96,'Official Claims 2016Q4'!$B$2:$U$434,12,FALSE)</f>
        <v>698963</v>
      </c>
      <c r="AE96" s="296">
        <f>VLOOKUP(A96,'Official Claims 2016Q4'!$B$2:$U$434,17,FALSE)</f>
        <v>0</v>
      </c>
      <c r="AF96" s="296">
        <f>VLOOKUP(A96,'Official Claims 2016Q4'!$B$2:$U$434,18,FALSE)</f>
        <v>96</v>
      </c>
      <c r="AG96" s="328">
        <v>13626.42</v>
      </c>
      <c r="AH96" s="328">
        <v>15580.279999999992</v>
      </c>
      <c r="AI96" s="328">
        <v>0</v>
      </c>
      <c r="AJ96" s="328">
        <v>698963.0400000005</v>
      </c>
      <c r="AK96" s="328">
        <v>0</v>
      </c>
      <c r="AL96" s="328">
        <v>0</v>
      </c>
      <c r="AM96" s="328">
        <v>0</v>
      </c>
      <c r="AN96" s="328">
        <v>0</v>
      </c>
      <c r="AO96" s="328">
        <v>0</v>
      </c>
      <c r="AP96" s="328">
        <v>0</v>
      </c>
      <c r="AQ96" s="337">
        <v>0</v>
      </c>
      <c r="AR96" s="328">
        <v>96</v>
      </c>
    </row>
    <row r="97" spans="1:46">
      <c r="A97" s="333" t="s">
        <v>680</v>
      </c>
      <c r="B97" s="341" t="s">
        <v>922</v>
      </c>
      <c r="C97" s="334" t="s">
        <v>82</v>
      </c>
      <c r="D97" s="334" t="s">
        <v>13</v>
      </c>
      <c r="E97" s="334" t="s">
        <v>15</v>
      </c>
      <c r="F97" s="335" t="s">
        <v>67</v>
      </c>
      <c r="G97" s="328">
        <v>4194654</v>
      </c>
      <c r="H97" s="328">
        <v>772426</v>
      </c>
      <c r="I97" s="328">
        <v>0</v>
      </c>
      <c r="J97" s="328">
        <v>1168.06</v>
      </c>
      <c r="K97" s="328">
        <v>500</v>
      </c>
      <c r="L97" s="328">
        <v>0</v>
      </c>
      <c r="M97" s="328">
        <v>53081.9</v>
      </c>
      <c r="N97" s="328">
        <v>128104.75</v>
      </c>
      <c r="O97" s="328">
        <v>0</v>
      </c>
      <c r="P97" s="328">
        <v>1392040.3</v>
      </c>
      <c r="Q97" s="328">
        <v>36680.422000000952</v>
      </c>
      <c r="R97" s="328">
        <v>0</v>
      </c>
      <c r="S97" s="328">
        <v>0</v>
      </c>
      <c r="T97" s="329">
        <v>487352.47800000006</v>
      </c>
      <c r="U97" s="328">
        <v>0</v>
      </c>
      <c r="V97" s="328">
        <v>363.33</v>
      </c>
      <c r="W97" s="336">
        <v>609.23</v>
      </c>
      <c r="X97" s="331">
        <v>0</v>
      </c>
      <c r="Y97" s="328">
        <v>0</v>
      </c>
      <c r="Z97" s="328">
        <v>0</v>
      </c>
      <c r="AA97" s="328">
        <v>0</v>
      </c>
      <c r="AB97" s="297">
        <f t="shared" si="1"/>
        <v>2099899.8372917501</v>
      </c>
      <c r="AC97" s="296">
        <f>VLOOKUP(A97,'Official Claims 2016Q4'!$B$2:$U$434,7,FALSE)</f>
        <v>182854.7</v>
      </c>
      <c r="AD97" s="296">
        <f>VLOOKUP(A97,'Official Claims 2016Q4'!$B$2:$U$434,12,FALSE)</f>
        <v>1428720</v>
      </c>
      <c r="AE97" s="296">
        <f>VLOOKUP(A97,'Official Claims 2016Q4'!$B$2:$U$434,17,FALSE)</f>
        <v>487352.57729175</v>
      </c>
      <c r="AF97" s="296">
        <f>VLOOKUP(A97,'Official Claims 2016Q4'!$B$2:$U$434,18,FALSE)</f>
        <v>972.56</v>
      </c>
      <c r="AG97" s="328">
        <v>127769.04</v>
      </c>
      <c r="AH97" s="328">
        <v>55085.67</v>
      </c>
      <c r="AI97" s="328">
        <v>0</v>
      </c>
      <c r="AJ97" s="328">
        <v>1428720.7220000119</v>
      </c>
      <c r="AK97" s="328">
        <v>0</v>
      </c>
      <c r="AL97" s="328">
        <v>0</v>
      </c>
      <c r="AM97" s="328">
        <v>0</v>
      </c>
      <c r="AN97" s="328">
        <v>487352.47800000006</v>
      </c>
      <c r="AO97" s="328">
        <v>0</v>
      </c>
      <c r="AP97" s="328">
        <v>0</v>
      </c>
      <c r="AQ97" s="337">
        <v>0</v>
      </c>
      <c r="AR97" s="328">
        <v>972.56</v>
      </c>
    </row>
    <row r="98" spans="1:46">
      <c r="A98" s="333" t="s">
        <v>727</v>
      </c>
      <c r="B98" s="341" t="s">
        <v>923</v>
      </c>
      <c r="C98" s="334" t="s">
        <v>82</v>
      </c>
      <c r="D98" s="334" t="s">
        <v>12</v>
      </c>
      <c r="E98" s="334" t="s">
        <v>15</v>
      </c>
      <c r="F98" s="335" t="s">
        <v>67</v>
      </c>
      <c r="G98" s="328">
        <v>986116</v>
      </c>
      <c r="H98" s="328">
        <v>176529</v>
      </c>
      <c r="I98" s="328">
        <v>0</v>
      </c>
      <c r="J98" s="328">
        <v>0</v>
      </c>
      <c r="K98" s="328">
        <v>154.35</v>
      </c>
      <c r="L98" s="328">
        <v>0</v>
      </c>
      <c r="M98" s="328">
        <v>37899.170000000093</v>
      </c>
      <c r="N98" s="328">
        <v>74269.48</v>
      </c>
      <c r="O98" s="328">
        <v>0</v>
      </c>
      <c r="P98" s="328">
        <v>341705.38</v>
      </c>
      <c r="Q98" s="328">
        <v>149614.09</v>
      </c>
      <c r="R98" s="328">
        <v>0</v>
      </c>
      <c r="S98" s="328">
        <v>290380.59000000003</v>
      </c>
      <c r="T98" s="329">
        <v>12191.510000000009</v>
      </c>
      <c r="U98" s="328">
        <v>0</v>
      </c>
      <c r="V98" s="328">
        <v>0</v>
      </c>
      <c r="W98" s="348">
        <v>0</v>
      </c>
      <c r="X98" s="331">
        <v>0</v>
      </c>
      <c r="Y98" s="328">
        <v>0</v>
      </c>
      <c r="Z98" s="328">
        <v>0</v>
      </c>
      <c r="AA98" s="328">
        <v>0</v>
      </c>
      <c r="AB98" s="297">
        <f t="shared" si="1"/>
        <v>906214.10264036991</v>
      </c>
      <c r="AC98" s="296">
        <f>VLOOKUP(A98,'Official Claims 2016Q4'!$B$2:$U$434,7,FALSE)</f>
        <v>112323</v>
      </c>
      <c r="AD98" s="296">
        <f>VLOOKUP(A98,'Official Claims 2016Q4'!$B$2:$U$434,12,FALSE)</f>
        <v>491319</v>
      </c>
      <c r="AE98" s="296">
        <f>VLOOKUP(A98,'Official Claims 2016Q4'!$B$2:$U$434,17,FALSE)</f>
        <v>302572.10264036991</v>
      </c>
      <c r="AF98" s="296">
        <f>VLOOKUP(A98,'Official Claims 2016Q4'!$B$2:$U$434,18,FALSE)</f>
        <v>0</v>
      </c>
      <c r="AG98" s="328">
        <v>35760.239999999998</v>
      </c>
      <c r="AH98" s="328">
        <v>76562.759999999835</v>
      </c>
      <c r="AI98" s="328">
        <v>0</v>
      </c>
      <c r="AJ98" s="328">
        <v>491319.47000000003</v>
      </c>
      <c r="AK98" s="328">
        <v>0</v>
      </c>
      <c r="AL98" s="328">
        <v>0</v>
      </c>
      <c r="AM98" s="328">
        <v>0</v>
      </c>
      <c r="AN98" s="328">
        <v>302572.10000000003</v>
      </c>
      <c r="AO98" s="328">
        <v>0</v>
      </c>
      <c r="AP98" s="328">
        <v>0</v>
      </c>
      <c r="AQ98" s="337">
        <v>0</v>
      </c>
      <c r="AR98" s="328">
        <v>0</v>
      </c>
    </row>
    <row r="99" spans="1:46">
      <c r="A99" s="333" t="s">
        <v>529</v>
      </c>
      <c r="B99" s="341" t="s">
        <v>924</v>
      </c>
      <c r="C99" s="334" t="s">
        <v>82</v>
      </c>
      <c r="D99" s="334" t="s">
        <v>12</v>
      </c>
      <c r="E99" s="334" t="s">
        <v>15</v>
      </c>
      <c r="F99" s="335" t="s">
        <v>67</v>
      </c>
      <c r="G99" s="349">
        <v>0</v>
      </c>
      <c r="H99" s="349">
        <v>0</v>
      </c>
      <c r="I99" s="349">
        <v>0</v>
      </c>
      <c r="J99" s="349">
        <v>0</v>
      </c>
      <c r="K99" s="349">
        <v>0</v>
      </c>
      <c r="L99" s="349">
        <v>0</v>
      </c>
      <c r="M99" s="349">
        <v>0</v>
      </c>
      <c r="N99" s="349">
        <v>0</v>
      </c>
      <c r="O99" s="328">
        <v>-43871.54</v>
      </c>
      <c r="P99" s="349">
        <v>0</v>
      </c>
      <c r="Q99" s="349">
        <v>0</v>
      </c>
      <c r="R99" s="349">
        <v>0</v>
      </c>
      <c r="S99" s="349">
        <v>0</v>
      </c>
      <c r="T99" s="350">
        <v>0</v>
      </c>
      <c r="U99" s="349">
        <v>0</v>
      </c>
      <c r="V99" s="349">
        <v>0</v>
      </c>
      <c r="W99" s="348">
        <v>0</v>
      </c>
      <c r="X99" s="351">
        <v>0</v>
      </c>
      <c r="Y99" s="349">
        <v>0</v>
      </c>
      <c r="Z99" s="349">
        <v>0</v>
      </c>
      <c r="AA99" s="349">
        <v>0</v>
      </c>
      <c r="AB99" s="297">
        <f t="shared" si="1"/>
        <v>-43871.5</v>
      </c>
      <c r="AC99" s="296">
        <f>VLOOKUP(A99,'Official Claims 2016Q4'!$B$2:$U$434,7,FALSE)</f>
        <v>0</v>
      </c>
      <c r="AD99" s="296">
        <f>VLOOKUP(A99,'Official Claims 2016Q4'!$B$2:$U$434,12,FALSE)</f>
        <v>-43871.5</v>
      </c>
      <c r="AE99" s="296">
        <f>VLOOKUP(A99,'Official Claims 2016Q4'!$B$2:$U$434,17,FALSE)</f>
        <v>0</v>
      </c>
      <c r="AF99" s="296">
        <f>VLOOKUP(A99,'Official Claims 2016Q4'!$B$2:$U$434,18,FALSE)</f>
        <v>0</v>
      </c>
      <c r="AG99" s="349">
        <v>0</v>
      </c>
      <c r="AH99" s="349">
        <v>0</v>
      </c>
      <c r="AI99" s="349">
        <v>0</v>
      </c>
      <c r="AJ99" s="349">
        <v>-43871.54</v>
      </c>
      <c r="AK99" s="349">
        <v>0</v>
      </c>
      <c r="AL99" s="349">
        <v>0</v>
      </c>
      <c r="AM99" s="349">
        <v>0</v>
      </c>
      <c r="AN99" s="349">
        <v>0</v>
      </c>
      <c r="AO99" s="349">
        <v>0</v>
      </c>
      <c r="AP99" s="349">
        <v>0</v>
      </c>
      <c r="AQ99" s="352">
        <v>0</v>
      </c>
      <c r="AR99" s="349">
        <v>0</v>
      </c>
    </row>
    <row r="100" spans="1:46" ht="16.5" thickBot="1">
      <c r="A100" s="353"/>
      <c r="B100" s="354" t="s">
        <v>925</v>
      </c>
      <c r="C100" s="355"/>
      <c r="D100" s="355"/>
      <c r="E100" s="355"/>
      <c r="F100" s="355"/>
      <c r="G100" s="356">
        <f t="shared" ref="G100:AR100" si="2">SUM(G6:G99)</f>
        <v>308786999.89999998</v>
      </c>
      <c r="H100" s="356">
        <f t="shared" si="2"/>
        <v>29131190.100000001</v>
      </c>
      <c r="I100" s="356">
        <f t="shared" si="2"/>
        <v>161048.86000000002</v>
      </c>
      <c r="J100" s="356">
        <f t="shared" si="2"/>
        <v>1076323.0999999999</v>
      </c>
      <c r="K100" s="356">
        <f t="shared" si="2"/>
        <v>3682125.2700000005</v>
      </c>
      <c r="L100" s="356">
        <f t="shared" si="2"/>
        <v>4244.83</v>
      </c>
      <c r="M100" s="356">
        <f t="shared" si="2"/>
        <v>179214.47999999818</v>
      </c>
      <c r="N100" s="356">
        <f t="shared" si="2"/>
        <v>12926430.642000014</v>
      </c>
      <c r="O100" s="356">
        <f t="shared" si="2"/>
        <v>-380805.79000007379</v>
      </c>
      <c r="P100" s="356">
        <f t="shared" si="2"/>
        <v>583206.01000002783</v>
      </c>
      <c r="Q100" s="356">
        <f t="shared" si="2"/>
        <v>92604642.484262526</v>
      </c>
      <c r="R100" s="356">
        <f t="shared" si="2"/>
        <v>3487726.11</v>
      </c>
      <c r="S100" s="356">
        <f t="shared" si="2"/>
        <v>36586438.440000013</v>
      </c>
      <c r="T100" s="356">
        <f t="shared" si="2"/>
        <v>104824579.06173806</v>
      </c>
      <c r="U100" s="356">
        <f t="shared" si="2"/>
        <v>40307.58</v>
      </c>
      <c r="V100" s="356">
        <f t="shared" si="2"/>
        <v>1587211.6400000001</v>
      </c>
      <c r="W100" s="356">
        <f t="shared" si="2"/>
        <v>3644574.0600000005</v>
      </c>
      <c r="X100" s="356">
        <f t="shared" si="2"/>
        <v>0</v>
      </c>
      <c r="Y100" s="356">
        <f t="shared" si="2"/>
        <v>0</v>
      </c>
      <c r="Z100" s="356">
        <f t="shared" si="2"/>
        <v>0</v>
      </c>
      <c r="AA100" s="356">
        <f t="shared" si="2"/>
        <v>0</v>
      </c>
      <c r="AB100" s="297"/>
      <c r="AC100" s="296"/>
      <c r="AD100" s="296"/>
      <c r="AE100" s="296"/>
      <c r="AF100" s="296"/>
      <c r="AG100" s="356">
        <f t="shared" si="2"/>
        <v>9985270.2719999999</v>
      </c>
      <c r="AH100" s="356">
        <f t="shared" si="2"/>
        <v>8044116.7100000018</v>
      </c>
      <c r="AI100" s="356">
        <f t="shared" si="2"/>
        <v>0</v>
      </c>
      <c r="AJ100" s="356">
        <f t="shared" si="2"/>
        <v>88408239.294262379</v>
      </c>
      <c r="AK100" s="356">
        <f t="shared" si="2"/>
        <v>0</v>
      </c>
      <c r="AL100" s="356">
        <f t="shared" si="2"/>
        <v>0</v>
      </c>
      <c r="AM100" s="356">
        <f t="shared" si="2"/>
        <v>4398803.4099999964</v>
      </c>
      <c r="AN100" s="356">
        <f t="shared" si="2"/>
        <v>52876053.889737986</v>
      </c>
      <c r="AO100" s="356">
        <f t="shared" si="2"/>
        <v>62497547.612000078</v>
      </c>
      <c r="AP100" s="356">
        <f t="shared" si="2"/>
        <v>14762571.055000003</v>
      </c>
      <c r="AQ100" s="356">
        <f t="shared" si="2"/>
        <v>14762571.055000003</v>
      </c>
      <c r="AR100" s="356">
        <f t="shared" si="2"/>
        <v>5272093.2799999993</v>
      </c>
      <c r="AS100" s="357"/>
      <c r="AT100" s="357"/>
    </row>
    <row r="101" spans="1:46">
      <c r="A101" s="358" t="s">
        <v>926</v>
      </c>
      <c r="B101" s="359" t="s">
        <v>495</v>
      </c>
      <c r="C101" s="360"/>
      <c r="D101" s="360"/>
      <c r="E101" s="360" t="s">
        <v>99</v>
      </c>
      <c r="F101" s="360"/>
      <c r="G101" s="361">
        <v>3666575</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-33609.4</v>
      </c>
      <c r="Z101" s="361">
        <v>382177.64</v>
      </c>
      <c r="AA101" s="361">
        <v>728586.53</v>
      </c>
      <c r="AB101" s="297"/>
      <c r="AC101" s="296"/>
      <c r="AD101" s="296"/>
      <c r="AE101" s="296"/>
      <c r="AF101" s="296"/>
      <c r="AG101" s="361">
        <v>0</v>
      </c>
      <c r="AH101" s="361">
        <v>0</v>
      </c>
      <c r="AI101" s="361">
        <v>0</v>
      </c>
      <c r="AJ101" s="361">
        <v>1077154.77</v>
      </c>
      <c r="AK101" s="361">
        <v>0</v>
      </c>
      <c r="AL101" s="361">
        <v>0</v>
      </c>
      <c r="AM101" s="361">
        <v>0</v>
      </c>
      <c r="AN101" s="361">
        <v>0</v>
      </c>
      <c r="AO101" s="361">
        <v>0</v>
      </c>
      <c r="AP101" s="361">
        <v>0</v>
      </c>
      <c r="AQ101" s="361">
        <v>0</v>
      </c>
      <c r="AR101" s="361">
        <v>0</v>
      </c>
    </row>
    <row r="102" spans="1:46" ht="16.5" thickBot="1">
      <c r="A102" s="359" t="s">
        <v>927</v>
      </c>
      <c r="B102" s="362" t="s">
        <v>497</v>
      </c>
      <c r="C102" s="363"/>
      <c r="D102" s="363"/>
      <c r="E102" s="363" t="s">
        <v>99</v>
      </c>
      <c r="F102" s="363"/>
      <c r="G102" s="364">
        <v>9666425</v>
      </c>
      <c r="H102" s="364">
        <v>0</v>
      </c>
      <c r="I102" s="364">
        <v>0</v>
      </c>
      <c r="J102" s="364">
        <v>0</v>
      </c>
      <c r="K102" s="364">
        <v>0</v>
      </c>
      <c r="L102" s="364">
        <v>0</v>
      </c>
      <c r="M102" s="364">
        <v>0</v>
      </c>
      <c r="N102" s="364">
        <v>0</v>
      </c>
      <c r="O102" s="364">
        <v>0</v>
      </c>
      <c r="P102" s="364">
        <v>0</v>
      </c>
      <c r="Q102" s="364">
        <v>0</v>
      </c>
      <c r="R102" s="364">
        <v>0</v>
      </c>
      <c r="S102" s="364">
        <v>0</v>
      </c>
      <c r="T102" s="364">
        <v>0</v>
      </c>
      <c r="U102" s="364">
        <v>0</v>
      </c>
      <c r="V102" s="364">
        <v>0</v>
      </c>
      <c r="W102" s="364">
        <v>0</v>
      </c>
      <c r="X102" s="364">
        <v>0</v>
      </c>
      <c r="Y102" s="364">
        <v>1222398.72</v>
      </c>
      <c r="Z102" s="364">
        <v>9829616.8200000003</v>
      </c>
      <c r="AA102" s="364">
        <v>0</v>
      </c>
      <c r="AB102" s="297"/>
      <c r="AC102" s="296"/>
      <c r="AD102" s="296"/>
      <c r="AE102" s="296"/>
      <c r="AF102" s="296"/>
      <c r="AG102" s="364">
        <v>0</v>
      </c>
      <c r="AH102" s="364">
        <v>0</v>
      </c>
      <c r="AI102" s="364">
        <v>0</v>
      </c>
      <c r="AJ102" s="364">
        <v>11052015.540000001</v>
      </c>
      <c r="AK102" s="364">
        <v>0</v>
      </c>
      <c r="AL102" s="364">
        <v>0</v>
      </c>
      <c r="AM102" s="364">
        <v>0</v>
      </c>
      <c r="AN102" s="364">
        <v>0</v>
      </c>
      <c r="AO102" s="364">
        <v>0</v>
      </c>
      <c r="AP102" s="364">
        <v>0</v>
      </c>
      <c r="AQ102" s="364">
        <v>0</v>
      </c>
      <c r="AR102" s="364">
        <v>0</v>
      </c>
    </row>
    <row r="103" spans="1:46" ht="17.25" thickTop="1" thickBot="1">
      <c r="A103" s="365"/>
      <c r="B103" s="366" t="s">
        <v>928</v>
      </c>
      <c r="C103" s="365"/>
      <c r="D103" s="365"/>
      <c r="E103" s="365"/>
      <c r="F103" s="365"/>
      <c r="G103" s="367">
        <f>G100+G101+G102</f>
        <v>322119999.89999998</v>
      </c>
      <c r="H103" s="367">
        <f>H100+H101+H102</f>
        <v>29131190.100000001</v>
      </c>
      <c r="I103" s="367">
        <f>I100+I101+I102</f>
        <v>161048.86000000002</v>
      </c>
      <c r="J103" s="367">
        <f t="shared" ref="J103:AR103" si="3">J100+J101+J102</f>
        <v>1076323.0999999999</v>
      </c>
      <c r="K103" s="367">
        <f t="shared" si="3"/>
        <v>3682125.2700000005</v>
      </c>
      <c r="L103" s="367">
        <f t="shared" si="3"/>
        <v>4244.83</v>
      </c>
      <c r="M103" s="367">
        <f t="shared" si="3"/>
        <v>179214.47999999818</v>
      </c>
      <c r="N103" s="367">
        <f t="shared" si="3"/>
        <v>12926430.642000014</v>
      </c>
      <c r="O103" s="367">
        <f t="shared" si="3"/>
        <v>-380805.79000007379</v>
      </c>
      <c r="P103" s="367">
        <f t="shared" si="3"/>
        <v>583206.01000002783</v>
      </c>
      <c r="Q103" s="367">
        <f t="shared" si="3"/>
        <v>92604642.484262526</v>
      </c>
      <c r="R103" s="367">
        <f t="shared" si="3"/>
        <v>3487726.11</v>
      </c>
      <c r="S103" s="367">
        <f t="shared" si="3"/>
        <v>36586438.440000013</v>
      </c>
      <c r="T103" s="367">
        <f t="shared" si="3"/>
        <v>104824579.06173806</v>
      </c>
      <c r="U103" s="367">
        <f t="shared" si="3"/>
        <v>40307.58</v>
      </c>
      <c r="V103" s="367">
        <f t="shared" si="3"/>
        <v>1587211.6400000001</v>
      </c>
      <c r="W103" s="367">
        <f t="shared" si="3"/>
        <v>3644574.0600000005</v>
      </c>
      <c r="X103" s="367">
        <f t="shared" si="3"/>
        <v>0</v>
      </c>
      <c r="Y103" s="367">
        <f t="shared" si="3"/>
        <v>1188789.32</v>
      </c>
      <c r="Z103" s="367">
        <f t="shared" si="3"/>
        <v>10211794.460000001</v>
      </c>
      <c r="AA103" s="367">
        <f t="shared" si="3"/>
        <v>728586.53</v>
      </c>
      <c r="AB103" s="297"/>
      <c r="AC103" s="296"/>
      <c r="AD103" s="296"/>
      <c r="AE103" s="296"/>
      <c r="AF103" s="296"/>
      <c r="AG103" s="367">
        <f t="shared" si="3"/>
        <v>9985270.2719999999</v>
      </c>
      <c r="AH103" s="367">
        <f t="shared" si="3"/>
        <v>8044116.7100000018</v>
      </c>
      <c r="AI103" s="367">
        <f t="shared" si="3"/>
        <v>0</v>
      </c>
      <c r="AJ103" s="367">
        <f t="shared" si="3"/>
        <v>100537409.60426238</v>
      </c>
      <c r="AK103" s="367">
        <f t="shared" si="3"/>
        <v>0</v>
      </c>
      <c r="AL103" s="367">
        <f t="shared" si="3"/>
        <v>0</v>
      </c>
      <c r="AM103" s="367">
        <f t="shared" si="3"/>
        <v>4398803.4099999964</v>
      </c>
      <c r="AN103" s="367">
        <f t="shared" si="3"/>
        <v>52876053.889737986</v>
      </c>
      <c r="AO103" s="367">
        <f t="shared" si="3"/>
        <v>62497547.612000078</v>
      </c>
      <c r="AP103" s="367">
        <f t="shared" si="3"/>
        <v>14762571.055000003</v>
      </c>
      <c r="AQ103" s="367">
        <f t="shared" si="3"/>
        <v>14762571.055000003</v>
      </c>
      <c r="AR103" s="367">
        <f t="shared" si="3"/>
        <v>5272093.2799999993</v>
      </c>
      <c r="AT103" s="357"/>
    </row>
    <row r="104" spans="1:46" s="371" customFormat="1" ht="16.5" thickBot="1">
      <c r="A104" s="368"/>
      <c r="B104" s="368" t="s">
        <v>929</v>
      </c>
      <c r="C104" s="369"/>
      <c r="D104" s="369"/>
      <c r="E104" s="369" t="s">
        <v>99</v>
      </c>
      <c r="F104" s="369"/>
      <c r="G104" s="370">
        <v>11200000</v>
      </c>
      <c r="H104" s="370">
        <v>0</v>
      </c>
      <c r="I104" s="370"/>
      <c r="J104" s="370"/>
      <c r="K104" s="370"/>
      <c r="L104" s="370"/>
      <c r="M104" s="370"/>
      <c r="N104" s="370"/>
      <c r="O104" s="370">
        <v>-3002378.5</v>
      </c>
      <c r="P104" s="370">
        <v>5293763</v>
      </c>
      <c r="Q104" s="370">
        <v>590488</v>
      </c>
      <c r="R104" s="370">
        <v>0</v>
      </c>
      <c r="S104" s="370">
        <v>0</v>
      </c>
      <c r="T104" s="370">
        <v>0</v>
      </c>
      <c r="U104" s="370">
        <v>0</v>
      </c>
      <c r="V104" s="370">
        <v>0</v>
      </c>
      <c r="W104" s="370">
        <v>0</v>
      </c>
      <c r="X104" s="370">
        <v>0</v>
      </c>
      <c r="Y104" s="370">
        <v>0</v>
      </c>
      <c r="Z104" s="370">
        <v>0</v>
      </c>
      <c r="AA104" s="370">
        <v>0</v>
      </c>
      <c r="AB104" s="297"/>
      <c r="AC104" s="296"/>
      <c r="AD104" s="296"/>
      <c r="AE104" s="296"/>
      <c r="AF104" s="296"/>
      <c r="AG104" s="370">
        <v>0</v>
      </c>
      <c r="AH104" s="370">
        <v>0</v>
      </c>
      <c r="AI104" s="370">
        <v>0</v>
      </c>
      <c r="AJ104" s="364">
        <v>2881872.5</v>
      </c>
      <c r="AK104" s="370">
        <v>0</v>
      </c>
      <c r="AL104" s="370">
        <v>0</v>
      </c>
      <c r="AM104" s="370">
        <v>0</v>
      </c>
      <c r="AN104" s="370">
        <v>0</v>
      </c>
      <c r="AO104" s="370">
        <v>0</v>
      </c>
      <c r="AP104" s="370">
        <v>0</v>
      </c>
      <c r="AQ104" s="370">
        <v>0</v>
      </c>
      <c r="AR104" s="370">
        <v>0</v>
      </c>
      <c r="AT104" s="372"/>
    </row>
    <row r="105" spans="1:46" ht="17.25" thickTop="1" thickBot="1">
      <c r="A105" s="373"/>
      <c r="B105" s="373" t="s">
        <v>930</v>
      </c>
      <c r="C105" s="373"/>
      <c r="D105" s="373"/>
      <c r="E105" s="373"/>
      <c r="F105" s="373"/>
      <c r="G105" s="374">
        <v>6576323.2700000005</v>
      </c>
      <c r="H105" s="375">
        <v>0</v>
      </c>
      <c r="I105" s="375">
        <v>0</v>
      </c>
      <c r="J105" s="375">
        <v>0</v>
      </c>
      <c r="K105" s="375">
        <v>0</v>
      </c>
      <c r="L105" s="375">
        <v>0</v>
      </c>
      <c r="M105" s="375">
        <v>0</v>
      </c>
      <c r="N105" s="375">
        <v>0</v>
      </c>
      <c r="O105" s="375">
        <v>0</v>
      </c>
      <c r="P105" s="375">
        <v>0</v>
      </c>
      <c r="Q105" s="375">
        <v>0</v>
      </c>
      <c r="R105" s="375">
        <v>0</v>
      </c>
      <c r="S105" s="375">
        <v>0</v>
      </c>
      <c r="T105" s="375">
        <v>0</v>
      </c>
      <c r="U105" s="375">
        <v>0</v>
      </c>
      <c r="V105" s="375">
        <v>0</v>
      </c>
      <c r="W105" s="375">
        <v>0</v>
      </c>
      <c r="X105" s="376">
        <v>1633924.63</v>
      </c>
      <c r="Y105" s="375">
        <v>0</v>
      </c>
      <c r="Z105" s="375">
        <v>0</v>
      </c>
      <c r="AA105" s="375">
        <v>0</v>
      </c>
      <c r="AB105" s="297"/>
      <c r="AC105" s="296"/>
      <c r="AD105" s="296"/>
      <c r="AE105" s="296"/>
      <c r="AF105" s="296"/>
      <c r="AG105" s="375">
        <v>0</v>
      </c>
      <c r="AH105" s="375">
        <v>0</v>
      </c>
      <c r="AI105" s="375">
        <v>0</v>
      </c>
      <c r="AJ105" s="376">
        <v>1633924.63</v>
      </c>
      <c r="AK105" s="375">
        <v>0</v>
      </c>
      <c r="AL105" s="375">
        <v>0</v>
      </c>
      <c r="AM105" s="375">
        <v>0</v>
      </c>
      <c r="AN105" s="375">
        <v>0</v>
      </c>
      <c r="AO105" s="375">
        <v>0</v>
      </c>
      <c r="AP105" s="375">
        <v>0</v>
      </c>
      <c r="AQ105" s="375">
        <v>0</v>
      </c>
      <c r="AR105" s="375">
        <v>0</v>
      </c>
      <c r="AT105" s="357"/>
    </row>
    <row r="106" spans="1:46" ht="16.5" thickBot="1">
      <c r="A106" s="377"/>
      <c r="B106" s="377" t="s">
        <v>501</v>
      </c>
      <c r="C106" s="377"/>
      <c r="D106" s="377"/>
      <c r="E106" s="377"/>
      <c r="F106" s="377"/>
      <c r="G106" s="378">
        <v>70146377</v>
      </c>
      <c r="H106" s="379">
        <v>0</v>
      </c>
      <c r="I106" s="379">
        <v>0</v>
      </c>
      <c r="J106" s="379">
        <v>0</v>
      </c>
      <c r="K106" s="379">
        <v>0</v>
      </c>
      <c r="L106" s="379">
        <v>0</v>
      </c>
      <c r="M106" s="379">
        <v>0</v>
      </c>
      <c r="N106" s="379">
        <v>0</v>
      </c>
      <c r="O106" s="379">
        <v>0</v>
      </c>
      <c r="P106" s="379">
        <v>0</v>
      </c>
      <c r="Q106" s="379">
        <v>0</v>
      </c>
      <c r="R106" s="379">
        <v>0</v>
      </c>
      <c r="S106" s="379">
        <v>0</v>
      </c>
      <c r="T106" s="379">
        <v>0</v>
      </c>
      <c r="U106" s="379">
        <v>0</v>
      </c>
      <c r="V106" s="379">
        <v>0</v>
      </c>
      <c r="W106" s="379">
        <v>0</v>
      </c>
      <c r="X106" s="380">
        <v>56095968.549999997</v>
      </c>
      <c r="Y106" s="379">
        <v>0</v>
      </c>
      <c r="Z106" s="379">
        <v>0</v>
      </c>
      <c r="AA106" s="379">
        <v>0</v>
      </c>
      <c r="AB106" s="297"/>
      <c r="AC106" s="296"/>
      <c r="AD106" s="296"/>
      <c r="AE106" s="296"/>
      <c r="AF106" s="296"/>
      <c r="AG106" s="379">
        <v>0</v>
      </c>
      <c r="AH106" s="379">
        <v>0</v>
      </c>
      <c r="AI106" s="379">
        <v>0</v>
      </c>
      <c r="AJ106" s="376">
        <v>56095968.549999997</v>
      </c>
      <c r="AK106" s="379">
        <v>0</v>
      </c>
      <c r="AL106" s="379">
        <v>0</v>
      </c>
      <c r="AM106" s="379">
        <v>0</v>
      </c>
      <c r="AN106" s="379">
        <v>0</v>
      </c>
      <c r="AO106" s="379">
        <v>0</v>
      </c>
      <c r="AP106" s="379">
        <v>0</v>
      </c>
      <c r="AQ106" s="379">
        <v>0</v>
      </c>
      <c r="AR106" s="379">
        <v>0</v>
      </c>
    </row>
    <row r="107" spans="1:46">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4"/>
      <c r="AJ107" s="384"/>
      <c r="AK107" s="313"/>
      <c r="AL107" s="313"/>
      <c r="AM107" s="313"/>
      <c r="AN107" s="313"/>
      <c r="AO107" s="313"/>
      <c r="AP107" s="313"/>
      <c r="AQ107" s="313"/>
    </row>
    <row r="108" spans="1:46">
      <c r="G108" s="390">
        <f>SUM(G105+G104+G103-G40)</f>
        <v>322582323.16999996</v>
      </c>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390"/>
      <c r="AM108" s="390"/>
      <c r="AN108" s="390"/>
      <c r="AO108" s="390"/>
      <c r="AP108" s="390"/>
      <c r="AQ108" s="390"/>
      <c r="AR108" s="390"/>
    </row>
    <row r="109" spans="1:46">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c r="AG109" s="384"/>
      <c r="AJ109" s="384"/>
      <c r="AK109" s="313"/>
      <c r="AL109" s="313"/>
      <c r="AM109" s="313"/>
      <c r="AN109" s="313"/>
      <c r="AO109" s="313"/>
      <c r="AP109" s="313"/>
      <c r="AQ109" s="313"/>
    </row>
    <row r="110" spans="1:46">
      <c r="B110" s="239"/>
      <c r="C110" s="239" t="s">
        <v>510</v>
      </c>
      <c r="D110" s="239" t="s">
        <v>124</v>
      </c>
      <c r="E110" s="239" t="s">
        <v>509</v>
      </c>
      <c r="H110" s="266"/>
      <c r="I110" s="266"/>
      <c r="J110" s="266"/>
      <c r="K110" s="266"/>
      <c r="L110" s="266"/>
      <c r="M110" s="266"/>
      <c r="N110" s="266"/>
      <c r="O110" s="383"/>
      <c r="P110" s="383"/>
      <c r="Q110" s="383"/>
      <c r="R110" s="383"/>
      <c r="S110" s="383"/>
      <c r="T110" s="383"/>
      <c r="U110" s="383"/>
      <c r="V110" s="383"/>
      <c r="W110" s="383"/>
      <c r="X110" s="383"/>
      <c r="Y110" s="383"/>
      <c r="Z110" s="383"/>
      <c r="AA110" s="383"/>
      <c r="AB110" s="383"/>
      <c r="AC110" s="383"/>
      <c r="AD110" s="383"/>
      <c r="AE110" s="383"/>
      <c r="AF110" s="383"/>
      <c r="AG110" s="384"/>
      <c r="AJ110" s="384"/>
      <c r="AK110" s="313"/>
      <c r="AL110" s="313"/>
      <c r="AM110" s="313"/>
      <c r="AN110" s="313"/>
      <c r="AO110" s="313"/>
      <c r="AP110" s="313"/>
      <c r="AQ110" s="313"/>
    </row>
    <row r="111" spans="1:46">
      <c r="B111" s="239" t="s">
        <v>15</v>
      </c>
      <c r="C111" s="264">
        <v>215732371.66800061</v>
      </c>
      <c r="D111" s="264">
        <v>13635873.852000009</v>
      </c>
      <c r="E111" s="390"/>
      <c r="F111" s="392"/>
      <c r="H111" s="391"/>
      <c r="I111" s="383"/>
      <c r="J111" s="383"/>
      <c r="K111" s="269"/>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4"/>
      <c r="AJ111" s="384"/>
      <c r="AK111" s="313"/>
      <c r="AL111" s="313"/>
      <c r="AM111" s="313"/>
      <c r="AN111" s="313"/>
      <c r="AO111" s="313"/>
      <c r="AP111" s="313"/>
      <c r="AQ111" s="313"/>
    </row>
    <row r="112" spans="1:46">
      <c r="B112" s="239" t="s">
        <v>25</v>
      </c>
      <c r="C112" s="390">
        <v>5446781.4299999978</v>
      </c>
      <c r="D112" s="390">
        <v>393045.21000000054</v>
      </c>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4"/>
      <c r="AJ112" s="384"/>
      <c r="AK112" s="313"/>
      <c r="AL112" s="313"/>
      <c r="AM112" s="313"/>
      <c r="AN112" s="313"/>
      <c r="AO112" s="313"/>
      <c r="AP112" s="313"/>
      <c r="AQ112" s="313"/>
    </row>
    <row r="113" spans="2:44">
      <c r="B113" s="239" t="s">
        <v>16</v>
      </c>
      <c r="C113" s="264">
        <v>21744775.499999944</v>
      </c>
      <c r="D113" s="264">
        <v>1037132.2099999988</v>
      </c>
      <c r="I113" s="383"/>
      <c r="J113" s="383"/>
      <c r="K113" s="383"/>
      <c r="L113" s="383"/>
      <c r="M113" s="383"/>
      <c r="N113" s="383"/>
      <c r="O113" s="383"/>
      <c r="P113" s="383"/>
      <c r="Q113" s="383"/>
      <c r="R113" s="383"/>
      <c r="S113" s="383"/>
      <c r="T113" s="383"/>
      <c r="U113" s="383"/>
      <c r="V113" s="383"/>
      <c r="W113" s="383"/>
      <c r="X113" s="383"/>
      <c r="Y113" s="383"/>
      <c r="Z113" s="383"/>
      <c r="AA113" s="383"/>
      <c r="AB113" s="385"/>
      <c r="AC113" s="385"/>
      <c r="AD113" s="385"/>
      <c r="AE113" s="385"/>
      <c r="AF113" s="385"/>
      <c r="AG113" s="384"/>
      <c r="AJ113" s="384"/>
      <c r="AK113" s="313"/>
      <c r="AL113" s="313"/>
      <c r="AM113" s="313"/>
      <c r="AN113" s="313"/>
      <c r="AO113" s="313"/>
      <c r="AP113" s="313"/>
      <c r="AQ113" s="313"/>
    </row>
    <row r="114" spans="2:44">
      <c r="B114" s="239"/>
      <c r="C114" s="239"/>
      <c r="D114" s="239"/>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4"/>
      <c r="AJ114" s="384"/>
      <c r="AK114" s="313"/>
      <c r="AL114" s="313"/>
      <c r="AM114" s="313"/>
      <c r="AN114" s="313"/>
      <c r="AO114" s="313"/>
      <c r="AP114" s="313"/>
      <c r="AQ114" s="313"/>
    </row>
    <row r="115" spans="2:44">
      <c r="B115" s="239"/>
      <c r="C115" s="239"/>
      <c r="D115" s="239"/>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4"/>
      <c r="AJ115" s="384"/>
      <c r="AK115" s="313"/>
      <c r="AL115" s="313"/>
      <c r="AM115" s="313"/>
      <c r="AN115" s="313"/>
      <c r="AO115" s="313"/>
      <c r="AP115" s="313"/>
      <c r="AQ115" s="313"/>
    </row>
    <row r="116" spans="2:44">
      <c r="B116" s="239"/>
      <c r="C116" s="239"/>
      <c r="D116" s="239"/>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4"/>
      <c r="AJ116" s="384"/>
      <c r="AK116" s="313"/>
      <c r="AL116" s="313"/>
      <c r="AM116" s="313"/>
      <c r="AN116" s="313"/>
      <c r="AO116" s="313"/>
      <c r="AP116" s="313"/>
      <c r="AQ116" s="313"/>
    </row>
    <row r="117" spans="2:44">
      <c r="B117" s="289" t="s">
        <v>831</v>
      </c>
      <c r="C117" s="290"/>
      <c r="D117" s="294" t="s">
        <v>832</v>
      </c>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4"/>
      <c r="AJ117" s="384"/>
      <c r="AK117" s="313"/>
      <c r="AL117" s="313"/>
      <c r="AM117" s="313"/>
      <c r="AN117" s="313"/>
      <c r="AO117" s="313"/>
      <c r="AP117" s="313"/>
      <c r="AQ117" s="313"/>
    </row>
    <row r="118" spans="2:44">
      <c r="B118" s="254" t="s">
        <v>502</v>
      </c>
      <c r="C118" s="291">
        <v>-87434</v>
      </c>
      <c r="D118" s="287">
        <v>14</v>
      </c>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4"/>
      <c r="AJ118" s="384"/>
      <c r="AK118" s="313"/>
      <c r="AL118" s="313"/>
      <c r="AM118" s="313"/>
      <c r="AN118" s="313"/>
      <c r="AO118" s="313"/>
      <c r="AP118" s="313"/>
      <c r="AQ118" s="313"/>
    </row>
    <row r="119" spans="2:44">
      <c r="B119" s="255" t="s">
        <v>504</v>
      </c>
      <c r="C119" s="292">
        <v>-64381</v>
      </c>
      <c r="D119" s="287">
        <v>8</v>
      </c>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4"/>
      <c r="AJ119" s="384"/>
      <c r="AK119" s="313"/>
      <c r="AL119" s="313"/>
      <c r="AM119" s="313"/>
      <c r="AN119" s="313"/>
      <c r="AO119" s="313"/>
      <c r="AP119" s="313"/>
      <c r="AQ119" s="313"/>
    </row>
    <row r="120" spans="2:44">
      <c r="B120" s="255" t="s">
        <v>504</v>
      </c>
      <c r="C120" s="292">
        <v>-22017</v>
      </c>
      <c r="D120" s="287">
        <v>30</v>
      </c>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4"/>
      <c r="AH120" s="313"/>
      <c r="AI120" s="313"/>
      <c r="AJ120" s="313"/>
      <c r="AK120" s="313"/>
      <c r="AL120" s="313"/>
      <c r="AM120" s="313"/>
      <c r="AN120" s="313"/>
      <c r="AO120" s="313"/>
      <c r="AP120" s="313"/>
      <c r="AQ120" s="313"/>
      <c r="AR120" s="313"/>
    </row>
    <row r="121" spans="2:44">
      <c r="B121" s="256" t="s">
        <v>504</v>
      </c>
      <c r="C121" s="293">
        <f>-138737-19214</f>
        <v>-157951</v>
      </c>
      <c r="D121" s="288">
        <v>33</v>
      </c>
      <c r="I121" s="384"/>
      <c r="J121" s="384"/>
      <c r="K121" s="384"/>
      <c r="L121" s="384"/>
      <c r="M121" s="384"/>
      <c r="N121" s="384"/>
      <c r="O121" s="384"/>
      <c r="P121" s="384"/>
      <c r="Q121" s="384"/>
      <c r="R121" s="384"/>
      <c r="S121" s="384"/>
      <c r="T121" s="384"/>
      <c r="U121" s="384"/>
      <c r="V121" s="384"/>
      <c r="W121" s="384"/>
      <c r="X121" s="384"/>
      <c r="Y121" s="384"/>
      <c r="Z121" s="384"/>
      <c r="AA121" s="384"/>
      <c r="AB121" s="383"/>
      <c r="AC121" s="383"/>
      <c r="AD121" s="383"/>
      <c r="AE121" s="383"/>
      <c r="AF121" s="383"/>
      <c r="AG121" s="384"/>
      <c r="AH121" s="313"/>
      <c r="AI121" s="313"/>
      <c r="AJ121" s="313"/>
      <c r="AK121" s="313"/>
      <c r="AL121" s="313"/>
      <c r="AM121" s="313"/>
      <c r="AN121" s="313"/>
      <c r="AO121" s="313"/>
      <c r="AP121" s="313"/>
      <c r="AQ121" s="313"/>
      <c r="AR121" s="313"/>
    </row>
    <row r="122" spans="2:44">
      <c r="C122" s="387"/>
      <c r="I122" s="384"/>
      <c r="J122" s="384"/>
      <c r="K122" s="384"/>
      <c r="L122" s="384"/>
      <c r="M122" s="384"/>
      <c r="N122" s="384"/>
      <c r="O122" s="384"/>
      <c r="P122" s="384"/>
      <c r="Q122" s="384"/>
      <c r="R122" s="384"/>
      <c r="S122" s="384"/>
      <c r="T122" s="384"/>
      <c r="U122" s="384"/>
      <c r="V122" s="384"/>
      <c r="W122" s="384"/>
      <c r="X122" s="384"/>
      <c r="Y122" s="384"/>
      <c r="Z122" s="384"/>
      <c r="AA122" s="384"/>
      <c r="AB122" s="383"/>
      <c r="AC122" s="383"/>
      <c r="AD122" s="383"/>
      <c r="AE122" s="383"/>
      <c r="AF122" s="383"/>
      <c r="AG122" s="384"/>
      <c r="AH122" s="313"/>
      <c r="AI122" s="313"/>
      <c r="AJ122" s="313"/>
      <c r="AK122" s="313"/>
      <c r="AL122" s="313"/>
      <c r="AM122" s="313"/>
      <c r="AN122" s="313"/>
      <c r="AO122" s="313"/>
      <c r="AP122" s="313"/>
      <c r="AQ122" s="313"/>
      <c r="AR122" s="313"/>
    </row>
    <row r="123" spans="2:44">
      <c r="I123" s="384"/>
      <c r="J123" s="384"/>
      <c r="K123" s="384"/>
      <c r="L123" s="384"/>
      <c r="M123" s="384"/>
      <c r="N123" s="384"/>
      <c r="O123" s="384"/>
      <c r="P123" s="384"/>
      <c r="Q123" s="384"/>
      <c r="R123" s="384"/>
      <c r="S123" s="384"/>
      <c r="T123" s="384"/>
      <c r="U123" s="384"/>
      <c r="V123" s="384"/>
      <c r="W123" s="384"/>
      <c r="X123" s="384"/>
      <c r="Y123" s="384"/>
      <c r="Z123" s="384"/>
      <c r="AA123" s="384"/>
      <c r="AB123" s="383"/>
      <c r="AC123" s="383"/>
      <c r="AD123" s="383"/>
      <c r="AE123" s="383"/>
      <c r="AF123" s="383"/>
      <c r="AG123" s="384"/>
      <c r="AH123" s="313"/>
      <c r="AI123" s="313"/>
      <c r="AJ123" s="313"/>
      <c r="AK123" s="313"/>
      <c r="AL123" s="313"/>
      <c r="AM123" s="313"/>
      <c r="AN123" s="313"/>
      <c r="AO123" s="313"/>
      <c r="AP123" s="313"/>
      <c r="AQ123" s="313"/>
      <c r="AR123" s="313"/>
    </row>
    <row r="124" spans="2:44">
      <c r="I124" s="384"/>
      <c r="J124" s="384"/>
      <c r="K124" s="384"/>
      <c r="L124" s="384"/>
      <c r="M124" s="384"/>
      <c r="N124" s="384"/>
      <c r="O124" s="384"/>
      <c r="P124" s="384"/>
      <c r="Q124" s="384"/>
      <c r="R124" s="384"/>
      <c r="S124" s="384"/>
      <c r="T124" s="384"/>
      <c r="U124" s="384"/>
      <c r="V124" s="384"/>
      <c r="W124" s="384"/>
      <c r="X124" s="384"/>
      <c r="Y124" s="384"/>
      <c r="Z124" s="384"/>
      <c r="AA124" s="384"/>
      <c r="AB124" s="383"/>
      <c r="AC124" s="383"/>
      <c r="AD124" s="383"/>
      <c r="AE124" s="383"/>
      <c r="AF124" s="383"/>
      <c r="AG124" s="384"/>
      <c r="AH124" s="313"/>
      <c r="AI124" s="313"/>
      <c r="AJ124" s="313"/>
      <c r="AK124" s="313"/>
      <c r="AL124" s="313"/>
      <c r="AM124" s="313"/>
      <c r="AN124" s="313"/>
      <c r="AO124" s="313"/>
      <c r="AP124" s="313"/>
      <c r="AQ124" s="313"/>
      <c r="AR124" s="313"/>
    </row>
    <row r="125" spans="2:44">
      <c r="I125" s="384"/>
      <c r="J125" s="384"/>
      <c r="K125" s="384"/>
      <c r="L125" s="384"/>
      <c r="M125" s="384"/>
      <c r="N125" s="384"/>
      <c r="O125" s="384"/>
      <c r="P125" s="384"/>
      <c r="Q125" s="384"/>
      <c r="R125" s="384"/>
      <c r="S125" s="384"/>
      <c r="T125" s="384"/>
      <c r="U125" s="384"/>
      <c r="V125" s="384"/>
      <c r="W125" s="384"/>
      <c r="X125" s="384"/>
      <c r="Y125" s="384"/>
      <c r="Z125" s="384"/>
      <c r="AA125" s="384"/>
      <c r="AB125" s="383"/>
      <c r="AC125" s="383"/>
      <c r="AD125" s="383"/>
      <c r="AE125" s="383"/>
      <c r="AF125" s="383"/>
      <c r="AG125" s="384"/>
      <c r="AH125" s="313"/>
      <c r="AI125" s="313"/>
      <c r="AJ125" s="313"/>
      <c r="AK125" s="313"/>
      <c r="AL125" s="313"/>
      <c r="AM125" s="313"/>
      <c r="AN125" s="313"/>
      <c r="AO125" s="313"/>
      <c r="AP125" s="313"/>
      <c r="AQ125" s="313"/>
      <c r="AR125" s="313"/>
    </row>
    <row r="126" spans="2:44">
      <c r="I126" s="384"/>
      <c r="J126" s="384"/>
      <c r="K126" s="384"/>
      <c r="L126" s="384"/>
      <c r="M126" s="384"/>
      <c r="N126" s="384"/>
      <c r="O126" s="384"/>
      <c r="P126" s="384"/>
      <c r="Q126" s="384"/>
      <c r="R126" s="384"/>
      <c r="S126" s="384"/>
      <c r="T126" s="384"/>
      <c r="U126" s="384"/>
      <c r="V126" s="384"/>
      <c r="W126" s="384"/>
      <c r="X126" s="384"/>
      <c r="Y126" s="384"/>
      <c r="Z126" s="384"/>
      <c r="AA126" s="384"/>
      <c r="AB126" s="383"/>
      <c r="AC126" s="383"/>
      <c r="AD126" s="383"/>
      <c r="AE126" s="383"/>
      <c r="AF126" s="383"/>
      <c r="AG126" s="384"/>
      <c r="AH126" s="313"/>
      <c r="AI126" s="313"/>
      <c r="AJ126" s="313"/>
      <c r="AK126" s="313"/>
      <c r="AL126" s="313"/>
      <c r="AM126" s="313"/>
      <c r="AN126" s="313"/>
      <c r="AO126" s="313"/>
      <c r="AP126" s="313"/>
      <c r="AQ126" s="313"/>
      <c r="AR126" s="313"/>
    </row>
    <row r="127" spans="2:44">
      <c r="I127" s="384"/>
      <c r="J127" s="384"/>
      <c r="K127" s="384"/>
      <c r="L127" s="384"/>
      <c r="M127" s="384"/>
      <c r="N127" s="384"/>
      <c r="O127" s="384"/>
      <c r="P127" s="384"/>
      <c r="Q127" s="384"/>
      <c r="R127" s="384"/>
      <c r="S127" s="384"/>
      <c r="T127" s="384"/>
      <c r="U127" s="384"/>
      <c r="V127" s="384"/>
      <c r="W127" s="384"/>
      <c r="X127" s="384"/>
      <c r="Y127" s="384"/>
      <c r="Z127" s="384"/>
      <c r="AA127" s="384"/>
      <c r="AB127" s="385"/>
      <c r="AC127" s="385"/>
      <c r="AD127" s="385"/>
      <c r="AE127" s="385"/>
      <c r="AF127" s="385"/>
      <c r="AG127" s="384"/>
      <c r="AH127" s="313"/>
      <c r="AI127" s="313"/>
      <c r="AJ127" s="313"/>
      <c r="AK127" s="313"/>
      <c r="AL127" s="313"/>
      <c r="AM127" s="313"/>
      <c r="AN127" s="313"/>
      <c r="AO127" s="313"/>
      <c r="AP127" s="313"/>
      <c r="AQ127" s="313"/>
      <c r="AR127" s="313"/>
    </row>
    <row r="128" spans="2:44">
      <c r="AB128" s="383"/>
      <c r="AC128" s="383"/>
      <c r="AD128" s="383"/>
      <c r="AE128" s="383"/>
      <c r="AF128" s="383"/>
    </row>
    <row r="129" spans="28:33">
      <c r="AB129" s="383"/>
      <c r="AC129" s="383"/>
      <c r="AD129" s="383"/>
      <c r="AE129" s="383"/>
      <c r="AF129" s="383"/>
    </row>
    <row r="130" spans="28:33">
      <c r="AB130" s="383"/>
      <c r="AC130" s="383"/>
      <c r="AD130" s="383"/>
      <c r="AE130" s="383"/>
      <c r="AF130" s="383"/>
    </row>
    <row r="131" spans="28:33">
      <c r="AB131" s="383"/>
      <c r="AC131" s="383"/>
      <c r="AD131" s="383"/>
      <c r="AE131" s="383"/>
      <c r="AF131" s="383"/>
    </row>
    <row r="132" spans="28:33">
      <c r="AB132" s="383"/>
      <c r="AC132" s="383"/>
      <c r="AD132" s="383"/>
      <c r="AE132" s="383"/>
      <c r="AF132" s="383"/>
    </row>
    <row r="133" spans="28:33">
      <c r="AB133" s="383"/>
      <c r="AC133" s="383"/>
      <c r="AD133" s="383"/>
      <c r="AE133" s="383"/>
      <c r="AF133" s="383"/>
    </row>
    <row r="134" spans="28:33">
      <c r="AB134" s="470"/>
      <c r="AC134" s="470"/>
      <c r="AD134" s="470"/>
      <c r="AE134" s="470"/>
      <c r="AF134" s="470"/>
      <c r="AG134" s="346"/>
    </row>
    <row r="135" spans="28:33">
      <c r="AB135" s="470"/>
      <c r="AC135" s="470"/>
      <c r="AD135" s="470"/>
      <c r="AE135" s="470"/>
      <c r="AF135" s="470"/>
      <c r="AG135" s="346"/>
    </row>
    <row r="136" spans="28:33">
      <c r="AB136" s="389"/>
      <c r="AC136" s="389"/>
      <c r="AD136" s="389"/>
      <c r="AE136" s="389"/>
      <c r="AF136" s="389"/>
      <c r="AG136" s="346"/>
    </row>
    <row r="137" spans="28:33">
      <c r="AB137" s="470"/>
      <c r="AC137" s="470"/>
      <c r="AD137" s="470"/>
      <c r="AE137" s="470"/>
      <c r="AF137" s="470"/>
      <c r="AG137" s="346"/>
    </row>
    <row r="138" spans="28:33">
      <c r="AB138" s="470"/>
      <c r="AC138" s="471"/>
      <c r="AD138" s="471"/>
      <c r="AE138" s="471"/>
      <c r="AF138" s="471"/>
      <c r="AG138" s="346"/>
    </row>
    <row r="139" spans="28:33">
      <c r="AB139" s="470"/>
      <c r="AC139" s="470"/>
      <c r="AD139" s="470"/>
      <c r="AE139" s="470"/>
      <c r="AF139" s="470"/>
      <c r="AG139" s="346"/>
    </row>
  </sheetData>
  <autoFilter ref="A5:AU106"/>
  <mergeCells count="41">
    <mergeCell ref="A3:A5"/>
    <mergeCell ref="B3:B5"/>
    <mergeCell ref="C3:C5"/>
    <mergeCell ref="D3:D5"/>
    <mergeCell ref="A1:F1"/>
    <mergeCell ref="G2:H2"/>
    <mergeCell ref="I2:AA2"/>
    <mergeCell ref="AG2:AQ2"/>
    <mergeCell ref="O3:T3"/>
    <mergeCell ref="U3:W4"/>
    <mergeCell ref="X3:X5"/>
    <mergeCell ref="Y3:AA4"/>
    <mergeCell ref="AG3:AI3"/>
    <mergeCell ref="AJ3:AM3"/>
    <mergeCell ref="AG4:AG5"/>
    <mergeCell ref="AH4:AH5"/>
    <mergeCell ref="AI4:AI5"/>
    <mergeCell ref="AJ4:AJ5"/>
    <mergeCell ref="AQ4:AQ5"/>
    <mergeCell ref="I4:K4"/>
    <mergeCell ref="L4:N4"/>
    <mergeCell ref="O4:Q4"/>
    <mergeCell ref="R4:T4"/>
    <mergeCell ref="E3:E5"/>
    <mergeCell ref="F3:F5"/>
    <mergeCell ref="G3:G5"/>
    <mergeCell ref="H3:H5"/>
    <mergeCell ref="I3:N3"/>
    <mergeCell ref="AR4:AR5"/>
    <mergeCell ref="AB2:AB5"/>
    <mergeCell ref="AC2:AC5"/>
    <mergeCell ref="AD2:AD5"/>
    <mergeCell ref="AE2:AE5"/>
    <mergeCell ref="AF2:AF5"/>
    <mergeCell ref="AK4:AK5"/>
    <mergeCell ref="AL4:AL5"/>
    <mergeCell ref="AM4:AM5"/>
    <mergeCell ref="AN4:AN5"/>
    <mergeCell ref="AO4:AO5"/>
    <mergeCell ref="AP4:AP5"/>
    <mergeCell ref="AN3:AQ3"/>
  </mergeCells>
  <dataValidations count="2">
    <dataValidation showDropDown="1" showInputMessage="1" showErrorMessage="1" sqref="H110:H111"/>
    <dataValidation showInputMessage="1" showErrorMessage="1" error="Use values from the list:_x000a_Resource_x000a_Non-Resource" sqref="F111"/>
  </dataValidations>
  <pageMargins left="0.75" right="0.75" top="1" bottom="1" header="0.5" footer="0.5"/>
  <pageSetup paperSize="5" scale="47" orientation="landscape" horizontalDpi="1200" verticalDpi="1200"/>
  <headerFooter alignWithMargins="0">
    <oddFooter>&amp;L&amp;Z&amp;F</oddFooter>
  </headerFooter>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[18]Sheet1!#REF!</xm:f>
          </x14:formula1>
          <xm:sqref>C6:C99</xm:sqref>
        </x14:dataValidation>
        <x14:dataValidation type="list" allowBlank="1" showInputMessage="1" showErrorMessage="1">
          <x14:formula1>
            <xm:f>[18]Sheet1!#REF!</xm:f>
          </x14:formula1>
          <xm:sqref>F6:F99</xm:sqref>
        </x14:dataValidation>
        <x14:dataValidation type="list" allowBlank="1" showInputMessage="1" showErrorMessage="1">
          <x14:formula1>
            <xm:f>[18]Sheet1!#REF!</xm:f>
          </x14:formula1>
          <xm:sqref>C101:C106</xm:sqref>
        </x14:dataValidation>
        <x14:dataValidation type="list" allowBlank="1" showInputMessage="1" showErrorMessage="1">
          <x14:formula1>
            <xm:f>[18]Sheet1!#REF!</xm:f>
          </x14:formula1>
          <xm:sqref>C100 E100:F100 D6:D106</xm:sqref>
        </x14:dataValidation>
        <x14:dataValidation type="list" showInputMessage="1" showErrorMessage="1" error="Use values from the list:_x000a_Resource_x000a_Non-Resource">
          <x14:formula1>
            <xm:f>[18]Sheet1!#REF!</xm:f>
          </x14:formula1>
          <xm:sqref>E101:E106 E6:E99</xm:sqref>
        </x14:dataValidation>
        <x14:dataValidation type="list" allowBlank="1" showInputMessage="1" showErrorMessage="1">
          <x14:formula1>
            <xm:f>[18]Sheet1!#REF!</xm:f>
          </x14:formula1>
          <xm:sqref>F101:F106</xm:sqref>
        </x14:dataValidation>
        <x14:dataValidation type="list" allowBlank="1" showInputMessage="1" showErrorMessage="1">
          <x14:formula1>
            <xm:f>[18]Sheet1!#REF!</xm:f>
          </x14:formula1>
          <xm:sqref>F107 H112:H437 H109 G109:G437 F109:F110 F112:F437</xm:sqref>
        </x14:dataValidation>
        <x14:dataValidation type="list" showInputMessage="1" showErrorMessage="1" error="Use values from the list:_x000a_Resource_x000a_Non-Resource">
          <x14:formula1>
            <xm:f>[18]Sheet1!#REF!</xm:f>
          </x14:formula1>
          <xm:sqref>E107 E109 E111:E437</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B050"/>
  </sheetPr>
  <dimension ref="A1:AQ143"/>
  <sheetViews>
    <sheetView topLeftCell="A101" zoomScale="80" zoomScaleNormal="80" zoomScalePageLayoutView="80" workbookViewId="0">
      <selection activeCell="G128" sqref="G128:J129"/>
    </sheetView>
  </sheetViews>
  <sheetFormatPr defaultColWidth="8.7109375" defaultRowHeight="15"/>
  <cols>
    <col min="1" max="1" width="12.85546875" style="17" customWidth="1"/>
    <col min="2" max="2" width="51.85546875" style="17" customWidth="1"/>
    <col min="3" max="3" width="21.42578125" style="17" customWidth="1"/>
    <col min="4" max="4" width="19" style="17" customWidth="1"/>
    <col min="5" max="5" width="15.42578125" style="17" customWidth="1"/>
    <col min="6" max="6" width="34" style="17" customWidth="1"/>
    <col min="7" max="7" width="26.140625" style="17" customWidth="1"/>
    <col min="8" max="8" width="15" style="17" customWidth="1"/>
    <col min="9" max="9" width="8.85546875" style="17" customWidth="1"/>
    <col min="10" max="10" width="7.7109375" style="17" customWidth="1"/>
    <col min="11" max="11" width="16" style="17" customWidth="1"/>
    <col min="12" max="12" width="8.42578125" style="17" customWidth="1"/>
    <col min="13" max="13" width="7.42578125" style="17" customWidth="1"/>
    <col min="14" max="14" width="15.42578125" style="17" customWidth="1"/>
    <col min="15" max="15" width="5.85546875" style="17" customWidth="1"/>
    <col min="16" max="16" width="11.28515625" style="17" customWidth="1"/>
    <col min="17" max="17" width="12.42578125" style="17" customWidth="1"/>
    <col min="18" max="18" width="5.85546875" style="17" customWidth="1"/>
    <col min="19" max="19" width="11.28515625" style="17" customWidth="1"/>
    <col min="20" max="20" width="18" style="17" customWidth="1"/>
    <col min="21" max="22" width="5.85546875" style="17" customWidth="1"/>
    <col min="23" max="23" width="17.85546875" style="17" customWidth="1"/>
    <col min="24" max="24" width="12.28515625" style="17" customWidth="1"/>
    <col min="25" max="26" width="10.140625" style="17" customWidth="1"/>
    <col min="27" max="27" width="10.42578125" style="17" customWidth="1"/>
    <col min="28" max="28" width="14" style="17" customWidth="1"/>
    <col min="29" max="29" width="13" style="17" customWidth="1"/>
    <col min="30" max="30" width="8.7109375" style="17" customWidth="1"/>
    <col min="31" max="31" width="13" style="17" customWidth="1"/>
    <col min="32" max="32" width="9.42578125" style="17" customWidth="1"/>
    <col min="33" max="33" width="10.7109375" style="17" customWidth="1"/>
    <col min="34" max="34" width="8.7109375" style="17" customWidth="1"/>
    <col min="35" max="35" width="11.85546875" style="17" customWidth="1"/>
    <col min="36" max="36" width="9.42578125" style="17" customWidth="1"/>
    <col min="37" max="37" width="14.140625" style="17" customWidth="1"/>
    <col min="38" max="38" width="11.7109375" style="17" customWidth="1"/>
    <col min="39" max="39" width="14.140625" style="17" customWidth="1"/>
    <col min="40" max="40" width="12.28515625" style="17" customWidth="1"/>
    <col min="41" max="41" width="15" style="17" customWidth="1"/>
    <col min="42" max="42" width="13.140625" style="17" customWidth="1"/>
    <col min="43" max="43" width="15.42578125" style="17" customWidth="1"/>
    <col min="44" max="16384" width="8.7109375" style="17"/>
  </cols>
  <sheetData>
    <row r="1" spans="1:43" s="259" customFormat="1" ht="39.75" customHeight="1" thickBot="1">
      <c r="A1" s="581"/>
      <c r="B1" s="581"/>
      <c r="C1" s="581"/>
      <c r="D1" s="581"/>
      <c r="E1" s="581"/>
      <c r="F1" s="581"/>
      <c r="G1" s="469"/>
      <c r="H1" s="228"/>
      <c r="I1" s="755" t="s">
        <v>275</v>
      </c>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row>
    <row r="2" spans="1:43" s="259" customFormat="1" ht="30" customHeight="1" thickBot="1">
      <c r="A2" s="468"/>
      <c r="B2" s="468"/>
      <c r="C2" s="468"/>
      <c r="D2" s="468"/>
      <c r="E2" s="468"/>
      <c r="F2" s="468"/>
      <c r="G2" s="710" t="s">
        <v>835</v>
      </c>
      <c r="H2" s="756"/>
      <c r="I2" s="712" t="s">
        <v>277</v>
      </c>
      <c r="J2" s="713"/>
      <c r="K2" s="713"/>
      <c r="L2" s="713"/>
      <c r="M2" s="713"/>
      <c r="N2" s="713"/>
      <c r="O2" s="713"/>
      <c r="P2" s="713"/>
      <c r="Q2" s="713"/>
      <c r="R2" s="713"/>
      <c r="S2" s="713"/>
      <c r="T2" s="713"/>
      <c r="U2" s="713"/>
      <c r="V2" s="713"/>
      <c r="W2" s="713"/>
      <c r="X2" s="713"/>
      <c r="Y2" s="713"/>
      <c r="Z2" s="713"/>
      <c r="AA2" s="714"/>
      <c r="AB2" s="712" t="s">
        <v>279</v>
      </c>
      <c r="AC2" s="713"/>
      <c r="AD2" s="713"/>
      <c r="AE2" s="713"/>
      <c r="AF2" s="713"/>
      <c r="AG2" s="713"/>
      <c r="AH2" s="713"/>
      <c r="AI2" s="713"/>
      <c r="AJ2" s="713"/>
      <c r="AK2" s="713"/>
      <c r="AL2" s="714"/>
    </row>
    <row r="3" spans="1:43" s="462" customFormat="1" ht="36.950000000000003" customHeight="1" thickBot="1">
      <c r="A3" s="647" t="s">
        <v>274</v>
      </c>
      <c r="B3" s="647" t="s">
        <v>282</v>
      </c>
      <c r="C3" s="647" t="s">
        <v>283</v>
      </c>
      <c r="D3" s="647" t="s">
        <v>284</v>
      </c>
      <c r="E3" s="647" t="s">
        <v>285</v>
      </c>
      <c r="F3" s="647" t="s">
        <v>286</v>
      </c>
      <c r="G3" s="767" t="s">
        <v>1068</v>
      </c>
      <c r="H3" s="769" t="s">
        <v>837</v>
      </c>
      <c r="I3" s="770" t="s">
        <v>290</v>
      </c>
      <c r="J3" s="771"/>
      <c r="K3" s="771"/>
      <c r="L3" s="771"/>
      <c r="M3" s="771"/>
      <c r="N3" s="772"/>
      <c r="O3" s="757" t="s">
        <v>291</v>
      </c>
      <c r="P3" s="758"/>
      <c r="Q3" s="758"/>
      <c r="R3" s="758"/>
      <c r="S3" s="758"/>
      <c r="T3" s="759"/>
      <c r="U3" s="775" t="s">
        <v>292</v>
      </c>
      <c r="V3" s="776"/>
      <c r="W3" s="777"/>
      <c r="X3" s="781" t="s">
        <v>293</v>
      </c>
      <c r="Y3" s="783" t="s">
        <v>294</v>
      </c>
      <c r="Z3" s="784"/>
      <c r="AA3" s="785"/>
      <c r="AB3" s="789" t="s">
        <v>295</v>
      </c>
      <c r="AC3" s="790"/>
      <c r="AD3" s="791"/>
      <c r="AE3" s="796" t="s">
        <v>296</v>
      </c>
      <c r="AF3" s="797"/>
      <c r="AG3" s="797"/>
      <c r="AH3" s="798"/>
      <c r="AI3" s="799" t="s">
        <v>297</v>
      </c>
      <c r="AJ3" s="800"/>
      <c r="AK3" s="800"/>
      <c r="AL3" s="801"/>
      <c r="AM3" s="814" t="s">
        <v>66</v>
      </c>
      <c r="AN3" s="683" t="s">
        <v>124</v>
      </c>
      <c r="AO3" s="683" t="s">
        <v>509</v>
      </c>
      <c r="AP3" s="683" t="s">
        <v>520</v>
      </c>
      <c r="AQ3" s="684" t="s">
        <v>187</v>
      </c>
    </row>
    <row r="4" spans="1:43" s="462" customFormat="1" ht="20.25" customHeight="1">
      <c r="A4" s="648"/>
      <c r="B4" s="648"/>
      <c r="C4" s="648"/>
      <c r="D4" s="648"/>
      <c r="E4" s="648"/>
      <c r="F4" s="648"/>
      <c r="G4" s="767"/>
      <c r="H4" s="767"/>
      <c r="I4" s="760" t="s">
        <v>299</v>
      </c>
      <c r="J4" s="760"/>
      <c r="K4" s="760"/>
      <c r="L4" s="760" t="s">
        <v>83</v>
      </c>
      <c r="M4" s="760"/>
      <c r="N4" s="760"/>
      <c r="O4" s="761" t="s">
        <v>300</v>
      </c>
      <c r="P4" s="762"/>
      <c r="Q4" s="763"/>
      <c r="R4" s="764" t="s">
        <v>301</v>
      </c>
      <c r="S4" s="765"/>
      <c r="T4" s="766"/>
      <c r="U4" s="778"/>
      <c r="V4" s="779"/>
      <c r="W4" s="780"/>
      <c r="X4" s="781"/>
      <c r="Y4" s="786"/>
      <c r="Z4" s="787"/>
      <c r="AA4" s="788"/>
      <c r="AB4" s="773" t="s">
        <v>302</v>
      </c>
      <c r="AC4" s="792" t="s">
        <v>303</v>
      </c>
      <c r="AD4" s="794" t="s">
        <v>304</v>
      </c>
      <c r="AE4" s="808" t="s">
        <v>305</v>
      </c>
      <c r="AF4" s="810" t="s">
        <v>306</v>
      </c>
      <c r="AG4" s="810" t="s">
        <v>307</v>
      </c>
      <c r="AH4" s="812" t="s">
        <v>308</v>
      </c>
      <c r="AI4" s="802" t="s">
        <v>309</v>
      </c>
      <c r="AJ4" s="804" t="s">
        <v>310</v>
      </c>
      <c r="AK4" s="804" t="s">
        <v>311</v>
      </c>
      <c r="AL4" s="806" t="s">
        <v>312</v>
      </c>
      <c r="AM4" s="815"/>
      <c r="AN4" s="655"/>
      <c r="AO4" s="655"/>
      <c r="AP4" s="655"/>
      <c r="AQ4" s="685"/>
    </row>
    <row r="5" spans="1:43" s="462" customFormat="1" ht="111.6" customHeight="1" thickBot="1">
      <c r="A5" s="648"/>
      <c r="B5" s="648"/>
      <c r="C5" s="648"/>
      <c r="D5" s="648"/>
      <c r="E5" s="648"/>
      <c r="F5" s="648"/>
      <c r="G5" s="768"/>
      <c r="H5" s="768"/>
      <c r="I5" s="467" t="s">
        <v>313</v>
      </c>
      <c r="J5" s="467" t="s">
        <v>314</v>
      </c>
      <c r="K5" s="467" t="s">
        <v>315</v>
      </c>
      <c r="L5" s="467" t="s">
        <v>313</v>
      </c>
      <c r="M5" s="467" t="s">
        <v>314</v>
      </c>
      <c r="N5" s="467" t="s">
        <v>315</v>
      </c>
      <c r="O5" s="466" t="s">
        <v>313</v>
      </c>
      <c r="P5" s="466" t="s">
        <v>314</v>
      </c>
      <c r="Q5" s="466" t="s">
        <v>315</v>
      </c>
      <c r="R5" s="465" t="s">
        <v>313</v>
      </c>
      <c r="S5" s="465" t="s">
        <v>314</v>
      </c>
      <c r="T5" s="465" t="s">
        <v>315</v>
      </c>
      <c r="U5" s="464" t="s">
        <v>313</v>
      </c>
      <c r="V5" s="464" t="s">
        <v>314</v>
      </c>
      <c r="W5" s="464" t="s">
        <v>315</v>
      </c>
      <c r="X5" s="782"/>
      <c r="Y5" s="463" t="s">
        <v>313</v>
      </c>
      <c r="Z5" s="463" t="s">
        <v>314</v>
      </c>
      <c r="AA5" s="463" t="s">
        <v>315</v>
      </c>
      <c r="AB5" s="774"/>
      <c r="AC5" s="793"/>
      <c r="AD5" s="795"/>
      <c r="AE5" s="809"/>
      <c r="AF5" s="811"/>
      <c r="AG5" s="811"/>
      <c r="AH5" s="813"/>
      <c r="AI5" s="803"/>
      <c r="AJ5" s="805"/>
      <c r="AK5" s="805"/>
      <c r="AL5" s="807"/>
      <c r="AM5" s="815"/>
      <c r="AN5" s="655"/>
      <c r="AO5" s="655"/>
      <c r="AP5" s="655"/>
      <c r="AQ5" s="685"/>
    </row>
    <row r="6" spans="1:43" s="259" customFormat="1" ht="15.6" customHeight="1">
      <c r="A6" s="419" t="s">
        <v>636</v>
      </c>
      <c r="B6" s="458" t="s">
        <v>1067</v>
      </c>
      <c r="C6" s="412" t="s">
        <v>239</v>
      </c>
      <c r="D6" s="412" t="s">
        <v>951</v>
      </c>
      <c r="E6" s="412" t="s">
        <v>15</v>
      </c>
      <c r="F6" s="402" t="s">
        <v>48</v>
      </c>
      <c r="G6" s="402">
        <v>357988</v>
      </c>
      <c r="H6" s="418">
        <v>23124</v>
      </c>
      <c r="I6" s="424"/>
      <c r="J6" s="423"/>
      <c r="K6" s="423">
        <v>0</v>
      </c>
      <c r="L6" s="423"/>
      <c r="M6" s="423"/>
      <c r="N6" s="432">
        <v>25761.259871411592</v>
      </c>
      <c r="O6" s="424"/>
      <c r="P6" s="423"/>
      <c r="Q6" s="423">
        <v>140955.53450948291</v>
      </c>
      <c r="R6" s="423"/>
      <c r="S6" s="423"/>
      <c r="T6" s="422">
        <v>0</v>
      </c>
      <c r="U6" s="424"/>
      <c r="V6" s="423"/>
      <c r="W6" s="422">
        <v>108956.1300969014</v>
      </c>
      <c r="X6" s="431"/>
      <c r="Y6" s="420"/>
      <c r="Z6" s="420"/>
      <c r="AA6" s="420"/>
      <c r="AB6" s="402">
        <v>25761.26</v>
      </c>
      <c r="AC6" s="402">
        <v>0</v>
      </c>
      <c r="AD6" s="400"/>
      <c r="AE6" s="400">
        <v>140955.53450948291</v>
      </c>
      <c r="AF6" s="401"/>
      <c r="AG6" s="401"/>
      <c r="AH6" s="400"/>
      <c r="AI6" s="400"/>
      <c r="AJ6" s="400"/>
      <c r="AK6" s="400"/>
      <c r="AL6" s="400"/>
      <c r="AM6" s="297">
        <f t="shared" ref="AM6:AM53" si="0">SUM(AN6:AQ6)</f>
        <v>275673.3</v>
      </c>
      <c r="AN6" s="296">
        <f>VLOOKUP(A6,'Official Claims 2016Q4'!$B$2:$U$434,7,FALSE)</f>
        <v>25761.3</v>
      </c>
      <c r="AO6" s="296">
        <f>VLOOKUP(A6,'Official Claims 2016Q4'!$B$2:$U$434,12,FALSE)</f>
        <v>140956</v>
      </c>
      <c r="AP6" s="296">
        <f>VLOOKUP(A6,'Official Claims 2016Q4'!$B$2:$U$434,17,FALSE)</f>
        <v>0</v>
      </c>
      <c r="AQ6" s="296">
        <f>VLOOKUP(A6,'Official Claims 2016Q4'!$B$2:$U$434,18,FALSE)</f>
        <v>108956</v>
      </c>
    </row>
    <row r="7" spans="1:43" s="259" customFormat="1" ht="15.75">
      <c r="A7" s="419" t="s">
        <v>637</v>
      </c>
      <c r="B7" s="458" t="s">
        <v>1066</v>
      </c>
      <c r="C7" s="412" t="s">
        <v>239</v>
      </c>
      <c r="D7" s="412" t="s">
        <v>951</v>
      </c>
      <c r="E7" s="412" t="s">
        <v>15</v>
      </c>
      <c r="F7" s="402" t="s">
        <v>1025</v>
      </c>
      <c r="G7" s="402">
        <v>6410558.1677999999</v>
      </c>
      <c r="H7" s="418">
        <v>405691</v>
      </c>
      <c r="I7" s="424"/>
      <c r="J7" s="423"/>
      <c r="K7" s="423">
        <v>0</v>
      </c>
      <c r="L7" s="423"/>
      <c r="M7" s="423"/>
      <c r="N7" s="432">
        <v>300868.23813299491</v>
      </c>
      <c r="O7" s="424"/>
      <c r="P7" s="423"/>
      <c r="Q7" s="423">
        <v>1149892.3212482943</v>
      </c>
      <c r="R7" s="423"/>
      <c r="S7" s="423"/>
      <c r="T7" s="422">
        <v>2604545.9899999998</v>
      </c>
      <c r="U7" s="424"/>
      <c r="V7" s="423"/>
      <c r="W7" s="422">
        <v>441873.08444917493</v>
      </c>
      <c r="X7" s="431"/>
      <c r="Y7" s="420"/>
      <c r="Z7" s="420"/>
      <c r="AA7" s="420"/>
      <c r="AB7" s="402">
        <v>300868.3</v>
      </c>
      <c r="AC7" s="402">
        <v>0</v>
      </c>
      <c r="AD7" s="400"/>
      <c r="AE7" s="400">
        <v>1149892.3212482943</v>
      </c>
      <c r="AF7" s="401"/>
      <c r="AG7" s="401"/>
      <c r="AH7" s="400"/>
      <c r="AI7" s="400">
        <v>2487992.7081292905</v>
      </c>
      <c r="AJ7" s="400">
        <v>116553.28187070951</v>
      </c>
      <c r="AK7" s="400">
        <v>0</v>
      </c>
      <c r="AL7" s="400">
        <v>0</v>
      </c>
      <c r="AM7" s="297">
        <f t="shared" si="0"/>
        <v>4497181.2870000005</v>
      </c>
      <c r="AN7" s="296">
        <f>VLOOKUP(A7,'Official Claims 2016Q4'!$B$2:$U$434,7,FALSE)</f>
        <v>300868</v>
      </c>
      <c r="AO7" s="296">
        <f>VLOOKUP(A7,'Official Claims 2016Q4'!$B$2:$U$434,12,FALSE)</f>
        <v>2704830</v>
      </c>
      <c r="AP7" s="296">
        <f>VLOOKUP(A7,'Official Claims 2016Q4'!$B$2:$U$434,17,FALSE)</f>
        <v>1049610.2870000002</v>
      </c>
      <c r="AQ7" s="296">
        <f>VLOOKUP(A7,'Official Claims 2016Q4'!$B$2:$U$434,18,FALSE)</f>
        <v>441873</v>
      </c>
    </row>
    <row r="8" spans="1:43" s="259" customFormat="1" ht="15.75">
      <c r="A8" s="419" t="s">
        <v>788</v>
      </c>
      <c r="B8" s="458" t="s">
        <v>1065</v>
      </c>
      <c r="C8" s="412" t="s">
        <v>239</v>
      </c>
      <c r="D8" s="412" t="s">
        <v>951</v>
      </c>
      <c r="E8" s="412" t="s">
        <v>15</v>
      </c>
      <c r="F8" s="402" t="s">
        <v>1025</v>
      </c>
      <c r="G8" s="402">
        <v>1094782</v>
      </c>
      <c r="H8" s="418">
        <v>112258</v>
      </c>
      <c r="I8" s="424"/>
      <c r="J8" s="423"/>
      <c r="K8" s="423">
        <v>0</v>
      </c>
      <c r="L8" s="423"/>
      <c r="M8" s="423"/>
      <c r="N8" s="432">
        <v>38471.323679570109</v>
      </c>
      <c r="O8" s="424"/>
      <c r="P8" s="423"/>
      <c r="Q8" s="423">
        <v>65333.386142796662</v>
      </c>
      <c r="R8" s="423"/>
      <c r="S8" s="423"/>
      <c r="T8" s="422">
        <v>261193</v>
      </c>
      <c r="U8" s="424"/>
      <c r="V8" s="423"/>
      <c r="W8" s="422">
        <v>258</v>
      </c>
      <c r="X8" s="431"/>
      <c r="Y8" s="420"/>
      <c r="Z8" s="420"/>
      <c r="AA8" s="420"/>
      <c r="AB8" s="402">
        <v>38471.32</v>
      </c>
      <c r="AC8" s="402">
        <v>0</v>
      </c>
      <c r="AD8" s="400"/>
      <c r="AE8" s="400">
        <v>65333.386142796662</v>
      </c>
      <c r="AF8" s="401"/>
      <c r="AG8" s="401"/>
      <c r="AH8" s="400"/>
      <c r="AI8" s="400">
        <v>241208.76495376852</v>
      </c>
      <c r="AJ8" s="400">
        <v>19984.235046231464</v>
      </c>
      <c r="AK8" s="400">
        <v>0</v>
      </c>
      <c r="AL8" s="400">
        <v>0</v>
      </c>
      <c r="AM8" s="297">
        <f t="shared" si="0"/>
        <v>365255.7</v>
      </c>
      <c r="AN8" s="296">
        <f>VLOOKUP(A8,'Official Claims 2016Q4'!$B$2:$U$434,7,FALSE)</f>
        <v>38471.300000000003</v>
      </c>
      <c r="AO8" s="296">
        <f>VLOOKUP(A8,'Official Claims 2016Q4'!$B$2:$U$434,12,FALSE)</f>
        <v>-54815.6</v>
      </c>
      <c r="AP8" s="296">
        <f>VLOOKUP(A8,'Official Claims 2016Q4'!$B$2:$U$434,17,FALSE)</f>
        <v>381342</v>
      </c>
      <c r="AQ8" s="296">
        <f>VLOOKUP(A8,'Official Claims 2016Q4'!$B$2:$U$434,18,FALSE)</f>
        <v>258</v>
      </c>
    </row>
    <row r="9" spans="1:43" s="259" customFormat="1" ht="15.75">
      <c r="A9" s="419" t="s">
        <v>1064</v>
      </c>
      <c r="B9" s="458" t="s">
        <v>1063</v>
      </c>
      <c r="C9" s="412" t="s">
        <v>239</v>
      </c>
      <c r="D9" s="412" t="s">
        <v>951</v>
      </c>
      <c r="E9" s="412" t="s">
        <v>15</v>
      </c>
      <c r="F9" s="402" t="s">
        <v>1025</v>
      </c>
      <c r="G9" s="402">
        <v>0</v>
      </c>
      <c r="H9" s="461">
        <v>0</v>
      </c>
      <c r="I9" s="424"/>
      <c r="J9" s="423"/>
      <c r="K9" s="423"/>
      <c r="L9" s="423"/>
      <c r="M9" s="423"/>
      <c r="N9" s="432"/>
      <c r="O9" s="424"/>
      <c r="P9" s="423"/>
      <c r="Q9" s="423"/>
      <c r="R9" s="423"/>
      <c r="S9" s="423"/>
      <c r="T9" s="422"/>
      <c r="U9" s="424"/>
      <c r="V9" s="423"/>
      <c r="W9" s="422"/>
      <c r="X9" s="431"/>
      <c r="Y9" s="420"/>
      <c r="Z9" s="420"/>
      <c r="AA9" s="420"/>
      <c r="AB9" s="402"/>
      <c r="AC9" s="402"/>
      <c r="AD9" s="400"/>
      <c r="AE9" s="400">
        <v>0</v>
      </c>
      <c r="AF9" s="401"/>
      <c r="AG9" s="401"/>
      <c r="AH9" s="400"/>
      <c r="AI9" s="400"/>
      <c r="AJ9" s="400"/>
      <c r="AK9" s="400"/>
      <c r="AL9" s="400"/>
      <c r="AM9" s="297"/>
      <c r="AN9" s="296"/>
      <c r="AO9" s="296"/>
      <c r="AP9" s="296"/>
      <c r="AQ9" s="296"/>
    </row>
    <row r="10" spans="1:43" s="259" customFormat="1" ht="15.75">
      <c r="A10" s="419" t="s">
        <v>789</v>
      </c>
      <c r="B10" s="458" t="s">
        <v>1062</v>
      </c>
      <c r="C10" s="412" t="s">
        <v>239</v>
      </c>
      <c r="D10" s="412" t="s">
        <v>951</v>
      </c>
      <c r="E10" s="412" t="s">
        <v>15</v>
      </c>
      <c r="F10" s="402" t="s">
        <v>319</v>
      </c>
      <c r="G10" s="402">
        <v>3765679</v>
      </c>
      <c r="H10" s="418">
        <v>160129</v>
      </c>
      <c r="I10" s="424"/>
      <c r="J10" s="423"/>
      <c r="K10" s="423">
        <v>115527.97999999998</v>
      </c>
      <c r="L10" s="423"/>
      <c r="M10" s="423"/>
      <c r="N10" s="432">
        <v>235597.00652330872</v>
      </c>
      <c r="O10" s="424"/>
      <c r="P10" s="423"/>
      <c r="Q10" s="423">
        <v>3401470.4369077869</v>
      </c>
      <c r="R10" s="423"/>
      <c r="S10" s="423"/>
      <c r="T10" s="422">
        <v>823764.85999999847</v>
      </c>
      <c r="U10" s="424"/>
      <c r="V10" s="423"/>
      <c r="W10" s="422">
        <v>99144.834619596295</v>
      </c>
      <c r="X10" s="431"/>
      <c r="Y10" s="420"/>
      <c r="Z10" s="420"/>
      <c r="AA10" s="420"/>
      <c r="AB10" s="402">
        <v>235597</v>
      </c>
      <c r="AC10" s="402">
        <v>115528</v>
      </c>
      <c r="AD10" s="400"/>
      <c r="AE10" s="400">
        <v>3401470.4369077869</v>
      </c>
      <c r="AF10" s="401"/>
      <c r="AG10" s="401"/>
      <c r="AH10" s="400"/>
      <c r="AI10" s="400">
        <v>188558.5460933081</v>
      </c>
      <c r="AJ10" s="400">
        <v>0</v>
      </c>
      <c r="AK10" s="400">
        <v>280932.97371716046</v>
      </c>
      <c r="AL10" s="400">
        <v>354273.34018952987</v>
      </c>
      <c r="AM10" s="297">
        <f t="shared" si="0"/>
        <v>4675505.6391000003</v>
      </c>
      <c r="AN10" s="296">
        <f>VLOOKUP(A10,'Official Claims 2016Q4'!$B$2:$U$434,7,FALSE)</f>
        <v>351125</v>
      </c>
      <c r="AO10" s="296">
        <f>VLOOKUP(A10,'Official Claims 2016Q4'!$B$2:$U$434,12,FALSE)</f>
        <v>198865</v>
      </c>
      <c r="AP10" s="296">
        <f>VLOOKUP(A10,'Official Claims 2016Q4'!$B$2:$U$434,17,FALSE)</f>
        <v>4026370.4391000001</v>
      </c>
      <c r="AQ10" s="296">
        <f>VLOOKUP(A10,'Official Claims 2016Q4'!$B$2:$U$434,18,FALSE)</f>
        <v>99145.2</v>
      </c>
    </row>
    <row r="11" spans="1:43" s="259" customFormat="1" ht="15.75">
      <c r="A11" s="419" t="s">
        <v>1061</v>
      </c>
      <c r="B11" s="458" t="s">
        <v>1060</v>
      </c>
      <c r="C11" s="412" t="s">
        <v>239</v>
      </c>
      <c r="D11" s="412" t="s">
        <v>951</v>
      </c>
      <c r="E11" s="412" t="s">
        <v>15</v>
      </c>
      <c r="F11" s="402" t="s">
        <v>67</v>
      </c>
      <c r="G11" s="402">
        <v>0</v>
      </c>
      <c r="H11" s="418">
        <v>0</v>
      </c>
      <c r="I11" s="424"/>
      <c r="J11" s="423"/>
      <c r="K11" s="423"/>
      <c r="L11" s="423"/>
      <c r="M11" s="423"/>
      <c r="N11" s="432"/>
      <c r="O11" s="424"/>
      <c r="P11" s="423"/>
      <c r="Q11" s="423"/>
      <c r="R11" s="423"/>
      <c r="S11" s="423"/>
      <c r="T11" s="422"/>
      <c r="U11" s="424"/>
      <c r="V11" s="423"/>
      <c r="W11" s="422"/>
      <c r="X11" s="431"/>
      <c r="Y11" s="420"/>
      <c r="Z11" s="420"/>
      <c r="AA11" s="420"/>
      <c r="AB11" s="402"/>
      <c r="AC11" s="402"/>
      <c r="AD11" s="400"/>
      <c r="AE11" s="400">
        <v>0</v>
      </c>
      <c r="AF11" s="401"/>
      <c r="AG11" s="401"/>
      <c r="AH11" s="400"/>
      <c r="AI11" s="400"/>
      <c r="AJ11" s="400"/>
      <c r="AK11" s="400"/>
      <c r="AL11" s="400"/>
      <c r="AM11" s="297"/>
      <c r="AN11" s="296"/>
      <c r="AO11" s="296"/>
      <c r="AP11" s="296"/>
      <c r="AQ11" s="296"/>
    </row>
    <row r="12" spans="1:43" s="259" customFormat="1" ht="15.75">
      <c r="A12" s="419" t="s">
        <v>693</v>
      </c>
      <c r="B12" s="458" t="s">
        <v>1059</v>
      </c>
      <c r="C12" s="412" t="s">
        <v>239</v>
      </c>
      <c r="D12" s="412" t="s">
        <v>951</v>
      </c>
      <c r="E12" s="412" t="s">
        <v>15</v>
      </c>
      <c r="F12" s="402" t="s">
        <v>67</v>
      </c>
      <c r="G12" s="402">
        <v>2373158</v>
      </c>
      <c r="H12" s="418">
        <v>140752</v>
      </c>
      <c r="I12" s="424"/>
      <c r="J12" s="423"/>
      <c r="K12" s="423">
        <v>0</v>
      </c>
      <c r="L12" s="423"/>
      <c r="M12" s="423"/>
      <c r="N12" s="432">
        <v>331357.40479146776</v>
      </c>
      <c r="O12" s="424"/>
      <c r="P12" s="423"/>
      <c r="Q12" s="423">
        <v>1642550.7911163722</v>
      </c>
      <c r="R12" s="423"/>
      <c r="S12" s="423"/>
      <c r="T12" s="422">
        <v>2136864.0000000005</v>
      </c>
      <c r="U12" s="424"/>
      <c r="V12" s="423"/>
      <c r="W12" s="422">
        <v>87408.5124099846</v>
      </c>
      <c r="X12" s="431"/>
      <c r="Y12" s="420"/>
      <c r="Z12" s="420"/>
      <c r="AA12" s="420"/>
      <c r="AB12" s="402">
        <v>331357.40000000002</v>
      </c>
      <c r="AC12" s="402">
        <v>0</v>
      </c>
      <c r="AD12" s="400"/>
      <c r="AE12" s="400">
        <v>1642550.7911163722</v>
      </c>
      <c r="AF12" s="401"/>
      <c r="AG12" s="401"/>
      <c r="AH12" s="400"/>
      <c r="AI12" s="400">
        <v>2136864.0000000005</v>
      </c>
      <c r="AJ12" s="400">
        <v>0</v>
      </c>
      <c r="AK12" s="400">
        <v>0</v>
      </c>
      <c r="AL12" s="400">
        <v>0</v>
      </c>
      <c r="AM12" s="297">
        <f t="shared" si="0"/>
        <v>4198179.4000000004</v>
      </c>
      <c r="AN12" s="296">
        <f>VLOOKUP(A12,'Official Claims 2016Q4'!$B$2:$U$434,7,FALSE)</f>
        <v>331357</v>
      </c>
      <c r="AO12" s="296">
        <f>VLOOKUP(A12,'Official Claims 2016Q4'!$B$2:$U$434,12,FALSE)</f>
        <v>1519390</v>
      </c>
      <c r="AP12" s="296">
        <f>VLOOKUP(A12,'Official Claims 2016Q4'!$B$2:$U$434,17,FALSE)</f>
        <v>2260024</v>
      </c>
      <c r="AQ12" s="296">
        <f>VLOOKUP(A12,'Official Claims 2016Q4'!$B$2:$U$434,18,FALSE)</f>
        <v>87408.4</v>
      </c>
    </row>
    <row r="13" spans="1:43" s="259" customFormat="1" ht="15.75">
      <c r="A13" s="419" t="s">
        <v>1058</v>
      </c>
      <c r="B13" s="458" t="s">
        <v>1057</v>
      </c>
      <c r="C13" s="412" t="s">
        <v>239</v>
      </c>
      <c r="D13" s="412" t="s">
        <v>951</v>
      </c>
      <c r="E13" s="412" t="s">
        <v>15</v>
      </c>
      <c r="F13" s="402" t="s">
        <v>67</v>
      </c>
      <c r="G13" s="402">
        <v>0</v>
      </c>
      <c r="H13" s="418">
        <v>0</v>
      </c>
      <c r="I13" s="424"/>
      <c r="J13" s="423"/>
      <c r="K13" s="423"/>
      <c r="L13" s="423"/>
      <c r="M13" s="423"/>
      <c r="N13" s="432"/>
      <c r="O13" s="424"/>
      <c r="P13" s="423"/>
      <c r="Q13" s="423"/>
      <c r="R13" s="423"/>
      <c r="S13" s="423"/>
      <c r="T13" s="422"/>
      <c r="U13" s="424"/>
      <c r="V13" s="423"/>
      <c r="W13" s="422"/>
      <c r="X13" s="431"/>
      <c r="Y13" s="420"/>
      <c r="Z13" s="420"/>
      <c r="AA13" s="420"/>
      <c r="AB13" s="402"/>
      <c r="AC13" s="402"/>
      <c r="AD13" s="400"/>
      <c r="AE13" s="400">
        <v>0</v>
      </c>
      <c r="AF13" s="401"/>
      <c r="AG13" s="401"/>
      <c r="AH13" s="400"/>
      <c r="AI13" s="400"/>
      <c r="AJ13" s="400"/>
      <c r="AK13" s="400"/>
      <c r="AL13" s="400"/>
      <c r="AM13" s="297"/>
      <c r="AN13" s="296"/>
      <c r="AO13" s="296"/>
      <c r="AP13" s="296"/>
      <c r="AQ13" s="296"/>
    </row>
    <row r="14" spans="1:43" s="259" customFormat="1" ht="15.75">
      <c r="A14" s="419" t="s">
        <v>743</v>
      </c>
      <c r="B14" s="458" t="s">
        <v>1056</v>
      </c>
      <c r="C14" s="412" t="s">
        <v>239</v>
      </c>
      <c r="D14" s="412" t="s">
        <v>951</v>
      </c>
      <c r="E14" s="412" t="s">
        <v>15</v>
      </c>
      <c r="F14" s="402" t="s">
        <v>1046</v>
      </c>
      <c r="G14" s="402">
        <v>1838307</v>
      </c>
      <c r="H14" s="418">
        <v>111018</v>
      </c>
      <c r="I14" s="424"/>
      <c r="J14" s="423"/>
      <c r="K14" s="423">
        <v>0</v>
      </c>
      <c r="L14" s="423"/>
      <c r="M14" s="423"/>
      <c r="N14" s="432">
        <v>163327.03759736146</v>
      </c>
      <c r="O14" s="424"/>
      <c r="P14" s="423"/>
      <c r="Q14" s="423">
        <v>764370.00969364168</v>
      </c>
      <c r="R14" s="423"/>
      <c r="S14" s="423">
        <v>178164</v>
      </c>
      <c r="T14" s="422">
        <v>1200748.0000000005</v>
      </c>
      <c r="U14" s="424"/>
      <c r="V14" s="423"/>
      <c r="W14" s="422">
        <v>20719.328184393442</v>
      </c>
      <c r="X14" s="431"/>
      <c r="Y14" s="420"/>
      <c r="Z14" s="420"/>
      <c r="AA14" s="420"/>
      <c r="AB14" s="402">
        <v>163327</v>
      </c>
      <c r="AC14" s="402">
        <v>0</v>
      </c>
      <c r="AD14" s="400"/>
      <c r="AE14" s="400">
        <v>764370.00969364168</v>
      </c>
      <c r="AF14" s="401"/>
      <c r="AG14" s="401"/>
      <c r="AH14" s="400"/>
      <c r="AI14" s="400">
        <v>1200748.0000000005</v>
      </c>
      <c r="AJ14" s="400">
        <v>0</v>
      </c>
      <c r="AK14" s="400">
        <v>0</v>
      </c>
      <c r="AL14" s="400">
        <v>0</v>
      </c>
      <c r="AM14" s="297">
        <f t="shared" si="0"/>
        <v>2149164.2999999998</v>
      </c>
      <c r="AN14" s="296">
        <f>VLOOKUP(A14,'Official Claims 2016Q4'!$B$2:$U$434,7,FALSE)</f>
        <v>163327</v>
      </c>
      <c r="AO14" s="296">
        <f>VLOOKUP(A14,'Official Claims 2016Q4'!$B$2:$U$434,12,FALSE)</f>
        <v>734472</v>
      </c>
      <c r="AP14" s="296">
        <f>VLOOKUP(A14,'Official Claims 2016Q4'!$B$2:$U$434,17,FALSE)</f>
        <v>1230646</v>
      </c>
      <c r="AQ14" s="296">
        <f>VLOOKUP(A14,'Official Claims 2016Q4'!$B$2:$U$434,18,FALSE)</f>
        <v>20719.3</v>
      </c>
    </row>
    <row r="15" spans="1:43" s="259" customFormat="1" ht="15.75">
      <c r="A15" s="419" t="s">
        <v>723</v>
      </c>
      <c r="B15" s="458" t="s">
        <v>1055</v>
      </c>
      <c r="C15" s="412" t="s">
        <v>239</v>
      </c>
      <c r="D15" s="412" t="s">
        <v>951</v>
      </c>
      <c r="E15" s="412" t="s">
        <v>15</v>
      </c>
      <c r="F15" s="402" t="s">
        <v>1046</v>
      </c>
      <c r="G15" s="402">
        <v>0</v>
      </c>
      <c r="H15" s="418">
        <v>0</v>
      </c>
      <c r="I15" s="424"/>
      <c r="J15" s="423"/>
      <c r="K15" s="423">
        <v>0</v>
      </c>
      <c r="L15" s="423"/>
      <c r="M15" s="423"/>
      <c r="N15" s="432">
        <v>813.28726608014722</v>
      </c>
      <c r="O15" s="424"/>
      <c r="P15" s="423"/>
      <c r="Q15" s="423">
        <v>842.13500008385483</v>
      </c>
      <c r="R15" s="423"/>
      <c r="S15" s="423"/>
      <c r="T15" s="422">
        <v>0</v>
      </c>
      <c r="U15" s="424"/>
      <c r="V15" s="423"/>
      <c r="W15" s="422">
        <v>0</v>
      </c>
      <c r="X15" s="431"/>
      <c r="Y15" s="420"/>
      <c r="Z15" s="420"/>
      <c r="AA15" s="420"/>
      <c r="AB15" s="402">
        <v>813.28729999999996</v>
      </c>
      <c r="AC15" s="402">
        <v>0</v>
      </c>
      <c r="AD15" s="400"/>
      <c r="AE15" s="400">
        <v>842.13500008385483</v>
      </c>
      <c r="AF15" s="401"/>
      <c r="AG15" s="401"/>
      <c r="AH15" s="400"/>
      <c r="AI15" s="400">
        <v>0</v>
      </c>
      <c r="AJ15" s="400">
        <v>0</v>
      </c>
      <c r="AK15" s="400">
        <v>0</v>
      </c>
      <c r="AL15" s="400">
        <v>0</v>
      </c>
      <c r="AM15" s="297">
        <f t="shared" si="0"/>
        <v>1655.422</v>
      </c>
      <c r="AN15" s="296">
        <f>VLOOKUP(A15,'Official Claims 2016Q4'!$B$2:$U$434,7,FALSE)</f>
        <v>813.28700000000003</v>
      </c>
      <c r="AO15" s="296">
        <f>VLOOKUP(A15,'Official Claims 2016Q4'!$B$2:$U$434,12,FALSE)</f>
        <v>842.13499999999999</v>
      </c>
      <c r="AP15" s="296">
        <f>VLOOKUP(A15,'Official Claims 2016Q4'!$B$2:$U$434,17,FALSE)</f>
        <v>0</v>
      </c>
      <c r="AQ15" s="296">
        <f>VLOOKUP(A15,'Official Claims 2016Q4'!$B$2:$U$434,18,FALSE)</f>
        <v>0</v>
      </c>
    </row>
    <row r="16" spans="1:43" s="259" customFormat="1" ht="15.75">
      <c r="A16" s="419" t="s">
        <v>818</v>
      </c>
      <c r="B16" s="458" t="s">
        <v>1054</v>
      </c>
      <c r="C16" s="412" t="s">
        <v>239</v>
      </c>
      <c r="D16" s="412" t="s">
        <v>951</v>
      </c>
      <c r="E16" s="412" t="s">
        <v>15</v>
      </c>
      <c r="F16" s="402" t="s">
        <v>48</v>
      </c>
      <c r="G16" s="402">
        <v>161882</v>
      </c>
      <c r="H16" s="418">
        <v>8975</v>
      </c>
      <c r="I16" s="424"/>
      <c r="J16" s="423"/>
      <c r="K16" s="423">
        <v>0</v>
      </c>
      <c r="L16" s="423"/>
      <c r="M16" s="423"/>
      <c r="N16" s="432">
        <v>14183.169072108692</v>
      </c>
      <c r="O16" s="424"/>
      <c r="P16" s="423"/>
      <c r="Q16" s="423">
        <v>260789.64081007658</v>
      </c>
      <c r="R16" s="423"/>
      <c r="S16" s="423"/>
      <c r="T16" s="422">
        <v>0</v>
      </c>
      <c r="U16" s="424"/>
      <c r="V16" s="423"/>
      <c r="W16" s="422">
        <v>0</v>
      </c>
      <c r="X16" s="431"/>
      <c r="Y16" s="420"/>
      <c r="Z16" s="420"/>
      <c r="AA16" s="420"/>
      <c r="AB16" s="402">
        <v>14183.17</v>
      </c>
      <c r="AC16" s="402">
        <v>0</v>
      </c>
      <c r="AD16" s="400"/>
      <c r="AE16" s="400">
        <v>260789.64081007658</v>
      </c>
      <c r="AF16" s="401"/>
      <c r="AG16" s="401"/>
      <c r="AH16" s="400"/>
      <c r="AI16" s="400">
        <v>0</v>
      </c>
      <c r="AJ16" s="400">
        <v>0</v>
      </c>
      <c r="AK16" s="400">
        <v>0</v>
      </c>
      <c r="AL16" s="400">
        <v>0</v>
      </c>
      <c r="AM16" s="297">
        <f t="shared" si="0"/>
        <v>274973.2</v>
      </c>
      <c r="AN16" s="296">
        <f>VLOOKUP(A16,'Official Claims 2016Q4'!$B$2:$U$434,7,FALSE)</f>
        <v>14183.2</v>
      </c>
      <c r="AO16" s="296">
        <f>VLOOKUP(A16,'Official Claims 2016Q4'!$B$2:$U$434,12,FALSE)</f>
        <v>260790</v>
      </c>
      <c r="AP16" s="296">
        <f>VLOOKUP(A16,'Official Claims 2016Q4'!$B$2:$U$434,17,FALSE)</f>
        <v>0</v>
      </c>
      <c r="AQ16" s="296">
        <f>VLOOKUP(A16,'Official Claims 2016Q4'!$B$2:$U$434,18,FALSE)</f>
        <v>0</v>
      </c>
    </row>
    <row r="17" spans="1:43" s="259" customFormat="1" ht="15.75">
      <c r="A17" s="419" t="s">
        <v>820</v>
      </c>
      <c r="B17" s="458" t="s">
        <v>1053</v>
      </c>
      <c r="C17" s="412" t="s">
        <v>239</v>
      </c>
      <c r="D17" s="412" t="s">
        <v>951</v>
      </c>
      <c r="E17" s="412" t="s">
        <v>15</v>
      </c>
      <c r="F17" s="402" t="s">
        <v>1046</v>
      </c>
      <c r="G17" s="402">
        <v>206798.40789999999</v>
      </c>
      <c r="H17" s="418">
        <v>19370</v>
      </c>
      <c r="I17" s="424"/>
      <c r="J17" s="423"/>
      <c r="K17" s="423">
        <v>0</v>
      </c>
      <c r="L17" s="423"/>
      <c r="M17" s="423"/>
      <c r="N17" s="432">
        <v>9220.5214402399433</v>
      </c>
      <c r="O17" s="424"/>
      <c r="P17" s="423"/>
      <c r="Q17" s="423">
        <v>64833.089375506999</v>
      </c>
      <c r="R17" s="423"/>
      <c r="S17" s="423"/>
      <c r="T17" s="422">
        <v>52026.599999999991</v>
      </c>
      <c r="U17" s="424"/>
      <c r="V17" s="423"/>
      <c r="W17" s="422">
        <v>1784.94</v>
      </c>
      <c r="X17" s="431"/>
      <c r="Y17" s="420"/>
      <c r="Z17" s="420"/>
      <c r="AA17" s="420"/>
      <c r="AB17" s="402">
        <v>9220.5210000000006</v>
      </c>
      <c r="AC17" s="402">
        <v>0</v>
      </c>
      <c r="AD17" s="400"/>
      <c r="AE17" s="400">
        <v>64833.089375506999</v>
      </c>
      <c r="AF17" s="401"/>
      <c r="AG17" s="401"/>
      <c r="AH17" s="400"/>
      <c r="AI17" s="400">
        <v>0</v>
      </c>
      <c r="AJ17" s="400">
        <v>52026.599999999991</v>
      </c>
      <c r="AK17" s="400">
        <v>0</v>
      </c>
      <c r="AL17" s="400">
        <v>0</v>
      </c>
      <c r="AM17" s="297">
        <f t="shared" si="0"/>
        <v>127865.179</v>
      </c>
      <c r="AN17" s="296">
        <f>VLOOKUP(A17,'Official Claims 2016Q4'!$B$2:$U$434,7,FALSE)</f>
        <v>9220.52</v>
      </c>
      <c r="AO17" s="296">
        <f>VLOOKUP(A17,'Official Claims 2016Q4'!$B$2:$U$434,12,FALSE)</f>
        <v>68107.100000000006</v>
      </c>
      <c r="AP17" s="296">
        <f>VLOOKUP(A17,'Official Claims 2016Q4'!$B$2:$U$434,17,FALSE)</f>
        <v>48752.618999999999</v>
      </c>
      <c r="AQ17" s="296">
        <f>VLOOKUP(A17,'Official Claims 2016Q4'!$B$2:$U$434,18,FALSE)</f>
        <v>1784.94</v>
      </c>
    </row>
    <row r="18" spans="1:43" s="259" customFormat="1" ht="15.75">
      <c r="A18" s="419" t="s">
        <v>821</v>
      </c>
      <c r="B18" s="458" t="s">
        <v>1052</v>
      </c>
      <c r="C18" s="412" t="s">
        <v>952</v>
      </c>
      <c r="D18" s="412" t="s">
        <v>951</v>
      </c>
      <c r="E18" s="412" t="s">
        <v>15</v>
      </c>
      <c r="F18" s="402" t="s">
        <v>48</v>
      </c>
      <c r="G18" s="402">
        <v>181276.4412</v>
      </c>
      <c r="H18" s="418">
        <v>17028</v>
      </c>
      <c r="I18" s="424"/>
      <c r="J18" s="423"/>
      <c r="K18" s="423">
        <v>0</v>
      </c>
      <c r="L18" s="423"/>
      <c r="M18" s="423"/>
      <c r="N18" s="432">
        <v>5120.5491520820124</v>
      </c>
      <c r="O18" s="424"/>
      <c r="P18" s="423"/>
      <c r="Q18" s="423">
        <v>74642.261429780527</v>
      </c>
      <c r="R18" s="423"/>
      <c r="S18" s="423"/>
      <c r="T18" s="422">
        <v>0</v>
      </c>
      <c r="U18" s="424"/>
      <c r="V18" s="423"/>
      <c r="W18" s="422">
        <v>734.6400000000001</v>
      </c>
      <c r="X18" s="431"/>
      <c r="Y18" s="420"/>
      <c r="Z18" s="420"/>
      <c r="AA18" s="420"/>
      <c r="AB18" s="402">
        <v>5120.549</v>
      </c>
      <c r="AC18" s="402">
        <v>0</v>
      </c>
      <c r="AD18" s="400"/>
      <c r="AE18" s="400">
        <v>74642.261429780527</v>
      </c>
      <c r="AF18" s="401"/>
      <c r="AG18" s="401"/>
      <c r="AH18" s="400"/>
      <c r="AI18" s="400">
        <v>0</v>
      </c>
      <c r="AJ18" s="400">
        <v>0</v>
      </c>
      <c r="AK18" s="400">
        <v>0</v>
      </c>
      <c r="AL18" s="400">
        <v>0</v>
      </c>
      <c r="AM18" s="297">
        <f t="shared" si="0"/>
        <v>80497.490000000005</v>
      </c>
      <c r="AN18" s="296">
        <f>VLOOKUP(A18,'Official Claims 2016Q4'!$B$2:$U$434,7,FALSE)</f>
        <v>5120.55</v>
      </c>
      <c r="AO18" s="296">
        <f>VLOOKUP(A18,'Official Claims 2016Q4'!$B$2:$U$434,12,FALSE)</f>
        <v>74642.3</v>
      </c>
      <c r="AP18" s="296">
        <f>VLOOKUP(A18,'Official Claims 2016Q4'!$B$2:$U$434,17,FALSE)</f>
        <v>0</v>
      </c>
      <c r="AQ18" s="296">
        <f>VLOOKUP(A18,'Official Claims 2016Q4'!$B$2:$U$434,18,FALSE)</f>
        <v>734.64</v>
      </c>
    </row>
    <row r="19" spans="1:43" s="259" customFormat="1" ht="15.75">
      <c r="A19" s="419" t="s">
        <v>744</v>
      </c>
      <c r="B19" s="446" t="s">
        <v>1051</v>
      </c>
      <c r="C19" s="412" t="s">
        <v>239</v>
      </c>
      <c r="D19" s="412" t="s">
        <v>955</v>
      </c>
      <c r="E19" s="412" t="s">
        <v>15</v>
      </c>
      <c r="F19" s="402" t="s">
        <v>48</v>
      </c>
      <c r="G19" s="402">
        <v>255615.8719</v>
      </c>
      <c r="H19" s="418">
        <v>22758</v>
      </c>
      <c r="I19" s="424"/>
      <c r="J19" s="423"/>
      <c r="K19" s="423">
        <v>0</v>
      </c>
      <c r="L19" s="423"/>
      <c r="M19" s="423"/>
      <c r="N19" s="432">
        <v>11877.38358413312</v>
      </c>
      <c r="O19" s="424"/>
      <c r="P19" s="423">
        <v>1015</v>
      </c>
      <c r="Q19" s="423">
        <v>139998.56168062318</v>
      </c>
      <c r="R19" s="423"/>
      <c r="S19" s="423"/>
      <c r="T19" s="422">
        <v>0</v>
      </c>
      <c r="U19" s="424"/>
      <c r="V19" s="423"/>
      <c r="W19" s="422">
        <v>839.06032116001461</v>
      </c>
      <c r="X19" s="431"/>
      <c r="Y19" s="420"/>
      <c r="Z19" s="420"/>
      <c r="AA19" s="420"/>
      <c r="AB19" s="402">
        <v>11877.38</v>
      </c>
      <c r="AC19" s="402">
        <v>0</v>
      </c>
      <c r="AD19" s="400"/>
      <c r="AE19" s="400">
        <v>139998.56168062318</v>
      </c>
      <c r="AF19" s="401"/>
      <c r="AG19" s="401"/>
      <c r="AH19" s="400"/>
      <c r="AI19" s="400">
        <v>0</v>
      </c>
      <c r="AJ19" s="400">
        <v>0</v>
      </c>
      <c r="AK19" s="400">
        <v>0</v>
      </c>
      <c r="AL19" s="400">
        <v>0</v>
      </c>
      <c r="AM19" s="297">
        <f t="shared" si="0"/>
        <v>152715.46</v>
      </c>
      <c r="AN19" s="296">
        <f>VLOOKUP(A19,'Official Claims 2016Q4'!$B$2:$U$434,7,FALSE)</f>
        <v>11877.4</v>
      </c>
      <c r="AO19" s="296">
        <f>VLOOKUP(A19,'Official Claims 2016Q4'!$B$2:$U$434,12,FALSE)</f>
        <v>139999</v>
      </c>
      <c r="AP19" s="296">
        <f>VLOOKUP(A19,'Official Claims 2016Q4'!$B$2:$U$434,17,FALSE)</f>
        <v>0</v>
      </c>
      <c r="AQ19" s="296">
        <f>VLOOKUP(A19,'Official Claims 2016Q4'!$B$2:$U$434,18,FALSE)</f>
        <v>839.06</v>
      </c>
    </row>
    <row r="20" spans="1:43" s="259" customFormat="1" ht="15.75">
      <c r="A20" s="419" t="s">
        <v>638</v>
      </c>
      <c r="B20" s="446" t="s">
        <v>1050</v>
      </c>
      <c r="C20" s="412" t="s">
        <v>239</v>
      </c>
      <c r="D20" s="412" t="s">
        <v>955</v>
      </c>
      <c r="E20" s="412" t="s">
        <v>15</v>
      </c>
      <c r="F20" s="402" t="s">
        <v>48</v>
      </c>
      <c r="G20" s="402">
        <v>67685.872499999998</v>
      </c>
      <c r="H20" s="418">
        <v>8483</v>
      </c>
      <c r="I20" s="424"/>
      <c r="J20" s="423"/>
      <c r="K20" s="423">
        <v>0</v>
      </c>
      <c r="L20" s="423"/>
      <c r="M20" s="423"/>
      <c r="N20" s="432">
        <v>25186.245801145662</v>
      </c>
      <c r="O20" s="424"/>
      <c r="P20" s="423"/>
      <c r="Q20" s="423">
        <v>30263.380463519177</v>
      </c>
      <c r="R20" s="423"/>
      <c r="S20" s="423"/>
      <c r="T20" s="422">
        <v>0</v>
      </c>
      <c r="U20" s="424"/>
      <c r="V20" s="423"/>
      <c r="W20" s="422">
        <v>0</v>
      </c>
      <c r="X20" s="431"/>
      <c r="Y20" s="420"/>
      <c r="Z20" s="420"/>
      <c r="AA20" s="420"/>
      <c r="AB20" s="402">
        <v>25186.25</v>
      </c>
      <c r="AC20" s="402">
        <v>0</v>
      </c>
      <c r="AD20" s="400"/>
      <c r="AE20" s="400">
        <v>30263.380463519177</v>
      </c>
      <c r="AF20" s="401"/>
      <c r="AG20" s="401"/>
      <c r="AH20" s="400"/>
      <c r="AI20" s="400">
        <v>0</v>
      </c>
      <c r="AJ20" s="400">
        <v>0</v>
      </c>
      <c r="AK20" s="400">
        <v>0</v>
      </c>
      <c r="AL20" s="400">
        <v>0</v>
      </c>
      <c r="AM20" s="297">
        <f t="shared" si="0"/>
        <v>55449.600000000006</v>
      </c>
      <c r="AN20" s="296">
        <f>VLOOKUP(A20,'Official Claims 2016Q4'!$B$2:$U$434,7,FALSE)</f>
        <v>25186.2</v>
      </c>
      <c r="AO20" s="296">
        <f>VLOOKUP(A20,'Official Claims 2016Q4'!$B$2:$U$434,12,FALSE)</f>
        <v>30263.4</v>
      </c>
      <c r="AP20" s="296">
        <f>VLOOKUP(A20,'Official Claims 2016Q4'!$B$2:$U$434,17,FALSE)</f>
        <v>0</v>
      </c>
      <c r="AQ20" s="296">
        <f>VLOOKUP(A20,'Official Claims 2016Q4'!$B$2:$U$434,18,FALSE)</f>
        <v>0</v>
      </c>
    </row>
    <row r="21" spans="1:43" s="259" customFormat="1" ht="15.75">
      <c r="A21" s="419" t="s">
        <v>694</v>
      </c>
      <c r="B21" s="446" t="s">
        <v>1049</v>
      </c>
      <c r="C21" s="412" t="s">
        <v>239</v>
      </c>
      <c r="D21" s="412" t="s">
        <v>955</v>
      </c>
      <c r="E21" s="412" t="s">
        <v>15</v>
      </c>
      <c r="F21" s="402" t="s">
        <v>48</v>
      </c>
      <c r="G21" s="402">
        <v>1369091.7626</v>
      </c>
      <c r="H21" s="418">
        <v>108035</v>
      </c>
      <c r="I21" s="424"/>
      <c r="J21" s="423"/>
      <c r="K21" s="423">
        <v>0</v>
      </c>
      <c r="L21" s="423"/>
      <c r="M21" s="423"/>
      <c r="N21" s="432">
        <v>48448.42165998336</v>
      </c>
      <c r="O21" s="424"/>
      <c r="P21" s="423">
        <v>348836.82999999996</v>
      </c>
      <c r="Q21" s="423">
        <v>552200.60500216275</v>
      </c>
      <c r="R21" s="423"/>
      <c r="S21" s="423"/>
      <c r="T21" s="422">
        <v>0</v>
      </c>
      <c r="U21" s="424"/>
      <c r="V21" s="423"/>
      <c r="W21" s="422">
        <v>2583.5359880478859</v>
      </c>
      <c r="X21" s="431"/>
      <c r="Y21" s="420"/>
      <c r="Z21" s="420"/>
      <c r="AA21" s="420"/>
      <c r="AB21" s="402">
        <v>48448.42</v>
      </c>
      <c r="AC21" s="402">
        <v>0</v>
      </c>
      <c r="AD21" s="400"/>
      <c r="AE21" s="400">
        <v>552200.60500216275</v>
      </c>
      <c r="AF21" s="401"/>
      <c r="AG21" s="401"/>
      <c r="AH21" s="400"/>
      <c r="AI21" s="400">
        <v>0</v>
      </c>
      <c r="AJ21" s="400">
        <v>0</v>
      </c>
      <c r="AK21" s="400">
        <v>0</v>
      </c>
      <c r="AL21" s="400">
        <v>0</v>
      </c>
      <c r="AM21" s="297">
        <f t="shared" si="0"/>
        <v>603232.94000000006</v>
      </c>
      <c r="AN21" s="296">
        <f>VLOOKUP(A21,'Official Claims 2016Q4'!$B$2:$U$434,7,FALSE)</f>
        <v>48448.4</v>
      </c>
      <c r="AO21" s="296">
        <f>VLOOKUP(A21,'Official Claims 2016Q4'!$B$2:$U$434,12,FALSE)</f>
        <v>552201</v>
      </c>
      <c r="AP21" s="296">
        <f>VLOOKUP(A21,'Official Claims 2016Q4'!$B$2:$U$434,17,FALSE)</f>
        <v>0</v>
      </c>
      <c r="AQ21" s="296">
        <f>VLOOKUP(A21,'Official Claims 2016Q4'!$B$2:$U$434,18,FALSE)</f>
        <v>2583.54</v>
      </c>
    </row>
    <row r="22" spans="1:43" s="259" customFormat="1" ht="15.75">
      <c r="A22" s="419" t="s">
        <v>628</v>
      </c>
      <c r="B22" s="446" t="s">
        <v>1048</v>
      </c>
      <c r="C22" s="412" t="s">
        <v>239</v>
      </c>
      <c r="D22" s="412" t="s">
        <v>955</v>
      </c>
      <c r="E22" s="412" t="s">
        <v>15</v>
      </c>
      <c r="F22" s="402" t="s">
        <v>67</v>
      </c>
      <c r="G22" s="402">
        <v>4031115.4953093799</v>
      </c>
      <c r="H22" s="418">
        <v>273235</v>
      </c>
      <c r="I22" s="424"/>
      <c r="J22" s="423"/>
      <c r="K22" s="423">
        <v>0</v>
      </c>
      <c r="L22" s="423"/>
      <c r="M22" s="423"/>
      <c r="N22" s="432">
        <v>331455.10968376044</v>
      </c>
      <c r="O22" s="424"/>
      <c r="P22" s="423"/>
      <c r="Q22" s="423">
        <v>978964.74424271262</v>
      </c>
      <c r="R22" s="423"/>
      <c r="S22" s="423">
        <v>196661.40000000002</v>
      </c>
      <c r="T22" s="422">
        <v>1582186.4599999997</v>
      </c>
      <c r="U22" s="424"/>
      <c r="V22" s="423"/>
      <c r="W22" s="422">
        <v>-17763.10592329974</v>
      </c>
      <c r="X22" s="431"/>
      <c r="Y22" s="420"/>
      <c r="Z22" s="420"/>
      <c r="AA22" s="420"/>
      <c r="AB22" s="402">
        <v>331455.09999999998</v>
      </c>
      <c r="AC22" s="402">
        <v>0</v>
      </c>
      <c r="AD22" s="400"/>
      <c r="AE22" s="400">
        <v>978964.74424271262</v>
      </c>
      <c r="AF22" s="401"/>
      <c r="AG22" s="401"/>
      <c r="AH22" s="400"/>
      <c r="AI22" s="400">
        <v>1582186.4599999997</v>
      </c>
      <c r="AJ22" s="400">
        <v>0</v>
      </c>
      <c r="AK22" s="400">
        <v>0</v>
      </c>
      <c r="AL22" s="400">
        <v>0</v>
      </c>
      <c r="AM22" s="297">
        <f t="shared" si="0"/>
        <v>2874844.1599999997</v>
      </c>
      <c r="AN22" s="296">
        <f>VLOOKUP(A22,'Official Claims 2016Q4'!$B$2:$U$434,7,FALSE)</f>
        <v>331455</v>
      </c>
      <c r="AO22" s="296">
        <f>VLOOKUP(A22,'Official Claims 2016Q4'!$B$2:$U$434,12,FALSE)</f>
        <v>892880</v>
      </c>
      <c r="AP22" s="296">
        <f>VLOOKUP(A22,'Official Claims 2016Q4'!$B$2:$U$434,17,FALSE)</f>
        <v>1668272.26</v>
      </c>
      <c r="AQ22" s="296">
        <f>VLOOKUP(A22,'Official Claims 2016Q4'!$B$2:$U$434,18,FALSE)</f>
        <v>-17763.099999999999</v>
      </c>
    </row>
    <row r="23" spans="1:43" s="259" customFormat="1" ht="15.75">
      <c r="A23" s="419" t="s">
        <v>639</v>
      </c>
      <c r="B23" s="446" t="s">
        <v>1047</v>
      </c>
      <c r="C23" s="412" t="s">
        <v>239</v>
      </c>
      <c r="D23" s="412" t="s">
        <v>955</v>
      </c>
      <c r="E23" s="412" t="s">
        <v>15</v>
      </c>
      <c r="F23" s="402" t="s">
        <v>1046</v>
      </c>
      <c r="G23" s="402">
        <v>4574293</v>
      </c>
      <c r="H23" s="418">
        <v>248859</v>
      </c>
      <c r="I23" s="424"/>
      <c r="J23" s="423"/>
      <c r="K23" s="423">
        <v>0</v>
      </c>
      <c r="L23" s="423"/>
      <c r="M23" s="423"/>
      <c r="N23" s="432">
        <v>260421.39858269773</v>
      </c>
      <c r="O23" s="424"/>
      <c r="P23" s="423"/>
      <c r="Q23" s="423">
        <v>792201.66138750082</v>
      </c>
      <c r="R23" s="423"/>
      <c r="S23" s="423">
        <v>1162960</v>
      </c>
      <c r="T23" s="422">
        <v>2352229.0200000005</v>
      </c>
      <c r="U23" s="424"/>
      <c r="V23" s="423"/>
      <c r="W23" s="422">
        <v>36936</v>
      </c>
      <c r="X23" s="431"/>
      <c r="Y23" s="420"/>
      <c r="Z23" s="420"/>
      <c r="AA23" s="420"/>
      <c r="AB23" s="402">
        <v>260421.4</v>
      </c>
      <c r="AC23" s="402">
        <v>0</v>
      </c>
      <c r="AD23" s="400"/>
      <c r="AE23" s="400">
        <v>792201.66138750082</v>
      </c>
      <c r="AF23" s="401"/>
      <c r="AG23" s="401"/>
      <c r="AH23" s="400"/>
      <c r="AI23" s="400">
        <v>2352229.0200000005</v>
      </c>
      <c r="AJ23" s="400">
        <v>0</v>
      </c>
      <c r="AK23" s="400">
        <v>0</v>
      </c>
      <c r="AL23" s="400">
        <v>0</v>
      </c>
      <c r="AM23" s="297">
        <f t="shared" si="0"/>
        <v>3441787.98</v>
      </c>
      <c r="AN23" s="296">
        <f>VLOOKUP(A23,'Official Claims 2016Q4'!$B$2:$U$434,7,FALSE)</f>
        <v>260421</v>
      </c>
      <c r="AO23" s="296">
        <f>VLOOKUP(A23,'Official Claims 2016Q4'!$B$2:$U$434,12,FALSE)</f>
        <v>785028</v>
      </c>
      <c r="AP23" s="296">
        <f>VLOOKUP(A23,'Official Claims 2016Q4'!$B$2:$U$434,17,FALSE)</f>
        <v>2359402.98</v>
      </c>
      <c r="AQ23" s="296">
        <f>VLOOKUP(A23,'Official Claims 2016Q4'!$B$2:$U$434,18,FALSE)</f>
        <v>36936</v>
      </c>
    </row>
    <row r="24" spans="1:43" s="259" customFormat="1" ht="15.75">
      <c r="A24" s="419" t="s">
        <v>696</v>
      </c>
      <c r="B24" s="446" t="s">
        <v>1045</v>
      </c>
      <c r="C24" s="412" t="s">
        <v>239</v>
      </c>
      <c r="D24" s="412" t="s">
        <v>955</v>
      </c>
      <c r="E24" s="412" t="s">
        <v>15</v>
      </c>
      <c r="F24" s="402" t="s">
        <v>67</v>
      </c>
      <c r="G24" s="402">
        <v>11468888</v>
      </c>
      <c r="H24" s="418">
        <v>558093</v>
      </c>
      <c r="I24" s="424"/>
      <c r="J24" s="423"/>
      <c r="K24" s="423">
        <v>0</v>
      </c>
      <c r="L24" s="423"/>
      <c r="M24" s="423"/>
      <c r="N24" s="432">
        <v>1829175.7952193192</v>
      </c>
      <c r="O24" s="424"/>
      <c r="P24" s="423"/>
      <c r="Q24" s="423">
        <v>1165536.2324444726</v>
      </c>
      <c r="R24" s="423"/>
      <c r="S24" s="423">
        <v>2966280.8499999987</v>
      </c>
      <c r="T24" s="422">
        <v>39954069.140000001</v>
      </c>
      <c r="U24" s="424"/>
      <c r="V24" s="423"/>
      <c r="W24" s="422">
        <v>12174</v>
      </c>
      <c r="X24" s="431"/>
      <c r="Y24" s="420"/>
      <c r="Z24" s="420"/>
      <c r="AA24" s="420"/>
      <c r="AB24" s="402">
        <v>1829176</v>
      </c>
      <c r="AC24" s="402">
        <v>0</v>
      </c>
      <c r="AD24" s="400"/>
      <c r="AE24" s="400">
        <v>1165536.2324444726</v>
      </c>
      <c r="AF24" s="401"/>
      <c r="AG24" s="401"/>
      <c r="AH24" s="400"/>
      <c r="AI24" s="400">
        <v>39954069.140000001</v>
      </c>
      <c r="AJ24" s="400">
        <v>0</v>
      </c>
      <c r="AK24" s="400">
        <v>0</v>
      </c>
      <c r="AL24" s="400">
        <v>0</v>
      </c>
      <c r="AM24" s="297">
        <f t="shared" si="0"/>
        <v>42960954.617058992</v>
      </c>
      <c r="AN24" s="296">
        <f>VLOOKUP(A24,'Official Claims 2016Q4'!$B$2:$U$434,7,FALSE)</f>
        <v>1829180</v>
      </c>
      <c r="AO24" s="296">
        <f>VLOOKUP(A24,'Official Claims 2016Q4'!$B$2:$U$434,12,FALSE)</f>
        <v>-1538600</v>
      </c>
      <c r="AP24" s="296">
        <f>VLOOKUP(A24,'Official Claims 2016Q4'!$B$2:$U$434,17,FALSE)</f>
        <v>42658200.617058992</v>
      </c>
      <c r="AQ24" s="296">
        <f>VLOOKUP(A24,'Official Claims 2016Q4'!$B$2:$U$434,18,FALSE)</f>
        <v>12174</v>
      </c>
    </row>
    <row r="25" spans="1:43" s="259" customFormat="1" ht="15.75">
      <c r="A25" s="419" t="s">
        <v>697</v>
      </c>
      <c r="B25" s="446" t="s">
        <v>1044</v>
      </c>
      <c r="C25" s="412" t="s">
        <v>239</v>
      </c>
      <c r="D25" s="412" t="s">
        <v>955</v>
      </c>
      <c r="E25" s="412" t="s">
        <v>15</v>
      </c>
      <c r="F25" s="402" t="s">
        <v>48</v>
      </c>
      <c r="G25" s="402">
        <v>280493.12050000002</v>
      </c>
      <c r="H25" s="418">
        <v>17125</v>
      </c>
      <c r="I25" s="424"/>
      <c r="J25" s="423"/>
      <c r="K25" s="423">
        <v>0</v>
      </c>
      <c r="L25" s="423"/>
      <c r="M25" s="423"/>
      <c r="N25" s="432">
        <v>-35392.098848572328</v>
      </c>
      <c r="O25" s="424"/>
      <c r="P25" s="423"/>
      <c r="Q25" s="423">
        <v>-77837.216317597005</v>
      </c>
      <c r="R25" s="423"/>
      <c r="S25" s="423"/>
      <c r="T25" s="422">
        <v>0</v>
      </c>
      <c r="U25" s="424"/>
      <c r="V25" s="423"/>
      <c r="W25" s="422">
        <v>0</v>
      </c>
      <c r="X25" s="431"/>
      <c r="Y25" s="420"/>
      <c r="Z25" s="420"/>
      <c r="AA25" s="420"/>
      <c r="AB25" s="402">
        <v>-35392.1</v>
      </c>
      <c r="AC25" s="402">
        <v>0</v>
      </c>
      <c r="AD25" s="400"/>
      <c r="AE25" s="400">
        <v>-77837.216317597005</v>
      </c>
      <c r="AF25" s="401"/>
      <c r="AG25" s="401"/>
      <c r="AH25" s="400"/>
      <c r="AI25" s="400">
        <v>0</v>
      </c>
      <c r="AJ25" s="400">
        <v>0</v>
      </c>
      <c r="AK25" s="400">
        <v>0</v>
      </c>
      <c r="AL25" s="400">
        <v>0</v>
      </c>
      <c r="AM25" s="297">
        <f t="shared" si="0"/>
        <v>-113229.29999999999</v>
      </c>
      <c r="AN25" s="296">
        <f>VLOOKUP(A25,'Official Claims 2016Q4'!$B$2:$U$434,7,FALSE)</f>
        <v>-35392.1</v>
      </c>
      <c r="AO25" s="296">
        <f>VLOOKUP(A25,'Official Claims 2016Q4'!$B$2:$U$434,12,FALSE)</f>
        <v>-77837.2</v>
      </c>
      <c r="AP25" s="296">
        <f>VLOOKUP(A25,'Official Claims 2016Q4'!$B$2:$U$434,17,FALSE)</f>
        <v>0</v>
      </c>
      <c r="AQ25" s="296">
        <f>VLOOKUP(A25,'Official Claims 2016Q4'!$B$2:$U$434,18,FALSE)</f>
        <v>0</v>
      </c>
    </row>
    <row r="26" spans="1:43" s="259" customFormat="1" ht="15.75">
      <c r="A26" s="419" t="s">
        <v>629</v>
      </c>
      <c r="B26" s="446" t="s">
        <v>1043</v>
      </c>
      <c r="C26" s="412" t="s">
        <v>239</v>
      </c>
      <c r="D26" s="412" t="s">
        <v>981</v>
      </c>
      <c r="E26" s="412" t="s">
        <v>15</v>
      </c>
      <c r="F26" s="402" t="s">
        <v>48</v>
      </c>
      <c r="G26" s="402">
        <v>22987.4748</v>
      </c>
      <c r="H26" s="418">
        <v>2593</v>
      </c>
      <c r="I26" s="424"/>
      <c r="J26" s="423"/>
      <c r="K26" s="423">
        <v>0</v>
      </c>
      <c r="L26" s="423"/>
      <c r="M26" s="423"/>
      <c r="N26" s="432">
        <v>3780.648585052099</v>
      </c>
      <c r="O26" s="424"/>
      <c r="P26" s="423"/>
      <c r="Q26" s="423">
        <v>5702.1430567351417</v>
      </c>
      <c r="R26" s="423"/>
      <c r="S26" s="423"/>
      <c r="T26" s="422">
        <v>0</v>
      </c>
      <c r="U26" s="424"/>
      <c r="V26" s="423"/>
      <c r="W26" s="422">
        <v>0</v>
      </c>
      <c r="X26" s="431"/>
      <c r="Y26" s="420"/>
      <c r="Z26" s="420"/>
      <c r="AA26" s="420"/>
      <c r="AB26" s="402">
        <v>3780.6489999999999</v>
      </c>
      <c r="AC26" s="402">
        <v>0</v>
      </c>
      <c r="AD26" s="400"/>
      <c r="AE26" s="400">
        <v>5702.1430567351417</v>
      </c>
      <c r="AF26" s="401"/>
      <c r="AG26" s="401"/>
      <c r="AH26" s="400"/>
      <c r="AI26" s="400">
        <v>0</v>
      </c>
      <c r="AJ26" s="400">
        <v>0</v>
      </c>
      <c r="AK26" s="400">
        <v>0</v>
      </c>
      <c r="AL26" s="400">
        <v>0</v>
      </c>
      <c r="AM26" s="297">
        <f t="shared" si="0"/>
        <v>9482.7900000000009</v>
      </c>
      <c r="AN26" s="296">
        <f>VLOOKUP(A26,'Official Claims 2016Q4'!$B$2:$U$434,7,FALSE)</f>
        <v>3780.65</v>
      </c>
      <c r="AO26" s="296">
        <f>VLOOKUP(A26,'Official Claims 2016Q4'!$B$2:$U$434,12,FALSE)</f>
        <v>5702.14</v>
      </c>
      <c r="AP26" s="296">
        <f>VLOOKUP(A26,'Official Claims 2016Q4'!$B$2:$U$434,17,FALSE)</f>
        <v>0</v>
      </c>
      <c r="AQ26" s="296">
        <f>VLOOKUP(A26,'Official Claims 2016Q4'!$B$2:$U$434,18,FALSE)</f>
        <v>0</v>
      </c>
    </row>
    <row r="27" spans="1:43" s="259" customFormat="1" ht="15.75">
      <c r="A27" s="419" t="s">
        <v>790</v>
      </c>
      <c r="B27" s="446" t="s">
        <v>1042</v>
      </c>
      <c r="C27" s="412" t="s">
        <v>239</v>
      </c>
      <c r="D27" s="412" t="s">
        <v>981</v>
      </c>
      <c r="E27" s="412" t="s">
        <v>15</v>
      </c>
      <c r="F27" s="402" t="s">
        <v>48</v>
      </c>
      <c r="G27" s="402">
        <v>106103.9238</v>
      </c>
      <c r="H27" s="418">
        <v>7451</v>
      </c>
      <c r="I27" s="424"/>
      <c r="J27" s="423"/>
      <c r="K27" s="423">
        <v>0</v>
      </c>
      <c r="L27" s="423"/>
      <c r="M27" s="423"/>
      <c r="N27" s="432">
        <v>5292.3122900872822</v>
      </c>
      <c r="O27" s="424"/>
      <c r="P27" s="423"/>
      <c r="Q27" s="423">
        <v>12359.705960778725</v>
      </c>
      <c r="R27" s="423"/>
      <c r="S27" s="423"/>
      <c r="T27" s="422">
        <v>0</v>
      </c>
      <c r="U27" s="424"/>
      <c r="V27" s="423"/>
      <c r="W27" s="422">
        <v>938.91362467369743</v>
      </c>
      <c r="X27" s="431"/>
      <c r="Y27" s="420"/>
      <c r="Z27" s="420"/>
      <c r="AA27" s="420"/>
      <c r="AB27" s="402">
        <v>5292.3130000000001</v>
      </c>
      <c r="AC27" s="402">
        <v>0</v>
      </c>
      <c r="AD27" s="400"/>
      <c r="AE27" s="400">
        <v>12359.705960778725</v>
      </c>
      <c r="AF27" s="401"/>
      <c r="AG27" s="401"/>
      <c r="AH27" s="400"/>
      <c r="AI27" s="400">
        <v>0</v>
      </c>
      <c r="AJ27" s="400">
        <v>0</v>
      </c>
      <c r="AK27" s="400">
        <v>0</v>
      </c>
      <c r="AL27" s="400">
        <v>0</v>
      </c>
      <c r="AM27" s="297">
        <f t="shared" si="0"/>
        <v>18590.924000000003</v>
      </c>
      <c r="AN27" s="296">
        <f>VLOOKUP(A27,'Official Claims 2016Q4'!$B$2:$U$434,7,FALSE)</f>
        <v>5292.31</v>
      </c>
      <c r="AO27" s="296">
        <f>VLOOKUP(A27,'Official Claims 2016Q4'!$B$2:$U$434,12,FALSE)</f>
        <v>12359.7</v>
      </c>
      <c r="AP27" s="296">
        <f>VLOOKUP(A27,'Official Claims 2016Q4'!$B$2:$U$434,17,FALSE)</f>
        <v>0</v>
      </c>
      <c r="AQ27" s="296">
        <f>VLOOKUP(A27,'Official Claims 2016Q4'!$B$2:$U$434,18,FALSE)</f>
        <v>938.91399999999999</v>
      </c>
    </row>
    <row r="28" spans="1:43" s="259" customFormat="1" ht="15.75">
      <c r="A28" s="419" t="s">
        <v>772</v>
      </c>
      <c r="B28" s="446" t="s">
        <v>1041</v>
      </c>
      <c r="C28" s="412" t="s">
        <v>239</v>
      </c>
      <c r="D28" s="412" t="s">
        <v>981</v>
      </c>
      <c r="E28" s="412" t="s">
        <v>15</v>
      </c>
      <c r="F28" s="402" t="s">
        <v>67</v>
      </c>
      <c r="G28" s="402">
        <v>180255.48850000001</v>
      </c>
      <c r="H28" s="418">
        <v>14895</v>
      </c>
      <c r="I28" s="424"/>
      <c r="J28" s="423"/>
      <c r="K28" s="423">
        <v>0</v>
      </c>
      <c r="L28" s="423"/>
      <c r="M28" s="423"/>
      <c r="N28" s="432">
        <v>43648.059051633987</v>
      </c>
      <c r="O28" s="424"/>
      <c r="P28" s="423"/>
      <c r="Q28" s="423">
        <v>69709.173105242866</v>
      </c>
      <c r="R28" s="423"/>
      <c r="S28" s="423"/>
      <c r="T28" s="422"/>
      <c r="U28" s="424"/>
      <c r="V28" s="423"/>
      <c r="W28" s="422">
        <v>917.27637515105425</v>
      </c>
      <c r="X28" s="431"/>
      <c r="Y28" s="420"/>
      <c r="Z28" s="420"/>
      <c r="AA28" s="420"/>
      <c r="AB28" s="402">
        <v>43648.06</v>
      </c>
      <c r="AC28" s="402">
        <v>0</v>
      </c>
      <c r="AD28" s="400"/>
      <c r="AE28" s="400">
        <v>69709.173105242866</v>
      </c>
      <c r="AF28" s="401"/>
      <c r="AG28" s="401"/>
      <c r="AH28" s="400"/>
      <c r="AI28" s="400">
        <v>0</v>
      </c>
      <c r="AJ28" s="400">
        <v>0</v>
      </c>
      <c r="AK28" s="400">
        <v>0</v>
      </c>
      <c r="AL28" s="400">
        <v>0</v>
      </c>
      <c r="AM28" s="297">
        <f t="shared" si="0"/>
        <v>114274.57599999999</v>
      </c>
      <c r="AN28" s="296">
        <f>VLOOKUP(A28,'Official Claims 2016Q4'!$B$2:$U$434,7,FALSE)</f>
        <v>43648.1</v>
      </c>
      <c r="AO28" s="296">
        <f>VLOOKUP(A28,'Official Claims 2016Q4'!$B$2:$U$434,12,FALSE)</f>
        <v>69709.2</v>
      </c>
      <c r="AP28" s="296">
        <f>VLOOKUP(A28,'Official Claims 2016Q4'!$B$2:$U$434,17,FALSE)</f>
        <v>0</v>
      </c>
      <c r="AQ28" s="296">
        <f>VLOOKUP(A28,'Official Claims 2016Q4'!$B$2:$U$434,18,FALSE)</f>
        <v>917.27599999999995</v>
      </c>
    </row>
    <row r="29" spans="1:43" s="259" customFormat="1" ht="15.75">
      <c r="A29" s="419" t="s">
        <v>767</v>
      </c>
      <c r="B29" s="446" t="s">
        <v>1040</v>
      </c>
      <c r="C29" s="412" t="s">
        <v>239</v>
      </c>
      <c r="D29" s="412" t="s">
        <v>981</v>
      </c>
      <c r="E29" s="412" t="s">
        <v>15</v>
      </c>
      <c r="F29" s="402" t="s">
        <v>67</v>
      </c>
      <c r="G29" s="402">
        <v>386230.71876250004</v>
      </c>
      <c r="H29" s="418">
        <v>26283</v>
      </c>
      <c r="I29" s="424"/>
      <c r="J29" s="423"/>
      <c r="K29" s="423">
        <v>0</v>
      </c>
      <c r="L29" s="423"/>
      <c r="M29" s="423"/>
      <c r="N29" s="432">
        <v>72211.499377586035</v>
      </c>
      <c r="O29" s="424"/>
      <c r="P29" s="423"/>
      <c r="Q29" s="423">
        <v>53303.86675434385</v>
      </c>
      <c r="R29" s="423"/>
      <c r="S29" s="423"/>
      <c r="T29" s="422">
        <v>534361.32999999996</v>
      </c>
      <c r="U29" s="424"/>
      <c r="V29" s="423"/>
      <c r="W29" s="422">
        <v>870.18157879512967</v>
      </c>
      <c r="X29" s="431"/>
      <c r="Y29" s="420"/>
      <c r="Z29" s="420"/>
      <c r="AA29" s="420"/>
      <c r="AB29" s="402">
        <v>72211.5</v>
      </c>
      <c r="AC29" s="402">
        <v>0</v>
      </c>
      <c r="AD29" s="400"/>
      <c r="AE29" s="400">
        <v>53303.86675434385</v>
      </c>
      <c r="AF29" s="401"/>
      <c r="AG29" s="401"/>
      <c r="AH29" s="400"/>
      <c r="AI29" s="400">
        <v>534361.32999999996</v>
      </c>
      <c r="AJ29" s="400">
        <v>0</v>
      </c>
      <c r="AK29" s="400">
        <v>0</v>
      </c>
      <c r="AL29" s="400">
        <v>0</v>
      </c>
      <c r="AM29" s="297">
        <f t="shared" si="0"/>
        <v>660746.67200000002</v>
      </c>
      <c r="AN29" s="296">
        <f>VLOOKUP(A29,'Official Claims 2016Q4'!$B$2:$U$434,7,FALSE)</f>
        <v>72211.5</v>
      </c>
      <c r="AO29" s="296">
        <f>VLOOKUP(A29,'Official Claims 2016Q4'!$B$2:$U$434,12,FALSE)</f>
        <v>105053</v>
      </c>
      <c r="AP29" s="296">
        <f>VLOOKUP(A29,'Official Claims 2016Q4'!$B$2:$U$434,17,FALSE)</f>
        <v>482611.99000000005</v>
      </c>
      <c r="AQ29" s="296">
        <f>VLOOKUP(A29,'Official Claims 2016Q4'!$B$2:$U$434,18,FALSE)</f>
        <v>870.18200000000002</v>
      </c>
    </row>
    <row r="30" spans="1:43" s="259" customFormat="1" ht="15.75">
      <c r="A30" s="419" t="s">
        <v>651</v>
      </c>
      <c r="B30" s="458" t="s">
        <v>1039</v>
      </c>
      <c r="C30" s="412" t="s">
        <v>239</v>
      </c>
      <c r="D30" s="412" t="s">
        <v>978</v>
      </c>
      <c r="E30" s="412" t="s">
        <v>15</v>
      </c>
      <c r="F30" s="402" t="s">
        <v>48</v>
      </c>
      <c r="G30" s="402">
        <v>255964.45609999998</v>
      </c>
      <c r="H30" s="418">
        <v>24028</v>
      </c>
      <c r="I30" s="424"/>
      <c r="J30" s="423"/>
      <c r="K30" s="423">
        <v>0</v>
      </c>
      <c r="L30" s="423"/>
      <c r="M30" s="423"/>
      <c r="N30" s="432">
        <v>11998.177515336592</v>
      </c>
      <c r="O30" s="424"/>
      <c r="P30" s="423">
        <v>1015</v>
      </c>
      <c r="Q30" s="423">
        <v>94497.307906101181</v>
      </c>
      <c r="R30" s="423"/>
      <c r="S30" s="423"/>
      <c r="T30" s="422">
        <v>0</v>
      </c>
      <c r="U30" s="424"/>
      <c r="V30" s="423"/>
      <c r="W30" s="422">
        <v>839.06095761479992</v>
      </c>
      <c r="X30" s="431"/>
      <c r="Y30" s="420"/>
      <c r="Z30" s="420"/>
      <c r="AA30" s="420"/>
      <c r="AB30" s="402">
        <v>11998.18</v>
      </c>
      <c r="AC30" s="402">
        <v>0</v>
      </c>
      <c r="AD30" s="400"/>
      <c r="AE30" s="400">
        <v>94497.307906101181</v>
      </c>
      <c r="AF30" s="401"/>
      <c r="AG30" s="401"/>
      <c r="AH30" s="400"/>
      <c r="AI30" s="400">
        <v>0</v>
      </c>
      <c r="AJ30" s="400">
        <v>0</v>
      </c>
      <c r="AK30" s="400">
        <v>0</v>
      </c>
      <c r="AL30" s="400">
        <v>0</v>
      </c>
      <c r="AM30" s="297">
        <f t="shared" si="0"/>
        <v>107334.561</v>
      </c>
      <c r="AN30" s="296">
        <f>VLOOKUP(A30,'Official Claims 2016Q4'!$B$2:$U$434,7,FALSE)</f>
        <v>11998.2</v>
      </c>
      <c r="AO30" s="296">
        <f>VLOOKUP(A30,'Official Claims 2016Q4'!$B$2:$U$434,12,FALSE)</f>
        <v>94497.3</v>
      </c>
      <c r="AP30" s="296">
        <f>VLOOKUP(A30,'Official Claims 2016Q4'!$B$2:$U$434,17,FALSE)</f>
        <v>0</v>
      </c>
      <c r="AQ30" s="296">
        <f>VLOOKUP(A30,'Official Claims 2016Q4'!$B$2:$U$434,18,FALSE)</f>
        <v>839.06100000000004</v>
      </c>
    </row>
    <row r="31" spans="1:43" s="259" customFormat="1" ht="15.75">
      <c r="A31" s="419" t="s">
        <v>698</v>
      </c>
      <c r="B31" s="458" t="s">
        <v>1038</v>
      </c>
      <c r="C31" s="412" t="s">
        <v>239</v>
      </c>
      <c r="D31" s="412" t="s">
        <v>978</v>
      </c>
      <c r="E31" s="412" t="s">
        <v>15</v>
      </c>
      <c r="F31" s="402" t="s">
        <v>48</v>
      </c>
      <c r="G31" s="402">
        <v>27224.046200000001</v>
      </c>
      <c r="H31" s="418">
        <v>2998</v>
      </c>
      <c r="I31" s="424"/>
      <c r="J31" s="423"/>
      <c r="K31" s="423">
        <v>0</v>
      </c>
      <c r="L31" s="423"/>
      <c r="M31" s="423"/>
      <c r="N31" s="432">
        <v>4140.5345456760297</v>
      </c>
      <c r="O31" s="424"/>
      <c r="P31" s="423"/>
      <c r="Q31" s="423">
        <v>6708.3548765811856</v>
      </c>
      <c r="R31" s="423"/>
      <c r="S31" s="423"/>
      <c r="T31" s="422">
        <v>0</v>
      </c>
      <c r="U31" s="424"/>
      <c r="V31" s="423"/>
      <c r="W31" s="422">
        <v>0</v>
      </c>
      <c r="X31" s="431"/>
      <c r="Y31" s="420"/>
      <c r="Z31" s="420"/>
      <c r="AA31" s="420"/>
      <c r="AB31" s="402">
        <v>4140.5349999999999</v>
      </c>
      <c r="AC31" s="402">
        <v>0</v>
      </c>
      <c r="AD31" s="400"/>
      <c r="AE31" s="400">
        <v>6708.3548765811856</v>
      </c>
      <c r="AF31" s="401"/>
      <c r="AG31" s="401"/>
      <c r="AH31" s="400"/>
      <c r="AI31" s="400">
        <v>0</v>
      </c>
      <c r="AJ31" s="400">
        <v>0</v>
      </c>
      <c r="AK31" s="400">
        <v>0</v>
      </c>
      <c r="AL31" s="400">
        <v>0</v>
      </c>
      <c r="AM31" s="297">
        <f t="shared" si="0"/>
        <v>10848.880000000001</v>
      </c>
      <c r="AN31" s="296">
        <f>VLOOKUP(A31,'Official Claims 2016Q4'!$B$2:$U$434,7,FALSE)</f>
        <v>4140.53</v>
      </c>
      <c r="AO31" s="296">
        <f>VLOOKUP(A31,'Official Claims 2016Q4'!$B$2:$U$434,12,FALSE)</f>
        <v>6708.35</v>
      </c>
      <c r="AP31" s="296">
        <f>VLOOKUP(A31,'Official Claims 2016Q4'!$B$2:$U$434,17,FALSE)</f>
        <v>0</v>
      </c>
      <c r="AQ31" s="296">
        <f>VLOOKUP(A31,'Official Claims 2016Q4'!$B$2:$U$434,18,FALSE)</f>
        <v>0</v>
      </c>
    </row>
    <row r="32" spans="1:43" s="259" customFormat="1" ht="15.75">
      <c r="A32" s="419" t="s">
        <v>640</v>
      </c>
      <c r="B32" s="458" t="s">
        <v>1037</v>
      </c>
      <c r="C32" s="412" t="s">
        <v>239</v>
      </c>
      <c r="D32" s="412" t="s">
        <v>978</v>
      </c>
      <c r="E32" s="412" t="s">
        <v>15</v>
      </c>
      <c r="F32" s="402" t="s">
        <v>48</v>
      </c>
      <c r="G32" s="402">
        <v>464797.39850000001</v>
      </c>
      <c r="H32" s="418">
        <v>28010</v>
      </c>
      <c r="I32" s="424"/>
      <c r="J32" s="423"/>
      <c r="K32" s="423">
        <v>0</v>
      </c>
      <c r="L32" s="423"/>
      <c r="M32" s="423"/>
      <c r="N32" s="432">
        <v>7724.5609593803192</v>
      </c>
      <c r="O32" s="424"/>
      <c r="P32" s="423"/>
      <c r="Q32" s="423">
        <v>115466.49296130755</v>
      </c>
      <c r="R32" s="423"/>
      <c r="S32" s="423"/>
      <c r="T32" s="422">
        <v>0</v>
      </c>
      <c r="U32" s="424"/>
      <c r="V32" s="423"/>
      <c r="W32" s="422">
        <v>0</v>
      </c>
      <c r="X32" s="431"/>
      <c r="Y32" s="420"/>
      <c r="Z32" s="420"/>
      <c r="AA32" s="420"/>
      <c r="AB32" s="402">
        <v>7724.5609999999997</v>
      </c>
      <c r="AC32" s="402">
        <v>0</v>
      </c>
      <c r="AD32" s="400"/>
      <c r="AE32" s="400">
        <v>115466.49296130755</v>
      </c>
      <c r="AF32" s="401"/>
      <c r="AG32" s="401"/>
      <c r="AH32" s="400"/>
      <c r="AI32" s="400">
        <v>0</v>
      </c>
      <c r="AJ32" s="400">
        <v>0</v>
      </c>
      <c r="AK32" s="400">
        <v>0</v>
      </c>
      <c r="AL32" s="400">
        <v>0</v>
      </c>
      <c r="AM32" s="297">
        <f t="shared" si="0"/>
        <v>123190.56</v>
      </c>
      <c r="AN32" s="296">
        <f>VLOOKUP(A32,'Official Claims 2016Q4'!$B$2:$U$434,7,FALSE)</f>
        <v>7724.56</v>
      </c>
      <c r="AO32" s="296">
        <f>VLOOKUP(A32,'Official Claims 2016Q4'!$B$2:$U$434,12,FALSE)</f>
        <v>115466</v>
      </c>
      <c r="AP32" s="296">
        <f>VLOOKUP(A32,'Official Claims 2016Q4'!$B$2:$U$434,17,FALSE)</f>
        <v>0</v>
      </c>
      <c r="AQ32" s="296">
        <f>VLOOKUP(A32,'Official Claims 2016Q4'!$B$2:$U$434,18,FALSE)</f>
        <v>0</v>
      </c>
    </row>
    <row r="33" spans="1:43" s="259" customFormat="1" ht="15.75">
      <c r="A33" s="419" t="s">
        <v>699</v>
      </c>
      <c r="B33" s="458" t="s">
        <v>1036</v>
      </c>
      <c r="C33" s="412" t="s">
        <v>239</v>
      </c>
      <c r="D33" s="412" t="s">
        <v>978</v>
      </c>
      <c r="E33" s="412" t="s">
        <v>15</v>
      </c>
      <c r="F33" s="402" t="s">
        <v>67</v>
      </c>
      <c r="G33" s="402">
        <v>1673221.1305703102</v>
      </c>
      <c r="H33" s="418">
        <v>112465</v>
      </c>
      <c r="I33" s="424"/>
      <c r="J33" s="423"/>
      <c r="K33" s="423">
        <v>0</v>
      </c>
      <c r="L33" s="423"/>
      <c r="M33" s="423"/>
      <c r="N33" s="432">
        <v>76087.005787876755</v>
      </c>
      <c r="O33" s="424"/>
      <c r="P33" s="423"/>
      <c r="Q33" s="423">
        <v>226696.79258023249</v>
      </c>
      <c r="R33" s="423"/>
      <c r="S33" s="423">
        <v>100046.7</v>
      </c>
      <c r="T33" s="422">
        <v>249264.05000000005</v>
      </c>
      <c r="U33" s="424"/>
      <c r="V33" s="423"/>
      <c r="W33" s="422">
        <v>2228.0790302581877</v>
      </c>
      <c r="X33" s="431"/>
      <c r="Y33" s="420"/>
      <c r="Z33" s="420"/>
      <c r="AA33" s="420"/>
      <c r="AB33" s="402">
        <v>76087.009999999995</v>
      </c>
      <c r="AC33" s="402">
        <v>0</v>
      </c>
      <c r="AD33" s="400"/>
      <c r="AE33" s="400">
        <v>226696.79258023249</v>
      </c>
      <c r="AF33" s="401"/>
      <c r="AG33" s="401"/>
      <c r="AH33" s="400"/>
      <c r="AI33" s="400">
        <v>249264.05000000005</v>
      </c>
      <c r="AJ33" s="400">
        <v>0</v>
      </c>
      <c r="AK33" s="400">
        <v>0</v>
      </c>
      <c r="AL33" s="400">
        <v>0</v>
      </c>
      <c r="AM33" s="297">
        <f t="shared" si="0"/>
        <v>554276.07999999996</v>
      </c>
      <c r="AN33" s="296">
        <f>VLOOKUP(A33,'Official Claims 2016Q4'!$B$2:$U$434,7,FALSE)</f>
        <v>76087</v>
      </c>
      <c r="AO33" s="296">
        <f>VLOOKUP(A33,'Official Claims 2016Q4'!$B$2:$U$434,12,FALSE)</f>
        <v>375914</v>
      </c>
      <c r="AP33" s="296">
        <f>VLOOKUP(A33,'Official Claims 2016Q4'!$B$2:$U$434,17,FALSE)</f>
        <v>100047</v>
      </c>
      <c r="AQ33" s="296">
        <f>VLOOKUP(A33,'Official Claims 2016Q4'!$B$2:$U$434,18,FALSE)</f>
        <v>2228.08</v>
      </c>
    </row>
    <row r="34" spans="1:43" s="259" customFormat="1" ht="15.75">
      <c r="A34" s="419" t="s">
        <v>724</v>
      </c>
      <c r="B34" s="458" t="s">
        <v>1035</v>
      </c>
      <c r="C34" s="412" t="s">
        <v>239</v>
      </c>
      <c r="D34" s="412" t="s">
        <v>978</v>
      </c>
      <c r="E34" s="412" t="s">
        <v>15</v>
      </c>
      <c r="F34" s="402" t="s">
        <v>67</v>
      </c>
      <c r="G34" s="402">
        <v>801168.00820000004</v>
      </c>
      <c r="H34" s="418">
        <v>84331</v>
      </c>
      <c r="I34" s="424"/>
      <c r="J34" s="423"/>
      <c r="K34" s="423">
        <v>0</v>
      </c>
      <c r="L34" s="423"/>
      <c r="M34" s="423"/>
      <c r="N34" s="432">
        <v>173375.16938741144</v>
      </c>
      <c r="O34" s="424"/>
      <c r="P34" s="423"/>
      <c r="Q34" s="423">
        <v>288065.52720039571</v>
      </c>
      <c r="R34" s="423"/>
      <c r="S34" s="423">
        <v>307391.5</v>
      </c>
      <c r="T34" s="422">
        <v>2705618.59</v>
      </c>
      <c r="U34" s="424"/>
      <c r="V34" s="423"/>
      <c r="W34" s="422">
        <v>869.2660603603457</v>
      </c>
      <c r="X34" s="431"/>
      <c r="Y34" s="420"/>
      <c r="Z34" s="420"/>
      <c r="AA34" s="420"/>
      <c r="AB34" s="402">
        <v>173375.2</v>
      </c>
      <c r="AC34" s="402">
        <v>0</v>
      </c>
      <c r="AD34" s="400"/>
      <c r="AE34" s="400">
        <v>288065.52720039571</v>
      </c>
      <c r="AF34" s="401"/>
      <c r="AG34" s="401"/>
      <c r="AH34" s="400"/>
      <c r="AI34" s="400">
        <v>2705618.59</v>
      </c>
      <c r="AJ34" s="400">
        <v>0</v>
      </c>
      <c r="AK34" s="400">
        <v>0</v>
      </c>
      <c r="AL34" s="400">
        <v>0</v>
      </c>
      <c r="AM34" s="297">
        <f t="shared" si="0"/>
        <v>3167928.3559999997</v>
      </c>
      <c r="AN34" s="296">
        <f>VLOOKUP(A34,'Official Claims 2016Q4'!$B$2:$U$434,7,FALSE)</f>
        <v>173375</v>
      </c>
      <c r="AO34" s="296">
        <f>VLOOKUP(A34,'Official Claims 2016Q4'!$B$2:$U$434,12,FALSE)</f>
        <v>234242</v>
      </c>
      <c r="AP34" s="296">
        <f>VLOOKUP(A34,'Official Claims 2016Q4'!$B$2:$U$434,17,FALSE)</f>
        <v>2759442.09</v>
      </c>
      <c r="AQ34" s="296">
        <f>VLOOKUP(A34,'Official Claims 2016Q4'!$B$2:$U$434,18,FALSE)</f>
        <v>869.26599999999996</v>
      </c>
    </row>
    <row r="35" spans="1:43" s="259" customFormat="1" ht="15.75">
      <c r="A35" s="419" t="s">
        <v>808</v>
      </c>
      <c r="B35" s="446" t="s">
        <v>1034</v>
      </c>
      <c r="C35" s="412" t="s">
        <v>239</v>
      </c>
      <c r="D35" s="412" t="s">
        <v>951</v>
      </c>
      <c r="E35" s="412" t="s">
        <v>15</v>
      </c>
      <c r="F35" s="402" t="s">
        <v>48</v>
      </c>
      <c r="G35" s="402">
        <v>68487.286099999998</v>
      </c>
      <c r="H35" s="418">
        <v>8048</v>
      </c>
      <c r="I35" s="424"/>
      <c r="J35" s="423"/>
      <c r="K35" s="423">
        <v>0</v>
      </c>
      <c r="L35" s="423"/>
      <c r="M35" s="423"/>
      <c r="N35" s="432">
        <v>1673.1515511346997</v>
      </c>
      <c r="O35" s="424"/>
      <c r="P35" s="423"/>
      <c r="Q35" s="423">
        <v>8814.8800000000047</v>
      </c>
      <c r="R35" s="423"/>
      <c r="S35" s="423"/>
      <c r="T35" s="422">
        <v>24822.719999999972</v>
      </c>
      <c r="U35" s="424"/>
      <c r="V35" s="423"/>
      <c r="W35" s="422">
        <v>8448.6300000000047</v>
      </c>
      <c r="X35" s="431"/>
      <c r="Y35" s="420"/>
      <c r="Z35" s="420"/>
      <c r="AA35" s="420"/>
      <c r="AB35" s="402">
        <v>1673.152</v>
      </c>
      <c r="AC35" s="402">
        <v>0</v>
      </c>
      <c r="AD35" s="400"/>
      <c r="AE35" s="400">
        <v>8814.8800000000047</v>
      </c>
      <c r="AF35" s="401"/>
      <c r="AG35" s="401"/>
      <c r="AH35" s="400"/>
      <c r="AI35" s="400">
        <v>24822.719999999972</v>
      </c>
      <c r="AJ35" s="400">
        <v>0</v>
      </c>
      <c r="AK35" s="400">
        <v>0</v>
      </c>
      <c r="AL35" s="400">
        <v>0</v>
      </c>
      <c r="AM35" s="297">
        <f t="shared" si="0"/>
        <v>43759.38</v>
      </c>
      <c r="AN35" s="296">
        <f>VLOOKUP(A35,'Official Claims 2016Q4'!$B$2:$U$434,7,FALSE)</f>
        <v>1673.15</v>
      </c>
      <c r="AO35" s="296">
        <f>VLOOKUP(A35,'Official Claims 2016Q4'!$B$2:$U$434,12,FALSE)</f>
        <v>33637.599999999999</v>
      </c>
      <c r="AP35" s="296">
        <f>VLOOKUP(A35,'Official Claims 2016Q4'!$B$2:$U$434,17,FALSE)</f>
        <v>0</v>
      </c>
      <c r="AQ35" s="296">
        <f>VLOOKUP(A35,'Official Claims 2016Q4'!$B$2:$U$434,18,FALSE)</f>
        <v>8448.6299999999992</v>
      </c>
    </row>
    <row r="36" spans="1:43" s="259" customFormat="1" ht="15.75">
      <c r="A36" s="419" t="s">
        <v>768</v>
      </c>
      <c r="B36" s="446" t="s">
        <v>1033</v>
      </c>
      <c r="C36" s="412" t="s">
        <v>239</v>
      </c>
      <c r="D36" s="412" t="s">
        <v>951</v>
      </c>
      <c r="E36" s="412" t="s">
        <v>15</v>
      </c>
      <c r="F36" s="402" t="s">
        <v>48</v>
      </c>
      <c r="G36" s="402">
        <v>200760.93770000001</v>
      </c>
      <c r="H36" s="418">
        <v>16467</v>
      </c>
      <c r="I36" s="424"/>
      <c r="J36" s="423"/>
      <c r="K36" s="423">
        <v>0</v>
      </c>
      <c r="L36" s="423"/>
      <c r="M36" s="423"/>
      <c r="N36" s="432">
        <v>50306.545386525075</v>
      </c>
      <c r="O36" s="424"/>
      <c r="P36" s="423">
        <v>695238</v>
      </c>
      <c r="Q36" s="423">
        <v>126991.09999999998</v>
      </c>
      <c r="R36" s="423"/>
      <c r="S36" s="423"/>
      <c r="T36" s="422">
        <v>651144.98</v>
      </c>
      <c r="U36" s="424"/>
      <c r="V36" s="423"/>
      <c r="W36" s="422">
        <v>137623</v>
      </c>
      <c r="X36" s="431"/>
      <c r="Y36" s="420"/>
      <c r="Z36" s="420"/>
      <c r="AA36" s="420"/>
      <c r="AB36" s="402">
        <v>50306.55</v>
      </c>
      <c r="AC36" s="402">
        <v>0</v>
      </c>
      <c r="AD36" s="400"/>
      <c r="AE36" s="400">
        <v>126991.09999999998</v>
      </c>
      <c r="AF36" s="401"/>
      <c r="AG36" s="401"/>
      <c r="AH36" s="400"/>
      <c r="AI36" s="400">
        <v>651144.98</v>
      </c>
      <c r="AJ36" s="400">
        <v>0</v>
      </c>
      <c r="AK36" s="400">
        <v>0</v>
      </c>
      <c r="AL36" s="400">
        <v>0</v>
      </c>
      <c r="AM36" s="297">
        <f t="shared" si="0"/>
        <v>966066.08</v>
      </c>
      <c r="AN36" s="296">
        <f>VLOOKUP(A36,'Official Claims 2016Q4'!$B$2:$U$434,7,FALSE)</f>
        <v>50306.5</v>
      </c>
      <c r="AO36" s="296">
        <f>VLOOKUP(A36,'Official Claims 2016Q4'!$B$2:$U$434,12,FALSE)</f>
        <v>551940</v>
      </c>
      <c r="AP36" s="296">
        <f>VLOOKUP(A36,'Official Claims 2016Q4'!$B$2:$U$434,17,FALSE)</f>
        <v>226196.57999999996</v>
      </c>
      <c r="AQ36" s="296">
        <f>VLOOKUP(A36,'Official Claims 2016Q4'!$B$2:$U$434,18,FALSE)</f>
        <v>137623</v>
      </c>
    </row>
    <row r="37" spans="1:43" s="259" customFormat="1" ht="15.75">
      <c r="A37" s="419" t="s">
        <v>1032</v>
      </c>
      <c r="B37" s="446" t="s">
        <v>1031</v>
      </c>
      <c r="C37" s="412" t="s">
        <v>239</v>
      </c>
      <c r="D37" s="412" t="s">
        <v>951</v>
      </c>
      <c r="E37" s="412" t="s">
        <v>15</v>
      </c>
      <c r="F37" s="402" t="s">
        <v>48</v>
      </c>
      <c r="G37" s="402">
        <v>0</v>
      </c>
      <c r="H37" s="418">
        <v>0</v>
      </c>
      <c r="I37" s="424"/>
      <c r="J37" s="423"/>
      <c r="K37" s="423">
        <v>0</v>
      </c>
      <c r="L37" s="423"/>
      <c r="M37" s="423"/>
      <c r="N37" s="432">
        <v>0</v>
      </c>
      <c r="O37" s="424"/>
      <c r="P37" s="423"/>
      <c r="Q37" s="423"/>
      <c r="R37" s="423"/>
      <c r="S37" s="423"/>
      <c r="T37" s="422"/>
      <c r="U37" s="424"/>
      <c r="V37" s="423"/>
      <c r="W37" s="422">
        <v>0</v>
      </c>
      <c r="X37" s="431"/>
      <c r="Y37" s="420"/>
      <c r="Z37" s="420"/>
      <c r="AA37" s="420"/>
      <c r="AB37" s="402"/>
      <c r="AC37" s="402"/>
      <c r="AD37" s="400"/>
      <c r="AE37" s="400">
        <v>0</v>
      </c>
      <c r="AF37" s="401"/>
      <c r="AG37" s="401"/>
      <c r="AH37" s="400"/>
      <c r="AI37" s="400"/>
      <c r="AJ37" s="400"/>
      <c r="AK37" s="400"/>
      <c r="AL37" s="400"/>
      <c r="AM37" s="297"/>
      <c r="AN37" s="296"/>
      <c r="AO37" s="296"/>
      <c r="AP37" s="296"/>
      <c r="AQ37" s="296"/>
    </row>
    <row r="38" spans="1:43" s="259" customFormat="1" ht="15.75">
      <c r="A38" s="419" t="s">
        <v>1030</v>
      </c>
      <c r="B38" s="446" t="s">
        <v>1029</v>
      </c>
      <c r="C38" s="412" t="s">
        <v>239</v>
      </c>
      <c r="D38" s="412" t="s">
        <v>951</v>
      </c>
      <c r="E38" s="412" t="s">
        <v>15</v>
      </c>
      <c r="F38" s="402" t="s">
        <v>48</v>
      </c>
      <c r="G38" s="402">
        <v>0</v>
      </c>
      <c r="H38" s="418">
        <v>0</v>
      </c>
      <c r="I38" s="424"/>
      <c r="J38" s="423"/>
      <c r="K38" s="423">
        <v>0</v>
      </c>
      <c r="L38" s="423"/>
      <c r="M38" s="423"/>
      <c r="N38" s="432">
        <v>0</v>
      </c>
      <c r="O38" s="424"/>
      <c r="P38" s="423"/>
      <c r="Q38" s="423"/>
      <c r="R38" s="423"/>
      <c r="S38" s="423"/>
      <c r="T38" s="422"/>
      <c r="U38" s="424"/>
      <c r="V38" s="423"/>
      <c r="W38" s="422">
        <v>0</v>
      </c>
      <c r="X38" s="431"/>
      <c r="Y38" s="420"/>
      <c r="Z38" s="420"/>
      <c r="AA38" s="420"/>
      <c r="AB38" s="402"/>
      <c r="AC38" s="402"/>
      <c r="AD38" s="400"/>
      <c r="AE38" s="400">
        <v>0</v>
      </c>
      <c r="AF38" s="401"/>
      <c r="AG38" s="401"/>
      <c r="AH38" s="400"/>
      <c r="AI38" s="400"/>
      <c r="AJ38" s="400"/>
      <c r="AK38" s="400"/>
      <c r="AL38" s="400"/>
      <c r="AM38" s="297"/>
      <c r="AN38" s="296"/>
      <c r="AO38" s="296"/>
      <c r="AP38" s="296"/>
      <c r="AQ38" s="296"/>
    </row>
    <row r="39" spans="1:43" s="259" customFormat="1" ht="26.25">
      <c r="A39" s="419" t="s">
        <v>1028</v>
      </c>
      <c r="B39" s="446" t="s">
        <v>1027</v>
      </c>
      <c r="C39" s="412">
        <v>0</v>
      </c>
      <c r="D39" s="412">
        <v>0</v>
      </c>
      <c r="E39" s="412" t="s">
        <v>15</v>
      </c>
      <c r="F39" s="402" t="e">
        <v>#N/A</v>
      </c>
      <c r="G39" s="402">
        <v>0</v>
      </c>
      <c r="H39" s="460">
        <v>0</v>
      </c>
      <c r="I39" s="424"/>
      <c r="J39" s="423"/>
      <c r="K39" s="423"/>
      <c r="L39" s="423"/>
      <c r="M39" s="423"/>
      <c r="N39" s="432"/>
      <c r="O39" s="424"/>
      <c r="P39" s="423"/>
      <c r="Q39" s="423"/>
      <c r="R39" s="423"/>
      <c r="S39" s="423"/>
      <c r="T39" s="422"/>
      <c r="U39" s="424"/>
      <c r="V39" s="423"/>
      <c r="W39" s="422"/>
      <c r="X39" s="431"/>
      <c r="Y39" s="420"/>
      <c r="Z39" s="420"/>
      <c r="AA39" s="420"/>
      <c r="AB39" s="402"/>
      <c r="AC39" s="402"/>
      <c r="AD39" s="400"/>
      <c r="AE39" s="400">
        <v>0</v>
      </c>
      <c r="AF39" s="401"/>
      <c r="AG39" s="401"/>
      <c r="AH39" s="400"/>
      <c r="AI39" s="400"/>
      <c r="AJ39" s="400"/>
      <c r="AK39" s="400"/>
      <c r="AL39" s="400"/>
      <c r="AM39" s="297"/>
      <c r="AN39" s="296"/>
      <c r="AO39" s="296"/>
      <c r="AP39" s="296"/>
      <c r="AQ39" s="296"/>
    </row>
    <row r="40" spans="1:43" s="259" customFormat="1" ht="15.75">
      <c r="A40" s="419" t="s">
        <v>769</v>
      </c>
      <c r="B40" s="446" t="s">
        <v>1026</v>
      </c>
      <c r="C40" s="412" t="s">
        <v>239</v>
      </c>
      <c r="D40" s="412" t="s">
        <v>951</v>
      </c>
      <c r="E40" s="412" t="s">
        <v>15</v>
      </c>
      <c r="F40" s="402" t="s">
        <v>1025</v>
      </c>
      <c r="G40" s="402">
        <v>5994116.4841999998</v>
      </c>
      <c r="H40" s="418">
        <v>237775</v>
      </c>
      <c r="I40" s="424"/>
      <c r="J40" s="423"/>
      <c r="K40" s="423">
        <v>0</v>
      </c>
      <c r="L40" s="423"/>
      <c r="M40" s="423"/>
      <c r="N40" s="432">
        <v>370174.09554832941</v>
      </c>
      <c r="O40" s="424"/>
      <c r="P40" s="423"/>
      <c r="Q40" s="423">
        <v>199804.86518734321</v>
      </c>
      <c r="R40" s="423"/>
      <c r="S40" s="423"/>
      <c r="T40" s="422">
        <v>8293057.7799999975</v>
      </c>
      <c r="U40" s="424"/>
      <c r="V40" s="423"/>
      <c r="W40" s="422">
        <v>34244</v>
      </c>
      <c r="X40" s="431"/>
      <c r="Y40" s="420"/>
      <c r="Z40" s="420"/>
      <c r="AA40" s="420"/>
      <c r="AB40" s="402">
        <v>370174.1</v>
      </c>
      <c r="AC40" s="402">
        <v>0</v>
      </c>
      <c r="AD40" s="400"/>
      <c r="AE40" s="400">
        <v>199804.86518734321</v>
      </c>
      <c r="AF40" s="401"/>
      <c r="AG40" s="401"/>
      <c r="AH40" s="400"/>
      <c r="AI40" s="400">
        <v>8282218.2804801371</v>
      </c>
      <c r="AJ40" s="400">
        <v>10839.499519860306</v>
      </c>
      <c r="AK40" s="400">
        <v>0</v>
      </c>
      <c r="AL40" s="400">
        <v>0</v>
      </c>
      <c r="AM40" s="297">
        <f t="shared" si="0"/>
        <v>8897280.8308000006</v>
      </c>
      <c r="AN40" s="296">
        <f>VLOOKUP(A40,'Official Claims 2016Q4'!$B$2:$U$434,7,FALSE)</f>
        <v>370174</v>
      </c>
      <c r="AO40" s="296">
        <f>VLOOKUP(A40,'Official Claims 2016Q4'!$B$2:$U$434,12,FALSE)</f>
        <v>-293619</v>
      </c>
      <c r="AP40" s="296">
        <f>VLOOKUP(A40,'Official Claims 2016Q4'!$B$2:$U$434,17,FALSE)</f>
        <v>8786481.5307999998</v>
      </c>
      <c r="AQ40" s="296">
        <f>VLOOKUP(A40,'Official Claims 2016Q4'!$B$2:$U$434,18,FALSE)</f>
        <v>34244.300000000003</v>
      </c>
    </row>
    <row r="41" spans="1:43" s="259" customFormat="1" ht="15.75">
      <c r="A41" s="419" t="s">
        <v>809</v>
      </c>
      <c r="B41" s="457" t="s">
        <v>1024</v>
      </c>
      <c r="C41" s="412" t="s">
        <v>239</v>
      </c>
      <c r="D41" s="412" t="s">
        <v>955</v>
      </c>
      <c r="E41" s="412" t="s">
        <v>25</v>
      </c>
      <c r="F41" s="402" t="s">
        <v>48</v>
      </c>
      <c r="G41" s="402">
        <v>314688.98360000004</v>
      </c>
      <c r="H41" s="418">
        <v>37016</v>
      </c>
      <c r="I41" s="424"/>
      <c r="J41" s="423"/>
      <c r="K41" s="423">
        <v>0</v>
      </c>
      <c r="L41" s="423"/>
      <c r="M41" s="423"/>
      <c r="N41" s="432">
        <v>19856.613427310884</v>
      </c>
      <c r="O41" s="424"/>
      <c r="P41" s="423">
        <v>14305.73</v>
      </c>
      <c r="Q41" s="423">
        <v>178013.12461881115</v>
      </c>
      <c r="R41" s="423"/>
      <c r="S41" s="423"/>
      <c r="T41" s="422">
        <v>0</v>
      </c>
      <c r="U41" s="424"/>
      <c r="V41" s="423"/>
      <c r="W41" s="422">
        <v>0</v>
      </c>
      <c r="X41" s="431"/>
      <c r="Y41" s="420"/>
      <c r="Z41" s="420"/>
      <c r="AA41" s="420"/>
      <c r="AB41" s="402">
        <v>19856.61</v>
      </c>
      <c r="AC41" s="402">
        <v>0</v>
      </c>
      <c r="AD41" s="400"/>
      <c r="AE41" s="400">
        <v>178013.12461881115</v>
      </c>
      <c r="AF41" s="401"/>
      <c r="AG41" s="401"/>
      <c r="AH41" s="400"/>
      <c r="AI41" s="400">
        <v>0</v>
      </c>
      <c r="AJ41" s="400">
        <v>0</v>
      </c>
      <c r="AK41" s="400">
        <v>0</v>
      </c>
      <c r="AL41" s="400">
        <v>0</v>
      </c>
      <c r="AM41" s="297">
        <f t="shared" si="0"/>
        <v>197869.6</v>
      </c>
      <c r="AN41" s="296">
        <f>VLOOKUP(A41,'Official Claims 2016Q4'!$B$2:$U$434,7,FALSE)</f>
        <v>19856.599999999999</v>
      </c>
      <c r="AO41" s="296">
        <f>VLOOKUP(A41,'Official Claims 2016Q4'!$B$2:$U$434,12,FALSE)</f>
        <v>178013</v>
      </c>
      <c r="AP41" s="296">
        <f>VLOOKUP(A41,'Official Claims 2016Q4'!$B$2:$U$434,17,FALSE)</f>
        <v>0</v>
      </c>
      <c r="AQ41" s="296">
        <f>VLOOKUP(A41,'Official Claims 2016Q4'!$B$2:$U$434,18,FALSE)</f>
        <v>0</v>
      </c>
    </row>
    <row r="42" spans="1:43" s="259" customFormat="1" ht="15.75">
      <c r="A42" s="419" t="s">
        <v>774</v>
      </c>
      <c r="B42" s="457" t="s">
        <v>1023</v>
      </c>
      <c r="C42" s="412" t="s">
        <v>239</v>
      </c>
      <c r="D42" s="412" t="s">
        <v>955</v>
      </c>
      <c r="E42" s="412" t="s">
        <v>25</v>
      </c>
      <c r="F42" s="402" t="s">
        <v>48</v>
      </c>
      <c r="G42" s="402">
        <v>329421.08900000004</v>
      </c>
      <c r="H42" s="418">
        <v>34326</v>
      </c>
      <c r="I42" s="424"/>
      <c r="J42" s="423"/>
      <c r="K42" s="423">
        <v>0</v>
      </c>
      <c r="L42" s="423"/>
      <c r="M42" s="423"/>
      <c r="N42" s="432">
        <v>23622.078281100828</v>
      </c>
      <c r="O42" s="424"/>
      <c r="P42" s="423"/>
      <c r="Q42" s="423">
        <v>144927.5</v>
      </c>
      <c r="R42" s="423"/>
      <c r="S42" s="423"/>
      <c r="T42" s="422">
        <v>0</v>
      </c>
      <c r="U42" s="424"/>
      <c r="V42" s="423"/>
      <c r="W42" s="422">
        <v>0</v>
      </c>
      <c r="X42" s="431"/>
      <c r="Y42" s="420"/>
      <c r="Z42" s="420"/>
      <c r="AA42" s="420"/>
      <c r="AB42" s="402">
        <v>23622.080000000002</v>
      </c>
      <c r="AC42" s="402">
        <v>0</v>
      </c>
      <c r="AD42" s="400"/>
      <c r="AE42" s="400">
        <v>144927.5</v>
      </c>
      <c r="AF42" s="401"/>
      <c r="AG42" s="401"/>
      <c r="AH42" s="400"/>
      <c r="AI42" s="400">
        <v>0</v>
      </c>
      <c r="AJ42" s="400">
        <v>0</v>
      </c>
      <c r="AK42" s="400">
        <v>0</v>
      </c>
      <c r="AL42" s="400">
        <v>0</v>
      </c>
      <c r="AM42" s="297">
        <f t="shared" si="0"/>
        <v>168550.1</v>
      </c>
      <c r="AN42" s="296">
        <f>VLOOKUP(A42,'Official Claims 2016Q4'!$B$2:$U$434,7,FALSE)</f>
        <v>23622.1</v>
      </c>
      <c r="AO42" s="296">
        <f>VLOOKUP(A42,'Official Claims 2016Q4'!$B$2:$U$434,12,FALSE)</f>
        <v>144928</v>
      </c>
      <c r="AP42" s="296">
        <f>VLOOKUP(A42,'Official Claims 2016Q4'!$B$2:$U$434,17,FALSE)</f>
        <v>0</v>
      </c>
      <c r="AQ42" s="296">
        <f>VLOOKUP(A42,'Official Claims 2016Q4'!$B$2:$U$434,18,FALSE)</f>
        <v>0</v>
      </c>
    </row>
    <row r="43" spans="1:43" s="259" customFormat="1" ht="15.75">
      <c r="A43" s="419" t="s">
        <v>791</v>
      </c>
      <c r="B43" s="457" t="s">
        <v>1022</v>
      </c>
      <c r="C43" s="412" t="s">
        <v>239</v>
      </c>
      <c r="D43" s="412" t="s">
        <v>955</v>
      </c>
      <c r="E43" s="412" t="s">
        <v>25</v>
      </c>
      <c r="F43" s="402" t="s">
        <v>48</v>
      </c>
      <c r="G43" s="402">
        <v>293208.08230000001</v>
      </c>
      <c r="H43" s="418">
        <v>33019</v>
      </c>
      <c r="I43" s="424"/>
      <c r="J43" s="423"/>
      <c r="K43" s="423">
        <v>0</v>
      </c>
      <c r="L43" s="423"/>
      <c r="M43" s="423"/>
      <c r="N43" s="432">
        <v>17406.505047781928</v>
      </c>
      <c r="O43" s="424"/>
      <c r="P43" s="423">
        <v>19800</v>
      </c>
      <c r="Q43" s="423">
        <v>125905.68</v>
      </c>
      <c r="R43" s="423"/>
      <c r="S43" s="423"/>
      <c r="T43" s="422">
        <v>0</v>
      </c>
      <c r="U43" s="424"/>
      <c r="V43" s="423"/>
      <c r="W43" s="422">
        <v>0</v>
      </c>
      <c r="X43" s="431"/>
      <c r="Y43" s="420"/>
      <c r="Z43" s="420"/>
      <c r="AA43" s="420"/>
      <c r="AB43" s="402">
        <v>17406.509999999998</v>
      </c>
      <c r="AC43" s="402">
        <v>0</v>
      </c>
      <c r="AD43" s="400"/>
      <c r="AE43" s="400">
        <v>125905.68</v>
      </c>
      <c r="AF43" s="401"/>
      <c r="AG43" s="401"/>
      <c r="AH43" s="400"/>
      <c r="AI43" s="400">
        <v>0</v>
      </c>
      <c r="AJ43" s="400">
        <v>0</v>
      </c>
      <c r="AK43" s="400">
        <v>0</v>
      </c>
      <c r="AL43" s="400">
        <v>0</v>
      </c>
      <c r="AM43" s="297">
        <f t="shared" si="0"/>
        <v>143312.5</v>
      </c>
      <c r="AN43" s="296">
        <f>VLOOKUP(A43,'Official Claims 2016Q4'!$B$2:$U$434,7,FALSE)</f>
        <v>17406.5</v>
      </c>
      <c r="AO43" s="296">
        <f>VLOOKUP(A43,'Official Claims 2016Q4'!$B$2:$U$434,12,FALSE)</f>
        <v>125906</v>
      </c>
      <c r="AP43" s="296">
        <f>VLOOKUP(A43,'Official Claims 2016Q4'!$B$2:$U$434,17,FALSE)</f>
        <v>0</v>
      </c>
      <c r="AQ43" s="296">
        <f>VLOOKUP(A43,'Official Claims 2016Q4'!$B$2:$U$434,18,FALSE)</f>
        <v>0</v>
      </c>
    </row>
    <row r="44" spans="1:43" s="259" customFormat="1" ht="15.75">
      <c r="A44" s="419" t="s">
        <v>775</v>
      </c>
      <c r="B44" s="457" t="s">
        <v>1021</v>
      </c>
      <c r="C44" s="412" t="s">
        <v>239</v>
      </c>
      <c r="D44" s="412" t="s">
        <v>955</v>
      </c>
      <c r="E44" s="412" t="s">
        <v>25</v>
      </c>
      <c r="F44" s="402" t="s">
        <v>48</v>
      </c>
      <c r="G44" s="402">
        <v>49500.832200000004</v>
      </c>
      <c r="H44" s="418">
        <v>5298</v>
      </c>
      <c r="I44" s="424"/>
      <c r="J44" s="423"/>
      <c r="K44" s="423">
        <v>0</v>
      </c>
      <c r="L44" s="423"/>
      <c r="M44" s="423"/>
      <c r="N44" s="432">
        <v>12756.441794613858</v>
      </c>
      <c r="O44" s="424"/>
      <c r="P44" s="423"/>
      <c r="Q44" s="423">
        <v>23588.39</v>
      </c>
      <c r="R44" s="423"/>
      <c r="S44" s="423"/>
      <c r="T44" s="422">
        <v>0</v>
      </c>
      <c r="U44" s="424"/>
      <c r="V44" s="423"/>
      <c r="W44" s="422">
        <v>0</v>
      </c>
      <c r="X44" s="431"/>
      <c r="Y44" s="420"/>
      <c r="Z44" s="420"/>
      <c r="AA44" s="420"/>
      <c r="AB44" s="402">
        <v>12756.44</v>
      </c>
      <c r="AC44" s="402">
        <v>0</v>
      </c>
      <c r="AD44" s="400"/>
      <c r="AE44" s="400">
        <v>23588.39</v>
      </c>
      <c r="AF44" s="401"/>
      <c r="AG44" s="401"/>
      <c r="AH44" s="400"/>
      <c r="AI44" s="400">
        <v>0</v>
      </c>
      <c r="AJ44" s="400">
        <v>0</v>
      </c>
      <c r="AK44" s="400">
        <v>0</v>
      </c>
      <c r="AL44" s="400">
        <v>0</v>
      </c>
      <c r="AM44" s="297">
        <f t="shared" si="0"/>
        <v>36344.800000000003</v>
      </c>
      <c r="AN44" s="296">
        <f>VLOOKUP(A44,'Official Claims 2016Q4'!$B$2:$U$434,7,FALSE)</f>
        <v>12756.4</v>
      </c>
      <c r="AO44" s="296">
        <f>VLOOKUP(A44,'Official Claims 2016Q4'!$B$2:$U$434,12,FALSE)</f>
        <v>23588.400000000001</v>
      </c>
      <c r="AP44" s="296">
        <f>VLOOKUP(A44,'Official Claims 2016Q4'!$B$2:$U$434,17,FALSE)</f>
        <v>0</v>
      </c>
      <c r="AQ44" s="296">
        <f>VLOOKUP(A44,'Official Claims 2016Q4'!$B$2:$U$434,18,FALSE)</f>
        <v>0</v>
      </c>
    </row>
    <row r="45" spans="1:43" s="259" customFormat="1" ht="15.75">
      <c r="A45" s="419" t="s">
        <v>792</v>
      </c>
      <c r="B45" s="457" t="s">
        <v>1020</v>
      </c>
      <c r="C45" s="412" t="s">
        <v>239</v>
      </c>
      <c r="D45" s="412" t="s">
        <v>955</v>
      </c>
      <c r="E45" s="412" t="s">
        <v>25</v>
      </c>
      <c r="F45" s="402" t="s">
        <v>48</v>
      </c>
      <c r="G45" s="402">
        <v>56597.2183</v>
      </c>
      <c r="H45" s="418">
        <v>9800</v>
      </c>
      <c r="I45" s="424"/>
      <c r="J45" s="423"/>
      <c r="K45" s="423">
        <v>0</v>
      </c>
      <c r="L45" s="423"/>
      <c r="M45" s="423"/>
      <c r="N45" s="432">
        <v>6680.8296460641068</v>
      </c>
      <c r="O45" s="424"/>
      <c r="P45" s="423"/>
      <c r="Q45" s="423">
        <v>37377.689999999995</v>
      </c>
      <c r="R45" s="423"/>
      <c r="S45" s="423"/>
      <c r="T45" s="422">
        <v>7760</v>
      </c>
      <c r="U45" s="424"/>
      <c r="V45" s="423"/>
      <c r="W45" s="422">
        <v>0</v>
      </c>
      <c r="X45" s="431"/>
      <c r="Y45" s="420"/>
      <c r="Z45" s="420"/>
      <c r="AA45" s="420"/>
      <c r="AB45" s="402">
        <v>6680.83</v>
      </c>
      <c r="AC45" s="402">
        <v>0</v>
      </c>
      <c r="AD45" s="400"/>
      <c r="AE45" s="400">
        <v>37377.689999999995</v>
      </c>
      <c r="AF45" s="401"/>
      <c r="AG45" s="401"/>
      <c r="AH45" s="400"/>
      <c r="AI45" s="400">
        <v>7760</v>
      </c>
      <c r="AJ45" s="400">
        <v>0</v>
      </c>
      <c r="AK45" s="400">
        <v>0</v>
      </c>
      <c r="AL45" s="400">
        <v>0</v>
      </c>
      <c r="AM45" s="297">
        <f t="shared" si="0"/>
        <v>51818.53</v>
      </c>
      <c r="AN45" s="296">
        <f>VLOOKUP(A45,'Official Claims 2016Q4'!$B$2:$U$434,7,FALSE)</f>
        <v>6680.83</v>
      </c>
      <c r="AO45" s="296">
        <f>VLOOKUP(A45,'Official Claims 2016Q4'!$B$2:$U$434,12,FALSE)</f>
        <v>45137.7</v>
      </c>
      <c r="AP45" s="296">
        <f>VLOOKUP(A45,'Official Claims 2016Q4'!$B$2:$U$434,17,FALSE)</f>
        <v>0</v>
      </c>
      <c r="AQ45" s="296">
        <f>VLOOKUP(A45,'Official Claims 2016Q4'!$B$2:$U$434,18,FALSE)</f>
        <v>0</v>
      </c>
    </row>
    <row r="46" spans="1:43" s="259" customFormat="1" ht="15.75">
      <c r="A46" s="419" t="s">
        <v>773</v>
      </c>
      <c r="B46" s="459" t="s">
        <v>1019</v>
      </c>
      <c r="C46" s="412" t="s">
        <v>239</v>
      </c>
      <c r="D46" s="412" t="s">
        <v>955</v>
      </c>
      <c r="E46" s="412" t="s">
        <v>16</v>
      </c>
      <c r="F46" s="402" t="s">
        <v>48</v>
      </c>
      <c r="G46" s="402">
        <v>432832.24890000001</v>
      </c>
      <c r="H46" s="418">
        <v>38703</v>
      </c>
      <c r="I46" s="424"/>
      <c r="J46" s="423"/>
      <c r="K46" s="423">
        <v>0</v>
      </c>
      <c r="L46" s="423"/>
      <c r="M46" s="423"/>
      <c r="N46" s="432">
        <v>236155.81313630033</v>
      </c>
      <c r="O46" s="424"/>
      <c r="P46" s="423"/>
      <c r="Q46" s="423">
        <v>192218.85011770425</v>
      </c>
      <c r="R46" s="423"/>
      <c r="S46" s="423"/>
      <c r="T46" s="422">
        <v>0</v>
      </c>
      <c r="U46" s="424"/>
      <c r="V46" s="423"/>
      <c r="W46" s="422">
        <v>0</v>
      </c>
      <c r="X46" s="431"/>
      <c r="Y46" s="420"/>
      <c r="Z46" s="420"/>
      <c r="AA46" s="420"/>
      <c r="AB46" s="402">
        <v>236155.8</v>
      </c>
      <c r="AC46" s="402">
        <v>0</v>
      </c>
      <c r="AD46" s="400"/>
      <c r="AE46" s="400">
        <v>192218.85011770425</v>
      </c>
      <c r="AF46" s="401"/>
      <c r="AG46" s="401"/>
      <c r="AH46" s="400"/>
      <c r="AI46" s="400">
        <v>0</v>
      </c>
      <c r="AJ46" s="400">
        <v>0</v>
      </c>
      <c r="AK46" s="400">
        <v>0</v>
      </c>
      <c r="AL46" s="400">
        <v>0</v>
      </c>
      <c r="AM46" s="297">
        <f t="shared" si="0"/>
        <v>428375</v>
      </c>
      <c r="AN46" s="296">
        <f>VLOOKUP(A46,'Official Claims 2016Q4'!$B$2:$U$434,7,FALSE)</f>
        <v>236156</v>
      </c>
      <c r="AO46" s="296">
        <f>VLOOKUP(A46,'Official Claims 2016Q4'!$B$2:$U$434,12,FALSE)</f>
        <v>192219</v>
      </c>
      <c r="AP46" s="296">
        <f>VLOOKUP(A46,'Official Claims 2016Q4'!$B$2:$U$434,17,FALSE)</f>
        <v>0</v>
      </c>
      <c r="AQ46" s="296">
        <f>VLOOKUP(A46,'Official Claims 2016Q4'!$B$2:$U$434,18,FALSE)</f>
        <v>0</v>
      </c>
    </row>
    <row r="47" spans="1:43" s="259" customFormat="1" ht="15.75">
      <c r="A47" s="419" t="s">
        <v>700</v>
      </c>
      <c r="B47" s="459" t="s">
        <v>1018</v>
      </c>
      <c r="C47" s="412" t="s">
        <v>239</v>
      </c>
      <c r="D47" s="412" t="s">
        <v>955</v>
      </c>
      <c r="E47" s="412" t="s">
        <v>16</v>
      </c>
      <c r="F47" s="402" t="s">
        <v>48</v>
      </c>
      <c r="G47" s="402">
        <v>737261.70510000002</v>
      </c>
      <c r="H47" s="418">
        <v>47898</v>
      </c>
      <c r="I47" s="424"/>
      <c r="J47" s="423"/>
      <c r="K47" s="423">
        <v>0</v>
      </c>
      <c r="L47" s="423"/>
      <c r="M47" s="423"/>
      <c r="N47" s="432">
        <v>31048.605274117643</v>
      </c>
      <c r="O47" s="424"/>
      <c r="P47" s="423"/>
      <c r="Q47" s="423">
        <v>701405.74793555005</v>
      </c>
      <c r="R47" s="423"/>
      <c r="S47" s="423"/>
      <c r="T47" s="422">
        <v>0</v>
      </c>
      <c r="U47" s="424"/>
      <c r="V47" s="423"/>
      <c r="W47" s="422">
        <v>0</v>
      </c>
      <c r="X47" s="431"/>
      <c r="Y47" s="420"/>
      <c r="Z47" s="420"/>
      <c r="AA47" s="420"/>
      <c r="AB47" s="402">
        <v>31048.61</v>
      </c>
      <c r="AC47" s="402">
        <v>0</v>
      </c>
      <c r="AD47" s="400"/>
      <c r="AE47" s="400">
        <v>701405.74793555005</v>
      </c>
      <c r="AF47" s="401"/>
      <c r="AG47" s="401"/>
      <c r="AH47" s="400"/>
      <c r="AI47" s="400">
        <v>0</v>
      </c>
      <c r="AJ47" s="400">
        <v>0</v>
      </c>
      <c r="AK47" s="400">
        <v>0</v>
      </c>
      <c r="AL47" s="400">
        <v>0</v>
      </c>
      <c r="AM47" s="297">
        <f t="shared" si="0"/>
        <v>732454.6</v>
      </c>
      <c r="AN47" s="296">
        <f>VLOOKUP(A47,'Official Claims 2016Q4'!$B$2:$U$434,7,FALSE)</f>
        <v>31048.6</v>
      </c>
      <c r="AO47" s="296">
        <f>VLOOKUP(A47,'Official Claims 2016Q4'!$B$2:$U$434,12,FALSE)</f>
        <v>701406</v>
      </c>
      <c r="AP47" s="296">
        <f>VLOOKUP(A47,'Official Claims 2016Q4'!$B$2:$U$434,17,FALSE)</f>
        <v>0</v>
      </c>
      <c r="AQ47" s="296">
        <f>VLOOKUP(A47,'Official Claims 2016Q4'!$B$2:$U$434,18,FALSE)</f>
        <v>0</v>
      </c>
    </row>
    <row r="48" spans="1:43" s="259" customFormat="1" ht="15.75">
      <c r="A48" s="419" t="s">
        <v>770</v>
      </c>
      <c r="B48" s="459" t="s">
        <v>1017</v>
      </c>
      <c r="C48" s="412" t="s">
        <v>239</v>
      </c>
      <c r="D48" s="412" t="s">
        <v>955</v>
      </c>
      <c r="E48" s="412" t="s">
        <v>16</v>
      </c>
      <c r="F48" s="402" t="s">
        <v>48</v>
      </c>
      <c r="G48" s="402">
        <v>199976.43890000001</v>
      </c>
      <c r="H48" s="418">
        <v>11315</v>
      </c>
      <c r="I48" s="424"/>
      <c r="J48" s="423"/>
      <c r="K48" s="423">
        <v>0</v>
      </c>
      <c r="L48" s="423"/>
      <c r="M48" s="423"/>
      <c r="N48" s="432">
        <v>21436.195402793546</v>
      </c>
      <c r="O48" s="424"/>
      <c r="P48" s="423"/>
      <c r="Q48" s="423">
        <v>172125.44936496814</v>
      </c>
      <c r="R48" s="423"/>
      <c r="S48" s="423"/>
      <c r="T48" s="422">
        <v>0</v>
      </c>
      <c r="U48" s="424"/>
      <c r="V48" s="423"/>
      <c r="W48" s="422">
        <v>0</v>
      </c>
      <c r="X48" s="431"/>
      <c r="Y48" s="420"/>
      <c r="Z48" s="420"/>
      <c r="AA48" s="420"/>
      <c r="AB48" s="402">
        <v>21436.2</v>
      </c>
      <c r="AC48" s="402">
        <v>0</v>
      </c>
      <c r="AD48" s="400"/>
      <c r="AE48" s="400">
        <v>172125.44936496814</v>
      </c>
      <c r="AF48" s="401"/>
      <c r="AG48" s="401"/>
      <c r="AH48" s="400"/>
      <c r="AI48" s="400">
        <v>0</v>
      </c>
      <c r="AJ48" s="400">
        <v>0</v>
      </c>
      <c r="AK48" s="400">
        <v>0</v>
      </c>
      <c r="AL48" s="400">
        <v>0</v>
      </c>
      <c r="AM48" s="297">
        <f t="shared" si="0"/>
        <v>193561.2</v>
      </c>
      <c r="AN48" s="296">
        <f>VLOOKUP(A48,'Official Claims 2016Q4'!$B$2:$U$434,7,FALSE)</f>
        <v>21436.2</v>
      </c>
      <c r="AO48" s="296">
        <f>VLOOKUP(A48,'Official Claims 2016Q4'!$B$2:$U$434,12,FALSE)</f>
        <v>172125</v>
      </c>
      <c r="AP48" s="296">
        <f>VLOOKUP(A48,'Official Claims 2016Q4'!$B$2:$U$434,17,FALSE)</f>
        <v>0</v>
      </c>
      <c r="AQ48" s="296">
        <f>VLOOKUP(A48,'Official Claims 2016Q4'!$B$2:$U$434,18,FALSE)</f>
        <v>0</v>
      </c>
    </row>
    <row r="49" spans="1:43" s="259" customFormat="1" ht="15.75">
      <c r="A49" s="419" t="s">
        <v>652</v>
      </c>
      <c r="B49" s="446" t="s">
        <v>1016</v>
      </c>
      <c r="C49" s="412" t="s">
        <v>239</v>
      </c>
      <c r="D49" s="412" t="s">
        <v>955</v>
      </c>
      <c r="E49" s="412" t="s">
        <v>16</v>
      </c>
      <c r="F49" s="402" t="s">
        <v>48</v>
      </c>
      <c r="G49" s="402">
        <v>4066029.9569999999</v>
      </c>
      <c r="H49" s="418">
        <v>422497</v>
      </c>
      <c r="I49" s="424"/>
      <c r="J49" s="423"/>
      <c r="K49" s="423">
        <v>0</v>
      </c>
      <c r="L49" s="423"/>
      <c r="M49" s="423"/>
      <c r="N49" s="432">
        <v>633010.89886420174</v>
      </c>
      <c r="O49" s="424"/>
      <c r="P49" s="423"/>
      <c r="Q49" s="423">
        <v>2513067.8829493467</v>
      </c>
      <c r="R49" s="423"/>
      <c r="S49" s="423"/>
      <c r="T49" s="422">
        <v>0</v>
      </c>
      <c r="U49" s="424"/>
      <c r="V49" s="423"/>
      <c r="W49" s="422">
        <v>214166</v>
      </c>
      <c r="X49" s="431"/>
      <c r="Y49" s="420"/>
      <c r="Z49" s="420"/>
      <c r="AA49" s="420"/>
      <c r="AB49" s="402">
        <v>633010.9</v>
      </c>
      <c r="AC49" s="402">
        <v>0</v>
      </c>
      <c r="AD49" s="400"/>
      <c r="AE49" s="400">
        <v>2513067.8829493467</v>
      </c>
      <c r="AF49" s="401"/>
      <c r="AG49" s="401"/>
      <c r="AH49" s="400"/>
      <c r="AI49" s="400">
        <v>0</v>
      </c>
      <c r="AJ49" s="400">
        <v>0</v>
      </c>
      <c r="AK49" s="400">
        <v>0</v>
      </c>
      <c r="AL49" s="400">
        <v>0</v>
      </c>
      <c r="AM49" s="297">
        <f t="shared" si="0"/>
        <v>3360247</v>
      </c>
      <c r="AN49" s="296">
        <f>VLOOKUP(A49,'Official Claims 2016Q4'!$B$2:$U$434,7,FALSE)</f>
        <v>633011</v>
      </c>
      <c r="AO49" s="296">
        <f>VLOOKUP(A49,'Official Claims 2016Q4'!$B$2:$U$434,12,FALSE)</f>
        <v>2513070</v>
      </c>
      <c r="AP49" s="296">
        <f>VLOOKUP(A49,'Official Claims 2016Q4'!$B$2:$U$434,17,FALSE)</f>
        <v>0</v>
      </c>
      <c r="AQ49" s="296">
        <f>VLOOKUP(A49,'Official Claims 2016Q4'!$B$2:$U$434,18,FALSE)</f>
        <v>214166</v>
      </c>
    </row>
    <row r="50" spans="1:43" s="259" customFormat="1" ht="15.75">
      <c r="A50" s="419" t="s">
        <v>793</v>
      </c>
      <c r="B50" s="446" t="s">
        <v>1015</v>
      </c>
      <c r="C50" s="412" t="s">
        <v>239</v>
      </c>
      <c r="D50" s="412" t="s">
        <v>955</v>
      </c>
      <c r="E50" s="412" t="s">
        <v>16</v>
      </c>
      <c r="F50" s="402" t="s">
        <v>48</v>
      </c>
      <c r="G50" s="402">
        <v>834000.09149999998</v>
      </c>
      <c r="H50" s="418">
        <v>32359</v>
      </c>
      <c r="I50" s="424"/>
      <c r="J50" s="423"/>
      <c r="K50" s="423">
        <v>0</v>
      </c>
      <c r="L50" s="423"/>
      <c r="M50" s="423"/>
      <c r="N50" s="432">
        <v>72699.997971733188</v>
      </c>
      <c r="O50" s="424"/>
      <c r="P50" s="423"/>
      <c r="Q50" s="423">
        <v>713875.74</v>
      </c>
      <c r="R50" s="423"/>
      <c r="S50" s="423"/>
      <c r="T50" s="422">
        <v>0</v>
      </c>
      <c r="U50" s="424"/>
      <c r="V50" s="423"/>
      <c r="W50" s="422">
        <v>9488</v>
      </c>
      <c r="X50" s="431"/>
      <c r="Y50" s="420"/>
      <c r="Z50" s="420"/>
      <c r="AA50" s="420"/>
      <c r="AB50" s="402">
        <v>72700</v>
      </c>
      <c r="AC50" s="402">
        <v>0</v>
      </c>
      <c r="AD50" s="400"/>
      <c r="AE50" s="400">
        <v>713875.74</v>
      </c>
      <c r="AF50" s="401"/>
      <c r="AG50" s="401"/>
      <c r="AH50" s="400"/>
      <c r="AI50" s="400">
        <v>0</v>
      </c>
      <c r="AJ50" s="400">
        <v>0</v>
      </c>
      <c r="AK50" s="400">
        <v>0</v>
      </c>
      <c r="AL50" s="400">
        <v>0</v>
      </c>
      <c r="AM50" s="297">
        <f t="shared" si="0"/>
        <v>796063.69</v>
      </c>
      <c r="AN50" s="296">
        <f>VLOOKUP(A50,'Official Claims 2016Q4'!$B$2:$U$434,7,FALSE)</f>
        <v>72700</v>
      </c>
      <c r="AO50" s="296">
        <f>VLOOKUP(A50,'Official Claims 2016Q4'!$B$2:$U$434,12,FALSE)</f>
        <v>713876</v>
      </c>
      <c r="AP50" s="296">
        <f>VLOOKUP(A50,'Official Claims 2016Q4'!$B$2:$U$434,17,FALSE)</f>
        <v>0</v>
      </c>
      <c r="AQ50" s="296">
        <f>VLOOKUP(A50,'Official Claims 2016Q4'!$B$2:$U$434,18,FALSE)</f>
        <v>9487.69</v>
      </c>
    </row>
    <row r="51" spans="1:43" s="259" customFormat="1" ht="15.75">
      <c r="A51" s="419" t="s">
        <v>810</v>
      </c>
      <c r="B51" s="446" t="s">
        <v>1014</v>
      </c>
      <c r="C51" s="412" t="s">
        <v>239</v>
      </c>
      <c r="D51" s="412" t="s">
        <v>955</v>
      </c>
      <c r="E51" s="412" t="s">
        <v>16</v>
      </c>
      <c r="F51" s="402" t="s">
        <v>48</v>
      </c>
      <c r="G51" s="402">
        <v>29834</v>
      </c>
      <c r="H51" s="418">
        <v>1834</v>
      </c>
      <c r="I51" s="424"/>
      <c r="J51" s="423"/>
      <c r="K51" s="423">
        <v>0</v>
      </c>
      <c r="L51" s="423"/>
      <c r="M51" s="423"/>
      <c r="N51" s="432">
        <v>1127.0029539553211</v>
      </c>
      <c r="O51" s="424"/>
      <c r="P51" s="423"/>
      <c r="Q51" s="423">
        <v>28348.66</v>
      </c>
      <c r="R51" s="423"/>
      <c r="S51" s="423"/>
      <c r="T51" s="422">
        <v>0</v>
      </c>
      <c r="U51" s="424"/>
      <c r="V51" s="423"/>
      <c r="W51" s="422">
        <v>0</v>
      </c>
      <c r="X51" s="431"/>
      <c r="Y51" s="420"/>
      <c r="Z51" s="420"/>
      <c r="AA51" s="420"/>
      <c r="AB51" s="402">
        <v>1127.0029999999999</v>
      </c>
      <c r="AC51" s="402">
        <v>0</v>
      </c>
      <c r="AD51" s="400"/>
      <c r="AE51" s="400">
        <v>28348.66</v>
      </c>
      <c r="AF51" s="401"/>
      <c r="AG51" s="401"/>
      <c r="AH51" s="400"/>
      <c r="AI51" s="400">
        <v>0</v>
      </c>
      <c r="AJ51" s="400">
        <v>0</v>
      </c>
      <c r="AK51" s="400">
        <v>0</v>
      </c>
      <c r="AL51" s="400">
        <v>0</v>
      </c>
      <c r="AM51" s="297">
        <f t="shared" si="0"/>
        <v>29475.7</v>
      </c>
      <c r="AN51" s="296">
        <f>VLOOKUP(A51,'Official Claims 2016Q4'!$B$2:$U$434,7,FALSE)</f>
        <v>1127</v>
      </c>
      <c r="AO51" s="296">
        <f>VLOOKUP(A51,'Official Claims 2016Q4'!$B$2:$U$434,12,FALSE)</f>
        <v>28348.7</v>
      </c>
      <c r="AP51" s="296">
        <f>VLOOKUP(A51,'Official Claims 2016Q4'!$B$2:$U$434,17,FALSE)</f>
        <v>0</v>
      </c>
      <c r="AQ51" s="296">
        <f>VLOOKUP(A51,'Official Claims 2016Q4'!$B$2:$U$434,18,FALSE)</f>
        <v>0</v>
      </c>
    </row>
    <row r="52" spans="1:43" s="259" customFormat="1" ht="15.75">
      <c r="A52" s="419" t="s">
        <v>747</v>
      </c>
      <c r="B52" s="458" t="s">
        <v>1013</v>
      </c>
      <c r="C52" s="412" t="s">
        <v>239</v>
      </c>
      <c r="D52" s="412" t="s">
        <v>955</v>
      </c>
      <c r="E52" s="412" t="s">
        <v>16</v>
      </c>
      <c r="F52" s="402" t="s">
        <v>48</v>
      </c>
      <c r="G52" s="402">
        <v>1123584.6274000001</v>
      </c>
      <c r="H52" s="418">
        <v>100755</v>
      </c>
      <c r="I52" s="424"/>
      <c r="J52" s="423"/>
      <c r="K52" s="423">
        <v>0</v>
      </c>
      <c r="L52" s="423"/>
      <c r="M52" s="423"/>
      <c r="N52" s="432">
        <v>302777.99662983039</v>
      </c>
      <c r="O52" s="424"/>
      <c r="P52" s="423"/>
      <c r="Q52" s="423">
        <v>340249.92511143052</v>
      </c>
      <c r="R52" s="423"/>
      <c r="S52" s="423"/>
      <c r="T52" s="422">
        <v>50000</v>
      </c>
      <c r="U52" s="424"/>
      <c r="V52" s="423"/>
      <c r="W52" s="422">
        <v>450140</v>
      </c>
      <c r="X52" s="431"/>
      <c r="Y52" s="420"/>
      <c r="Z52" s="420"/>
      <c r="AA52" s="420"/>
      <c r="AB52" s="402">
        <v>302778</v>
      </c>
      <c r="AC52" s="402">
        <v>0</v>
      </c>
      <c r="AD52" s="400"/>
      <c r="AE52" s="400">
        <v>340249.92511143052</v>
      </c>
      <c r="AF52" s="401"/>
      <c r="AG52" s="401"/>
      <c r="AH52" s="400"/>
      <c r="AI52" s="400">
        <v>49999.999988569471</v>
      </c>
      <c r="AJ52" s="400">
        <v>0</v>
      </c>
      <c r="AK52" s="400">
        <v>0</v>
      </c>
      <c r="AL52" s="400">
        <v>0</v>
      </c>
      <c r="AM52" s="297">
        <f t="shared" si="0"/>
        <v>1143168</v>
      </c>
      <c r="AN52" s="296">
        <f>VLOOKUP(A52,'Official Claims 2016Q4'!$B$2:$U$434,7,FALSE)</f>
        <v>302778</v>
      </c>
      <c r="AO52" s="296">
        <f>VLOOKUP(A52,'Official Claims 2016Q4'!$B$2:$U$434,12,FALSE)</f>
        <v>390250</v>
      </c>
      <c r="AP52" s="296">
        <f>VLOOKUP(A52,'Official Claims 2016Q4'!$B$2:$U$434,17,FALSE)</f>
        <v>0</v>
      </c>
      <c r="AQ52" s="296">
        <f>VLOOKUP(A52,'Official Claims 2016Q4'!$B$2:$U$434,18,FALSE)</f>
        <v>450140</v>
      </c>
    </row>
    <row r="53" spans="1:43" s="259" customFormat="1" ht="15.75">
      <c r="A53" s="419" t="s">
        <v>653</v>
      </c>
      <c r="B53" s="458" t="s">
        <v>1012</v>
      </c>
      <c r="C53" s="412" t="s">
        <v>239</v>
      </c>
      <c r="D53" s="412" t="s">
        <v>951</v>
      </c>
      <c r="E53" s="412" t="s">
        <v>15</v>
      </c>
      <c r="F53" s="402" t="s">
        <v>67</v>
      </c>
      <c r="G53" s="402">
        <v>4983585.7719000001</v>
      </c>
      <c r="H53" s="418">
        <v>467353</v>
      </c>
      <c r="I53" s="424"/>
      <c r="J53" s="423"/>
      <c r="K53" s="423">
        <v>0</v>
      </c>
      <c r="L53" s="423"/>
      <c r="M53" s="423"/>
      <c r="N53" s="432">
        <v>283015.19027097442</v>
      </c>
      <c r="O53" s="424"/>
      <c r="P53" s="423"/>
      <c r="Q53" s="423">
        <v>2143468.2130918866</v>
      </c>
      <c r="R53" s="423"/>
      <c r="S53" s="423"/>
      <c r="T53" s="422">
        <v>0</v>
      </c>
      <c r="U53" s="424"/>
      <c r="V53" s="423"/>
      <c r="W53" s="422">
        <v>1062</v>
      </c>
      <c r="X53" s="431"/>
      <c r="Y53" s="420"/>
      <c r="Z53" s="420"/>
      <c r="AA53" s="420"/>
      <c r="AB53" s="402">
        <v>283015.2</v>
      </c>
      <c r="AC53" s="402">
        <v>0</v>
      </c>
      <c r="AD53" s="400"/>
      <c r="AE53" s="400">
        <v>2143468.2130918866</v>
      </c>
      <c r="AF53" s="401"/>
      <c r="AG53" s="401"/>
      <c r="AH53" s="400"/>
      <c r="AI53" s="400">
        <v>0</v>
      </c>
      <c r="AJ53" s="400">
        <v>0</v>
      </c>
      <c r="AK53" s="400">
        <v>0</v>
      </c>
      <c r="AL53" s="400">
        <v>0</v>
      </c>
      <c r="AM53" s="297">
        <f t="shared" si="0"/>
        <v>2427546.86</v>
      </c>
      <c r="AN53" s="296">
        <f>VLOOKUP(A53,'Official Claims 2016Q4'!$B$2:$U$434,7,FALSE)</f>
        <v>283015</v>
      </c>
      <c r="AO53" s="296">
        <f>VLOOKUP(A53,'Official Claims 2016Q4'!$B$2:$U$434,12,FALSE)</f>
        <v>2143470</v>
      </c>
      <c r="AP53" s="296">
        <f>VLOOKUP(A53,'Official Claims 2016Q4'!$B$2:$U$434,17,FALSE)</f>
        <v>0</v>
      </c>
      <c r="AQ53" s="296">
        <f>VLOOKUP(A53,'Official Claims 2016Q4'!$B$2:$U$434,18,FALSE)</f>
        <v>1061.8599999999999</v>
      </c>
    </row>
    <row r="54" spans="1:43" s="259" customFormat="1" ht="15.75">
      <c r="A54" s="419" t="s">
        <v>798</v>
      </c>
      <c r="B54" s="458" t="s">
        <v>1011</v>
      </c>
      <c r="C54" s="412" t="s">
        <v>239</v>
      </c>
      <c r="D54" s="412" t="s">
        <v>951</v>
      </c>
      <c r="E54" s="412" t="s">
        <v>16</v>
      </c>
      <c r="F54" s="402" t="s">
        <v>48</v>
      </c>
      <c r="G54" s="402">
        <v>395958.07</v>
      </c>
      <c r="H54" s="418">
        <v>174753</v>
      </c>
      <c r="I54" s="424"/>
      <c r="J54" s="423"/>
      <c r="K54" s="423">
        <v>0</v>
      </c>
      <c r="L54" s="423"/>
      <c r="M54" s="423"/>
      <c r="N54" s="432">
        <v>125083.04108673803</v>
      </c>
      <c r="O54" s="424"/>
      <c r="P54" s="423">
        <v>15000</v>
      </c>
      <c r="Q54" s="423">
        <v>165392.52977549852</v>
      </c>
      <c r="R54" s="423"/>
      <c r="S54" s="423"/>
      <c r="T54" s="422">
        <v>0</v>
      </c>
      <c r="U54" s="424"/>
      <c r="V54" s="423"/>
      <c r="W54" s="422">
        <v>0</v>
      </c>
      <c r="X54" s="431"/>
      <c r="Y54" s="420"/>
      <c r="Z54" s="420"/>
      <c r="AA54" s="420"/>
      <c r="AB54" s="402">
        <v>125083</v>
      </c>
      <c r="AC54" s="402">
        <v>0</v>
      </c>
      <c r="AD54" s="400"/>
      <c r="AE54" s="400">
        <v>165392.52977549852</v>
      </c>
      <c r="AF54" s="401"/>
      <c r="AG54" s="401"/>
      <c r="AH54" s="400"/>
      <c r="AI54" s="400">
        <v>0</v>
      </c>
      <c r="AJ54" s="400">
        <v>0</v>
      </c>
      <c r="AK54" s="400">
        <v>0</v>
      </c>
      <c r="AL54" s="400">
        <v>0</v>
      </c>
      <c r="AM54" s="297">
        <f t="shared" ref="AM54:AM101" si="1">SUM(AN54:AQ54)</f>
        <v>290476</v>
      </c>
      <c r="AN54" s="296">
        <f>VLOOKUP(A54,'Official Claims 2016Q4'!$B$2:$U$434,7,FALSE)</f>
        <v>125083</v>
      </c>
      <c r="AO54" s="296">
        <f>VLOOKUP(A54,'Official Claims 2016Q4'!$B$2:$U$434,12,FALSE)</f>
        <v>165393</v>
      </c>
      <c r="AP54" s="296">
        <f>VLOOKUP(A54,'Official Claims 2016Q4'!$B$2:$U$434,17,FALSE)</f>
        <v>0</v>
      </c>
      <c r="AQ54" s="296">
        <f>VLOOKUP(A54,'Official Claims 2016Q4'!$B$2:$U$434,18,FALSE)</f>
        <v>0</v>
      </c>
    </row>
    <row r="55" spans="1:43" s="259" customFormat="1" ht="15.75">
      <c r="A55" s="419" t="s">
        <v>802</v>
      </c>
      <c r="B55" s="457" t="s">
        <v>1010</v>
      </c>
      <c r="C55" s="412" t="s">
        <v>239</v>
      </c>
      <c r="D55" s="412" t="s">
        <v>955</v>
      </c>
      <c r="E55" s="412" t="s">
        <v>15</v>
      </c>
      <c r="F55" s="402" t="s">
        <v>48</v>
      </c>
      <c r="G55" s="402">
        <v>299526</v>
      </c>
      <c r="H55" s="418">
        <v>42836</v>
      </c>
      <c r="I55" s="424"/>
      <c r="J55" s="423"/>
      <c r="K55" s="423">
        <v>0</v>
      </c>
      <c r="L55" s="423"/>
      <c r="M55" s="423"/>
      <c r="N55" s="432">
        <v>31902.443770899572</v>
      </c>
      <c r="O55" s="424"/>
      <c r="P55" s="423"/>
      <c r="Q55" s="423">
        <v>175569.03106977037</v>
      </c>
      <c r="R55" s="423"/>
      <c r="S55" s="423"/>
      <c r="T55" s="422">
        <v>0</v>
      </c>
      <c r="U55" s="424"/>
      <c r="V55" s="423"/>
      <c r="W55" s="422">
        <v>7612.9299999999994</v>
      </c>
      <c r="X55" s="431"/>
      <c r="Y55" s="420"/>
      <c r="Z55" s="420"/>
      <c r="AA55" s="420"/>
      <c r="AB55" s="402">
        <v>31902.44</v>
      </c>
      <c r="AC55" s="402">
        <v>0</v>
      </c>
      <c r="AD55" s="400"/>
      <c r="AE55" s="400">
        <v>175569.03106977037</v>
      </c>
      <c r="AF55" s="401"/>
      <c r="AG55" s="401"/>
      <c r="AH55" s="400"/>
      <c r="AI55" s="400">
        <v>0</v>
      </c>
      <c r="AJ55" s="400">
        <v>0</v>
      </c>
      <c r="AK55" s="400">
        <v>0</v>
      </c>
      <c r="AL55" s="400">
        <v>0</v>
      </c>
      <c r="AM55" s="297">
        <f t="shared" si="1"/>
        <v>215084.33</v>
      </c>
      <c r="AN55" s="296">
        <f>VLOOKUP(A55,'Official Claims 2016Q4'!$B$2:$U$434,7,FALSE)</f>
        <v>31902.400000000001</v>
      </c>
      <c r="AO55" s="296">
        <f>VLOOKUP(A55,'Official Claims 2016Q4'!$B$2:$U$434,12,FALSE)</f>
        <v>175569</v>
      </c>
      <c r="AP55" s="296">
        <f>VLOOKUP(A55,'Official Claims 2016Q4'!$B$2:$U$434,17,FALSE)</f>
        <v>0</v>
      </c>
      <c r="AQ55" s="296">
        <f>VLOOKUP(A55,'Official Claims 2016Q4'!$B$2:$U$434,18,FALSE)</f>
        <v>7612.93</v>
      </c>
    </row>
    <row r="56" spans="1:43" s="259" customFormat="1" ht="15.75">
      <c r="A56" s="419" t="s">
        <v>1009</v>
      </c>
      <c r="B56" s="457" t="s">
        <v>1008</v>
      </c>
      <c r="C56" s="412" t="s">
        <v>239</v>
      </c>
      <c r="D56" s="412" t="s">
        <v>955</v>
      </c>
      <c r="E56" s="412" t="s">
        <v>15</v>
      </c>
      <c r="F56" s="402" t="s">
        <v>48</v>
      </c>
      <c r="G56" s="402">
        <v>0</v>
      </c>
      <c r="H56" s="418">
        <v>0</v>
      </c>
      <c r="I56" s="424"/>
      <c r="J56" s="423"/>
      <c r="K56" s="423">
        <v>0</v>
      </c>
      <c r="L56" s="423"/>
      <c r="M56" s="423"/>
      <c r="N56" s="432"/>
      <c r="O56" s="424"/>
      <c r="P56" s="423"/>
      <c r="Q56" s="423"/>
      <c r="R56" s="423"/>
      <c r="S56" s="423"/>
      <c r="T56" s="422"/>
      <c r="U56" s="424"/>
      <c r="V56" s="423"/>
      <c r="W56" s="422">
        <v>0</v>
      </c>
      <c r="X56" s="431"/>
      <c r="Y56" s="420"/>
      <c r="Z56" s="420"/>
      <c r="AA56" s="420"/>
      <c r="AB56" s="402"/>
      <c r="AC56" s="402"/>
      <c r="AD56" s="400"/>
      <c r="AE56" s="400">
        <v>0</v>
      </c>
      <c r="AF56" s="401"/>
      <c r="AG56" s="401"/>
      <c r="AH56" s="400"/>
      <c r="AI56" s="400"/>
      <c r="AJ56" s="400"/>
      <c r="AK56" s="400"/>
      <c r="AL56" s="400"/>
      <c r="AM56" s="297"/>
      <c r="AN56" s="296"/>
      <c r="AO56" s="296"/>
      <c r="AP56" s="296"/>
      <c r="AQ56" s="296"/>
    </row>
    <row r="57" spans="1:43" s="259" customFormat="1" ht="15.75">
      <c r="A57" s="419" t="s">
        <v>771</v>
      </c>
      <c r="B57" s="457" t="s">
        <v>1007</v>
      </c>
      <c r="C57" s="412" t="s">
        <v>239</v>
      </c>
      <c r="D57" s="412" t="s">
        <v>955</v>
      </c>
      <c r="E57" s="412" t="s">
        <v>15</v>
      </c>
      <c r="F57" s="402" t="s">
        <v>48</v>
      </c>
      <c r="G57" s="402">
        <v>69202</v>
      </c>
      <c r="H57" s="418">
        <v>2340</v>
      </c>
      <c r="I57" s="424"/>
      <c r="J57" s="423"/>
      <c r="K57" s="423">
        <v>0</v>
      </c>
      <c r="L57" s="423"/>
      <c r="M57" s="423"/>
      <c r="N57" s="432">
        <v>81224.259042295525</v>
      </c>
      <c r="O57" s="424"/>
      <c r="P57" s="423"/>
      <c r="Q57" s="423">
        <v>0</v>
      </c>
      <c r="R57" s="423"/>
      <c r="S57" s="423"/>
      <c r="T57" s="422">
        <v>0</v>
      </c>
      <c r="U57" s="424"/>
      <c r="V57" s="423"/>
      <c r="W57" s="422">
        <v>0</v>
      </c>
      <c r="X57" s="431"/>
      <c r="Y57" s="420"/>
      <c r="Z57" s="420"/>
      <c r="AA57" s="420"/>
      <c r="AB57" s="402">
        <v>81224.259999999995</v>
      </c>
      <c r="AC57" s="402">
        <v>0</v>
      </c>
      <c r="AD57" s="400"/>
      <c r="AE57" s="400">
        <v>0</v>
      </c>
      <c r="AF57" s="401"/>
      <c r="AG57" s="401"/>
      <c r="AH57" s="400"/>
      <c r="AI57" s="400">
        <v>0</v>
      </c>
      <c r="AJ57" s="400">
        <v>0</v>
      </c>
      <c r="AK57" s="400">
        <v>0</v>
      </c>
      <c r="AL57" s="400">
        <v>0</v>
      </c>
      <c r="AM57" s="297">
        <f t="shared" si="1"/>
        <v>81224.3</v>
      </c>
      <c r="AN57" s="296">
        <f>VLOOKUP(A57,'Official Claims 2016Q4'!$B$2:$U$434,7,FALSE)</f>
        <v>81224.3</v>
      </c>
      <c r="AO57" s="296">
        <f>VLOOKUP(A57,'Official Claims 2016Q4'!$B$2:$U$434,12,FALSE)</f>
        <v>0</v>
      </c>
      <c r="AP57" s="296">
        <f>VLOOKUP(A57,'Official Claims 2016Q4'!$B$2:$U$434,17,FALSE)</f>
        <v>0</v>
      </c>
      <c r="AQ57" s="296">
        <f>VLOOKUP(A57,'Official Claims 2016Q4'!$B$2:$U$434,18,FALSE)</f>
        <v>0</v>
      </c>
    </row>
    <row r="58" spans="1:43" s="259" customFormat="1" ht="15.75">
      <c r="A58" s="419" t="s">
        <v>782</v>
      </c>
      <c r="B58" s="457" t="s">
        <v>1006</v>
      </c>
      <c r="C58" s="412" t="s">
        <v>239</v>
      </c>
      <c r="D58" s="412" t="s">
        <v>955</v>
      </c>
      <c r="E58" s="412" t="s">
        <v>15</v>
      </c>
      <c r="F58" s="402" t="s">
        <v>48</v>
      </c>
      <c r="G58" s="402">
        <v>69230</v>
      </c>
      <c r="H58" s="418">
        <v>10736</v>
      </c>
      <c r="I58" s="424"/>
      <c r="J58" s="423"/>
      <c r="K58" s="423">
        <v>0</v>
      </c>
      <c r="L58" s="423"/>
      <c r="M58" s="423"/>
      <c r="N58" s="432">
        <v>38743.563704799824</v>
      </c>
      <c r="O58" s="424"/>
      <c r="P58" s="423"/>
      <c r="Q58" s="423">
        <v>14812.225865990356</v>
      </c>
      <c r="R58" s="423"/>
      <c r="S58" s="423"/>
      <c r="T58" s="422">
        <v>0</v>
      </c>
      <c r="U58" s="424"/>
      <c r="V58" s="423"/>
      <c r="W58" s="422">
        <v>0</v>
      </c>
      <c r="X58" s="431"/>
      <c r="Y58" s="420"/>
      <c r="Z58" s="420"/>
      <c r="AA58" s="420"/>
      <c r="AB58" s="402">
        <v>38743.56</v>
      </c>
      <c r="AC58" s="402">
        <v>0</v>
      </c>
      <c r="AD58" s="400"/>
      <c r="AE58" s="400">
        <v>14812.225865990356</v>
      </c>
      <c r="AF58" s="401"/>
      <c r="AG58" s="401"/>
      <c r="AH58" s="400"/>
      <c r="AI58" s="400">
        <v>0</v>
      </c>
      <c r="AJ58" s="400">
        <v>0</v>
      </c>
      <c r="AK58" s="400">
        <v>0</v>
      </c>
      <c r="AL58" s="400">
        <v>0</v>
      </c>
      <c r="AM58" s="297">
        <f t="shared" si="1"/>
        <v>53555.8</v>
      </c>
      <c r="AN58" s="296">
        <f>VLOOKUP(A58,'Official Claims 2016Q4'!$B$2:$U$434,7,FALSE)</f>
        <v>38743.599999999999</v>
      </c>
      <c r="AO58" s="296">
        <f>VLOOKUP(A58,'Official Claims 2016Q4'!$B$2:$U$434,12,FALSE)</f>
        <v>14812.2</v>
      </c>
      <c r="AP58" s="296">
        <f>VLOOKUP(A58,'Official Claims 2016Q4'!$B$2:$U$434,17,FALSE)</f>
        <v>0</v>
      </c>
      <c r="AQ58" s="296">
        <f>VLOOKUP(A58,'Official Claims 2016Q4'!$B$2:$U$434,18,FALSE)</f>
        <v>0</v>
      </c>
    </row>
    <row r="59" spans="1:43" s="259" customFormat="1" ht="15.75">
      <c r="A59" s="419" t="s">
        <v>702</v>
      </c>
      <c r="B59" s="457" t="s">
        <v>1005</v>
      </c>
      <c r="C59" s="412" t="s">
        <v>239</v>
      </c>
      <c r="D59" s="412" t="s">
        <v>951</v>
      </c>
      <c r="E59" s="412" t="s">
        <v>15</v>
      </c>
      <c r="F59" s="402" t="s">
        <v>48</v>
      </c>
      <c r="G59" s="402">
        <v>742362</v>
      </c>
      <c r="H59" s="418">
        <v>33499</v>
      </c>
      <c r="I59" s="424"/>
      <c r="J59" s="423"/>
      <c r="K59" s="423">
        <v>0</v>
      </c>
      <c r="L59" s="423"/>
      <c r="M59" s="423"/>
      <c r="N59" s="432">
        <v>38477.180606205708</v>
      </c>
      <c r="O59" s="424"/>
      <c r="P59" s="423"/>
      <c r="Q59" s="423">
        <v>12660.919536105645</v>
      </c>
      <c r="R59" s="423"/>
      <c r="S59" s="423"/>
      <c r="T59" s="422">
        <v>0</v>
      </c>
      <c r="U59" s="424"/>
      <c r="V59" s="423"/>
      <c r="W59" s="422">
        <v>0</v>
      </c>
      <c r="X59" s="431"/>
      <c r="Y59" s="420"/>
      <c r="Z59" s="420"/>
      <c r="AA59" s="420"/>
      <c r="AB59" s="402">
        <v>38477.18</v>
      </c>
      <c r="AC59" s="402">
        <v>0</v>
      </c>
      <c r="AD59" s="400"/>
      <c r="AE59" s="400">
        <v>12660.919536105645</v>
      </c>
      <c r="AF59" s="401"/>
      <c r="AG59" s="401"/>
      <c r="AH59" s="400"/>
      <c r="AI59" s="400">
        <v>0</v>
      </c>
      <c r="AJ59" s="400">
        <v>0</v>
      </c>
      <c r="AK59" s="400">
        <v>0</v>
      </c>
      <c r="AL59" s="400">
        <v>0</v>
      </c>
      <c r="AM59" s="297">
        <f t="shared" si="1"/>
        <v>51138.1</v>
      </c>
      <c r="AN59" s="296">
        <f>VLOOKUP(A59,'Official Claims 2016Q4'!$B$2:$U$434,7,FALSE)</f>
        <v>38477.199999999997</v>
      </c>
      <c r="AO59" s="296">
        <f>VLOOKUP(A59,'Official Claims 2016Q4'!$B$2:$U$434,12,FALSE)</f>
        <v>12660.9</v>
      </c>
      <c r="AP59" s="296">
        <f>VLOOKUP(A59,'Official Claims 2016Q4'!$B$2:$U$434,17,FALSE)</f>
        <v>0</v>
      </c>
      <c r="AQ59" s="296">
        <f>VLOOKUP(A59,'Official Claims 2016Q4'!$B$2:$U$434,18,FALSE)</f>
        <v>0</v>
      </c>
    </row>
    <row r="60" spans="1:43" s="259" customFormat="1" ht="15.75">
      <c r="A60" s="419" t="s">
        <v>819</v>
      </c>
      <c r="B60" s="457" t="s">
        <v>1004</v>
      </c>
      <c r="C60" s="412" t="s">
        <v>239</v>
      </c>
      <c r="D60" s="412" t="s">
        <v>955</v>
      </c>
      <c r="E60" s="412" t="s">
        <v>15</v>
      </c>
      <c r="F60" s="402" t="s">
        <v>48</v>
      </c>
      <c r="G60" s="402">
        <v>77860</v>
      </c>
      <c r="H60" s="418">
        <v>11028</v>
      </c>
      <c r="I60" s="424"/>
      <c r="J60" s="423"/>
      <c r="K60" s="423">
        <v>0</v>
      </c>
      <c r="L60" s="423"/>
      <c r="M60" s="423"/>
      <c r="N60" s="432">
        <v>40149.965046705467</v>
      </c>
      <c r="O60" s="424"/>
      <c r="P60" s="423"/>
      <c r="Q60" s="423">
        <v>14844.20512605727</v>
      </c>
      <c r="R60" s="423"/>
      <c r="S60" s="423"/>
      <c r="T60" s="422">
        <v>0</v>
      </c>
      <c r="U60" s="424"/>
      <c r="V60" s="423"/>
      <c r="W60" s="422">
        <v>0</v>
      </c>
      <c r="X60" s="431"/>
      <c r="Y60" s="420"/>
      <c r="Z60" s="420"/>
      <c r="AA60" s="420"/>
      <c r="AB60" s="402">
        <v>40149.96</v>
      </c>
      <c r="AC60" s="402">
        <v>0</v>
      </c>
      <c r="AD60" s="400"/>
      <c r="AE60" s="400">
        <v>14844.20512605727</v>
      </c>
      <c r="AF60" s="401"/>
      <c r="AG60" s="401"/>
      <c r="AH60" s="400"/>
      <c r="AI60" s="400">
        <v>0</v>
      </c>
      <c r="AJ60" s="400">
        <v>0</v>
      </c>
      <c r="AK60" s="400">
        <v>0</v>
      </c>
      <c r="AL60" s="400">
        <v>0</v>
      </c>
      <c r="AM60" s="297">
        <f t="shared" si="1"/>
        <v>54994.2</v>
      </c>
      <c r="AN60" s="296">
        <f>VLOOKUP(A60,'Official Claims 2016Q4'!$B$2:$U$434,7,FALSE)</f>
        <v>40150</v>
      </c>
      <c r="AO60" s="296">
        <f>VLOOKUP(A60,'Official Claims 2016Q4'!$B$2:$U$434,12,FALSE)</f>
        <v>14844.2</v>
      </c>
      <c r="AP60" s="296">
        <f>VLOOKUP(A60,'Official Claims 2016Q4'!$B$2:$U$434,17,FALSE)</f>
        <v>0</v>
      </c>
      <c r="AQ60" s="296">
        <f>VLOOKUP(A60,'Official Claims 2016Q4'!$B$2:$U$434,18,FALSE)</f>
        <v>0</v>
      </c>
    </row>
    <row r="61" spans="1:43" s="259" customFormat="1" ht="15.75">
      <c r="A61" s="419" t="s">
        <v>813</v>
      </c>
      <c r="B61" s="457" t="s">
        <v>1003</v>
      </c>
      <c r="C61" s="412" t="s">
        <v>239</v>
      </c>
      <c r="D61" s="412" t="s">
        <v>951</v>
      </c>
      <c r="E61" s="412" t="s">
        <v>15</v>
      </c>
      <c r="F61" s="402" t="s">
        <v>48</v>
      </c>
      <c r="G61" s="402">
        <v>226108</v>
      </c>
      <c r="H61" s="418">
        <v>16041</v>
      </c>
      <c r="I61" s="424"/>
      <c r="J61" s="423"/>
      <c r="K61" s="423">
        <v>0</v>
      </c>
      <c r="L61" s="423"/>
      <c r="M61" s="423"/>
      <c r="N61" s="432">
        <v>40314.124984798713</v>
      </c>
      <c r="O61" s="424"/>
      <c r="P61" s="423"/>
      <c r="Q61" s="423">
        <v>12558.695818460033</v>
      </c>
      <c r="R61" s="423"/>
      <c r="S61" s="423"/>
      <c r="T61" s="422">
        <v>0</v>
      </c>
      <c r="U61" s="424"/>
      <c r="V61" s="423"/>
      <c r="W61" s="422">
        <v>0</v>
      </c>
      <c r="X61" s="431"/>
      <c r="Y61" s="420"/>
      <c r="Z61" s="420"/>
      <c r="AA61" s="420"/>
      <c r="AB61" s="402">
        <v>40314.129999999997</v>
      </c>
      <c r="AC61" s="402">
        <v>0</v>
      </c>
      <c r="AD61" s="400"/>
      <c r="AE61" s="400">
        <v>12558.695818460033</v>
      </c>
      <c r="AF61" s="401"/>
      <c r="AG61" s="401"/>
      <c r="AH61" s="400"/>
      <c r="AI61" s="400">
        <v>0</v>
      </c>
      <c r="AJ61" s="400">
        <v>0</v>
      </c>
      <c r="AK61" s="400">
        <v>0</v>
      </c>
      <c r="AL61" s="400">
        <v>0</v>
      </c>
      <c r="AM61" s="297">
        <f t="shared" si="1"/>
        <v>52872.800000000003</v>
      </c>
      <c r="AN61" s="296">
        <f>VLOOKUP(A61,'Official Claims 2016Q4'!$B$2:$U$434,7,FALSE)</f>
        <v>40314.1</v>
      </c>
      <c r="AO61" s="296">
        <f>VLOOKUP(A61,'Official Claims 2016Q4'!$B$2:$U$434,12,FALSE)</f>
        <v>12558.7</v>
      </c>
      <c r="AP61" s="296">
        <f>VLOOKUP(A61,'Official Claims 2016Q4'!$B$2:$U$434,17,FALSE)</f>
        <v>0</v>
      </c>
      <c r="AQ61" s="296">
        <f>VLOOKUP(A61,'Official Claims 2016Q4'!$B$2:$U$434,18,FALSE)</f>
        <v>0</v>
      </c>
    </row>
    <row r="62" spans="1:43" s="259" customFormat="1" ht="15.75">
      <c r="A62" s="419" t="s">
        <v>806</v>
      </c>
      <c r="B62" s="457" t="s">
        <v>1002</v>
      </c>
      <c r="C62" s="412" t="s">
        <v>239</v>
      </c>
      <c r="D62" s="412" t="s">
        <v>955</v>
      </c>
      <c r="E62" s="412" t="s">
        <v>15</v>
      </c>
      <c r="F62" s="402" t="s">
        <v>48</v>
      </c>
      <c r="G62" s="402">
        <v>69230</v>
      </c>
      <c r="H62" s="418">
        <v>10736</v>
      </c>
      <c r="I62" s="424"/>
      <c r="J62" s="423"/>
      <c r="K62" s="423">
        <v>0</v>
      </c>
      <c r="L62" s="423"/>
      <c r="M62" s="423"/>
      <c r="N62" s="432">
        <v>39619.321093003418</v>
      </c>
      <c r="O62" s="424"/>
      <c r="P62" s="423"/>
      <c r="Q62" s="423">
        <v>15358.882760865903</v>
      </c>
      <c r="R62" s="423"/>
      <c r="S62" s="423"/>
      <c r="T62" s="422">
        <v>0</v>
      </c>
      <c r="U62" s="424"/>
      <c r="V62" s="423"/>
      <c r="W62" s="422">
        <v>0</v>
      </c>
      <c r="X62" s="431"/>
      <c r="Y62" s="420"/>
      <c r="Z62" s="420"/>
      <c r="AA62" s="420"/>
      <c r="AB62" s="402">
        <v>39619.32</v>
      </c>
      <c r="AC62" s="402">
        <v>0</v>
      </c>
      <c r="AD62" s="400"/>
      <c r="AE62" s="400">
        <v>15358.882760865903</v>
      </c>
      <c r="AF62" s="401"/>
      <c r="AG62" s="401"/>
      <c r="AH62" s="400"/>
      <c r="AI62" s="400">
        <v>0</v>
      </c>
      <c r="AJ62" s="400">
        <v>0</v>
      </c>
      <c r="AK62" s="400">
        <v>0</v>
      </c>
      <c r="AL62" s="400">
        <v>0</v>
      </c>
      <c r="AM62" s="297">
        <f t="shared" si="1"/>
        <v>54978.200000000004</v>
      </c>
      <c r="AN62" s="296">
        <f>VLOOKUP(A62,'Official Claims 2016Q4'!$B$2:$U$434,7,FALSE)</f>
        <v>39619.300000000003</v>
      </c>
      <c r="AO62" s="296">
        <f>VLOOKUP(A62,'Official Claims 2016Q4'!$B$2:$U$434,12,FALSE)</f>
        <v>15358.9</v>
      </c>
      <c r="AP62" s="296">
        <f>VLOOKUP(A62,'Official Claims 2016Q4'!$B$2:$U$434,17,FALSE)</f>
        <v>0</v>
      </c>
      <c r="AQ62" s="296">
        <f>VLOOKUP(A62,'Official Claims 2016Q4'!$B$2:$U$434,18,FALSE)</f>
        <v>0</v>
      </c>
    </row>
    <row r="63" spans="1:43" s="259" customFormat="1" ht="15.75">
      <c r="A63" s="419" t="s">
        <v>814</v>
      </c>
      <c r="B63" s="457" t="s">
        <v>1001</v>
      </c>
      <c r="C63" s="412" t="s">
        <v>239</v>
      </c>
      <c r="D63" s="412" t="s">
        <v>955</v>
      </c>
      <c r="E63" s="412" t="s">
        <v>15</v>
      </c>
      <c r="F63" s="402" t="s">
        <v>48</v>
      </c>
      <c r="G63" s="402">
        <v>69230</v>
      </c>
      <c r="H63" s="418">
        <v>10736</v>
      </c>
      <c r="I63" s="424"/>
      <c r="J63" s="423"/>
      <c r="K63" s="423">
        <v>0</v>
      </c>
      <c r="L63" s="423"/>
      <c r="M63" s="423"/>
      <c r="N63" s="432">
        <v>39279.539852243244</v>
      </c>
      <c r="O63" s="424"/>
      <c r="P63" s="423"/>
      <c r="Q63" s="423">
        <v>14841.156217081336</v>
      </c>
      <c r="R63" s="423"/>
      <c r="S63" s="423"/>
      <c r="T63" s="422">
        <v>0</v>
      </c>
      <c r="U63" s="424"/>
      <c r="V63" s="423"/>
      <c r="W63" s="422">
        <v>0</v>
      </c>
      <c r="X63" s="431"/>
      <c r="Y63" s="420"/>
      <c r="Z63" s="420"/>
      <c r="AA63" s="420"/>
      <c r="AB63" s="402">
        <v>39279.54</v>
      </c>
      <c r="AC63" s="402">
        <v>0</v>
      </c>
      <c r="AD63" s="400"/>
      <c r="AE63" s="400">
        <v>14841.156217081336</v>
      </c>
      <c r="AF63" s="401"/>
      <c r="AG63" s="401"/>
      <c r="AH63" s="400"/>
      <c r="AI63" s="400">
        <v>0</v>
      </c>
      <c r="AJ63" s="400">
        <v>0</v>
      </c>
      <c r="AK63" s="400">
        <v>0</v>
      </c>
      <c r="AL63" s="400">
        <v>0</v>
      </c>
      <c r="AM63" s="297">
        <f t="shared" si="1"/>
        <v>54120.7</v>
      </c>
      <c r="AN63" s="296">
        <f>VLOOKUP(A63,'Official Claims 2016Q4'!$B$2:$U$434,7,FALSE)</f>
        <v>39279.5</v>
      </c>
      <c r="AO63" s="296">
        <f>VLOOKUP(A63,'Official Claims 2016Q4'!$B$2:$U$434,12,FALSE)</f>
        <v>14841.2</v>
      </c>
      <c r="AP63" s="296">
        <f>VLOOKUP(A63,'Official Claims 2016Q4'!$B$2:$U$434,17,FALSE)</f>
        <v>0</v>
      </c>
      <c r="AQ63" s="296">
        <f>VLOOKUP(A63,'Official Claims 2016Q4'!$B$2:$U$434,18,FALSE)</f>
        <v>0</v>
      </c>
    </row>
    <row r="64" spans="1:43" s="259" customFormat="1" ht="15.75">
      <c r="A64" s="419" t="s">
        <v>786</v>
      </c>
      <c r="B64" s="457" t="s">
        <v>1000</v>
      </c>
      <c r="C64" s="412" t="s">
        <v>239</v>
      </c>
      <c r="D64" s="412" t="s">
        <v>955</v>
      </c>
      <c r="E64" s="412" t="s">
        <v>15</v>
      </c>
      <c r="F64" s="402" t="s">
        <v>48</v>
      </c>
      <c r="G64" s="402">
        <v>1379962</v>
      </c>
      <c r="H64" s="418">
        <v>46665</v>
      </c>
      <c r="I64" s="424"/>
      <c r="J64" s="423"/>
      <c r="K64" s="423">
        <v>0</v>
      </c>
      <c r="L64" s="423"/>
      <c r="M64" s="423"/>
      <c r="N64" s="432">
        <v>9033.2525415723103</v>
      </c>
      <c r="O64" s="424"/>
      <c r="P64" s="423"/>
      <c r="Q64" s="423">
        <v>0</v>
      </c>
      <c r="R64" s="423"/>
      <c r="S64" s="423"/>
      <c r="T64" s="422">
        <v>0</v>
      </c>
      <c r="U64" s="424"/>
      <c r="V64" s="423"/>
      <c r="W64" s="422">
        <v>225000</v>
      </c>
      <c r="X64" s="431"/>
      <c r="Y64" s="420"/>
      <c r="Z64" s="420"/>
      <c r="AA64" s="420"/>
      <c r="AB64" s="402">
        <v>9033.2530000000006</v>
      </c>
      <c r="AC64" s="402">
        <v>0</v>
      </c>
      <c r="AD64" s="400"/>
      <c r="AE64" s="400">
        <v>0</v>
      </c>
      <c r="AF64" s="401"/>
      <c r="AG64" s="401"/>
      <c r="AH64" s="400"/>
      <c r="AI64" s="400">
        <v>0</v>
      </c>
      <c r="AJ64" s="400">
        <v>0</v>
      </c>
      <c r="AK64" s="400">
        <v>0</v>
      </c>
      <c r="AL64" s="400">
        <v>0</v>
      </c>
      <c r="AM64" s="297">
        <f t="shared" si="1"/>
        <v>234033.25</v>
      </c>
      <c r="AN64" s="296">
        <f>VLOOKUP(A64,'Official Claims 2016Q4'!$B$2:$U$434,7,FALSE)</f>
        <v>9033.25</v>
      </c>
      <c r="AO64" s="296">
        <f>VLOOKUP(A64,'Official Claims 2016Q4'!$B$2:$U$434,12,FALSE)</f>
        <v>0</v>
      </c>
      <c r="AP64" s="296">
        <f>VLOOKUP(A64,'Official Claims 2016Q4'!$B$2:$U$434,17,FALSE)</f>
        <v>0</v>
      </c>
      <c r="AQ64" s="296">
        <f>VLOOKUP(A64,'Official Claims 2016Q4'!$B$2:$U$434,18,FALSE)</f>
        <v>225000</v>
      </c>
    </row>
    <row r="65" spans="1:43" s="259" customFormat="1" ht="15.75">
      <c r="A65" s="419" t="s">
        <v>800</v>
      </c>
      <c r="B65" s="457" t="s">
        <v>999</v>
      </c>
      <c r="C65" s="412" t="s">
        <v>239</v>
      </c>
      <c r="D65" s="412" t="s">
        <v>955</v>
      </c>
      <c r="E65" s="412" t="s">
        <v>15</v>
      </c>
      <c r="F65" s="402" t="s">
        <v>48</v>
      </c>
      <c r="G65" s="402">
        <v>647634</v>
      </c>
      <c r="H65" s="418">
        <v>21901</v>
      </c>
      <c r="I65" s="424"/>
      <c r="J65" s="423"/>
      <c r="K65" s="423"/>
      <c r="L65" s="423"/>
      <c r="M65" s="423"/>
      <c r="N65" s="432">
        <v>982449.30549067329</v>
      </c>
      <c r="O65" s="424"/>
      <c r="P65" s="423"/>
      <c r="Q65" s="423">
        <v>1240.2600000000002</v>
      </c>
      <c r="R65" s="423"/>
      <c r="S65" s="423"/>
      <c r="T65" s="422">
        <v>0</v>
      </c>
      <c r="U65" s="424"/>
      <c r="V65" s="423"/>
      <c r="W65" s="422">
        <v>0</v>
      </c>
      <c r="X65" s="431"/>
      <c r="Y65" s="420"/>
      <c r="Z65" s="420"/>
      <c r="AA65" s="420"/>
      <c r="AB65" s="402">
        <v>982449.3</v>
      </c>
      <c r="AC65" s="402">
        <v>0</v>
      </c>
      <c r="AD65" s="400"/>
      <c r="AE65" s="400">
        <v>1240.2600000000002</v>
      </c>
      <c r="AF65" s="401"/>
      <c r="AG65" s="401"/>
      <c r="AH65" s="400"/>
      <c r="AI65" s="400">
        <v>0</v>
      </c>
      <c r="AJ65" s="400">
        <v>0</v>
      </c>
      <c r="AK65" s="400">
        <v>0</v>
      </c>
      <c r="AL65" s="400">
        <v>0</v>
      </c>
      <c r="AM65" s="297">
        <f t="shared" si="1"/>
        <v>983689.26</v>
      </c>
      <c r="AN65" s="296">
        <f>VLOOKUP(A65,'Official Claims 2016Q4'!$B$2:$U$434,7,FALSE)</f>
        <v>982449</v>
      </c>
      <c r="AO65" s="296">
        <f>VLOOKUP(A65,'Official Claims 2016Q4'!$B$2:$U$434,12,FALSE)</f>
        <v>1240.26</v>
      </c>
      <c r="AP65" s="296">
        <f>VLOOKUP(A65,'Official Claims 2016Q4'!$B$2:$U$434,17,FALSE)</f>
        <v>0</v>
      </c>
      <c r="AQ65" s="296">
        <f>VLOOKUP(A65,'Official Claims 2016Q4'!$B$2:$U$434,18,FALSE)</f>
        <v>0</v>
      </c>
    </row>
    <row r="66" spans="1:43" s="259" customFormat="1" ht="15.75">
      <c r="A66" s="419" t="s">
        <v>647</v>
      </c>
      <c r="B66" s="456" t="s">
        <v>998</v>
      </c>
      <c r="C66" s="412" t="s">
        <v>952</v>
      </c>
      <c r="D66" s="412" t="s">
        <v>951</v>
      </c>
      <c r="E66" s="412" t="s">
        <v>15</v>
      </c>
      <c r="F66" s="402" t="s">
        <v>48</v>
      </c>
      <c r="G66" s="402">
        <v>1811507.1767</v>
      </c>
      <c r="H66" s="418">
        <v>49865</v>
      </c>
      <c r="I66" s="424"/>
      <c r="J66" s="423"/>
      <c r="K66" s="423">
        <v>7819.7399999999325</v>
      </c>
      <c r="L66" s="423"/>
      <c r="M66" s="423"/>
      <c r="N66" s="432">
        <v>53234.858319501916</v>
      </c>
      <c r="O66" s="424"/>
      <c r="P66" s="423"/>
      <c r="Q66" s="423">
        <v>260733.28168049827</v>
      </c>
      <c r="R66" s="423"/>
      <c r="S66" s="423"/>
      <c r="T66" s="422">
        <v>189724.99999999988</v>
      </c>
      <c r="U66" s="424"/>
      <c r="V66" s="423"/>
      <c r="W66" s="422">
        <v>64487</v>
      </c>
      <c r="X66" s="431"/>
      <c r="Y66" s="420"/>
      <c r="Z66" s="420"/>
      <c r="AA66" s="420"/>
      <c r="AB66" s="402">
        <v>53234.86</v>
      </c>
      <c r="AC66" s="402">
        <v>7819.74</v>
      </c>
      <c r="AD66" s="400"/>
      <c r="AE66" s="400">
        <v>260733.28168049827</v>
      </c>
      <c r="AF66" s="401"/>
      <c r="AG66" s="401"/>
      <c r="AH66" s="400"/>
      <c r="AI66" s="400">
        <v>75173.877698277603</v>
      </c>
      <c r="AJ66" s="400">
        <v>0</v>
      </c>
      <c r="AK66" s="400">
        <v>0</v>
      </c>
      <c r="AL66" s="400">
        <v>114551.12230172228</v>
      </c>
      <c r="AM66" s="297">
        <f t="shared" si="1"/>
        <v>575999.84</v>
      </c>
      <c r="AN66" s="296">
        <f>VLOOKUP(A66,'Official Claims 2016Q4'!$B$2:$U$434,7,FALSE)</f>
        <v>61054.64</v>
      </c>
      <c r="AO66" s="296">
        <f>VLOOKUP(A66,'Official Claims 2016Q4'!$B$2:$U$434,12,FALSE)</f>
        <v>-293524</v>
      </c>
      <c r="AP66" s="296">
        <f>VLOOKUP(A66,'Official Claims 2016Q4'!$B$2:$U$434,17,FALSE)</f>
        <v>743982</v>
      </c>
      <c r="AQ66" s="296">
        <f>VLOOKUP(A66,'Official Claims 2016Q4'!$B$2:$U$434,18,FALSE)</f>
        <v>64487.199999999997</v>
      </c>
    </row>
    <row r="67" spans="1:43" s="259" customFormat="1" ht="15.75">
      <c r="A67" s="419" t="s">
        <v>742</v>
      </c>
      <c r="B67" s="456" t="s">
        <v>997</v>
      </c>
      <c r="C67" s="412" t="s">
        <v>952</v>
      </c>
      <c r="D67" s="412" t="s">
        <v>951</v>
      </c>
      <c r="E67" s="412" t="s">
        <v>15</v>
      </c>
      <c r="F67" s="402" t="s">
        <v>319</v>
      </c>
      <c r="G67" s="402">
        <v>983318.69439999992</v>
      </c>
      <c r="H67" s="418">
        <v>23351</v>
      </c>
      <c r="I67" s="424"/>
      <c r="J67" s="423"/>
      <c r="K67" s="423">
        <v>12950</v>
      </c>
      <c r="L67" s="423"/>
      <c r="M67" s="423"/>
      <c r="N67" s="432">
        <v>19033.254429745975</v>
      </c>
      <c r="O67" s="424"/>
      <c r="P67" s="423"/>
      <c r="Q67" s="423">
        <v>163330.17884202409</v>
      </c>
      <c r="R67" s="423"/>
      <c r="S67" s="423"/>
      <c r="T67" s="422">
        <v>114051.94999999998</v>
      </c>
      <c r="U67" s="424"/>
      <c r="V67" s="423"/>
      <c r="W67" s="422">
        <v>3301.2467282299499</v>
      </c>
      <c r="X67" s="431"/>
      <c r="Y67" s="420"/>
      <c r="Z67" s="420"/>
      <c r="AA67" s="420"/>
      <c r="AB67" s="402">
        <v>19033.25</v>
      </c>
      <c r="AC67" s="402">
        <v>12950</v>
      </c>
      <c r="AD67" s="400"/>
      <c r="AE67" s="400">
        <v>163330.17884202409</v>
      </c>
      <c r="AF67" s="401"/>
      <c r="AG67" s="401"/>
      <c r="AH67" s="400"/>
      <c r="AI67" s="400">
        <v>10327.610155834614</v>
      </c>
      <c r="AJ67" s="400">
        <v>0</v>
      </c>
      <c r="AK67" s="400">
        <v>82787.738834213626</v>
      </c>
      <c r="AL67" s="400">
        <v>20936.601009951744</v>
      </c>
      <c r="AM67" s="297">
        <f t="shared" si="1"/>
        <v>312666.76089999999</v>
      </c>
      <c r="AN67" s="296">
        <f>VLOOKUP(A67,'Official Claims 2016Q4'!$B$2:$U$434,7,FALSE)</f>
        <v>31983.3</v>
      </c>
      <c r="AO67" s="296">
        <f>VLOOKUP(A67,'Official Claims 2016Q4'!$B$2:$U$434,12,FALSE)</f>
        <v>140554</v>
      </c>
      <c r="AP67" s="296">
        <f>VLOOKUP(A67,'Official Claims 2016Q4'!$B$2:$U$434,17,FALSE)</f>
        <v>136827.75089999998</v>
      </c>
      <c r="AQ67" s="296">
        <f>VLOOKUP(A67,'Official Claims 2016Q4'!$B$2:$U$434,18,FALSE)</f>
        <v>3301.71</v>
      </c>
    </row>
    <row r="68" spans="1:43" s="259" customFormat="1" ht="15.75">
      <c r="A68" s="419" t="s">
        <v>648</v>
      </c>
      <c r="B68" s="456" t="s">
        <v>996</v>
      </c>
      <c r="C68" s="412" t="s">
        <v>952</v>
      </c>
      <c r="D68" s="412" t="s">
        <v>951</v>
      </c>
      <c r="E68" s="412" t="s">
        <v>15</v>
      </c>
      <c r="F68" s="402" t="s">
        <v>67</v>
      </c>
      <c r="G68" s="402">
        <v>917152.79440000001</v>
      </c>
      <c r="H68" s="418">
        <v>59758</v>
      </c>
      <c r="I68" s="424"/>
      <c r="J68" s="423"/>
      <c r="K68" s="423">
        <v>75038.75</v>
      </c>
      <c r="L68" s="423"/>
      <c r="M68" s="423"/>
      <c r="N68" s="432">
        <v>4786.1664326116133</v>
      </c>
      <c r="O68" s="424"/>
      <c r="P68" s="423"/>
      <c r="Q68" s="423">
        <v>433177.62356738863</v>
      </c>
      <c r="R68" s="423"/>
      <c r="S68" s="423"/>
      <c r="T68" s="422">
        <v>420109.99999999977</v>
      </c>
      <c r="U68" s="424"/>
      <c r="V68" s="423"/>
      <c r="W68" s="422">
        <v>51903</v>
      </c>
      <c r="X68" s="431"/>
      <c r="Y68" s="420"/>
      <c r="Z68" s="420"/>
      <c r="AA68" s="420"/>
      <c r="AB68" s="402">
        <v>4786.1670000000004</v>
      </c>
      <c r="AC68" s="402">
        <v>75038.75</v>
      </c>
      <c r="AD68" s="400"/>
      <c r="AE68" s="400">
        <v>433177.62356738863</v>
      </c>
      <c r="AF68" s="401"/>
      <c r="AG68" s="401"/>
      <c r="AH68" s="400"/>
      <c r="AI68" s="400">
        <v>0</v>
      </c>
      <c r="AJ68" s="400">
        <v>420109.99999999977</v>
      </c>
      <c r="AK68" s="400">
        <v>0</v>
      </c>
      <c r="AL68" s="400">
        <v>0</v>
      </c>
      <c r="AM68" s="297">
        <f t="shared" si="1"/>
        <v>985015.59274999995</v>
      </c>
      <c r="AN68" s="296">
        <f>VLOOKUP(A68,'Official Claims 2016Q4'!$B$2:$U$434,7,FALSE)</f>
        <v>79824.97</v>
      </c>
      <c r="AO68" s="296">
        <f>VLOOKUP(A68,'Official Claims 2016Q4'!$B$2:$U$434,12,FALSE)</f>
        <v>436628</v>
      </c>
      <c r="AP68" s="296">
        <f>VLOOKUP(A68,'Official Claims 2016Q4'!$B$2:$U$434,17,FALSE)</f>
        <v>416660.02275000006</v>
      </c>
      <c r="AQ68" s="296">
        <f>VLOOKUP(A68,'Official Claims 2016Q4'!$B$2:$U$434,18,FALSE)</f>
        <v>51902.6</v>
      </c>
    </row>
    <row r="69" spans="1:43" s="259" customFormat="1" ht="15.75">
      <c r="A69" s="419" t="s">
        <v>796</v>
      </c>
      <c r="B69" s="456" t="s">
        <v>995</v>
      </c>
      <c r="C69" s="412" t="s">
        <v>952</v>
      </c>
      <c r="D69" s="412" t="s">
        <v>951</v>
      </c>
      <c r="E69" s="412" t="s">
        <v>15</v>
      </c>
      <c r="F69" s="402" t="s">
        <v>67</v>
      </c>
      <c r="G69" s="402">
        <v>3816472.77814531</v>
      </c>
      <c r="H69" s="418">
        <v>8995</v>
      </c>
      <c r="I69" s="424"/>
      <c r="J69" s="423"/>
      <c r="K69" s="423">
        <v>46131.189999999944</v>
      </c>
      <c r="L69" s="423"/>
      <c r="M69" s="423"/>
      <c r="N69" s="432">
        <v>6658.7673926290563</v>
      </c>
      <c r="O69" s="424"/>
      <c r="P69" s="423"/>
      <c r="Q69" s="423">
        <v>2029381.5742466617</v>
      </c>
      <c r="R69" s="423"/>
      <c r="S69" s="423"/>
      <c r="T69" s="422">
        <v>1467363.8100000005</v>
      </c>
      <c r="U69" s="424"/>
      <c r="V69" s="423"/>
      <c r="W69" s="422">
        <v>169679</v>
      </c>
      <c r="X69" s="431"/>
      <c r="Y69" s="420"/>
      <c r="Z69" s="420"/>
      <c r="AA69" s="420"/>
      <c r="AB69" s="402">
        <v>6658.768</v>
      </c>
      <c r="AC69" s="402">
        <v>46131.19</v>
      </c>
      <c r="AD69" s="400"/>
      <c r="AE69" s="400">
        <v>2029381.5742466617</v>
      </c>
      <c r="AF69" s="401"/>
      <c r="AG69" s="401"/>
      <c r="AH69" s="400"/>
      <c r="AI69" s="400">
        <v>0</v>
      </c>
      <c r="AJ69" s="400">
        <v>0</v>
      </c>
      <c r="AK69" s="400">
        <v>760639.81224377186</v>
      </c>
      <c r="AL69" s="400">
        <v>706723.99775622867</v>
      </c>
      <c r="AM69" s="297">
        <f t="shared" si="1"/>
        <v>3719214.4251999995</v>
      </c>
      <c r="AN69" s="296">
        <f>VLOOKUP(A69,'Official Claims 2016Q4'!$B$2:$U$434,7,FALSE)</f>
        <v>52789.97</v>
      </c>
      <c r="AO69" s="296">
        <f>VLOOKUP(A69,'Official Claims 2016Q4'!$B$2:$U$434,12,FALSE)</f>
        <v>243380</v>
      </c>
      <c r="AP69" s="296">
        <f>VLOOKUP(A69,'Official Claims 2016Q4'!$B$2:$U$434,17,FALSE)</f>
        <v>3253365.4551999997</v>
      </c>
      <c r="AQ69" s="296">
        <f>VLOOKUP(A69,'Official Claims 2016Q4'!$B$2:$U$434,18,FALSE)</f>
        <v>169679</v>
      </c>
    </row>
    <row r="70" spans="1:43" s="259" customFormat="1" ht="15.75">
      <c r="A70" s="419" t="s">
        <v>797</v>
      </c>
      <c r="B70" s="456" t="s">
        <v>994</v>
      </c>
      <c r="C70" s="412" t="s">
        <v>952</v>
      </c>
      <c r="D70" s="412" t="s">
        <v>951</v>
      </c>
      <c r="E70" s="412" t="s">
        <v>15</v>
      </c>
      <c r="F70" s="402" t="s">
        <v>48</v>
      </c>
      <c r="G70" s="402">
        <v>1088784</v>
      </c>
      <c r="H70" s="418">
        <v>116476</v>
      </c>
      <c r="I70" s="424"/>
      <c r="J70" s="423"/>
      <c r="K70" s="423">
        <v>0</v>
      </c>
      <c r="L70" s="423"/>
      <c r="M70" s="423"/>
      <c r="N70" s="432">
        <v>15818.677744024169</v>
      </c>
      <c r="O70" s="424"/>
      <c r="P70" s="423"/>
      <c r="Q70" s="423">
        <v>229640.99225597578</v>
      </c>
      <c r="R70" s="423"/>
      <c r="S70" s="423"/>
      <c r="T70" s="422">
        <v>0</v>
      </c>
      <c r="U70" s="424"/>
      <c r="V70" s="423"/>
      <c r="W70" s="422">
        <v>0</v>
      </c>
      <c r="X70" s="431"/>
      <c r="Y70" s="420"/>
      <c r="Z70" s="420"/>
      <c r="AA70" s="420"/>
      <c r="AB70" s="402">
        <v>15818.68</v>
      </c>
      <c r="AC70" s="402">
        <v>0</v>
      </c>
      <c r="AD70" s="400"/>
      <c r="AE70" s="400">
        <v>229640.99225597578</v>
      </c>
      <c r="AF70" s="401"/>
      <c r="AG70" s="401"/>
      <c r="AH70" s="400"/>
      <c r="AI70" s="400">
        <v>0</v>
      </c>
      <c r="AJ70" s="400">
        <v>0</v>
      </c>
      <c r="AK70" s="400">
        <v>0</v>
      </c>
      <c r="AL70" s="400">
        <v>0</v>
      </c>
      <c r="AM70" s="297">
        <f t="shared" si="1"/>
        <v>245459.7</v>
      </c>
      <c r="AN70" s="296">
        <f>VLOOKUP(A70,'Official Claims 2016Q4'!$B$2:$U$434,7,FALSE)</f>
        <v>15818.7</v>
      </c>
      <c r="AO70" s="296">
        <f>VLOOKUP(A70,'Official Claims 2016Q4'!$B$2:$U$434,12,FALSE)</f>
        <v>229641</v>
      </c>
      <c r="AP70" s="296">
        <f>VLOOKUP(A70,'Official Claims 2016Q4'!$B$2:$U$434,17,FALSE)</f>
        <v>0</v>
      </c>
      <c r="AQ70" s="296">
        <f>VLOOKUP(A70,'Official Claims 2016Q4'!$B$2:$U$434,18,FALSE)</f>
        <v>0</v>
      </c>
    </row>
    <row r="71" spans="1:43" s="259" customFormat="1" ht="15.75">
      <c r="A71" s="419" t="s">
        <v>799</v>
      </c>
      <c r="B71" s="456" t="s">
        <v>993</v>
      </c>
      <c r="C71" s="412" t="s">
        <v>952</v>
      </c>
      <c r="D71" s="412" t="s">
        <v>951</v>
      </c>
      <c r="E71" s="412" t="s">
        <v>15</v>
      </c>
      <c r="F71" s="402" t="s">
        <v>67</v>
      </c>
      <c r="G71" s="402">
        <v>0</v>
      </c>
      <c r="H71" s="418">
        <v>0</v>
      </c>
      <c r="I71" s="424"/>
      <c r="J71" s="423"/>
      <c r="K71" s="423">
        <v>0</v>
      </c>
      <c r="L71" s="423"/>
      <c r="M71" s="423"/>
      <c r="N71" s="432">
        <v>0</v>
      </c>
      <c r="O71" s="424"/>
      <c r="P71" s="423"/>
      <c r="Q71" s="423">
        <v>0</v>
      </c>
      <c r="R71" s="423"/>
      <c r="S71" s="423"/>
      <c r="T71" s="422">
        <v>0</v>
      </c>
      <c r="U71" s="424"/>
      <c r="V71" s="423"/>
      <c r="W71" s="422">
        <v>0</v>
      </c>
      <c r="X71" s="431"/>
      <c r="Y71" s="420"/>
      <c r="Z71" s="420"/>
      <c r="AA71" s="420"/>
      <c r="AB71" s="402">
        <v>0</v>
      </c>
      <c r="AC71" s="402">
        <v>0</v>
      </c>
      <c r="AD71" s="400"/>
      <c r="AE71" s="400">
        <v>0</v>
      </c>
      <c r="AF71" s="401"/>
      <c r="AG71" s="401"/>
      <c r="AH71" s="400"/>
      <c r="AI71" s="400">
        <v>0</v>
      </c>
      <c r="AJ71" s="400">
        <v>0</v>
      </c>
      <c r="AK71" s="400">
        <v>0</v>
      </c>
      <c r="AL71" s="400">
        <v>0</v>
      </c>
      <c r="AM71" s="297">
        <f t="shared" si="1"/>
        <v>0</v>
      </c>
      <c r="AN71" s="296">
        <f>VLOOKUP(A71,'Official Claims 2016Q4'!$B$2:$U$434,7,FALSE)</f>
        <v>0</v>
      </c>
      <c r="AO71" s="296">
        <f>VLOOKUP(A71,'Official Claims 2016Q4'!$B$2:$U$434,12,FALSE)</f>
        <v>0</v>
      </c>
      <c r="AP71" s="296">
        <f>VLOOKUP(A71,'Official Claims 2016Q4'!$B$2:$U$434,17,FALSE)</f>
        <v>0</v>
      </c>
      <c r="AQ71" s="296">
        <f>VLOOKUP(A71,'Official Claims 2016Q4'!$B$2:$U$434,18,FALSE)</f>
        <v>0</v>
      </c>
    </row>
    <row r="72" spans="1:43" s="259" customFormat="1" ht="15.75">
      <c r="A72" s="419" t="s">
        <v>643</v>
      </c>
      <c r="B72" s="456" t="s">
        <v>992</v>
      </c>
      <c r="C72" s="412" t="s">
        <v>952</v>
      </c>
      <c r="D72" s="412" t="s">
        <v>955</v>
      </c>
      <c r="E72" s="412" t="s">
        <v>15</v>
      </c>
      <c r="F72" s="402" t="s">
        <v>67</v>
      </c>
      <c r="G72" s="402">
        <v>317612</v>
      </c>
      <c r="H72" s="418">
        <v>26343</v>
      </c>
      <c r="I72" s="424"/>
      <c r="J72" s="423"/>
      <c r="K72" s="423">
        <v>474.71000000000004</v>
      </c>
      <c r="L72" s="423"/>
      <c r="M72" s="423"/>
      <c r="N72" s="432">
        <v>6776.2246566463655</v>
      </c>
      <c r="O72" s="424"/>
      <c r="P72" s="423"/>
      <c r="Q72" s="423">
        <v>17404.75028873669</v>
      </c>
      <c r="R72" s="423"/>
      <c r="S72" s="423"/>
      <c r="T72" s="422">
        <v>2974.9999999999964</v>
      </c>
      <c r="U72" s="424"/>
      <c r="V72" s="423"/>
      <c r="W72" s="422">
        <v>2559.48505461695</v>
      </c>
      <c r="X72" s="431"/>
      <c r="Y72" s="420"/>
      <c r="Z72" s="420"/>
      <c r="AA72" s="420"/>
      <c r="AB72" s="402">
        <v>6776.2250000000004</v>
      </c>
      <c r="AC72" s="402">
        <v>474.71</v>
      </c>
      <c r="AD72" s="400"/>
      <c r="AE72" s="400">
        <v>17404.75028873669</v>
      </c>
      <c r="AF72" s="401"/>
      <c r="AG72" s="401"/>
      <c r="AH72" s="400"/>
      <c r="AI72" s="400">
        <v>2974.9999999999964</v>
      </c>
      <c r="AJ72" s="400">
        <v>0</v>
      </c>
      <c r="AK72" s="400">
        <v>0</v>
      </c>
      <c r="AL72" s="400">
        <v>0</v>
      </c>
      <c r="AM72" s="297">
        <f t="shared" si="1"/>
        <v>30190.23</v>
      </c>
      <c r="AN72" s="296">
        <f>VLOOKUP(A72,'Official Claims 2016Q4'!$B$2:$U$434,7,FALSE)</f>
        <v>7250.93</v>
      </c>
      <c r="AO72" s="296">
        <f>VLOOKUP(A72,'Official Claims 2016Q4'!$B$2:$U$434,12,FALSE)</f>
        <v>18629.8</v>
      </c>
      <c r="AP72" s="296">
        <f>VLOOKUP(A72,'Official Claims 2016Q4'!$B$2:$U$434,17,FALSE)</f>
        <v>1750</v>
      </c>
      <c r="AQ72" s="296">
        <f>VLOOKUP(A72,'Official Claims 2016Q4'!$B$2:$U$434,18,FALSE)</f>
        <v>2559.5</v>
      </c>
    </row>
    <row r="73" spans="1:43" s="259" customFormat="1" ht="15.75">
      <c r="A73" s="419" t="s">
        <v>783</v>
      </c>
      <c r="B73" s="456" t="s">
        <v>991</v>
      </c>
      <c r="C73" s="412" t="s">
        <v>952</v>
      </c>
      <c r="D73" s="412" t="s">
        <v>955</v>
      </c>
      <c r="E73" s="412" t="s">
        <v>15</v>
      </c>
      <c r="F73" s="402" t="s">
        <v>69</v>
      </c>
      <c r="G73" s="402">
        <v>567896.88520000002</v>
      </c>
      <c r="H73" s="418">
        <v>32817</v>
      </c>
      <c r="I73" s="424"/>
      <c r="J73" s="423"/>
      <c r="K73" s="423">
        <v>0</v>
      </c>
      <c r="L73" s="423"/>
      <c r="M73" s="423"/>
      <c r="N73" s="432">
        <v>1747.1499999999999</v>
      </c>
      <c r="O73" s="424"/>
      <c r="P73" s="423"/>
      <c r="Q73" s="423">
        <v>65605.88</v>
      </c>
      <c r="R73" s="423"/>
      <c r="S73" s="423"/>
      <c r="T73" s="422"/>
      <c r="U73" s="424"/>
      <c r="V73" s="423"/>
      <c r="W73" s="422">
        <v>0</v>
      </c>
      <c r="X73" s="431"/>
      <c r="Y73" s="420"/>
      <c r="Z73" s="420"/>
      <c r="AA73" s="420"/>
      <c r="AB73" s="402">
        <v>1747.15</v>
      </c>
      <c r="AC73" s="402">
        <v>0</v>
      </c>
      <c r="AD73" s="400"/>
      <c r="AE73" s="400">
        <v>65605.88</v>
      </c>
      <c r="AF73" s="401"/>
      <c r="AG73" s="401"/>
      <c r="AH73" s="400"/>
      <c r="AI73" s="400">
        <v>0</v>
      </c>
      <c r="AJ73" s="400">
        <v>0</v>
      </c>
      <c r="AK73" s="400">
        <v>0</v>
      </c>
      <c r="AL73" s="400">
        <v>0</v>
      </c>
      <c r="AM73" s="297">
        <f t="shared" si="1"/>
        <v>67353.049999999988</v>
      </c>
      <c r="AN73" s="296">
        <f>VLOOKUP(A73,'Official Claims 2016Q4'!$B$2:$U$434,7,FALSE)</f>
        <v>1747.15</v>
      </c>
      <c r="AO73" s="296">
        <f>VLOOKUP(A73,'Official Claims 2016Q4'!$B$2:$U$434,12,FALSE)</f>
        <v>65605.899999999994</v>
      </c>
      <c r="AP73" s="296">
        <f>VLOOKUP(A73,'Official Claims 2016Q4'!$B$2:$U$434,17,FALSE)</f>
        <v>0</v>
      </c>
      <c r="AQ73" s="296">
        <f>VLOOKUP(A73,'Official Claims 2016Q4'!$B$2:$U$434,18,FALSE)</f>
        <v>0</v>
      </c>
    </row>
    <row r="74" spans="1:43" s="259" customFormat="1" ht="15.75">
      <c r="A74" s="419" t="s">
        <v>787</v>
      </c>
      <c r="B74" s="456" t="s">
        <v>990</v>
      </c>
      <c r="C74" s="412" t="s">
        <v>952</v>
      </c>
      <c r="D74" s="412" t="s">
        <v>951</v>
      </c>
      <c r="E74" s="412" t="s">
        <v>15</v>
      </c>
      <c r="F74" s="402" t="s">
        <v>48</v>
      </c>
      <c r="G74" s="402">
        <v>186981.7041</v>
      </c>
      <c r="H74" s="418">
        <v>6802</v>
      </c>
      <c r="I74" s="424"/>
      <c r="J74" s="423"/>
      <c r="K74" s="423">
        <v>0</v>
      </c>
      <c r="L74" s="423"/>
      <c r="M74" s="423"/>
      <c r="N74" s="432">
        <v>0</v>
      </c>
      <c r="O74" s="424"/>
      <c r="P74" s="423"/>
      <c r="Q74" s="423">
        <v>0</v>
      </c>
      <c r="R74" s="423"/>
      <c r="S74" s="423"/>
      <c r="T74" s="422"/>
      <c r="U74" s="424"/>
      <c r="V74" s="423"/>
      <c r="W74" s="422">
        <v>0</v>
      </c>
      <c r="X74" s="431"/>
      <c r="Y74" s="420"/>
      <c r="Z74" s="420"/>
      <c r="AA74" s="420"/>
      <c r="AB74" s="402">
        <v>0</v>
      </c>
      <c r="AC74" s="402">
        <v>0</v>
      </c>
      <c r="AD74" s="400"/>
      <c r="AE74" s="400">
        <v>0</v>
      </c>
      <c r="AF74" s="401"/>
      <c r="AG74" s="401"/>
      <c r="AH74" s="400"/>
      <c r="AI74" s="400">
        <v>0</v>
      </c>
      <c r="AJ74" s="400">
        <v>0</v>
      </c>
      <c r="AK74" s="400">
        <v>0</v>
      </c>
      <c r="AL74" s="400">
        <v>0</v>
      </c>
      <c r="AM74" s="297">
        <f t="shared" si="1"/>
        <v>0</v>
      </c>
      <c r="AN74" s="296">
        <f>VLOOKUP(A74,'Official Claims 2016Q4'!$B$2:$U$434,7,FALSE)</f>
        <v>0</v>
      </c>
      <c r="AO74" s="296">
        <f>VLOOKUP(A74,'Official Claims 2016Q4'!$B$2:$U$434,12,FALSE)</f>
        <v>0</v>
      </c>
      <c r="AP74" s="296">
        <f>VLOOKUP(A74,'Official Claims 2016Q4'!$B$2:$U$434,17,FALSE)</f>
        <v>0</v>
      </c>
      <c r="AQ74" s="296">
        <f>VLOOKUP(A74,'Official Claims 2016Q4'!$B$2:$U$434,18,FALSE)</f>
        <v>0</v>
      </c>
    </row>
    <row r="75" spans="1:43" s="259" customFormat="1" ht="15.75">
      <c r="A75" s="419" t="s">
        <v>784</v>
      </c>
      <c r="B75" s="456" t="s">
        <v>989</v>
      </c>
      <c r="C75" s="412" t="s">
        <v>952</v>
      </c>
      <c r="D75" s="412" t="s">
        <v>955</v>
      </c>
      <c r="E75" s="412" t="s">
        <v>16</v>
      </c>
      <c r="F75" s="402" t="s">
        <v>48</v>
      </c>
      <c r="G75" s="402">
        <v>563443</v>
      </c>
      <c r="H75" s="418">
        <v>56139</v>
      </c>
      <c r="I75" s="424"/>
      <c r="J75" s="423"/>
      <c r="K75" s="423">
        <v>11500</v>
      </c>
      <c r="L75" s="423"/>
      <c r="M75" s="423"/>
      <c r="N75" s="432">
        <v>16185.723491754592</v>
      </c>
      <c r="O75" s="424"/>
      <c r="P75" s="423"/>
      <c r="Q75" s="423">
        <v>316041.58852544171</v>
      </c>
      <c r="R75" s="423"/>
      <c r="S75" s="423"/>
      <c r="T75" s="422"/>
      <c r="U75" s="424"/>
      <c r="V75" s="423"/>
      <c r="W75" s="422">
        <v>8891.3579828037109</v>
      </c>
      <c r="X75" s="431"/>
      <c r="Y75" s="420"/>
      <c r="Z75" s="420"/>
      <c r="AA75" s="420"/>
      <c r="AB75" s="402">
        <v>16185.72</v>
      </c>
      <c r="AC75" s="402">
        <v>11500</v>
      </c>
      <c r="AD75" s="400"/>
      <c r="AE75" s="400">
        <v>316041.58852544171</v>
      </c>
      <c r="AF75" s="401"/>
      <c r="AG75" s="401"/>
      <c r="AH75" s="400"/>
      <c r="AI75" s="400">
        <v>0</v>
      </c>
      <c r="AJ75" s="400">
        <v>0</v>
      </c>
      <c r="AK75" s="400">
        <v>0</v>
      </c>
      <c r="AL75" s="400">
        <v>0</v>
      </c>
      <c r="AM75" s="297">
        <f t="shared" si="1"/>
        <v>352619.06</v>
      </c>
      <c r="AN75" s="296">
        <f>VLOOKUP(A75,'Official Claims 2016Q4'!$B$2:$U$434,7,FALSE)</f>
        <v>27685.7</v>
      </c>
      <c r="AO75" s="296">
        <f>VLOOKUP(A75,'Official Claims 2016Q4'!$B$2:$U$434,12,FALSE)</f>
        <v>316042</v>
      </c>
      <c r="AP75" s="296">
        <f>VLOOKUP(A75,'Official Claims 2016Q4'!$B$2:$U$434,17,FALSE)</f>
        <v>0</v>
      </c>
      <c r="AQ75" s="296">
        <f>VLOOKUP(A75,'Official Claims 2016Q4'!$B$2:$U$434,18,FALSE)</f>
        <v>8891.36</v>
      </c>
    </row>
    <row r="76" spans="1:43" s="259" customFormat="1" ht="26.25">
      <c r="A76" s="419" t="s">
        <v>745</v>
      </c>
      <c r="B76" s="456" t="s">
        <v>988</v>
      </c>
      <c r="C76" s="412" t="s">
        <v>952</v>
      </c>
      <c r="D76" s="412" t="s">
        <v>955</v>
      </c>
      <c r="E76" s="412" t="s">
        <v>15</v>
      </c>
      <c r="F76" s="402" t="s">
        <v>48</v>
      </c>
      <c r="G76" s="402">
        <v>767960.71569999994</v>
      </c>
      <c r="H76" s="418">
        <v>42201</v>
      </c>
      <c r="I76" s="424"/>
      <c r="J76" s="423"/>
      <c r="K76" s="423">
        <v>0</v>
      </c>
      <c r="L76" s="423"/>
      <c r="M76" s="423"/>
      <c r="N76" s="432">
        <v>10115.355419891144</v>
      </c>
      <c r="O76" s="424"/>
      <c r="P76" s="423">
        <v>211882.91999999998</v>
      </c>
      <c r="Q76" s="423">
        <v>326877.68821249576</v>
      </c>
      <c r="R76" s="423"/>
      <c r="S76" s="423"/>
      <c r="T76" s="422"/>
      <c r="U76" s="424"/>
      <c r="V76" s="423"/>
      <c r="W76" s="422">
        <v>2130.5263676129794</v>
      </c>
      <c r="X76" s="431"/>
      <c r="Y76" s="420"/>
      <c r="Z76" s="420"/>
      <c r="AA76" s="420"/>
      <c r="AB76" s="402">
        <v>10115.36</v>
      </c>
      <c r="AC76" s="402">
        <v>0</v>
      </c>
      <c r="AD76" s="400"/>
      <c r="AE76" s="400">
        <v>326877.68821249576</v>
      </c>
      <c r="AF76" s="401"/>
      <c r="AG76" s="401"/>
      <c r="AH76" s="400"/>
      <c r="AI76" s="400">
        <v>0</v>
      </c>
      <c r="AJ76" s="400">
        <v>0</v>
      </c>
      <c r="AK76" s="400">
        <v>0</v>
      </c>
      <c r="AL76" s="400">
        <v>0</v>
      </c>
      <c r="AM76" s="297">
        <f t="shared" si="1"/>
        <v>339123.93000000005</v>
      </c>
      <c r="AN76" s="296">
        <f>VLOOKUP(A76,'Official Claims 2016Q4'!$B$2:$U$434,7,FALSE)</f>
        <v>10115.4</v>
      </c>
      <c r="AO76" s="296">
        <f>VLOOKUP(A76,'Official Claims 2016Q4'!$B$2:$U$434,12,FALSE)</f>
        <v>326878</v>
      </c>
      <c r="AP76" s="296">
        <f>VLOOKUP(A76,'Official Claims 2016Q4'!$B$2:$U$434,17,FALSE)</f>
        <v>0</v>
      </c>
      <c r="AQ76" s="296">
        <f>VLOOKUP(A76,'Official Claims 2016Q4'!$B$2:$U$434,18,FALSE)</f>
        <v>2130.5300000000002</v>
      </c>
    </row>
    <row r="77" spans="1:43" s="259" customFormat="1" ht="26.25">
      <c r="A77" s="419" t="s">
        <v>649</v>
      </c>
      <c r="B77" s="456" t="s">
        <v>987</v>
      </c>
      <c r="C77" s="412" t="s">
        <v>952</v>
      </c>
      <c r="D77" s="412" t="s">
        <v>955</v>
      </c>
      <c r="E77" s="412" t="s">
        <v>15</v>
      </c>
      <c r="F77" s="402" t="s">
        <v>48</v>
      </c>
      <c r="G77" s="402">
        <v>827257.57569999993</v>
      </c>
      <c r="H77" s="418">
        <v>39883</v>
      </c>
      <c r="I77" s="424"/>
      <c r="J77" s="423"/>
      <c r="K77" s="423">
        <v>0</v>
      </c>
      <c r="L77" s="423"/>
      <c r="M77" s="423"/>
      <c r="N77" s="432">
        <v>16074.989358795561</v>
      </c>
      <c r="O77" s="424"/>
      <c r="P77" s="423">
        <v>281010.19999999995</v>
      </c>
      <c r="Q77" s="423">
        <v>670766.31064120459</v>
      </c>
      <c r="R77" s="423"/>
      <c r="S77" s="423"/>
      <c r="T77" s="422"/>
      <c r="U77" s="424"/>
      <c r="V77" s="423"/>
      <c r="W77" s="422">
        <v>0</v>
      </c>
      <c r="X77" s="431"/>
      <c r="Y77" s="420"/>
      <c r="Z77" s="420"/>
      <c r="AA77" s="420"/>
      <c r="AB77" s="402">
        <v>16074.99</v>
      </c>
      <c r="AC77" s="402">
        <v>0</v>
      </c>
      <c r="AD77" s="400"/>
      <c r="AE77" s="400">
        <v>670766.31064120459</v>
      </c>
      <c r="AF77" s="401"/>
      <c r="AG77" s="401"/>
      <c r="AH77" s="400"/>
      <c r="AI77" s="400">
        <v>0</v>
      </c>
      <c r="AJ77" s="400">
        <v>0</v>
      </c>
      <c r="AK77" s="400">
        <v>0</v>
      </c>
      <c r="AL77" s="400">
        <v>0</v>
      </c>
      <c r="AM77" s="297">
        <f t="shared" si="1"/>
        <v>686841</v>
      </c>
      <c r="AN77" s="296">
        <f>VLOOKUP(A77,'Official Claims 2016Q4'!$B$2:$U$434,7,FALSE)</f>
        <v>16075</v>
      </c>
      <c r="AO77" s="296">
        <f>VLOOKUP(A77,'Official Claims 2016Q4'!$B$2:$U$434,12,FALSE)</f>
        <v>670766</v>
      </c>
      <c r="AP77" s="296">
        <f>VLOOKUP(A77,'Official Claims 2016Q4'!$B$2:$U$434,17,FALSE)</f>
        <v>0</v>
      </c>
      <c r="AQ77" s="296">
        <f>VLOOKUP(A77,'Official Claims 2016Q4'!$B$2:$U$434,18,FALSE)</f>
        <v>0</v>
      </c>
    </row>
    <row r="78" spans="1:43" s="259" customFormat="1" ht="15.75">
      <c r="A78" s="419" t="s">
        <v>695</v>
      </c>
      <c r="B78" s="456" t="s">
        <v>986</v>
      </c>
      <c r="C78" s="412" t="s">
        <v>239</v>
      </c>
      <c r="D78" s="412" t="s">
        <v>955</v>
      </c>
      <c r="E78" s="412" t="s">
        <v>15</v>
      </c>
      <c r="F78" s="402" t="s">
        <v>67</v>
      </c>
      <c r="G78" s="402">
        <v>171337.21729999999</v>
      </c>
      <c r="H78" s="418">
        <v>21312</v>
      </c>
      <c r="I78" s="424"/>
      <c r="J78" s="423"/>
      <c r="K78" s="423">
        <v>0</v>
      </c>
      <c r="L78" s="423"/>
      <c r="M78" s="423"/>
      <c r="N78" s="432">
        <v>9780.102250060263</v>
      </c>
      <c r="O78" s="424"/>
      <c r="P78" s="423"/>
      <c r="Q78" s="423">
        <v>768045.01709508977</v>
      </c>
      <c r="R78" s="423"/>
      <c r="S78" s="423"/>
      <c r="T78" s="422">
        <v>33082.660000000149</v>
      </c>
      <c r="U78" s="424"/>
      <c r="V78" s="423"/>
      <c r="W78" s="422">
        <v>798.07065484974589</v>
      </c>
      <c r="X78" s="431"/>
      <c r="Y78" s="420"/>
      <c r="Z78" s="420"/>
      <c r="AA78" s="420"/>
      <c r="AB78" s="402">
        <v>9780.1029999999992</v>
      </c>
      <c r="AC78" s="402">
        <v>0</v>
      </c>
      <c r="AD78" s="400"/>
      <c r="AE78" s="400">
        <v>768045.01709508977</v>
      </c>
      <c r="AF78" s="401"/>
      <c r="AG78" s="401"/>
      <c r="AH78" s="400"/>
      <c r="AI78" s="400">
        <v>4351.0369712899019</v>
      </c>
      <c r="AJ78" s="400">
        <v>28731.623028710248</v>
      </c>
      <c r="AK78" s="400">
        <v>0</v>
      </c>
      <c r="AL78" s="400">
        <v>0</v>
      </c>
      <c r="AM78" s="297">
        <f t="shared" si="1"/>
        <v>811700.48700000066</v>
      </c>
      <c r="AN78" s="296">
        <f>VLOOKUP(A78,'Official Claims 2016Q4'!$B$2:$U$434,7,FALSE)</f>
        <v>9780.1</v>
      </c>
      <c r="AO78" s="296">
        <f>VLOOKUP(A78,'Official Claims 2016Q4'!$B$2:$U$434,12,FALSE)</f>
        <v>-1069160</v>
      </c>
      <c r="AP78" s="296">
        <f>VLOOKUP(A78,'Official Claims 2016Q4'!$B$2:$U$434,17,FALSE)</f>
        <v>1870282.3160000006</v>
      </c>
      <c r="AQ78" s="296">
        <f>VLOOKUP(A78,'Official Claims 2016Q4'!$B$2:$U$434,18,FALSE)</f>
        <v>798.07100000000003</v>
      </c>
    </row>
    <row r="79" spans="1:43" s="259" customFormat="1" ht="15.75">
      <c r="A79" s="419" t="s">
        <v>650</v>
      </c>
      <c r="B79" s="456" t="s">
        <v>985</v>
      </c>
      <c r="C79" s="412" t="s">
        <v>239</v>
      </c>
      <c r="D79" s="412" t="s">
        <v>955</v>
      </c>
      <c r="E79" s="412" t="s">
        <v>15</v>
      </c>
      <c r="F79" s="402" t="s">
        <v>67</v>
      </c>
      <c r="G79" s="402">
        <v>2663579.9227</v>
      </c>
      <c r="H79" s="418">
        <v>190365</v>
      </c>
      <c r="I79" s="424"/>
      <c r="J79" s="423"/>
      <c r="K79" s="423">
        <v>160761</v>
      </c>
      <c r="L79" s="423"/>
      <c r="M79" s="423"/>
      <c r="N79" s="432">
        <v>27030.800522213416</v>
      </c>
      <c r="O79" s="424"/>
      <c r="P79" s="423"/>
      <c r="Q79" s="423">
        <v>1048451.1394777861</v>
      </c>
      <c r="R79" s="423"/>
      <c r="S79" s="423"/>
      <c r="T79" s="422">
        <v>1365762.5000000005</v>
      </c>
      <c r="U79" s="424"/>
      <c r="V79" s="423"/>
      <c r="W79" s="422">
        <v>53860</v>
      </c>
      <c r="X79" s="431"/>
      <c r="Y79" s="420"/>
      <c r="Z79" s="420"/>
      <c r="AA79" s="420"/>
      <c r="AB79" s="402">
        <v>27030.799999999999</v>
      </c>
      <c r="AC79" s="402">
        <v>160761</v>
      </c>
      <c r="AD79" s="400"/>
      <c r="AE79" s="400">
        <v>1048451.1394777861</v>
      </c>
      <c r="AF79" s="401"/>
      <c r="AG79" s="401"/>
      <c r="AH79" s="400"/>
      <c r="AI79" s="400">
        <v>1116723.5261352651</v>
      </c>
      <c r="AJ79" s="400">
        <v>249038.97386473534</v>
      </c>
      <c r="AK79" s="400">
        <v>0</v>
      </c>
      <c r="AL79" s="400">
        <v>0</v>
      </c>
      <c r="AM79" s="297">
        <f t="shared" si="1"/>
        <v>2655863.6877999995</v>
      </c>
      <c r="AN79" s="296">
        <f>VLOOKUP(A79,'Official Claims 2016Q4'!$B$2:$U$434,7,FALSE)</f>
        <v>187791.8</v>
      </c>
      <c r="AO79" s="296">
        <f>VLOOKUP(A79,'Official Claims 2016Q4'!$B$2:$U$434,12,FALSE)</f>
        <v>1104190</v>
      </c>
      <c r="AP79" s="296">
        <f>VLOOKUP(A79,'Official Claims 2016Q4'!$B$2:$U$434,17,FALSE)</f>
        <v>1310021.8877999997</v>
      </c>
      <c r="AQ79" s="296">
        <f>VLOOKUP(A79,'Official Claims 2016Q4'!$B$2:$U$434,18,FALSE)</f>
        <v>53860</v>
      </c>
    </row>
    <row r="80" spans="1:43" s="259" customFormat="1" ht="15.75">
      <c r="A80" s="419" t="s">
        <v>746</v>
      </c>
      <c r="B80" s="456" t="s">
        <v>984</v>
      </c>
      <c r="C80" s="412" t="s">
        <v>239</v>
      </c>
      <c r="D80" s="412" t="s">
        <v>955</v>
      </c>
      <c r="E80" s="412" t="s">
        <v>15</v>
      </c>
      <c r="F80" s="402" t="s">
        <v>48</v>
      </c>
      <c r="G80" s="402">
        <v>10341287.0494549</v>
      </c>
      <c r="H80" s="418">
        <v>20638</v>
      </c>
      <c r="I80" s="424"/>
      <c r="J80" s="423"/>
      <c r="K80" s="423">
        <v>0</v>
      </c>
      <c r="L80" s="423"/>
      <c r="M80" s="423"/>
      <c r="N80" s="432">
        <v>65261.400957684833</v>
      </c>
      <c r="O80" s="424"/>
      <c r="P80" s="423"/>
      <c r="Q80" s="423">
        <v>8749503.5703015979</v>
      </c>
      <c r="R80" s="423"/>
      <c r="S80" s="423"/>
      <c r="T80" s="422">
        <v>1455795.4999999981</v>
      </c>
      <c r="U80" s="424"/>
      <c r="V80" s="423"/>
      <c r="W80" s="422">
        <v>39997.588740717663</v>
      </c>
      <c r="X80" s="431"/>
      <c r="Y80" s="420"/>
      <c r="Z80" s="420"/>
      <c r="AA80" s="420"/>
      <c r="AB80" s="402">
        <v>65261.4</v>
      </c>
      <c r="AC80" s="402">
        <v>0</v>
      </c>
      <c r="AD80" s="400"/>
      <c r="AE80" s="400">
        <v>8749503.5703015979</v>
      </c>
      <c r="AF80" s="401"/>
      <c r="AG80" s="401"/>
      <c r="AH80" s="400"/>
      <c r="AI80" s="400">
        <v>444156.07603122975</v>
      </c>
      <c r="AJ80" s="400">
        <v>7599.5573539853458</v>
      </c>
      <c r="AK80" s="400">
        <v>776766.32766093675</v>
      </c>
      <c r="AL80" s="400">
        <v>227273.53895384647</v>
      </c>
      <c r="AM80" s="297">
        <f t="shared" si="1"/>
        <v>10310559.662509996</v>
      </c>
      <c r="AN80" s="296">
        <f>VLOOKUP(A80,'Official Claims 2016Q4'!$B$2:$U$434,7,FALSE)</f>
        <v>65261.4</v>
      </c>
      <c r="AO80" s="296">
        <f>VLOOKUP(A80,'Official Claims 2016Q4'!$B$2:$U$434,12,FALSE)</f>
        <v>-1354580</v>
      </c>
      <c r="AP80" s="296">
        <f>VLOOKUP(A80,'Official Claims 2016Q4'!$B$2:$U$434,17,FALSE)</f>
        <v>11559881.062509997</v>
      </c>
      <c r="AQ80" s="296">
        <f>VLOOKUP(A80,'Official Claims 2016Q4'!$B$2:$U$434,18,FALSE)</f>
        <v>39997.199999999997</v>
      </c>
    </row>
    <row r="81" spans="1:43" s="259" customFormat="1" ht="15.75">
      <c r="A81" s="419" t="s">
        <v>812</v>
      </c>
      <c r="B81" s="456" t="s">
        <v>983</v>
      </c>
      <c r="C81" s="412" t="s">
        <v>952</v>
      </c>
      <c r="D81" s="412" t="s">
        <v>955</v>
      </c>
      <c r="E81" s="412" t="s">
        <v>15</v>
      </c>
      <c r="F81" s="402" t="s">
        <v>48</v>
      </c>
      <c r="G81" s="402">
        <v>191068</v>
      </c>
      <c r="H81" s="418">
        <v>21687</v>
      </c>
      <c r="I81" s="424"/>
      <c r="J81" s="423"/>
      <c r="K81" s="423">
        <v>22537.50999999998</v>
      </c>
      <c r="L81" s="423"/>
      <c r="M81" s="423"/>
      <c r="N81" s="432">
        <v>30164.404730821123</v>
      </c>
      <c r="O81" s="424"/>
      <c r="P81" s="423"/>
      <c r="Q81" s="423">
        <v>144067.1152691789</v>
      </c>
      <c r="R81" s="423"/>
      <c r="S81" s="423"/>
      <c r="T81" s="422">
        <v>0</v>
      </c>
      <c r="U81" s="424"/>
      <c r="V81" s="423"/>
      <c r="W81" s="422">
        <v>0</v>
      </c>
      <c r="X81" s="431"/>
      <c r="Y81" s="420"/>
      <c r="Z81" s="420"/>
      <c r="AA81" s="420"/>
      <c r="AB81" s="402">
        <v>30164.400000000001</v>
      </c>
      <c r="AC81" s="402">
        <v>22537.51</v>
      </c>
      <c r="AD81" s="400"/>
      <c r="AE81" s="400">
        <v>144067.1152691789</v>
      </c>
      <c r="AF81" s="401"/>
      <c r="AG81" s="401"/>
      <c r="AH81" s="400"/>
      <c r="AI81" s="400">
        <v>0</v>
      </c>
      <c r="AJ81" s="400">
        <v>0</v>
      </c>
      <c r="AK81" s="400">
        <v>0</v>
      </c>
      <c r="AL81" s="400">
        <v>0</v>
      </c>
      <c r="AM81" s="297">
        <f t="shared" si="1"/>
        <v>196768.9</v>
      </c>
      <c r="AN81" s="296">
        <f>VLOOKUP(A81,'Official Claims 2016Q4'!$B$2:$U$434,7,FALSE)</f>
        <v>52701.9</v>
      </c>
      <c r="AO81" s="296">
        <f>VLOOKUP(A81,'Official Claims 2016Q4'!$B$2:$U$434,12,FALSE)</f>
        <v>144067</v>
      </c>
      <c r="AP81" s="296">
        <f>VLOOKUP(A81,'Official Claims 2016Q4'!$B$2:$U$434,17,FALSE)</f>
        <v>0</v>
      </c>
      <c r="AQ81" s="296">
        <f>VLOOKUP(A81,'Official Claims 2016Q4'!$B$2:$U$434,18,FALSE)</f>
        <v>0</v>
      </c>
    </row>
    <row r="82" spans="1:43" s="259" customFormat="1" ht="15.75">
      <c r="A82" s="419" t="s">
        <v>725</v>
      </c>
      <c r="B82" s="456" t="s">
        <v>982</v>
      </c>
      <c r="C82" s="412" t="s">
        <v>952</v>
      </c>
      <c r="D82" s="412" t="s">
        <v>981</v>
      </c>
      <c r="E82" s="412" t="s">
        <v>15</v>
      </c>
      <c r="F82" s="402" t="s">
        <v>48</v>
      </c>
      <c r="G82" s="402">
        <v>211623</v>
      </c>
      <c r="H82" s="418">
        <v>19026</v>
      </c>
      <c r="I82" s="424"/>
      <c r="J82" s="423"/>
      <c r="K82" s="423">
        <v>0</v>
      </c>
      <c r="L82" s="423"/>
      <c r="M82" s="423"/>
      <c r="N82" s="432">
        <v>6250.1674115238866</v>
      </c>
      <c r="O82" s="424"/>
      <c r="P82" s="423"/>
      <c r="Q82" s="423">
        <v>7840.4625884761144</v>
      </c>
      <c r="R82" s="423"/>
      <c r="S82" s="423"/>
      <c r="T82" s="422">
        <v>0</v>
      </c>
      <c r="U82" s="424"/>
      <c r="V82" s="423"/>
      <c r="W82" s="422">
        <v>0</v>
      </c>
      <c r="X82" s="431"/>
      <c r="Y82" s="420"/>
      <c r="Z82" s="420"/>
      <c r="AA82" s="420"/>
      <c r="AB82" s="402">
        <v>6250.1670000000004</v>
      </c>
      <c r="AC82" s="402">
        <v>0</v>
      </c>
      <c r="AD82" s="400"/>
      <c r="AE82" s="400">
        <v>7840.4625884761144</v>
      </c>
      <c r="AF82" s="401"/>
      <c r="AG82" s="401"/>
      <c r="AH82" s="400"/>
      <c r="AI82" s="400">
        <v>0</v>
      </c>
      <c r="AJ82" s="400">
        <v>0</v>
      </c>
      <c r="AK82" s="400">
        <v>0</v>
      </c>
      <c r="AL82" s="400">
        <v>0</v>
      </c>
      <c r="AM82" s="297">
        <f t="shared" si="1"/>
        <v>14090.630000000001</v>
      </c>
      <c r="AN82" s="296">
        <f>VLOOKUP(A82,'Official Claims 2016Q4'!$B$2:$U$434,7,FALSE)</f>
        <v>6250.17</v>
      </c>
      <c r="AO82" s="296">
        <f>VLOOKUP(A82,'Official Claims 2016Q4'!$B$2:$U$434,12,FALSE)</f>
        <v>7840.46</v>
      </c>
      <c r="AP82" s="296">
        <f>VLOOKUP(A82,'Official Claims 2016Q4'!$B$2:$U$434,17,FALSE)</f>
        <v>0</v>
      </c>
      <c r="AQ82" s="296">
        <f>VLOOKUP(A82,'Official Claims 2016Q4'!$B$2:$U$434,18,FALSE)</f>
        <v>0</v>
      </c>
    </row>
    <row r="83" spans="1:43" s="259" customFormat="1" ht="15.75">
      <c r="A83" s="419" t="s">
        <v>641</v>
      </c>
      <c r="B83" s="456" t="s">
        <v>980</v>
      </c>
      <c r="C83" s="412" t="s">
        <v>952</v>
      </c>
      <c r="D83" s="412" t="s">
        <v>978</v>
      </c>
      <c r="E83" s="412" t="s">
        <v>15</v>
      </c>
      <c r="F83" s="402" t="s">
        <v>48</v>
      </c>
      <c r="G83" s="402">
        <v>302339</v>
      </c>
      <c r="H83" s="418">
        <v>32591</v>
      </c>
      <c r="I83" s="424"/>
      <c r="J83" s="423"/>
      <c r="K83" s="423">
        <v>0</v>
      </c>
      <c r="L83" s="423"/>
      <c r="M83" s="423"/>
      <c r="N83" s="432">
        <v>15.029999999999998</v>
      </c>
      <c r="O83" s="424"/>
      <c r="P83" s="423">
        <v>202907.09</v>
      </c>
      <c r="Q83" s="423">
        <v>215970.04</v>
      </c>
      <c r="R83" s="423"/>
      <c r="S83" s="423"/>
      <c r="T83" s="422">
        <v>0</v>
      </c>
      <c r="U83" s="424"/>
      <c r="V83" s="423"/>
      <c r="W83" s="422">
        <v>0</v>
      </c>
      <c r="X83" s="431"/>
      <c r="Y83" s="420"/>
      <c r="Z83" s="420"/>
      <c r="AA83" s="420"/>
      <c r="AB83" s="402">
        <v>15.03</v>
      </c>
      <c r="AC83" s="402">
        <v>0</v>
      </c>
      <c r="AD83" s="400"/>
      <c r="AE83" s="400">
        <v>215970.04</v>
      </c>
      <c r="AF83" s="401"/>
      <c r="AG83" s="401"/>
      <c r="AH83" s="400"/>
      <c r="AI83" s="400">
        <v>0</v>
      </c>
      <c r="AJ83" s="400">
        <v>0</v>
      </c>
      <c r="AK83" s="400">
        <v>0</v>
      </c>
      <c r="AL83" s="400">
        <v>0</v>
      </c>
      <c r="AM83" s="297">
        <f t="shared" si="1"/>
        <v>215985.03</v>
      </c>
      <c r="AN83" s="296">
        <f>VLOOKUP(A83,'Official Claims 2016Q4'!$B$2:$U$434,7,FALSE)</f>
        <v>15.03</v>
      </c>
      <c r="AO83" s="296">
        <f>VLOOKUP(A83,'Official Claims 2016Q4'!$B$2:$U$434,12,FALSE)</f>
        <v>215970</v>
      </c>
      <c r="AP83" s="296">
        <f>VLOOKUP(A83,'Official Claims 2016Q4'!$B$2:$U$434,17,FALSE)</f>
        <v>0</v>
      </c>
      <c r="AQ83" s="296">
        <f>VLOOKUP(A83,'Official Claims 2016Q4'!$B$2:$U$434,18,FALSE)</f>
        <v>0</v>
      </c>
    </row>
    <row r="84" spans="1:43" s="259" customFormat="1" ht="15.75">
      <c r="A84" s="419" t="s">
        <v>817</v>
      </c>
      <c r="B84" s="456" t="s">
        <v>979</v>
      </c>
      <c r="C84" s="412" t="s">
        <v>952</v>
      </c>
      <c r="D84" s="412" t="s">
        <v>978</v>
      </c>
      <c r="E84" s="412" t="s">
        <v>15</v>
      </c>
      <c r="F84" s="402" t="s">
        <v>48</v>
      </c>
      <c r="G84" s="402">
        <v>231189</v>
      </c>
      <c r="H84" s="418">
        <v>25202</v>
      </c>
      <c r="I84" s="424"/>
      <c r="J84" s="423"/>
      <c r="K84" s="423">
        <v>0</v>
      </c>
      <c r="L84" s="423"/>
      <c r="M84" s="423"/>
      <c r="N84" s="432">
        <v>10443.805254297953</v>
      </c>
      <c r="O84" s="424"/>
      <c r="P84" s="423"/>
      <c r="Q84" s="423">
        <v>14185.774745702045</v>
      </c>
      <c r="R84" s="423"/>
      <c r="S84" s="423"/>
      <c r="T84" s="422">
        <v>0</v>
      </c>
      <c r="U84" s="424"/>
      <c r="V84" s="423"/>
      <c r="W84" s="422">
        <v>0</v>
      </c>
      <c r="X84" s="431"/>
      <c r="Y84" s="420"/>
      <c r="Z84" s="420"/>
      <c r="AA84" s="420"/>
      <c r="AB84" s="402">
        <v>10443.81</v>
      </c>
      <c r="AC84" s="402">
        <v>0</v>
      </c>
      <c r="AD84" s="400"/>
      <c r="AE84" s="400">
        <v>14185.774745702045</v>
      </c>
      <c r="AF84" s="401"/>
      <c r="AG84" s="401"/>
      <c r="AH84" s="400"/>
      <c r="AI84" s="400">
        <v>0</v>
      </c>
      <c r="AJ84" s="400">
        <v>0</v>
      </c>
      <c r="AK84" s="400">
        <v>0</v>
      </c>
      <c r="AL84" s="400">
        <v>0</v>
      </c>
      <c r="AM84" s="297">
        <f t="shared" si="1"/>
        <v>24629.599999999999</v>
      </c>
      <c r="AN84" s="296">
        <f>VLOOKUP(A84,'Official Claims 2016Q4'!$B$2:$U$434,7,FALSE)</f>
        <v>10443.799999999999</v>
      </c>
      <c r="AO84" s="296">
        <f>VLOOKUP(A84,'Official Claims 2016Q4'!$B$2:$U$434,12,FALSE)</f>
        <v>14185.8</v>
      </c>
      <c r="AP84" s="296">
        <f>VLOOKUP(A84,'Official Claims 2016Q4'!$B$2:$U$434,17,FALSE)</f>
        <v>0</v>
      </c>
      <c r="AQ84" s="296">
        <f>VLOOKUP(A84,'Official Claims 2016Q4'!$B$2:$U$434,18,FALSE)</f>
        <v>0</v>
      </c>
    </row>
    <row r="85" spans="1:43" s="259" customFormat="1" ht="15.75">
      <c r="A85" s="419" t="s">
        <v>977</v>
      </c>
      <c r="B85" s="456" t="s">
        <v>976</v>
      </c>
      <c r="C85" s="412" t="s">
        <v>952</v>
      </c>
      <c r="D85" s="412" t="s">
        <v>951</v>
      </c>
      <c r="E85" s="412" t="s">
        <v>16</v>
      </c>
      <c r="F85" s="402" t="s">
        <v>48</v>
      </c>
      <c r="G85" s="402">
        <v>0</v>
      </c>
      <c r="H85" s="418">
        <v>0</v>
      </c>
      <c r="I85" s="424"/>
      <c r="J85" s="423"/>
      <c r="K85" s="423">
        <v>0</v>
      </c>
      <c r="L85" s="423"/>
      <c r="M85" s="423"/>
      <c r="N85" s="432">
        <v>0</v>
      </c>
      <c r="O85" s="424"/>
      <c r="P85" s="423"/>
      <c r="Q85" s="423"/>
      <c r="R85" s="423"/>
      <c r="S85" s="423"/>
      <c r="T85" s="422"/>
      <c r="U85" s="424"/>
      <c r="V85" s="423"/>
      <c r="W85" s="422">
        <v>0</v>
      </c>
      <c r="X85" s="431"/>
      <c r="Y85" s="420"/>
      <c r="Z85" s="420"/>
      <c r="AA85" s="420"/>
      <c r="AB85" s="402"/>
      <c r="AC85" s="402"/>
      <c r="AD85" s="400"/>
      <c r="AE85" s="400">
        <v>0</v>
      </c>
      <c r="AF85" s="401"/>
      <c r="AG85" s="401"/>
      <c r="AH85" s="400"/>
      <c r="AI85" s="400"/>
      <c r="AJ85" s="400"/>
      <c r="AK85" s="400"/>
      <c r="AL85" s="400"/>
      <c r="AM85" s="297"/>
      <c r="AN85" s="296"/>
      <c r="AO85" s="296"/>
      <c r="AP85" s="296"/>
      <c r="AQ85" s="296"/>
    </row>
    <row r="86" spans="1:43" s="259" customFormat="1" ht="15.75">
      <c r="A86" s="419" t="s">
        <v>701</v>
      </c>
      <c r="B86" s="446" t="s">
        <v>975</v>
      </c>
      <c r="C86" s="412" t="s">
        <v>969</v>
      </c>
      <c r="D86" s="412" t="s">
        <v>955</v>
      </c>
      <c r="E86" s="412" t="s">
        <v>15</v>
      </c>
      <c r="F86" s="402" t="s">
        <v>48</v>
      </c>
      <c r="G86" s="402">
        <v>78864.782299999992</v>
      </c>
      <c r="H86" s="418">
        <v>19302</v>
      </c>
      <c r="I86" s="424"/>
      <c r="J86" s="423"/>
      <c r="K86" s="423">
        <v>8486.090000000002</v>
      </c>
      <c r="L86" s="423"/>
      <c r="M86" s="423"/>
      <c r="N86" s="432">
        <v>12752.214571404576</v>
      </c>
      <c r="O86" s="424"/>
      <c r="P86" s="423"/>
      <c r="Q86" s="423">
        <v>37695.552142872752</v>
      </c>
      <c r="R86" s="423"/>
      <c r="S86" s="423"/>
      <c r="T86" s="422">
        <v>0</v>
      </c>
      <c r="U86" s="424"/>
      <c r="V86" s="423"/>
      <c r="W86" s="422">
        <v>11330.769164321304</v>
      </c>
      <c r="X86" s="431"/>
      <c r="Y86" s="420"/>
      <c r="Z86" s="420"/>
      <c r="AA86" s="420"/>
      <c r="AB86" s="402">
        <v>12752.21</v>
      </c>
      <c r="AC86" s="402">
        <v>8486.09</v>
      </c>
      <c r="AD86" s="400"/>
      <c r="AE86" s="400">
        <v>37695.552142872752</v>
      </c>
      <c r="AF86" s="401"/>
      <c r="AG86" s="401"/>
      <c r="AH86" s="400"/>
      <c r="AI86" s="400">
        <v>0</v>
      </c>
      <c r="AJ86" s="400">
        <v>0</v>
      </c>
      <c r="AK86" s="400">
        <v>0</v>
      </c>
      <c r="AL86" s="400">
        <v>0</v>
      </c>
      <c r="AM86" s="297">
        <f t="shared" si="1"/>
        <v>70264.490000000005</v>
      </c>
      <c r="AN86" s="296">
        <f>VLOOKUP(A86,'Official Claims 2016Q4'!$B$2:$U$434,7,FALSE)</f>
        <v>21238.29</v>
      </c>
      <c r="AO86" s="296">
        <f>VLOOKUP(A86,'Official Claims 2016Q4'!$B$2:$U$434,12,FALSE)</f>
        <v>37695.599999999999</v>
      </c>
      <c r="AP86" s="296">
        <f>VLOOKUP(A86,'Official Claims 2016Q4'!$B$2:$U$434,17,FALSE)</f>
        <v>0</v>
      </c>
      <c r="AQ86" s="296">
        <f>VLOOKUP(A86,'Official Claims 2016Q4'!$B$2:$U$434,18,FALSE)</f>
        <v>11330.6</v>
      </c>
    </row>
    <row r="87" spans="1:43" s="259" customFormat="1" ht="15.75">
      <c r="A87" s="419" t="s">
        <v>816</v>
      </c>
      <c r="B87" s="446" t="s">
        <v>974</v>
      </c>
      <c r="C87" s="412" t="s">
        <v>969</v>
      </c>
      <c r="D87" s="412" t="s">
        <v>955</v>
      </c>
      <c r="E87" s="412" t="s">
        <v>15</v>
      </c>
      <c r="F87" s="402" t="s">
        <v>48</v>
      </c>
      <c r="G87" s="402">
        <v>413888.70409999997</v>
      </c>
      <c r="H87" s="418">
        <v>76506</v>
      </c>
      <c r="I87" s="424"/>
      <c r="J87" s="423"/>
      <c r="K87" s="423">
        <v>63313.04999999993</v>
      </c>
      <c r="L87" s="423"/>
      <c r="M87" s="423"/>
      <c r="N87" s="432">
        <v>18340.231362930572</v>
      </c>
      <c r="O87" s="424"/>
      <c r="P87" s="423"/>
      <c r="Q87" s="423">
        <v>85575.484855328628</v>
      </c>
      <c r="R87" s="423"/>
      <c r="S87" s="423"/>
      <c r="T87" s="422">
        <v>0</v>
      </c>
      <c r="U87" s="424"/>
      <c r="V87" s="423"/>
      <c r="W87" s="422">
        <v>1928.25874509187</v>
      </c>
      <c r="X87" s="431"/>
      <c r="Y87" s="420"/>
      <c r="Z87" s="420"/>
      <c r="AA87" s="420"/>
      <c r="AB87" s="402">
        <v>18340.23</v>
      </c>
      <c r="AC87" s="402">
        <v>63313.05</v>
      </c>
      <c r="AD87" s="400"/>
      <c r="AE87" s="400">
        <v>85575.484855328628</v>
      </c>
      <c r="AF87" s="401"/>
      <c r="AG87" s="401"/>
      <c r="AH87" s="400"/>
      <c r="AI87" s="400">
        <v>0</v>
      </c>
      <c r="AJ87" s="400">
        <v>0</v>
      </c>
      <c r="AK87" s="400">
        <v>0</v>
      </c>
      <c r="AL87" s="400">
        <v>0</v>
      </c>
      <c r="AM87" s="297">
        <f t="shared" si="1"/>
        <v>169156.65999999997</v>
      </c>
      <c r="AN87" s="296">
        <f>VLOOKUP(A87,'Official Claims 2016Q4'!$B$2:$U$434,7,FALSE)</f>
        <v>81653.3</v>
      </c>
      <c r="AO87" s="296">
        <f>VLOOKUP(A87,'Official Claims 2016Q4'!$B$2:$U$434,12,FALSE)</f>
        <v>85575.5</v>
      </c>
      <c r="AP87" s="296">
        <f>VLOOKUP(A87,'Official Claims 2016Q4'!$B$2:$U$434,17,FALSE)</f>
        <v>0</v>
      </c>
      <c r="AQ87" s="296">
        <f>VLOOKUP(A87,'Official Claims 2016Q4'!$B$2:$U$434,18,FALSE)</f>
        <v>1927.86</v>
      </c>
    </row>
    <row r="88" spans="1:43" s="259" customFormat="1" ht="15.75">
      <c r="A88" s="419" t="s">
        <v>654</v>
      </c>
      <c r="B88" s="446" t="s">
        <v>973</v>
      </c>
      <c r="C88" s="412" t="s">
        <v>969</v>
      </c>
      <c r="D88" s="412" t="s">
        <v>955</v>
      </c>
      <c r="E88" s="412" t="s">
        <v>15</v>
      </c>
      <c r="F88" s="402" t="s">
        <v>48</v>
      </c>
      <c r="G88" s="402">
        <v>582269.88159999996</v>
      </c>
      <c r="H88" s="418">
        <v>59656</v>
      </c>
      <c r="I88" s="424"/>
      <c r="J88" s="423"/>
      <c r="K88" s="423">
        <v>0</v>
      </c>
      <c r="L88" s="423"/>
      <c r="M88" s="423"/>
      <c r="N88" s="432">
        <v>39173.80509186686</v>
      </c>
      <c r="O88" s="424"/>
      <c r="P88" s="423"/>
      <c r="Q88" s="423">
        <v>364581.11823169497</v>
      </c>
      <c r="R88" s="423"/>
      <c r="S88" s="423"/>
      <c r="T88" s="422">
        <v>0</v>
      </c>
      <c r="U88" s="424"/>
      <c r="V88" s="423"/>
      <c r="W88" s="422">
        <v>407.64472571748638</v>
      </c>
      <c r="X88" s="431"/>
      <c r="Y88" s="420"/>
      <c r="Z88" s="420"/>
      <c r="AA88" s="420"/>
      <c r="AB88" s="402">
        <v>39173.800000000003</v>
      </c>
      <c r="AC88" s="402">
        <v>0</v>
      </c>
      <c r="AD88" s="400"/>
      <c r="AE88" s="400">
        <v>364581.11823169497</v>
      </c>
      <c r="AF88" s="401"/>
      <c r="AG88" s="401"/>
      <c r="AH88" s="400"/>
      <c r="AI88" s="400">
        <v>0</v>
      </c>
      <c r="AJ88" s="400">
        <v>0</v>
      </c>
      <c r="AK88" s="400">
        <v>0</v>
      </c>
      <c r="AL88" s="400">
        <v>0</v>
      </c>
      <c r="AM88" s="297">
        <f t="shared" si="1"/>
        <v>404162.44500000001</v>
      </c>
      <c r="AN88" s="296">
        <f>VLOOKUP(A88,'Official Claims 2016Q4'!$B$2:$U$434,7,FALSE)</f>
        <v>39173.800000000003</v>
      </c>
      <c r="AO88" s="296">
        <f>VLOOKUP(A88,'Official Claims 2016Q4'!$B$2:$U$434,12,FALSE)</f>
        <v>364581</v>
      </c>
      <c r="AP88" s="296">
        <f>VLOOKUP(A88,'Official Claims 2016Q4'!$B$2:$U$434,17,FALSE)</f>
        <v>0</v>
      </c>
      <c r="AQ88" s="296">
        <f>VLOOKUP(A88,'Official Claims 2016Q4'!$B$2:$U$434,18,FALSE)</f>
        <v>407.64499999999998</v>
      </c>
    </row>
    <row r="89" spans="1:43" s="259" customFormat="1" ht="15.75">
      <c r="A89" s="419" t="s">
        <v>803</v>
      </c>
      <c r="B89" s="446" t="s">
        <v>972</v>
      </c>
      <c r="C89" s="412" t="s">
        <v>969</v>
      </c>
      <c r="D89" s="412" t="s">
        <v>955</v>
      </c>
      <c r="E89" s="412" t="s">
        <v>15</v>
      </c>
      <c r="F89" s="402" t="s">
        <v>48</v>
      </c>
      <c r="G89" s="402">
        <v>260534.88159999999</v>
      </c>
      <c r="H89" s="418">
        <v>35729</v>
      </c>
      <c r="I89" s="424"/>
      <c r="J89" s="423"/>
      <c r="K89" s="423">
        <v>5421.5599999999995</v>
      </c>
      <c r="L89" s="423"/>
      <c r="M89" s="423"/>
      <c r="N89" s="432">
        <v>13517.276679622555</v>
      </c>
      <c r="O89" s="424"/>
      <c r="P89" s="423"/>
      <c r="Q89" s="423">
        <v>33418.535680191897</v>
      </c>
      <c r="R89" s="423"/>
      <c r="S89" s="423"/>
      <c r="T89" s="422">
        <v>0</v>
      </c>
      <c r="U89" s="424"/>
      <c r="V89" s="423"/>
      <c r="W89" s="422">
        <v>443.64537653459502</v>
      </c>
      <c r="X89" s="431"/>
      <c r="Y89" s="420"/>
      <c r="Z89" s="420"/>
      <c r="AA89" s="420"/>
      <c r="AB89" s="402">
        <v>13517.28</v>
      </c>
      <c r="AC89" s="402">
        <v>5421.56</v>
      </c>
      <c r="AD89" s="400"/>
      <c r="AE89" s="400">
        <v>33418.535680191897</v>
      </c>
      <c r="AF89" s="401"/>
      <c r="AG89" s="401"/>
      <c r="AH89" s="400"/>
      <c r="AI89" s="400">
        <v>0</v>
      </c>
      <c r="AJ89" s="400">
        <v>0</v>
      </c>
      <c r="AK89" s="400">
        <v>0</v>
      </c>
      <c r="AL89" s="400">
        <v>0</v>
      </c>
      <c r="AM89" s="297">
        <f t="shared" si="1"/>
        <v>52800.904999999999</v>
      </c>
      <c r="AN89" s="296">
        <f>VLOOKUP(A89,'Official Claims 2016Q4'!$B$2:$U$434,7,FALSE)</f>
        <v>18938.86</v>
      </c>
      <c r="AO89" s="296">
        <f>VLOOKUP(A89,'Official Claims 2016Q4'!$B$2:$U$434,12,FALSE)</f>
        <v>33418.5</v>
      </c>
      <c r="AP89" s="296">
        <f>VLOOKUP(A89,'Official Claims 2016Q4'!$B$2:$U$434,17,FALSE)</f>
        <v>0</v>
      </c>
      <c r="AQ89" s="296">
        <f>VLOOKUP(A89,'Official Claims 2016Q4'!$B$2:$U$434,18,FALSE)</f>
        <v>443.54500000000002</v>
      </c>
    </row>
    <row r="90" spans="1:43" s="259" customFormat="1" ht="15.75">
      <c r="A90" s="419" t="s">
        <v>794</v>
      </c>
      <c r="B90" s="446" t="s">
        <v>971</v>
      </c>
      <c r="C90" s="412" t="s">
        <v>969</v>
      </c>
      <c r="D90" s="412" t="s">
        <v>955</v>
      </c>
      <c r="E90" s="412" t="s">
        <v>15</v>
      </c>
      <c r="F90" s="402" t="s">
        <v>48</v>
      </c>
      <c r="G90" s="402">
        <v>636455</v>
      </c>
      <c r="H90" s="418">
        <v>41664</v>
      </c>
      <c r="I90" s="424"/>
      <c r="J90" s="423"/>
      <c r="K90" s="423">
        <v>23902.770000000019</v>
      </c>
      <c r="L90" s="423"/>
      <c r="M90" s="423"/>
      <c r="N90" s="432">
        <v>24900.899671185874</v>
      </c>
      <c r="O90" s="424"/>
      <c r="P90" s="423">
        <v>96807.94</v>
      </c>
      <c r="Q90" s="423">
        <v>430621.51405813987</v>
      </c>
      <c r="R90" s="423"/>
      <c r="S90" s="423"/>
      <c r="T90" s="422">
        <v>0</v>
      </c>
      <c r="U90" s="424"/>
      <c r="V90" s="423"/>
      <c r="W90" s="422">
        <v>11006.56264697129</v>
      </c>
      <c r="X90" s="431"/>
      <c r="Y90" s="420"/>
      <c r="Z90" s="420"/>
      <c r="AA90" s="420"/>
      <c r="AB90" s="402">
        <v>24900.9</v>
      </c>
      <c r="AC90" s="402">
        <v>23902.77</v>
      </c>
      <c r="AD90" s="400"/>
      <c r="AE90" s="400">
        <v>430621.51405813987</v>
      </c>
      <c r="AF90" s="401"/>
      <c r="AG90" s="401"/>
      <c r="AH90" s="400"/>
      <c r="AI90" s="400">
        <v>0</v>
      </c>
      <c r="AJ90" s="400">
        <v>0</v>
      </c>
      <c r="AK90" s="400">
        <v>0</v>
      </c>
      <c r="AL90" s="400">
        <v>0</v>
      </c>
      <c r="AM90" s="297">
        <f t="shared" si="1"/>
        <v>490432.7</v>
      </c>
      <c r="AN90" s="296">
        <f>VLOOKUP(A90,'Official Claims 2016Q4'!$B$2:$U$434,7,FALSE)</f>
        <v>48803.7</v>
      </c>
      <c r="AO90" s="296">
        <f>VLOOKUP(A90,'Official Claims 2016Q4'!$B$2:$U$434,12,FALSE)</f>
        <v>430622</v>
      </c>
      <c r="AP90" s="296">
        <f>VLOOKUP(A90,'Official Claims 2016Q4'!$B$2:$U$434,17,FALSE)</f>
        <v>0</v>
      </c>
      <c r="AQ90" s="296">
        <f>VLOOKUP(A90,'Official Claims 2016Q4'!$B$2:$U$434,18,FALSE)</f>
        <v>11007</v>
      </c>
    </row>
    <row r="91" spans="1:43" s="259" customFormat="1" ht="15.75">
      <c r="A91" s="419" t="s">
        <v>777</v>
      </c>
      <c r="B91" s="446" t="s">
        <v>970</v>
      </c>
      <c r="C91" s="412" t="s">
        <v>969</v>
      </c>
      <c r="D91" s="412" t="s">
        <v>951</v>
      </c>
      <c r="E91" s="412" t="s">
        <v>15</v>
      </c>
      <c r="F91" s="402" t="s">
        <v>48</v>
      </c>
      <c r="G91" s="402">
        <v>418478.86259999999</v>
      </c>
      <c r="H91" s="418">
        <v>36314</v>
      </c>
      <c r="I91" s="424"/>
      <c r="J91" s="423"/>
      <c r="K91" s="423">
        <v>0</v>
      </c>
      <c r="L91" s="423"/>
      <c r="M91" s="423"/>
      <c r="N91" s="432">
        <v>30565.885585812062</v>
      </c>
      <c r="O91" s="424"/>
      <c r="P91" s="423"/>
      <c r="Q91" s="423">
        <v>57151.955092990371</v>
      </c>
      <c r="R91" s="423"/>
      <c r="S91" s="423"/>
      <c r="T91" s="422">
        <v>0</v>
      </c>
      <c r="U91" s="424"/>
      <c r="V91" s="423"/>
      <c r="W91" s="422">
        <v>5466.8956909612134</v>
      </c>
      <c r="X91" s="431"/>
      <c r="Y91" s="420"/>
      <c r="Z91" s="420"/>
      <c r="AA91" s="420"/>
      <c r="AB91" s="402">
        <v>30565.88</v>
      </c>
      <c r="AC91" s="402">
        <v>0</v>
      </c>
      <c r="AD91" s="400"/>
      <c r="AE91" s="400">
        <v>57151.955092990371</v>
      </c>
      <c r="AF91" s="401"/>
      <c r="AG91" s="401"/>
      <c r="AH91" s="400"/>
      <c r="AI91" s="400">
        <v>0</v>
      </c>
      <c r="AJ91" s="400">
        <v>0</v>
      </c>
      <c r="AK91" s="400">
        <v>0</v>
      </c>
      <c r="AL91" s="400">
        <v>0</v>
      </c>
      <c r="AM91" s="297">
        <f t="shared" si="1"/>
        <v>93184.799999999988</v>
      </c>
      <c r="AN91" s="296">
        <f>VLOOKUP(A91,'Official Claims 2016Q4'!$B$2:$U$434,7,FALSE)</f>
        <v>30565.9</v>
      </c>
      <c r="AO91" s="296">
        <f>VLOOKUP(A91,'Official Claims 2016Q4'!$B$2:$U$434,12,FALSE)</f>
        <v>57152</v>
      </c>
      <c r="AP91" s="296">
        <f>VLOOKUP(A91,'Official Claims 2016Q4'!$B$2:$U$434,17,FALSE)</f>
        <v>0</v>
      </c>
      <c r="AQ91" s="296">
        <f>VLOOKUP(A91,'Official Claims 2016Q4'!$B$2:$U$434,18,FALSE)</f>
        <v>5466.9</v>
      </c>
    </row>
    <row r="92" spans="1:43" s="259" customFormat="1" ht="15.75">
      <c r="A92" s="419" t="s">
        <v>795</v>
      </c>
      <c r="B92" s="446" t="s">
        <v>968</v>
      </c>
      <c r="C92" s="412" t="s">
        <v>221</v>
      </c>
      <c r="D92" s="412" t="s">
        <v>955</v>
      </c>
      <c r="E92" s="412" t="s">
        <v>15</v>
      </c>
      <c r="F92" s="402" t="s">
        <v>48</v>
      </c>
      <c r="G92" s="402">
        <v>1708121.2172000001</v>
      </c>
      <c r="H92" s="418">
        <v>77258</v>
      </c>
      <c r="I92" s="424"/>
      <c r="J92" s="423"/>
      <c r="K92" s="423">
        <v>34300.550000000047</v>
      </c>
      <c r="L92" s="423"/>
      <c r="M92" s="423"/>
      <c r="N92" s="432">
        <v>63418.701542950432</v>
      </c>
      <c r="O92" s="424"/>
      <c r="P92" s="423"/>
      <c r="Q92" s="423">
        <v>930252.5479212841</v>
      </c>
      <c r="R92" s="423"/>
      <c r="S92" s="423"/>
      <c r="T92" s="422">
        <v>0</v>
      </c>
      <c r="U92" s="424"/>
      <c r="V92" s="423"/>
      <c r="W92" s="422">
        <v>53747.548799088996</v>
      </c>
      <c r="X92" s="431"/>
      <c r="Y92" s="420"/>
      <c r="Z92" s="420"/>
      <c r="AA92" s="420"/>
      <c r="AB92" s="402">
        <v>63418.7</v>
      </c>
      <c r="AC92" s="402">
        <v>34300.550000000003</v>
      </c>
      <c r="AD92" s="400"/>
      <c r="AE92" s="400">
        <v>930252.5479212841</v>
      </c>
      <c r="AF92" s="401"/>
      <c r="AG92" s="401"/>
      <c r="AH92" s="400"/>
      <c r="AI92" s="400">
        <v>0</v>
      </c>
      <c r="AJ92" s="400">
        <v>0</v>
      </c>
      <c r="AK92" s="400">
        <v>0</v>
      </c>
      <c r="AL92" s="400">
        <v>0</v>
      </c>
      <c r="AM92" s="297">
        <f t="shared" si="1"/>
        <v>1081719.4000000001</v>
      </c>
      <c r="AN92" s="296">
        <f>VLOOKUP(A92,'Official Claims 2016Q4'!$B$2:$U$434,7,FALSE)</f>
        <v>97719.299999999988</v>
      </c>
      <c r="AO92" s="296">
        <f>VLOOKUP(A92,'Official Claims 2016Q4'!$B$2:$U$434,12,FALSE)</f>
        <v>930253</v>
      </c>
      <c r="AP92" s="296">
        <f>VLOOKUP(A92,'Official Claims 2016Q4'!$B$2:$U$434,17,FALSE)</f>
        <v>0</v>
      </c>
      <c r="AQ92" s="296">
        <f>VLOOKUP(A92,'Official Claims 2016Q4'!$B$2:$U$434,18,FALSE)</f>
        <v>53747.1</v>
      </c>
    </row>
    <row r="93" spans="1:43" s="259" customFormat="1" ht="15.75">
      <c r="A93" s="419" t="s">
        <v>778</v>
      </c>
      <c r="B93" s="446" t="s">
        <v>967</v>
      </c>
      <c r="C93" s="412" t="s">
        <v>221</v>
      </c>
      <c r="D93" s="412" t="s">
        <v>955</v>
      </c>
      <c r="E93" s="412" t="s">
        <v>15</v>
      </c>
      <c r="F93" s="402" t="s">
        <v>48</v>
      </c>
      <c r="G93" s="402">
        <v>1657944</v>
      </c>
      <c r="H93" s="418">
        <v>85680</v>
      </c>
      <c r="I93" s="424"/>
      <c r="J93" s="423"/>
      <c r="K93" s="423">
        <v>90411.169999999925</v>
      </c>
      <c r="L93" s="423"/>
      <c r="M93" s="423"/>
      <c r="N93" s="432">
        <v>74899.115123791402</v>
      </c>
      <c r="O93" s="424"/>
      <c r="P93" s="423">
        <v>45271.619999999995</v>
      </c>
      <c r="Q93" s="423">
        <v>976451.16261144774</v>
      </c>
      <c r="R93" s="423"/>
      <c r="S93" s="423"/>
      <c r="T93" s="422">
        <v>0</v>
      </c>
      <c r="U93" s="424"/>
      <c r="V93" s="423"/>
      <c r="W93" s="422">
        <v>43449.543931800399</v>
      </c>
      <c r="X93" s="431"/>
      <c r="Y93" s="420"/>
      <c r="Z93" s="420"/>
      <c r="AA93" s="420"/>
      <c r="AB93" s="402">
        <v>74899.12</v>
      </c>
      <c r="AC93" s="402">
        <v>90411.17</v>
      </c>
      <c r="AD93" s="400"/>
      <c r="AE93" s="400">
        <v>976451.16261144774</v>
      </c>
      <c r="AF93" s="401"/>
      <c r="AG93" s="401"/>
      <c r="AH93" s="400"/>
      <c r="AI93" s="400">
        <v>0</v>
      </c>
      <c r="AJ93" s="400">
        <v>0</v>
      </c>
      <c r="AK93" s="400">
        <v>0</v>
      </c>
      <c r="AL93" s="400">
        <v>0</v>
      </c>
      <c r="AM93" s="297">
        <f t="shared" si="1"/>
        <v>1185210.6000000001</v>
      </c>
      <c r="AN93" s="296">
        <f>VLOOKUP(A93,'Official Claims 2016Q4'!$B$2:$U$434,7,FALSE)</f>
        <v>165310.29999999999</v>
      </c>
      <c r="AO93" s="296">
        <f>VLOOKUP(A93,'Official Claims 2016Q4'!$B$2:$U$434,12,FALSE)</f>
        <v>976451</v>
      </c>
      <c r="AP93" s="296">
        <f>VLOOKUP(A93,'Official Claims 2016Q4'!$B$2:$U$434,17,FALSE)</f>
        <v>0</v>
      </c>
      <c r="AQ93" s="296">
        <f>VLOOKUP(A93,'Official Claims 2016Q4'!$B$2:$U$434,18,FALSE)</f>
        <v>43449.3</v>
      </c>
    </row>
    <row r="94" spans="1:43" s="259" customFormat="1" ht="15.75">
      <c r="A94" s="419" t="s">
        <v>804</v>
      </c>
      <c r="B94" s="446" t="s">
        <v>966</v>
      </c>
      <c r="C94" s="412" t="s">
        <v>221</v>
      </c>
      <c r="D94" s="412" t="s">
        <v>955</v>
      </c>
      <c r="E94" s="412" t="s">
        <v>15</v>
      </c>
      <c r="F94" s="402" t="s">
        <v>48</v>
      </c>
      <c r="G94" s="402">
        <v>1119759.8816</v>
      </c>
      <c r="H94" s="418">
        <v>63478</v>
      </c>
      <c r="I94" s="424"/>
      <c r="J94" s="423"/>
      <c r="K94" s="423">
        <v>18860.980000000098</v>
      </c>
      <c r="L94" s="423"/>
      <c r="M94" s="423"/>
      <c r="N94" s="432">
        <v>64804.922559638195</v>
      </c>
      <c r="O94" s="424"/>
      <c r="P94" s="423"/>
      <c r="Q94" s="423">
        <v>983679.07869852136</v>
      </c>
      <c r="R94" s="423"/>
      <c r="S94" s="423"/>
      <c r="T94" s="422">
        <v>0</v>
      </c>
      <c r="U94" s="424"/>
      <c r="V94" s="423"/>
      <c r="W94" s="422">
        <v>24885.845939323299</v>
      </c>
      <c r="X94" s="431"/>
      <c r="Y94" s="420"/>
      <c r="Z94" s="420"/>
      <c r="AA94" s="420"/>
      <c r="AB94" s="402">
        <v>64804.92</v>
      </c>
      <c r="AC94" s="402">
        <v>18860.98</v>
      </c>
      <c r="AD94" s="400"/>
      <c r="AE94" s="400">
        <v>983679.07869852136</v>
      </c>
      <c r="AF94" s="401"/>
      <c r="AG94" s="401"/>
      <c r="AH94" s="400"/>
      <c r="AI94" s="400">
        <v>0</v>
      </c>
      <c r="AJ94" s="400">
        <v>0</v>
      </c>
      <c r="AK94" s="400">
        <v>0</v>
      </c>
      <c r="AL94" s="400">
        <v>0</v>
      </c>
      <c r="AM94" s="297">
        <f t="shared" si="1"/>
        <v>1092230.8999999999</v>
      </c>
      <c r="AN94" s="296">
        <f>VLOOKUP(A94,'Official Claims 2016Q4'!$B$2:$U$434,7,FALSE)</f>
        <v>83665.899999999994</v>
      </c>
      <c r="AO94" s="296">
        <f>VLOOKUP(A94,'Official Claims 2016Q4'!$B$2:$U$434,12,FALSE)</f>
        <v>983679</v>
      </c>
      <c r="AP94" s="296">
        <f>VLOOKUP(A94,'Official Claims 2016Q4'!$B$2:$U$434,17,FALSE)</f>
        <v>0</v>
      </c>
      <c r="AQ94" s="296">
        <f>VLOOKUP(A94,'Official Claims 2016Q4'!$B$2:$U$434,18,FALSE)</f>
        <v>24886</v>
      </c>
    </row>
    <row r="95" spans="1:43" s="259" customFormat="1" ht="15.75">
      <c r="A95" s="419" t="s">
        <v>779</v>
      </c>
      <c r="B95" s="446" t="s">
        <v>965</v>
      </c>
      <c r="C95" s="412" t="s">
        <v>221</v>
      </c>
      <c r="D95" s="412" t="s">
        <v>955</v>
      </c>
      <c r="E95" s="412" t="s">
        <v>15</v>
      </c>
      <c r="F95" s="402" t="s">
        <v>48</v>
      </c>
      <c r="G95" s="402">
        <v>827930.76329999999</v>
      </c>
      <c r="H95" s="418">
        <v>58276</v>
      </c>
      <c r="I95" s="424"/>
      <c r="J95" s="423"/>
      <c r="K95" s="423">
        <v>27750.890000000014</v>
      </c>
      <c r="L95" s="423"/>
      <c r="M95" s="423"/>
      <c r="N95" s="432">
        <v>51400.91120797809</v>
      </c>
      <c r="O95" s="424"/>
      <c r="P95" s="423"/>
      <c r="Q95" s="423">
        <v>630639.94139836321</v>
      </c>
      <c r="R95" s="423"/>
      <c r="S95" s="423"/>
      <c r="T95" s="422">
        <v>0</v>
      </c>
      <c r="U95" s="424"/>
      <c r="V95" s="423"/>
      <c r="W95" s="422">
        <v>26305.6006968275</v>
      </c>
      <c r="X95" s="431"/>
      <c r="Y95" s="420"/>
      <c r="Z95" s="420"/>
      <c r="AA95" s="420"/>
      <c r="AB95" s="402">
        <v>51400.91</v>
      </c>
      <c r="AC95" s="402">
        <v>27750.89</v>
      </c>
      <c r="AD95" s="400"/>
      <c r="AE95" s="400">
        <v>630639.94139836321</v>
      </c>
      <c r="AF95" s="401"/>
      <c r="AG95" s="401"/>
      <c r="AH95" s="400"/>
      <c r="AI95" s="400">
        <v>0</v>
      </c>
      <c r="AJ95" s="400">
        <v>0</v>
      </c>
      <c r="AK95" s="400">
        <v>0</v>
      </c>
      <c r="AL95" s="400">
        <v>0</v>
      </c>
      <c r="AM95" s="297">
        <f t="shared" si="1"/>
        <v>736097.10000000009</v>
      </c>
      <c r="AN95" s="296">
        <f>VLOOKUP(A95,'Official Claims 2016Q4'!$B$2:$U$434,7,FALSE)</f>
        <v>79151.8</v>
      </c>
      <c r="AO95" s="296">
        <f>VLOOKUP(A95,'Official Claims 2016Q4'!$B$2:$U$434,12,FALSE)</f>
        <v>630640</v>
      </c>
      <c r="AP95" s="296">
        <f>VLOOKUP(A95,'Official Claims 2016Q4'!$B$2:$U$434,17,FALSE)</f>
        <v>0</v>
      </c>
      <c r="AQ95" s="296">
        <f>VLOOKUP(A95,'Official Claims 2016Q4'!$B$2:$U$434,18,FALSE)</f>
        <v>26305.3</v>
      </c>
    </row>
    <row r="96" spans="1:43" s="259" customFormat="1" ht="15.75">
      <c r="A96" s="419" t="s">
        <v>811</v>
      </c>
      <c r="B96" s="446" t="s">
        <v>964</v>
      </c>
      <c r="C96" s="412" t="s">
        <v>221</v>
      </c>
      <c r="D96" s="412" t="s">
        <v>955</v>
      </c>
      <c r="E96" s="412" t="s">
        <v>15</v>
      </c>
      <c r="F96" s="402" t="s">
        <v>48</v>
      </c>
      <c r="G96" s="402">
        <v>1084429.3975</v>
      </c>
      <c r="H96" s="418">
        <v>54445</v>
      </c>
      <c r="I96" s="424"/>
      <c r="J96" s="423"/>
      <c r="K96" s="423">
        <v>30249.830000000016</v>
      </c>
      <c r="L96" s="423"/>
      <c r="M96" s="423"/>
      <c r="N96" s="432">
        <v>33410.737404580745</v>
      </c>
      <c r="O96" s="424"/>
      <c r="P96" s="423"/>
      <c r="Q96" s="423">
        <v>407757.39255610836</v>
      </c>
      <c r="R96" s="423"/>
      <c r="S96" s="423"/>
      <c r="T96" s="422">
        <v>0</v>
      </c>
      <c r="U96" s="424"/>
      <c r="V96" s="423"/>
      <c r="W96" s="422">
        <v>33913.419731780668</v>
      </c>
      <c r="X96" s="431"/>
      <c r="Y96" s="420"/>
      <c r="Z96" s="420"/>
      <c r="AA96" s="420"/>
      <c r="AB96" s="402">
        <v>33410.74</v>
      </c>
      <c r="AC96" s="402">
        <v>30249.83</v>
      </c>
      <c r="AD96" s="400"/>
      <c r="AE96" s="400">
        <v>407757.39255610836</v>
      </c>
      <c r="AF96" s="401"/>
      <c r="AG96" s="401"/>
      <c r="AH96" s="400"/>
      <c r="AI96" s="400">
        <v>0</v>
      </c>
      <c r="AJ96" s="400">
        <v>0</v>
      </c>
      <c r="AK96" s="400">
        <v>0</v>
      </c>
      <c r="AL96" s="400">
        <v>0</v>
      </c>
      <c r="AM96" s="297">
        <f t="shared" si="1"/>
        <v>505330.5</v>
      </c>
      <c r="AN96" s="296">
        <f>VLOOKUP(A96,'Official Claims 2016Q4'!$B$2:$U$434,7,FALSE)</f>
        <v>63660.5</v>
      </c>
      <c r="AO96" s="296">
        <f>VLOOKUP(A96,'Official Claims 2016Q4'!$B$2:$U$434,12,FALSE)</f>
        <v>407757</v>
      </c>
      <c r="AP96" s="296">
        <f>VLOOKUP(A96,'Official Claims 2016Q4'!$B$2:$U$434,17,FALSE)</f>
        <v>0</v>
      </c>
      <c r="AQ96" s="296">
        <f>VLOOKUP(A96,'Official Claims 2016Q4'!$B$2:$U$434,18,FALSE)</f>
        <v>33913</v>
      </c>
    </row>
    <row r="97" spans="1:43" s="259" customFormat="1" ht="15.75">
      <c r="A97" s="419" t="s">
        <v>805</v>
      </c>
      <c r="B97" s="446" t="s">
        <v>963</v>
      </c>
      <c r="C97" s="412" t="s">
        <v>221</v>
      </c>
      <c r="D97" s="412" t="s">
        <v>955</v>
      </c>
      <c r="E97" s="412" t="s">
        <v>15</v>
      </c>
      <c r="F97" s="402" t="s">
        <v>48</v>
      </c>
      <c r="G97" s="402">
        <v>268105.76329999999</v>
      </c>
      <c r="H97" s="418">
        <v>32697</v>
      </c>
      <c r="I97" s="424"/>
      <c r="J97" s="423"/>
      <c r="K97" s="423">
        <v>27578.079999999958</v>
      </c>
      <c r="L97" s="423"/>
      <c r="M97" s="423"/>
      <c r="N97" s="432">
        <v>2269.5138944061991</v>
      </c>
      <c r="O97" s="424"/>
      <c r="P97" s="423">
        <v>25326.59</v>
      </c>
      <c r="Q97" s="423">
        <v>201892.64819992028</v>
      </c>
      <c r="R97" s="423"/>
      <c r="S97" s="423"/>
      <c r="T97" s="422">
        <v>0</v>
      </c>
      <c r="U97" s="424"/>
      <c r="V97" s="423"/>
      <c r="W97" s="422">
        <v>6587.72691589856</v>
      </c>
      <c r="X97" s="431"/>
      <c r="Y97" s="420"/>
      <c r="Z97" s="420"/>
      <c r="AA97" s="420"/>
      <c r="AB97" s="402">
        <v>2269.5140000000001</v>
      </c>
      <c r="AC97" s="402">
        <v>27578.080000000002</v>
      </c>
      <c r="AD97" s="400"/>
      <c r="AE97" s="400">
        <v>201892.64819992028</v>
      </c>
      <c r="AF97" s="401"/>
      <c r="AG97" s="401"/>
      <c r="AH97" s="400"/>
      <c r="AI97" s="400">
        <v>0</v>
      </c>
      <c r="AJ97" s="400">
        <v>0</v>
      </c>
      <c r="AK97" s="400">
        <v>0</v>
      </c>
      <c r="AL97" s="400">
        <v>0</v>
      </c>
      <c r="AM97" s="297">
        <f t="shared" si="1"/>
        <v>238327.93</v>
      </c>
      <c r="AN97" s="296">
        <f>VLOOKUP(A97,'Official Claims 2016Q4'!$B$2:$U$434,7,FALSE)</f>
        <v>29847.61</v>
      </c>
      <c r="AO97" s="296">
        <f>VLOOKUP(A97,'Official Claims 2016Q4'!$B$2:$U$434,12,FALSE)</f>
        <v>201893</v>
      </c>
      <c r="AP97" s="296">
        <f>VLOOKUP(A97,'Official Claims 2016Q4'!$B$2:$U$434,17,FALSE)</f>
        <v>0</v>
      </c>
      <c r="AQ97" s="296">
        <f>VLOOKUP(A97,'Official Claims 2016Q4'!$B$2:$U$434,18,FALSE)</f>
        <v>6587.32</v>
      </c>
    </row>
    <row r="98" spans="1:43" s="259" customFormat="1" ht="15.75">
      <c r="A98" s="419" t="s">
        <v>780</v>
      </c>
      <c r="B98" s="446" t="s">
        <v>962</v>
      </c>
      <c r="C98" s="412" t="s">
        <v>221</v>
      </c>
      <c r="D98" s="412" t="s">
        <v>951</v>
      </c>
      <c r="E98" s="412" t="s">
        <v>15</v>
      </c>
      <c r="F98" s="402" t="s">
        <v>48</v>
      </c>
      <c r="G98" s="402">
        <v>272891.63429999998</v>
      </c>
      <c r="H98" s="418">
        <v>21475</v>
      </c>
      <c r="I98" s="424"/>
      <c r="J98" s="423"/>
      <c r="K98" s="423">
        <v>0</v>
      </c>
      <c r="L98" s="423"/>
      <c r="M98" s="423"/>
      <c r="N98" s="432">
        <v>12580.557168940893</v>
      </c>
      <c r="O98" s="424"/>
      <c r="P98" s="423">
        <v>7976.25</v>
      </c>
      <c r="Q98" s="423">
        <v>73290.009786329203</v>
      </c>
      <c r="R98" s="423"/>
      <c r="S98" s="423"/>
      <c r="T98" s="422">
        <v>0</v>
      </c>
      <c r="U98" s="424"/>
      <c r="V98" s="423"/>
      <c r="W98" s="422">
        <v>1953.8542427172699</v>
      </c>
      <c r="X98" s="431"/>
      <c r="Y98" s="420"/>
      <c r="Z98" s="420"/>
      <c r="AA98" s="420"/>
      <c r="AB98" s="402">
        <v>12580.56</v>
      </c>
      <c r="AC98" s="402">
        <v>0</v>
      </c>
      <c r="AD98" s="400"/>
      <c r="AE98" s="400">
        <v>73290.009786329203</v>
      </c>
      <c r="AF98" s="401"/>
      <c r="AG98" s="401"/>
      <c r="AH98" s="400"/>
      <c r="AI98" s="400">
        <v>0</v>
      </c>
      <c r="AJ98" s="400">
        <v>0</v>
      </c>
      <c r="AK98" s="400">
        <v>0</v>
      </c>
      <c r="AL98" s="400">
        <v>0</v>
      </c>
      <c r="AM98" s="297">
        <f t="shared" si="1"/>
        <v>87824.290000000008</v>
      </c>
      <c r="AN98" s="296">
        <f>VLOOKUP(A98,'Official Claims 2016Q4'!$B$2:$U$434,7,FALSE)</f>
        <v>12580.6</v>
      </c>
      <c r="AO98" s="296">
        <f>VLOOKUP(A98,'Official Claims 2016Q4'!$B$2:$U$434,12,FALSE)</f>
        <v>73290</v>
      </c>
      <c r="AP98" s="296">
        <f>VLOOKUP(A98,'Official Claims 2016Q4'!$B$2:$U$434,17,FALSE)</f>
        <v>0</v>
      </c>
      <c r="AQ98" s="296">
        <f>VLOOKUP(A98,'Official Claims 2016Q4'!$B$2:$U$434,18,FALSE)</f>
        <v>1953.69</v>
      </c>
    </row>
    <row r="99" spans="1:43" s="259" customFormat="1" ht="15.75">
      <c r="A99" s="419" t="s">
        <v>642</v>
      </c>
      <c r="B99" s="446" t="s">
        <v>961</v>
      </c>
      <c r="C99" s="412" t="s">
        <v>960</v>
      </c>
      <c r="D99" s="412" t="s">
        <v>951</v>
      </c>
      <c r="E99" s="412" t="s">
        <v>16</v>
      </c>
      <c r="F99" s="402" t="s">
        <v>48</v>
      </c>
      <c r="G99" s="402">
        <v>1083172</v>
      </c>
      <c r="H99" s="418">
        <v>1083172</v>
      </c>
      <c r="I99" s="424"/>
      <c r="J99" s="423"/>
      <c r="K99" s="423">
        <v>0</v>
      </c>
      <c r="L99" s="423"/>
      <c r="M99" s="423"/>
      <c r="N99" s="432">
        <v>1301763.8963055029</v>
      </c>
      <c r="O99" s="424"/>
      <c r="P99" s="423"/>
      <c r="Q99" s="423">
        <v>16591.77</v>
      </c>
      <c r="R99" s="423"/>
      <c r="S99" s="423"/>
      <c r="T99" s="422">
        <v>0</v>
      </c>
      <c r="U99" s="424"/>
      <c r="V99" s="423"/>
      <c r="W99" s="422">
        <v>0</v>
      </c>
      <c r="X99" s="431"/>
      <c r="Y99" s="420"/>
      <c r="Z99" s="420"/>
      <c r="AA99" s="420"/>
      <c r="AB99" s="402">
        <v>1301764</v>
      </c>
      <c r="AC99" s="402">
        <v>0</v>
      </c>
      <c r="AD99" s="400"/>
      <c r="AE99" s="400">
        <v>16591.77</v>
      </c>
      <c r="AF99" s="401"/>
      <c r="AG99" s="401"/>
      <c r="AH99" s="400"/>
      <c r="AI99" s="400">
        <v>0</v>
      </c>
      <c r="AJ99" s="400">
        <v>0</v>
      </c>
      <c r="AK99" s="400">
        <v>0</v>
      </c>
      <c r="AL99" s="400">
        <v>0</v>
      </c>
      <c r="AM99" s="297">
        <f t="shared" si="1"/>
        <v>1318351.8</v>
      </c>
      <c r="AN99" s="296">
        <f>VLOOKUP(A99,'Official Claims 2016Q4'!$B$2:$U$434,7,FALSE)</f>
        <v>1301760</v>
      </c>
      <c r="AO99" s="296">
        <f>VLOOKUP(A99,'Official Claims 2016Q4'!$B$2:$U$434,12,FALSE)</f>
        <v>16591.8</v>
      </c>
      <c r="AP99" s="296">
        <f>VLOOKUP(A99,'Official Claims 2016Q4'!$B$2:$U$434,17,FALSE)</f>
        <v>0</v>
      </c>
      <c r="AQ99" s="296">
        <f>VLOOKUP(A99,'Official Claims 2016Q4'!$B$2:$U$434,18,FALSE)</f>
        <v>0</v>
      </c>
    </row>
    <row r="100" spans="1:43" s="259" customFormat="1" ht="15.75">
      <c r="A100" s="419" t="s">
        <v>801</v>
      </c>
      <c r="B100" s="446" t="s">
        <v>959</v>
      </c>
      <c r="C100" s="412" t="s">
        <v>239</v>
      </c>
      <c r="D100" s="412" t="s">
        <v>955</v>
      </c>
      <c r="E100" s="412" t="s">
        <v>16</v>
      </c>
      <c r="F100" s="402" t="s">
        <v>48</v>
      </c>
      <c r="G100" s="402">
        <v>178569</v>
      </c>
      <c r="H100" s="418">
        <v>14584</v>
      </c>
      <c r="I100" s="424"/>
      <c r="J100" s="423"/>
      <c r="K100" s="423">
        <v>0</v>
      </c>
      <c r="L100" s="423"/>
      <c r="M100" s="423"/>
      <c r="N100" s="432">
        <v>13176.837134377976</v>
      </c>
      <c r="O100" s="424"/>
      <c r="P100" s="423">
        <v>37235.51</v>
      </c>
      <c r="Q100" s="423">
        <v>79412.526996623565</v>
      </c>
      <c r="R100" s="423"/>
      <c r="S100" s="423"/>
      <c r="T100" s="422">
        <v>0</v>
      </c>
      <c r="U100" s="424"/>
      <c r="V100" s="423"/>
      <c r="W100" s="422">
        <v>8772</v>
      </c>
      <c r="X100" s="431"/>
      <c r="Y100" s="420"/>
      <c r="Z100" s="420"/>
      <c r="AA100" s="420"/>
      <c r="AB100" s="402">
        <v>13176.84</v>
      </c>
      <c r="AC100" s="402">
        <v>0</v>
      </c>
      <c r="AD100" s="400"/>
      <c r="AE100" s="400">
        <v>79412.526996623565</v>
      </c>
      <c r="AF100" s="401"/>
      <c r="AG100" s="401"/>
      <c r="AH100" s="400"/>
      <c r="AI100" s="400">
        <v>0</v>
      </c>
      <c r="AJ100" s="400">
        <v>0</v>
      </c>
      <c r="AK100" s="400">
        <v>0</v>
      </c>
      <c r="AL100" s="400">
        <v>0</v>
      </c>
      <c r="AM100" s="297">
        <f t="shared" si="1"/>
        <v>101361.68000000001</v>
      </c>
      <c r="AN100" s="296">
        <f>VLOOKUP(A100,'Official Claims 2016Q4'!$B$2:$U$434,7,FALSE)</f>
        <v>13176.8</v>
      </c>
      <c r="AO100" s="296">
        <f>VLOOKUP(A100,'Official Claims 2016Q4'!$B$2:$U$434,12,FALSE)</f>
        <v>79412.5</v>
      </c>
      <c r="AP100" s="296">
        <f>VLOOKUP(A100,'Official Claims 2016Q4'!$B$2:$U$434,17,FALSE)</f>
        <v>0</v>
      </c>
      <c r="AQ100" s="296">
        <f>VLOOKUP(A100,'Official Claims 2016Q4'!$B$2:$U$434,18,FALSE)</f>
        <v>8772.3799999999992</v>
      </c>
    </row>
    <row r="101" spans="1:43" s="259" customFormat="1" ht="15.75">
      <c r="A101" s="419" t="s">
        <v>822</v>
      </c>
      <c r="B101" s="446" t="s">
        <v>958</v>
      </c>
      <c r="C101" s="412" t="s">
        <v>239</v>
      </c>
      <c r="D101" s="412" t="s">
        <v>955</v>
      </c>
      <c r="E101" s="412" t="s">
        <v>15</v>
      </c>
      <c r="F101" s="402" t="s">
        <v>48</v>
      </c>
      <c r="G101" s="402">
        <v>1130355.854795313</v>
      </c>
      <c r="H101" s="418">
        <v>53865</v>
      </c>
      <c r="I101" s="424"/>
      <c r="J101" s="423"/>
      <c r="K101" s="423">
        <v>0</v>
      </c>
      <c r="L101" s="423"/>
      <c r="M101" s="423"/>
      <c r="N101" s="432">
        <v>0</v>
      </c>
      <c r="O101" s="424"/>
      <c r="P101" s="423"/>
      <c r="Q101" s="423">
        <v>0</v>
      </c>
      <c r="R101" s="423"/>
      <c r="S101" s="423"/>
      <c r="T101" s="422">
        <v>0</v>
      </c>
      <c r="U101" s="424"/>
      <c r="V101" s="423"/>
      <c r="W101" s="422">
        <v>0</v>
      </c>
      <c r="X101" s="431"/>
      <c r="Y101" s="420"/>
      <c r="Z101" s="420"/>
      <c r="AA101" s="420"/>
      <c r="AB101" s="402">
        <v>0</v>
      </c>
      <c r="AC101" s="402">
        <v>0</v>
      </c>
      <c r="AD101" s="400"/>
      <c r="AE101" s="400">
        <v>0</v>
      </c>
      <c r="AF101" s="401"/>
      <c r="AG101" s="401"/>
      <c r="AH101" s="400"/>
      <c r="AI101" s="400">
        <v>0</v>
      </c>
      <c r="AJ101" s="400">
        <v>0</v>
      </c>
      <c r="AK101" s="400">
        <v>0</v>
      </c>
      <c r="AL101" s="400">
        <v>0</v>
      </c>
      <c r="AM101" s="297">
        <f t="shared" si="1"/>
        <v>0</v>
      </c>
      <c r="AN101" s="296">
        <f>VLOOKUP(A101,'Official Claims 2016Q4'!$B$2:$U$434,7,FALSE)</f>
        <v>0</v>
      </c>
      <c r="AO101" s="296">
        <f>VLOOKUP(A101,'Official Claims 2016Q4'!$B$2:$U$434,12,FALSE)</f>
        <v>0</v>
      </c>
      <c r="AP101" s="296">
        <f>VLOOKUP(A101,'Official Claims 2016Q4'!$B$2:$U$434,17,FALSE)</f>
        <v>0</v>
      </c>
      <c r="AQ101" s="296">
        <f>VLOOKUP(A101,'Official Claims 2016Q4'!$B$2:$U$434,18,FALSE)</f>
        <v>0</v>
      </c>
    </row>
    <row r="102" spans="1:43" s="259" customFormat="1" ht="15.75">
      <c r="A102" s="419" t="s">
        <v>815</v>
      </c>
      <c r="B102" s="446" t="s">
        <v>957</v>
      </c>
      <c r="C102" s="412" t="s">
        <v>239</v>
      </c>
      <c r="D102" s="412" t="s">
        <v>955</v>
      </c>
      <c r="E102" s="412" t="s">
        <v>15</v>
      </c>
      <c r="F102" s="402" t="s">
        <v>48</v>
      </c>
      <c r="G102" s="402">
        <v>445332.89179999998</v>
      </c>
      <c r="H102" s="418">
        <v>24759</v>
      </c>
      <c r="I102" s="424"/>
      <c r="J102" s="423"/>
      <c r="K102" s="423">
        <v>0</v>
      </c>
      <c r="L102" s="423"/>
      <c r="M102" s="423"/>
      <c r="N102" s="432">
        <v>0</v>
      </c>
      <c r="O102" s="424"/>
      <c r="P102" s="423"/>
      <c r="Q102" s="423">
        <v>0</v>
      </c>
      <c r="R102" s="423"/>
      <c r="S102" s="423"/>
      <c r="T102" s="422">
        <v>0</v>
      </c>
      <c r="U102" s="424"/>
      <c r="V102" s="423"/>
      <c r="W102" s="422">
        <v>0</v>
      </c>
      <c r="X102" s="431"/>
      <c r="Y102" s="420"/>
      <c r="Z102" s="420"/>
      <c r="AA102" s="420"/>
      <c r="AB102" s="402">
        <v>0</v>
      </c>
      <c r="AC102" s="402">
        <v>0</v>
      </c>
      <c r="AD102" s="400"/>
      <c r="AE102" s="400">
        <v>0</v>
      </c>
      <c r="AF102" s="401"/>
      <c r="AG102" s="401"/>
      <c r="AH102" s="400"/>
      <c r="AI102" s="400">
        <v>0</v>
      </c>
      <c r="AJ102" s="400">
        <v>0</v>
      </c>
      <c r="AK102" s="400">
        <v>0</v>
      </c>
      <c r="AL102" s="400">
        <v>0</v>
      </c>
      <c r="AM102" s="297">
        <f t="shared" ref="AM102:AM119" si="2">SUM(AN102:AQ102)</f>
        <v>0</v>
      </c>
      <c r="AN102" s="296">
        <f>VLOOKUP(A102,'Official Claims 2016Q4'!$B$2:$U$434,7,FALSE)</f>
        <v>0</v>
      </c>
      <c r="AO102" s="296">
        <f>VLOOKUP(A102,'Official Claims 2016Q4'!$B$2:$U$434,12,FALSE)</f>
        <v>0</v>
      </c>
      <c r="AP102" s="296">
        <f>VLOOKUP(A102,'Official Claims 2016Q4'!$B$2:$U$434,17,FALSE)</f>
        <v>0</v>
      </c>
      <c r="AQ102" s="296">
        <f>VLOOKUP(A102,'Official Claims 2016Q4'!$B$2:$U$434,18,FALSE)</f>
        <v>0</v>
      </c>
    </row>
    <row r="103" spans="1:43" s="259" customFormat="1" ht="15.75">
      <c r="A103" s="419" t="s">
        <v>807</v>
      </c>
      <c r="B103" s="446" t="s">
        <v>956</v>
      </c>
      <c r="C103" s="412" t="s">
        <v>952</v>
      </c>
      <c r="D103" s="412" t="s">
        <v>955</v>
      </c>
      <c r="E103" s="412" t="s">
        <v>15</v>
      </c>
      <c r="F103" s="402" t="s">
        <v>67</v>
      </c>
      <c r="G103" s="402">
        <v>1780908.9505</v>
      </c>
      <c r="H103" s="418">
        <v>73287</v>
      </c>
      <c r="I103" s="424"/>
      <c r="J103" s="423"/>
      <c r="K103" s="423">
        <v>0</v>
      </c>
      <c r="L103" s="423"/>
      <c r="M103" s="423"/>
      <c r="N103" s="432">
        <v>8227.4581370069409</v>
      </c>
      <c r="O103" s="424"/>
      <c r="P103" s="423"/>
      <c r="Q103" s="423">
        <v>35834.738036930175</v>
      </c>
      <c r="R103" s="423"/>
      <c r="S103" s="423"/>
      <c r="T103" s="422">
        <v>0</v>
      </c>
      <c r="U103" s="424"/>
      <c r="V103" s="423"/>
      <c r="W103" s="422">
        <v>868.93904879635829</v>
      </c>
      <c r="X103" s="431"/>
      <c r="Y103" s="420"/>
      <c r="Z103" s="420"/>
      <c r="AA103" s="420"/>
      <c r="AB103" s="402">
        <v>8227.4580000000005</v>
      </c>
      <c r="AC103" s="402">
        <v>0</v>
      </c>
      <c r="AD103" s="400"/>
      <c r="AE103" s="400">
        <v>35834.738036930175</v>
      </c>
      <c r="AF103" s="401"/>
      <c r="AG103" s="401"/>
      <c r="AH103" s="400"/>
      <c r="AI103" s="400">
        <v>0</v>
      </c>
      <c r="AJ103" s="400">
        <v>0</v>
      </c>
      <c r="AK103" s="400">
        <v>0</v>
      </c>
      <c r="AL103" s="400">
        <v>0</v>
      </c>
      <c r="AM103" s="297">
        <f t="shared" si="2"/>
        <v>44931.098999999995</v>
      </c>
      <c r="AN103" s="296">
        <f>VLOOKUP(A103,'Official Claims 2016Q4'!$B$2:$U$434,7,FALSE)</f>
        <v>8227.4599999999991</v>
      </c>
      <c r="AO103" s="296">
        <f>VLOOKUP(A103,'Official Claims 2016Q4'!$B$2:$U$434,12,FALSE)</f>
        <v>35834.699999999997</v>
      </c>
      <c r="AP103" s="296">
        <f>VLOOKUP(A103,'Official Claims 2016Q4'!$B$2:$U$434,17,FALSE)</f>
        <v>0</v>
      </c>
      <c r="AQ103" s="296">
        <f>VLOOKUP(A103,'Official Claims 2016Q4'!$B$2:$U$434,18,FALSE)</f>
        <v>868.93899999999996</v>
      </c>
    </row>
    <row r="104" spans="1:43" s="259" customFormat="1" ht="15.75">
      <c r="A104" s="419" t="s">
        <v>655</v>
      </c>
      <c r="B104" s="446" t="s">
        <v>954</v>
      </c>
      <c r="C104" s="412" t="s">
        <v>952</v>
      </c>
      <c r="D104" s="412" t="s">
        <v>951</v>
      </c>
      <c r="E104" s="412" t="s">
        <v>15</v>
      </c>
      <c r="F104" s="402" t="s">
        <v>48</v>
      </c>
      <c r="G104" s="402">
        <v>1694676.6425000001</v>
      </c>
      <c r="H104" s="418">
        <v>66138</v>
      </c>
      <c r="I104" s="424"/>
      <c r="J104" s="423"/>
      <c r="K104" s="423">
        <v>0</v>
      </c>
      <c r="L104" s="423"/>
      <c r="M104" s="423"/>
      <c r="N104" s="432">
        <v>-2.6987147735189829</v>
      </c>
      <c r="O104" s="424"/>
      <c r="P104" s="423"/>
      <c r="Q104" s="423">
        <v>-68.160000000000309</v>
      </c>
      <c r="R104" s="423"/>
      <c r="S104" s="423"/>
      <c r="T104" s="422">
        <v>0</v>
      </c>
      <c r="U104" s="424"/>
      <c r="V104" s="423"/>
      <c r="W104" s="422">
        <v>0</v>
      </c>
      <c r="X104" s="431"/>
      <c r="Y104" s="420"/>
      <c r="Z104" s="420"/>
      <c r="AA104" s="420"/>
      <c r="AB104" s="402">
        <v>-2.6987000000000001</v>
      </c>
      <c r="AC104" s="402">
        <v>0</v>
      </c>
      <c r="AD104" s="400"/>
      <c r="AE104" s="400">
        <v>-68.160000000000309</v>
      </c>
      <c r="AF104" s="401"/>
      <c r="AG104" s="401"/>
      <c r="AH104" s="400"/>
      <c r="AI104" s="400">
        <v>0</v>
      </c>
      <c r="AJ104" s="400">
        <v>0</v>
      </c>
      <c r="AK104" s="400">
        <v>0</v>
      </c>
      <c r="AL104" s="400">
        <v>0</v>
      </c>
      <c r="AM104" s="297">
        <f t="shared" si="2"/>
        <v>-70.858699999999999</v>
      </c>
      <c r="AN104" s="296">
        <f>VLOOKUP(A104,'Official Claims 2016Q4'!$B$2:$U$434,7,FALSE)</f>
        <v>-2.6987000000000001</v>
      </c>
      <c r="AO104" s="296">
        <f>VLOOKUP(A104,'Official Claims 2016Q4'!$B$2:$U$434,12,FALSE)</f>
        <v>-68.16</v>
      </c>
      <c r="AP104" s="296">
        <f>VLOOKUP(A104,'Official Claims 2016Q4'!$B$2:$U$434,17,FALSE)</f>
        <v>0</v>
      </c>
      <c r="AQ104" s="296">
        <f>VLOOKUP(A104,'Official Claims 2016Q4'!$B$2:$U$434,18,FALSE)</f>
        <v>0</v>
      </c>
    </row>
    <row r="105" spans="1:43" s="259" customFormat="1" ht="15.75">
      <c r="A105" s="419" t="s">
        <v>823</v>
      </c>
      <c r="B105" s="446" t="s">
        <v>953</v>
      </c>
      <c r="C105" s="412" t="s">
        <v>952</v>
      </c>
      <c r="D105" s="412" t="s">
        <v>951</v>
      </c>
      <c r="E105" s="412" t="s">
        <v>15</v>
      </c>
      <c r="F105" s="402" t="s">
        <v>48</v>
      </c>
      <c r="G105" s="402">
        <v>1098181.5441999999</v>
      </c>
      <c r="H105" s="418">
        <v>38413</v>
      </c>
      <c r="I105" s="424"/>
      <c r="J105" s="423"/>
      <c r="K105" s="423">
        <v>0</v>
      </c>
      <c r="L105" s="423"/>
      <c r="M105" s="423"/>
      <c r="N105" s="432">
        <v>0</v>
      </c>
      <c r="O105" s="424"/>
      <c r="P105" s="423"/>
      <c r="Q105" s="423">
        <v>0</v>
      </c>
      <c r="R105" s="423"/>
      <c r="S105" s="423"/>
      <c r="T105" s="422">
        <v>0</v>
      </c>
      <c r="U105" s="424"/>
      <c r="V105" s="423"/>
      <c r="W105" s="422">
        <v>0</v>
      </c>
      <c r="X105" s="431"/>
      <c r="Y105" s="420"/>
      <c r="Z105" s="420"/>
      <c r="AA105" s="420"/>
      <c r="AB105" s="402">
        <v>0</v>
      </c>
      <c r="AC105" s="402">
        <v>0</v>
      </c>
      <c r="AD105" s="400"/>
      <c r="AE105" s="400">
        <v>0</v>
      </c>
      <c r="AF105" s="401"/>
      <c r="AG105" s="401"/>
      <c r="AH105" s="400"/>
      <c r="AI105" s="400">
        <v>0</v>
      </c>
      <c r="AJ105" s="400">
        <v>0</v>
      </c>
      <c r="AK105" s="400">
        <v>0</v>
      </c>
      <c r="AL105" s="400">
        <v>0</v>
      </c>
      <c r="AM105" s="297">
        <f t="shared" si="2"/>
        <v>0</v>
      </c>
      <c r="AN105" s="296">
        <f>VLOOKUP(A105,'Official Claims 2016Q4'!$B$2:$U$434,7,FALSE)</f>
        <v>0</v>
      </c>
      <c r="AO105" s="296">
        <f>VLOOKUP(A105,'Official Claims 2016Q4'!$B$2:$U$434,12,FALSE)</f>
        <v>0</v>
      </c>
      <c r="AP105" s="296">
        <f>VLOOKUP(A105,'Official Claims 2016Q4'!$B$2:$U$434,17,FALSE)</f>
        <v>0</v>
      </c>
      <c r="AQ105" s="296">
        <f>VLOOKUP(A105,'Official Claims 2016Q4'!$B$2:$U$434,18,FALSE)</f>
        <v>0</v>
      </c>
    </row>
    <row r="106" spans="1:43" s="259" customFormat="1" ht="15.75">
      <c r="A106" s="419"/>
      <c r="B106" s="446" t="s">
        <v>950</v>
      </c>
      <c r="C106" s="412"/>
      <c r="D106" s="412"/>
      <c r="E106" s="412"/>
      <c r="F106" s="402"/>
      <c r="G106" s="402">
        <v>2980563</v>
      </c>
      <c r="H106" s="418">
        <v>0</v>
      </c>
      <c r="I106" s="424"/>
      <c r="J106" s="423"/>
      <c r="K106" s="423"/>
      <c r="L106" s="423"/>
      <c r="M106" s="423"/>
      <c r="N106" s="432"/>
      <c r="O106" s="424"/>
      <c r="P106" s="423"/>
      <c r="Q106" s="423"/>
      <c r="R106" s="423"/>
      <c r="S106" s="423"/>
      <c r="T106" s="422"/>
      <c r="U106" s="424"/>
      <c r="V106" s="423"/>
      <c r="W106" s="422"/>
      <c r="X106" s="431"/>
      <c r="Y106" s="420"/>
      <c r="Z106" s="420"/>
      <c r="AA106" s="420"/>
      <c r="AB106" s="402"/>
      <c r="AC106" s="402"/>
      <c r="AD106" s="400"/>
      <c r="AE106" s="400">
        <v>0</v>
      </c>
      <c r="AF106" s="401"/>
      <c r="AG106" s="401"/>
      <c r="AH106" s="400"/>
      <c r="AI106" s="400"/>
      <c r="AJ106" s="400"/>
      <c r="AK106" s="400"/>
      <c r="AL106" s="400"/>
      <c r="AM106" s="297"/>
      <c r="AN106" s="296"/>
      <c r="AO106" s="296"/>
      <c r="AP106" s="296"/>
      <c r="AQ106" s="296"/>
    </row>
    <row r="107" spans="1:43" s="259" customFormat="1" ht="15.75">
      <c r="A107" s="438"/>
      <c r="B107" s="455" t="s">
        <v>949</v>
      </c>
      <c r="C107" s="412"/>
      <c r="D107" s="412"/>
      <c r="E107" s="452"/>
      <c r="F107" s="402"/>
      <c r="G107" s="452">
        <v>111797997.77623799</v>
      </c>
      <c r="H107" s="454">
        <v>7233870</v>
      </c>
      <c r="I107" s="452">
        <v>0</v>
      </c>
      <c r="J107" s="452">
        <v>0</v>
      </c>
      <c r="K107" s="452">
        <v>783015.84999999986</v>
      </c>
      <c r="L107" s="452">
        <v>0</v>
      </c>
      <c r="M107" s="452">
        <v>0</v>
      </c>
      <c r="N107" s="452">
        <v>9608751.1222152598</v>
      </c>
      <c r="O107" s="452">
        <v>0</v>
      </c>
      <c r="P107" s="452">
        <v>2003628.68</v>
      </c>
      <c r="Q107" s="452">
        <v>40902779.348090813</v>
      </c>
      <c r="R107" s="452">
        <v>0</v>
      </c>
      <c r="S107" s="452">
        <v>4911504.4499999983</v>
      </c>
      <c r="T107" s="452">
        <v>68532522.939999998</v>
      </c>
      <c r="U107" s="453">
        <v>0</v>
      </c>
      <c r="V107" s="452">
        <v>0</v>
      </c>
      <c r="W107" s="451">
        <v>2518771.8289574734</v>
      </c>
      <c r="X107" s="431"/>
      <c r="Y107" s="420"/>
      <c r="Z107" s="420"/>
      <c r="AA107" s="420"/>
      <c r="AB107" s="451"/>
      <c r="AC107" s="451"/>
      <c r="AD107" s="451"/>
      <c r="AE107" s="451"/>
      <c r="AF107" s="401"/>
      <c r="AG107" s="401"/>
      <c r="AH107" s="400"/>
      <c r="AI107" s="400"/>
      <c r="AJ107" s="400"/>
      <c r="AK107" s="400"/>
      <c r="AL107" s="400"/>
      <c r="AM107" s="297"/>
      <c r="AN107" s="296"/>
      <c r="AO107" s="296"/>
      <c r="AP107" s="296"/>
      <c r="AQ107" s="296"/>
    </row>
    <row r="108" spans="1:43" s="259" customFormat="1" ht="15.75">
      <c r="A108" s="434" t="s">
        <v>137</v>
      </c>
      <c r="B108" s="435" t="s">
        <v>948</v>
      </c>
      <c r="C108" s="412"/>
      <c r="D108" s="412"/>
      <c r="E108" s="448"/>
      <c r="F108" s="402"/>
      <c r="G108" s="448">
        <v>4658311</v>
      </c>
      <c r="H108" s="427">
        <v>4658311</v>
      </c>
      <c r="I108" s="449">
        <v>0</v>
      </c>
      <c r="J108" s="448">
        <v>0</v>
      </c>
      <c r="K108" s="448">
        <v>0</v>
      </c>
      <c r="L108" s="448">
        <v>0</v>
      </c>
      <c r="M108" s="448">
        <v>0</v>
      </c>
      <c r="N108" s="450">
        <v>0</v>
      </c>
      <c r="O108" s="449">
        <v>0</v>
      </c>
      <c r="P108" s="448">
        <v>0</v>
      </c>
      <c r="Q108" s="448">
        <v>0</v>
      </c>
      <c r="R108" s="448">
        <v>0</v>
      </c>
      <c r="S108" s="448">
        <v>0</v>
      </c>
      <c r="T108" s="447">
        <v>0</v>
      </c>
      <c r="U108" s="449">
        <v>0</v>
      </c>
      <c r="V108" s="448">
        <v>0</v>
      </c>
      <c r="W108" s="447">
        <v>0</v>
      </c>
      <c r="X108" s="431"/>
      <c r="Y108" s="420"/>
      <c r="Z108" s="420"/>
      <c r="AA108" s="420"/>
      <c r="AB108" s="447"/>
      <c r="AC108" s="447"/>
      <c r="AD108" s="447"/>
      <c r="AE108" s="447"/>
      <c r="AF108" s="401"/>
      <c r="AG108" s="401"/>
      <c r="AH108" s="400"/>
      <c r="AI108" s="400"/>
      <c r="AJ108" s="400"/>
      <c r="AK108" s="400"/>
      <c r="AL108" s="400"/>
      <c r="AM108" s="297"/>
      <c r="AN108" s="296"/>
      <c r="AO108" s="296"/>
      <c r="AP108" s="296"/>
      <c r="AQ108" s="296"/>
    </row>
    <row r="109" spans="1:43" s="259" customFormat="1" ht="15.75">
      <c r="A109" s="440">
        <v>0.27497096399535426</v>
      </c>
      <c r="B109" s="446" t="s">
        <v>947</v>
      </c>
      <c r="C109" s="412"/>
      <c r="D109" s="412"/>
      <c r="E109" s="412"/>
      <c r="F109" s="402"/>
      <c r="G109" s="402">
        <v>1280900</v>
      </c>
      <c r="H109" s="418">
        <v>1280900</v>
      </c>
      <c r="I109" s="424"/>
      <c r="J109" s="423"/>
      <c r="K109" s="423"/>
      <c r="L109" s="423"/>
      <c r="M109" s="423"/>
      <c r="N109" s="432"/>
      <c r="O109" s="424"/>
      <c r="P109" s="423"/>
      <c r="Q109" s="423"/>
      <c r="R109" s="423"/>
      <c r="S109" s="423"/>
      <c r="T109" s="422"/>
      <c r="U109" s="424"/>
      <c r="V109" s="423"/>
      <c r="W109" s="422"/>
      <c r="X109" s="431"/>
      <c r="Y109" s="420"/>
      <c r="Z109" s="420"/>
      <c r="AA109" s="445">
        <v>660188.05000000005</v>
      </c>
      <c r="AB109" s="402"/>
      <c r="AC109" s="402"/>
      <c r="AD109" s="400"/>
      <c r="AE109" s="400">
        <v>0</v>
      </c>
      <c r="AF109" s="401"/>
      <c r="AG109" s="401"/>
      <c r="AH109" s="400"/>
      <c r="AI109" s="400"/>
      <c r="AJ109" s="400"/>
      <c r="AK109" s="400"/>
      <c r="AL109" s="400"/>
      <c r="AM109" s="297"/>
      <c r="AN109" s="296"/>
      <c r="AO109" s="296"/>
      <c r="AP109" s="296"/>
      <c r="AQ109" s="296"/>
    </row>
    <row r="110" spans="1:43" s="259" customFormat="1" ht="15.75">
      <c r="A110" s="440">
        <v>0.72502903600464574</v>
      </c>
      <c r="B110" s="446" t="s">
        <v>497</v>
      </c>
      <c r="C110" s="412"/>
      <c r="D110" s="412"/>
      <c r="E110" s="412"/>
      <c r="F110" s="402"/>
      <c r="G110" s="402">
        <v>3377411</v>
      </c>
      <c r="H110" s="418">
        <v>3377411</v>
      </c>
      <c r="I110" s="424"/>
      <c r="J110" s="423"/>
      <c r="K110" s="423"/>
      <c r="L110" s="423"/>
      <c r="M110" s="423"/>
      <c r="N110" s="432"/>
      <c r="O110" s="424"/>
      <c r="P110" s="423"/>
      <c r="Q110" s="423"/>
      <c r="R110" s="423"/>
      <c r="S110" s="423"/>
      <c r="T110" s="422"/>
      <c r="U110" s="424"/>
      <c r="V110" s="423"/>
      <c r="W110" s="422"/>
      <c r="X110" s="431"/>
      <c r="Y110" s="420"/>
      <c r="Z110" s="420"/>
      <c r="AA110" s="445">
        <v>115147.59</v>
      </c>
      <c r="AB110" s="402"/>
      <c r="AC110" s="402"/>
      <c r="AD110" s="400"/>
      <c r="AE110" s="400">
        <v>0</v>
      </c>
      <c r="AF110" s="401"/>
      <c r="AG110" s="401"/>
      <c r="AH110" s="400"/>
      <c r="AI110" s="400"/>
      <c r="AJ110" s="400"/>
      <c r="AK110" s="400"/>
      <c r="AL110" s="400"/>
      <c r="AM110" s="297"/>
      <c r="AN110" s="296"/>
      <c r="AO110" s="296"/>
      <c r="AP110" s="296"/>
      <c r="AQ110" s="296"/>
    </row>
    <row r="111" spans="1:43" s="259" customFormat="1" ht="15.75">
      <c r="A111" s="440"/>
      <c r="B111" s="444" t="s">
        <v>946</v>
      </c>
      <c r="C111" s="412"/>
      <c r="D111" s="412"/>
      <c r="E111" s="442"/>
      <c r="F111" s="402"/>
      <c r="G111" s="442">
        <v>116456308.77623799</v>
      </c>
      <c r="H111" s="437">
        <v>11892181</v>
      </c>
      <c r="I111" s="443">
        <v>0</v>
      </c>
      <c r="J111" s="442">
        <v>0</v>
      </c>
      <c r="K111" s="442">
        <v>783015.84999999986</v>
      </c>
      <c r="L111" s="442">
        <v>0</v>
      </c>
      <c r="M111" s="442">
        <v>0</v>
      </c>
      <c r="N111" s="442">
        <v>9608751.1222152598</v>
      </c>
      <c r="O111" s="443">
        <v>0</v>
      </c>
      <c r="P111" s="442">
        <v>2003628.68</v>
      </c>
      <c r="Q111" s="442">
        <v>40902779.348090813</v>
      </c>
      <c r="R111" s="442">
        <v>0</v>
      </c>
      <c r="S111" s="442">
        <v>4911504.4499999983</v>
      </c>
      <c r="T111" s="441">
        <v>68532522.939999998</v>
      </c>
      <c r="U111" s="443">
        <v>0</v>
      </c>
      <c r="V111" s="442">
        <v>0</v>
      </c>
      <c r="W111" s="441">
        <v>2518771.8289574734</v>
      </c>
      <c r="X111" s="431"/>
      <c r="Y111" s="420"/>
      <c r="Z111" s="420"/>
      <c r="AA111" s="420"/>
      <c r="AB111" s="441"/>
      <c r="AC111" s="441"/>
      <c r="AD111" s="441"/>
      <c r="AE111" s="441"/>
      <c r="AF111" s="401"/>
      <c r="AG111" s="401"/>
      <c r="AH111" s="400"/>
      <c r="AI111" s="400"/>
      <c r="AJ111" s="400"/>
      <c r="AK111" s="400"/>
      <c r="AL111" s="400"/>
      <c r="AM111" s="297"/>
      <c r="AN111" s="296"/>
      <c r="AO111" s="296"/>
      <c r="AP111" s="296"/>
      <c r="AQ111" s="296"/>
    </row>
    <row r="112" spans="1:43" s="259" customFormat="1" ht="15.75">
      <c r="A112" s="440"/>
      <c r="B112" s="439" t="s">
        <v>945</v>
      </c>
      <c r="C112" s="412"/>
      <c r="D112" s="412"/>
      <c r="E112" s="412"/>
      <c r="F112" s="402"/>
      <c r="G112" s="402">
        <v>0</v>
      </c>
      <c r="H112" s="418" t="s">
        <v>944</v>
      </c>
      <c r="I112" s="424"/>
      <c r="J112" s="423"/>
      <c r="K112" s="423"/>
      <c r="L112" s="423"/>
      <c r="M112" s="423"/>
      <c r="N112" s="432"/>
      <c r="O112" s="424"/>
      <c r="P112" s="423"/>
      <c r="Q112" s="423"/>
      <c r="R112" s="423"/>
      <c r="S112" s="423"/>
      <c r="T112" s="422"/>
      <c r="U112" s="424"/>
      <c r="V112" s="423"/>
      <c r="W112" s="422"/>
      <c r="X112" s="431"/>
      <c r="Y112" s="420"/>
      <c r="Z112" s="420"/>
      <c r="AA112" s="420"/>
      <c r="AB112" s="402"/>
      <c r="AC112" s="402"/>
      <c r="AD112" s="400"/>
      <c r="AE112" s="400">
        <v>0</v>
      </c>
      <c r="AF112" s="401"/>
      <c r="AG112" s="401"/>
      <c r="AH112" s="400"/>
      <c r="AI112" s="400"/>
      <c r="AJ112" s="400"/>
      <c r="AK112" s="400"/>
      <c r="AL112" s="400"/>
      <c r="AM112" s="297"/>
      <c r="AN112" s="296"/>
      <c r="AO112" s="296"/>
      <c r="AP112" s="296"/>
      <c r="AQ112" s="296"/>
    </row>
    <row r="113" spans="1:43" s="259" customFormat="1" ht="16.5" thickBot="1">
      <c r="A113" s="440"/>
      <c r="B113" s="439" t="s">
        <v>945</v>
      </c>
      <c r="C113" s="412"/>
      <c r="D113" s="412"/>
      <c r="E113" s="412"/>
      <c r="F113" s="402"/>
      <c r="G113" s="402">
        <v>0</v>
      </c>
      <c r="H113" s="418" t="s">
        <v>944</v>
      </c>
      <c r="I113" s="424"/>
      <c r="J113" s="423"/>
      <c r="K113" s="423"/>
      <c r="L113" s="423"/>
      <c r="M113" s="423"/>
      <c r="N113" s="432"/>
      <c r="O113" s="424"/>
      <c r="P113" s="423"/>
      <c r="Q113" s="423"/>
      <c r="R113" s="423"/>
      <c r="S113" s="423"/>
      <c r="T113" s="422"/>
      <c r="U113" s="424"/>
      <c r="V113" s="423"/>
      <c r="W113" s="422"/>
      <c r="X113" s="431"/>
      <c r="Y113" s="420"/>
      <c r="Z113" s="420"/>
      <c r="AA113" s="420"/>
      <c r="AB113" s="402"/>
      <c r="AC113" s="402"/>
      <c r="AD113" s="400"/>
      <c r="AE113" s="400">
        <v>0</v>
      </c>
      <c r="AF113" s="401"/>
      <c r="AG113" s="401"/>
      <c r="AH113" s="400"/>
      <c r="AI113" s="400"/>
      <c r="AJ113" s="400"/>
      <c r="AK113" s="400"/>
      <c r="AL113" s="400"/>
      <c r="AM113" s="297"/>
      <c r="AN113" s="296"/>
      <c r="AO113" s="296"/>
      <c r="AP113" s="296"/>
      <c r="AQ113" s="296"/>
    </row>
    <row r="114" spans="1:43" s="259" customFormat="1" ht="17.25" thickTop="1" thickBot="1">
      <c r="A114" s="438"/>
      <c r="B114" s="366" t="s">
        <v>943</v>
      </c>
      <c r="C114" s="412"/>
      <c r="D114" s="412"/>
      <c r="E114" s="437"/>
      <c r="F114" s="402"/>
      <c r="G114" s="436">
        <v>116456308.77623799</v>
      </c>
      <c r="H114" s="436">
        <v>11892181</v>
      </c>
      <c r="I114" s="424"/>
      <c r="J114" s="423"/>
      <c r="K114" s="423"/>
      <c r="L114" s="423"/>
      <c r="M114" s="423"/>
      <c r="N114" s="432"/>
      <c r="O114" s="424"/>
      <c r="P114" s="423"/>
      <c r="Q114" s="423"/>
      <c r="R114" s="423"/>
      <c r="S114" s="423"/>
      <c r="T114" s="422"/>
      <c r="U114" s="424"/>
      <c r="V114" s="423"/>
      <c r="W114" s="422"/>
      <c r="X114" s="431"/>
      <c r="Y114" s="420"/>
      <c r="Z114" s="420"/>
      <c r="AA114" s="420"/>
      <c r="AB114" s="402"/>
      <c r="AC114" s="402"/>
      <c r="AD114" s="400"/>
      <c r="AE114" s="400">
        <v>0</v>
      </c>
      <c r="AF114" s="401"/>
      <c r="AG114" s="401"/>
      <c r="AH114" s="400"/>
      <c r="AI114" s="400"/>
      <c r="AJ114" s="400"/>
      <c r="AK114" s="400"/>
      <c r="AL114" s="400"/>
      <c r="AM114" s="297"/>
      <c r="AN114" s="296"/>
      <c r="AO114" s="296"/>
      <c r="AP114" s="296"/>
      <c r="AQ114" s="296"/>
    </row>
    <row r="115" spans="1:43" s="259" customFormat="1" ht="26.25">
      <c r="A115" s="434" t="s">
        <v>942</v>
      </c>
      <c r="B115" s="435" t="s">
        <v>941</v>
      </c>
      <c r="C115" s="412"/>
      <c r="D115" s="412"/>
      <c r="E115" s="412"/>
      <c r="F115" s="402" t="s">
        <v>67</v>
      </c>
      <c r="G115" s="402"/>
      <c r="H115" s="418"/>
      <c r="I115" s="424"/>
      <c r="J115" s="423"/>
      <c r="K115" s="423"/>
      <c r="L115" s="423"/>
      <c r="M115" s="423"/>
      <c r="N115" s="432"/>
      <c r="O115" s="424"/>
      <c r="P115" s="423"/>
      <c r="Q115" s="423"/>
      <c r="R115" s="423"/>
      <c r="S115" s="423"/>
      <c r="T115" s="422"/>
      <c r="U115" s="424"/>
      <c r="V115" s="423"/>
      <c r="W115" s="422"/>
      <c r="X115" s="431"/>
      <c r="Y115" s="420"/>
      <c r="Z115" s="420"/>
      <c r="AA115" s="420"/>
      <c r="AB115" s="402"/>
      <c r="AC115" s="402"/>
      <c r="AD115" s="400"/>
      <c r="AE115" s="400">
        <v>0</v>
      </c>
      <c r="AF115" s="401"/>
      <c r="AG115" s="401"/>
      <c r="AH115" s="400"/>
      <c r="AI115" s="400"/>
      <c r="AJ115" s="400"/>
      <c r="AK115" s="400"/>
      <c r="AL115" s="400"/>
      <c r="AM115" s="297"/>
      <c r="AN115" s="296"/>
      <c r="AO115" s="296"/>
      <c r="AP115" s="296"/>
      <c r="AQ115" s="296"/>
    </row>
    <row r="116" spans="1:43" s="259" customFormat="1" ht="15.75">
      <c r="A116" s="434"/>
      <c r="B116" s="411"/>
      <c r="C116" s="412"/>
      <c r="D116" s="412"/>
      <c r="E116" s="412"/>
      <c r="F116" s="402"/>
      <c r="G116" s="402"/>
      <c r="H116" s="418"/>
      <c r="I116" s="426"/>
      <c r="J116" s="423"/>
      <c r="K116" s="423"/>
      <c r="L116" s="423"/>
      <c r="M116" s="423"/>
      <c r="N116" s="432"/>
      <c r="O116" s="424"/>
      <c r="P116" s="423"/>
      <c r="Q116" s="423"/>
      <c r="R116" s="423"/>
      <c r="S116" s="423"/>
      <c r="T116" s="422"/>
      <c r="U116" s="424"/>
      <c r="V116" s="423"/>
      <c r="W116" s="422"/>
      <c r="X116" s="431"/>
      <c r="Y116" s="420"/>
      <c r="Z116" s="420"/>
      <c r="AA116" s="420"/>
      <c r="AB116" s="402"/>
      <c r="AC116" s="402"/>
      <c r="AD116" s="400"/>
      <c r="AE116" s="400">
        <v>0</v>
      </c>
      <c r="AF116" s="401"/>
      <c r="AG116" s="401"/>
      <c r="AH116" s="400"/>
      <c r="AI116" s="400"/>
      <c r="AJ116" s="400"/>
      <c r="AK116" s="400"/>
      <c r="AL116" s="400"/>
      <c r="AM116" s="297"/>
      <c r="AN116" s="296"/>
      <c r="AO116" s="296"/>
      <c r="AP116" s="296"/>
      <c r="AQ116" s="296"/>
    </row>
    <row r="117" spans="1:43" s="259" customFormat="1" ht="15.75">
      <c r="A117" s="434"/>
      <c r="B117" s="411"/>
      <c r="C117" s="412"/>
      <c r="D117" s="412"/>
      <c r="E117" s="412"/>
      <c r="F117" s="402"/>
      <c r="G117" s="402"/>
      <c r="H117" s="418"/>
      <c r="I117" s="426"/>
      <c r="J117" s="423"/>
      <c r="K117" s="423"/>
      <c r="L117" s="423"/>
      <c r="M117" s="423"/>
      <c r="N117" s="432"/>
      <c r="O117" s="424"/>
      <c r="P117" s="423"/>
      <c r="Q117" s="423"/>
      <c r="R117" s="423"/>
      <c r="S117" s="423"/>
      <c r="T117" s="422"/>
      <c r="U117" s="424"/>
      <c r="V117" s="423"/>
      <c r="W117" s="422"/>
      <c r="X117" s="431"/>
      <c r="Y117" s="420"/>
      <c r="Z117" s="420"/>
      <c r="AA117" s="420"/>
      <c r="AB117" s="402"/>
      <c r="AC117" s="402"/>
      <c r="AD117" s="400"/>
      <c r="AE117" s="400">
        <v>0</v>
      </c>
      <c r="AF117" s="401"/>
      <c r="AG117" s="401"/>
      <c r="AH117" s="400"/>
      <c r="AI117" s="400"/>
      <c r="AJ117" s="400"/>
      <c r="AK117" s="400"/>
      <c r="AL117" s="400"/>
      <c r="AM117" s="297"/>
      <c r="AN117" s="296"/>
      <c r="AO117" s="296"/>
      <c r="AP117" s="296"/>
      <c r="AQ117" s="296"/>
    </row>
    <row r="118" spans="1:43" s="259" customFormat="1" ht="15.75">
      <c r="A118" s="434"/>
      <c r="B118" s="433" t="s">
        <v>929</v>
      </c>
      <c r="C118" s="412"/>
      <c r="D118" s="412"/>
      <c r="E118" s="412"/>
      <c r="F118" s="402" t="e">
        <v>#N/A</v>
      </c>
      <c r="G118" s="402"/>
      <c r="H118" s="418"/>
      <c r="I118" s="426"/>
      <c r="J118" s="423"/>
      <c r="K118" s="423"/>
      <c r="L118" s="423"/>
      <c r="M118" s="423"/>
      <c r="N118" s="432"/>
      <c r="O118" s="424"/>
      <c r="P118" s="423"/>
      <c r="Q118" s="423"/>
      <c r="R118" s="423"/>
      <c r="S118" s="423"/>
      <c r="T118" s="422"/>
      <c r="U118" s="424"/>
      <c r="V118" s="423"/>
      <c r="W118" s="422"/>
      <c r="X118" s="431"/>
      <c r="Y118" s="420"/>
      <c r="Z118" s="420"/>
      <c r="AA118" s="420"/>
      <c r="AB118" s="402"/>
      <c r="AC118" s="402"/>
      <c r="AD118" s="400"/>
      <c r="AE118" s="400">
        <v>0</v>
      </c>
      <c r="AF118" s="401"/>
      <c r="AG118" s="401"/>
      <c r="AH118" s="400"/>
      <c r="AI118" s="400"/>
      <c r="AJ118" s="400"/>
      <c r="AK118" s="400"/>
      <c r="AL118" s="400"/>
      <c r="AM118" s="297"/>
      <c r="AN118" s="296"/>
      <c r="AO118" s="296"/>
      <c r="AP118" s="296"/>
      <c r="AQ118" s="296"/>
    </row>
    <row r="119" spans="1:43" s="259" customFormat="1" ht="27" thickBot="1">
      <c r="A119" s="430" t="s">
        <v>776</v>
      </c>
      <c r="B119" s="429" t="s">
        <v>940</v>
      </c>
      <c r="C119" s="412"/>
      <c r="D119" s="412"/>
      <c r="E119" s="428"/>
      <c r="F119" s="402" t="s">
        <v>48</v>
      </c>
      <c r="G119" s="410">
        <v>2973000</v>
      </c>
      <c r="H119" s="427">
        <v>92756</v>
      </c>
      <c r="I119" s="426"/>
      <c r="J119" s="423"/>
      <c r="K119" s="423">
        <v>0</v>
      </c>
      <c r="L119" s="423"/>
      <c r="M119" s="423"/>
      <c r="N119" s="425">
        <v>97641.569999999978</v>
      </c>
      <c r="O119" s="424"/>
      <c r="P119" s="423"/>
      <c r="Q119" s="423">
        <v>0</v>
      </c>
      <c r="R119" s="423"/>
      <c r="S119" s="423"/>
      <c r="T119" s="422">
        <v>0</v>
      </c>
      <c r="U119" s="424"/>
      <c r="V119" s="423"/>
      <c r="W119" s="422"/>
      <c r="X119" s="421">
        <v>3014600</v>
      </c>
      <c r="Y119" s="420"/>
      <c r="Z119" s="420"/>
      <c r="AA119" s="420"/>
      <c r="AB119" s="410">
        <v>97641.57</v>
      </c>
      <c r="AC119" s="402">
        <v>0</v>
      </c>
      <c r="AD119" s="400"/>
      <c r="AE119" s="400">
        <v>0</v>
      </c>
      <c r="AF119" s="401"/>
      <c r="AG119" s="401"/>
      <c r="AH119" s="400"/>
      <c r="AI119" s="400">
        <v>0</v>
      </c>
      <c r="AJ119" s="400">
        <v>0</v>
      </c>
      <c r="AK119" s="400">
        <v>0</v>
      </c>
      <c r="AL119" s="400">
        <v>0</v>
      </c>
      <c r="AM119" s="297">
        <f t="shared" si="2"/>
        <v>3112241.6</v>
      </c>
      <c r="AN119" s="296">
        <f>VLOOKUP(A119,'Official Claims 2016Q4'!$B$2:$U$434,7,FALSE)</f>
        <v>97641.600000000006</v>
      </c>
      <c r="AO119" s="296">
        <f>VLOOKUP(A119,'Official Claims 2016Q4'!$B$2:$U$434,12,FALSE)</f>
        <v>0</v>
      </c>
      <c r="AP119" s="296">
        <f>VLOOKUP(A119,'Official Claims 2016Q4'!$B$2:$U$434,17,FALSE)</f>
        <v>0</v>
      </c>
      <c r="AQ119" s="296">
        <f>VLOOKUP(A119,'Official Claims 2016Q4'!$B$2:$U$434,18,FALSE)</f>
        <v>3014600</v>
      </c>
    </row>
    <row r="120" spans="1:43" s="259" customFormat="1" ht="16.5" thickBot="1">
      <c r="A120" s="419"/>
      <c r="B120" s="373" t="s">
        <v>939</v>
      </c>
      <c r="C120" s="412"/>
      <c r="D120" s="412"/>
      <c r="E120" s="412"/>
      <c r="F120" s="402"/>
      <c r="G120" s="402">
        <v>0</v>
      </c>
      <c r="H120" s="418" t="s">
        <v>938</v>
      </c>
      <c r="I120" s="414"/>
      <c r="J120" s="406"/>
      <c r="K120" s="406"/>
      <c r="L120" s="406"/>
      <c r="M120" s="406"/>
      <c r="N120" s="408"/>
      <c r="O120" s="407"/>
      <c r="P120" s="406"/>
      <c r="Q120" s="406">
        <v>0</v>
      </c>
      <c r="R120" s="406"/>
      <c r="S120" s="406"/>
      <c r="T120" s="405">
        <v>0</v>
      </c>
      <c r="U120" s="407"/>
      <c r="V120" s="406"/>
      <c r="W120" s="405"/>
      <c r="X120" s="404"/>
      <c r="Y120" s="403"/>
      <c r="Z120" s="403"/>
      <c r="AA120" s="403"/>
      <c r="AB120" s="402"/>
      <c r="AC120" s="402"/>
      <c r="AD120" s="400"/>
      <c r="AE120" s="400">
        <v>0</v>
      </c>
      <c r="AF120" s="401"/>
      <c r="AG120" s="401"/>
      <c r="AH120" s="400"/>
      <c r="AI120" s="400"/>
      <c r="AJ120" s="400"/>
      <c r="AK120" s="400"/>
      <c r="AL120" s="400"/>
      <c r="AM120" s="297"/>
      <c r="AN120" s="296"/>
      <c r="AO120" s="296"/>
      <c r="AP120" s="296"/>
      <c r="AQ120" s="296"/>
    </row>
    <row r="121" spans="1:43" s="259" customFormat="1" ht="15.75">
      <c r="A121" s="419"/>
      <c r="B121" s="373" t="s">
        <v>939</v>
      </c>
      <c r="C121" s="412"/>
      <c r="D121" s="412"/>
      <c r="E121" s="412" t="s">
        <v>938</v>
      </c>
      <c r="F121" s="417"/>
      <c r="G121" s="402">
        <v>0</v>
      </c>
      <c r="H121" s="418" t="s">
        <v>938</v>
      </c>
      <c r="I121" s="414"/>
      <c r="J121" s="406"/>
      <c r="K121" s="406"/>
      <c r="L121" s="406"/>
      <c r="M121" s="406"/>
      <c r="N121" s="408"/>
      <c r="O121" s="407"/>
      <c r="P121" s="406"/>
      <c r="Q121" s="406"/>
      <c r="R121" s="406"/>
      <c r="S121" s="406"/>
      <c r="T121" s="405"/>
      <c r="U121" s="407"/>
      <c r="V121" s="406"/>
      <c r="W121" s="405"/>
      <c r="X121" s="404"/>
      <c r="Y121" s="403"/>
      <c r="Z121" s="403"/>
      <c r="AA121" s="403"/>
      <c r="AB121" s="402"/>
      <c r="AC121" s="402"/>
      <c r="AD121" s="400"/>
      <c r="AE121" s="400">
        <v>0</v>
      </c>
      <c r="AF121" s="401"/>
      <c r="AG121" s="401"/>
      <c r="AH121" s="400"/>
      <c r="AI121" s="400"/>
      <c r="AJ121" s="400"/>
      <c r="AK121" s="400"/>
      <c r="AL121" s="400"/>
      <c r="AM121" s="297"/>
      <c r="AN121" s="296"/>
      <c r="AO121" s="296"/>
      <c r="AP121" s="296"/>
      <c r="AQ121" s="296"/>
    </row>
    <row r="122" spans="1:43" s="259" customFormat="1" ht="15.75">
      <c r="A122" s="411"/>
      <c r="B122" s="411"/>
      <c r="C122" s="412"/>
      <c r="D122" s="412"/>
      <c r="E122" s="402"/>
      <c r="F122" s="417"/>
      <c r="G122" s="416"/>
      <c r="H122" s="415"/>
      <c r="I122" s="414"/>
      <c r="J122" s="406"/>
      <c r="K122" s="406"/>
      <c r="L122" s="406"/>
      <c r="M122" s="406"/>
      <c r="N122" s="408"/>
      <c r="O122" s="407"/>
      <c r="P122" s="406"/>
      <c r="Q122" s="406"/>
      <c r="R122" s="406"/>
      <c r="S122" s="406"/>
      <c r="T122" s="405"/>
      <c r="U122" s="407"/>
      <c r="V122" s="406"/>
      <c r="W122" s="405"/>
      <c r="X122" s="404"/>
      <c r="Y122" s="403"/>
      <c r="Z122" s="403"/>
      <c r="AA122" s="403"/>
      <c r="AB122" s="402"/>
      <c r="AC122" s="402"/>
      <c r="AD122" s="400"/>
      <c r="AE122" s="400">
        <v>0</v>
      </c>
      <c r="AF122" s="401"/>
      <c r="AG122" s="401"/>
      <c r="AH122" s="400"/>
      <c r="AI122" s="400"/>
      <c r="AJ122" s="400"/>
      <c r="AK122" s="400"/>
      <c r="AL122" s="400"/>
      <c r="AM122" s="297"/>
      <c r="AN122" s="296"/>
      <c r="AO122" s="296"/>
      <c r="AP122" s="296"/>
      <c r="AQ122" s="296"/>
    </row>
    <row r="123" spans="1:43" s="259" customFormat="1" ht="15.75">
      <c r="A123" s="411"/>
      <c r="B123" s="368"/>
      <c r="C123" s="412"/>
      <c r="D123" s="412"/>
      <c r="E123" s="402"/>
      <c r="F123" s="411"/>
      <c r="G123" s="413"/>
      <c r="H123" s="409"/>
      <c r="I123" s="407"/>
      <c r="J123" s="406"/>
      <c r="K123" s="406"/>
      <c r="L123" s="406"/>
      <c r="M123" s="406"/>
      <c r="N123" s="408"/>
      <c r="O123" s="407"/>
      <c r="P123" s="406"/>
      <c r="Q123" s="406"/>
      <c r="R123" s="406"/>
      <c r="S123" s="406"/>
      <c r="T123" s="405"/>
      <c r="U123" s="407"/>
      <c r="V123" s="406"/>
      <c r="W123" s="405"/>
      <c r="X123" s="404"/>
      <c r="Y123" s="403"/>
      <c r="Z123" s="403"/>
      <c r="AA123" s="403"/>
      <c r="AB123" s="402"/>
      <c r="AC123" s="402"/>
      <c r="AD123" s="400"/>
      <c r="AE123" s="400">
        <v>0</v>
      </c>
      <c r="AF123" s="401"/>
      <c r="AG123" s="401"/>
      <c r="AH123" s="400"/>
      <c r="AI123" s="400"/>
      <c r="AJ123" s="400"/>
      <c r="AK123" s="400"/>
      <c r="AL123" s="400"/>
      <c r="AM123" s="297"/>
      <c r="AN123" s="296"/>
      <c r="AO123" s="296"/>
      <c r="AP123" s="296"/>
      <c r="AQ123" s="296"/>
    </row>
    <row r="124" spans="1:43" s="259" customFormat="1" ht="15.75">
      <c r="A124" s="411"/>
      <c r="B124" s="377" t="s">
        <v>937</v>
      </c>
      <c r="C124" s="412"/>
      <c r="D124" s="412"/>
      <c r="E124" s="402"/>
      <c r="F124" s="411"/>
      <c r="G124" s="410" t="s">
        <v>936</v>
      </c>
      <c r="H124" s="409"/>
      <c r="I124" s="407"/>
      <c r="J124" s="406"/>
      <c r="K124" s="406"/>
      <c r="L124" s="406"/>
      <c r="M124" s="406"/>
      <c r="N124" s="408"/>
      <c r="O124" s="407"/>
      <c r="P124" s="406"/>
      <c r="Q124" s="406"/>
      <c r="R124" s="406"/>
      <c r="S124" s="406"/>
      <c r="T124" s="405"/>
      <c r="U124" s="407"/>
      <c r="V124" s="406"/>
      <c r="W124" s="405"/>
      <c r="X124" s="404"/>
      <c r="Y124" s="403"/>
      <c r="Z124" s="403"/>
      <c r="AA124" s="403"/>
      <c r="AB124" s="402"/>
      <c r="AC124" s="402"/>
      <c r="AD124" s="400"/>
      <c r="AE124" s="400">
        <v>0</v>
      </c>
      <c r="AF124" s="401"/>
      <c r="AG124" s="401"/>
      <c r="AH124" s="400"/>
      <c r="AI124" s="400"/>
      <c r="AJ124" s="400"/>
      <c r="AK124" s="400"/>
      <c r="AL124" s="400"/>
      <c r="AM124" s="297"/>
      <c r="AN124" s="296"/>
      <c r="AO124" s="296"/>
      <c r="AP124" s="296"/>
      <c r="AQ124" s="296"/>
    </row>
    <row r="126" spans="1:43">
      <c r="B126" s="399" t="s">
        <v>935</v>
      </c>
      <c r="D126" s="18"/>
      <c r="G126" s="472"/>
      <c r="H126" s="472"/>
      <c r="AM126" s="264"/>
    </row>
    <row r="128" spans="1:43">
      <c r="G128" s="239"/>
      <c r="H128" s="239"/>
    </row>
    <row r="129" spans="2:28">
      <c r="G129" s="264"/>
      <c r="H129" s="264"/>
      <c r="I129" s="473"/>
    </row>
    <row r="130" spans="2:28">
      <c r="B130" s="239"/>
      <c r="C130" s="239" t="s">
        <v>510</v>
      </c>
      <c r="D130" s="239" t="s">
        <v>124</v>
      </c>
      <c r="E130" s="565"/>
    </row>
    <row r="131" spans="2:28">
      <c r="B131" s="239" t="s">
        <v>15</v>
      </c>
      <c r="C131" s="264">
        <v>119830584.08943717</v>
      </c>
      <c r="D131" s="264">
        <v>7545478.4957670849</v>
      </c>
      <c r="E131" s="565"/>
    </row>
    <row r="132" spans="2:28" ht="15.75">
      <c r="B132" s="239" t="s">
        <v>25</v>
      </c>
      <c r="C132" s="390">
        <v>632000.58281568275</v>
      </c>
      <c r="D132" s="390">
        <v>80322.468196871603</v>
      </c>
      <c r="E132" s="565"/>
    </row>
    <row r="133" spans="2:28">
      <c r="B133" s="239" t="s">
        <v>16</v>
      </c>
      <c r="C133" s="264">
        <v>8798389.5470106732</v>
      </c>
      <c r="D133" s="264">
        <v>2765966.0082513057</v>
      </c>
      <c r="E133" s="565"/>
    </row>
    <row r="134" spans="2:28">
      <c r="B134" s="239"/>
      <c r="C134" s="239"/>
      <c r="D134" s="239"/>
      <c r="E134" s="565"/>
      <c r="AB134" s="82"/>
    </row>
    <row r="135" spans="2:28">
      <c r="B135" s="239"/>
      <c r="C135" s="239"/>
      <c r="D135" s="239"/>
      <c r="E135" s="565"/>
    </row>
    <row r="136" spans="2:28">
      <c r="B136" s="239"/>
      <c r="C136" s="239"/>
      <c r="D136" s="239"/>
      <c r="E136" s="565"/>
    </row>
    <row r="137" spans="2:28">
      <c r="B137" s="289" t="s">
        <v>831</v>
      </c>
      <c r="C137" s="290"/>
      <c r="D137" s="294" t="s">
        <v>832</v>
      </c>
      <c r="E137" s="565"/>
    </row>
    <row r="138" spans="2:28">
      <c r="B138" s="254" t="s">
        <v>502</v>
      </c>
      <c r="C138" s="291">
        <v>-150047</v>
      </c>
      <c r="D138" s="287">
        <v>14</v>
      </c>
      <c r="E138" s="565"/>
    </row>
    <row r="139" spans="2:28">
      <c r="B139" s="255" t="s">
        <v>1069</v>
      </c>
      <c r="C139" s="292">
        <v>-273497</v>
      </c>
      <c r="D139" s="287">
        <v>17</v>
      </c>
      <c r="E139" s="565"/>
    </row>
    <row r="140" spans="2:28">
      <c r="B140" s="255" t="s">
        <v>504</v>
      </c>
      <c r="C140" s="292">
        <v>-644906</v>
      </c>
      <c r="D140" s="287">
        <v>21</v>
      </c>
      <c r="E140" s="565"/>
    </row>
    <row r="141" spans="2:28">
      <c r="B141" s="255" t="s">
        <v>504</v>
      </c>
      <c r="C141" s="292">
        <v>-371212</v>
      </c>
      <c r="D141" s="287">
        <v>24</v>
      </c>
      <c r="E141" s="565"/>
    </row>
    <row r="142" spans="2:28">
      <c r="B142" s="255" t="s">
        <v>504</v>
      </c>
      <c r="C142" s="292">
        <v>-176351</v>
      </c>
      <c r="D142" s="287">
        <v>27</v>
      </c>
    </row>
    <row r="143" spans="2:28">
      <c r="B143" s="256" t="s">
        <v>504</v>
      </c>
      <c r="C143" s="293">
        <v>-54720</v>
      </c>
      <c r="D143" s="288">
        <v>30</v>
      </c>
    </row>
  </sheetData>
  <autoFilter ref="A5:AQ124"/>
  <mergeCells count="41">
    <mergeCell ref="AM3:AM5"/>
    <mergeCell ref="AN3:AN5"/>
    <mergeCell ref="AO3:AO5"/>
    <mergeCell ref="AP3:AP5"/>
    <mergeCell ref="AQ3:AQ5"/>
    <mergeCell ref="AE3:AH3"/>
    <mergeCell ref="AI3:AL3"/>
    <mergeCell ref="AI4:AI5"/>
    <mergeCell ref="AJ4:AJ5"/>
    <mergeCell ref="AK4:AK5"/>
    <mergeCell ref="AL4:AL5"/>
    <mergeCell ref="AE4:AE5"/>
    <mergeCell ref="AF4:AF5"/>
    <mergeCell ref="AG4:AG5"/>
    <mergeCell ref="AH4:AH5"/>
    <mergeCell ref="H3:H5"/>
    <mergeCell ref="I3:N3"/>
    <mergeCell ref="E3:E5"/>
    <mergeCell ref="AB4:AB5"/>
    <mergeCell ref="U3:W4"/>
    <mergeCell ref="X3:X5"/>
    <mergeCell ref="Y3:AA4"/>
    <mergeCell ref="AB3:AD3"/>
    <mergeCell ref="AC4:AC5"/>
    <mergeCell ref="AD4:AD5"/>
    <mergeCell ref="A3:A5"/>
    <mergeCell ref="B3:B5"/>
    <mergeCell ref="C3:C5"/>
    <mergeCell ref="A1:F1"/>
    <mergeCell ref="I1:AL1"/>
    <mergeCell ref="G2:H2"/>
    <mergeCell ref="I2:AA2"/>
    <mergeCell ref="AB2:AL2"/>
    <mergeCell ref="O3:T3"/>
    <mergeCell ref="I4:K4"/>
    <mergeCell ref="L4:N4"/>
    <mergeCell ref="O4:Q4"/>
    <mergeCell ref="R4:T4"/>
    <mergeCell ref="D3:D5"/>
    <mergeCell ref="F3:F5"/>
    <mergeCell ref="G3:G5"/>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AQ135"/>
  <sheetViews>
    <sheetView showGridLines="0" showZeros="0" topLeftCell="A64" zoomScale="70" zoomScaleNormal="70" zoomScaleSheetLayoutView="55" zoomScalePageLayoutView="70" workbookViewId="0">
      <selection activeCell="AO8" sqref="AO8"/>
    </sheetView>
  </sheetViews>
  <sheetFormatPr defaultColWidth="8.85546875" defaultRowHeight="15.75" outlineLevelCol="1"/>
  <cols>
    <col min="1" max="1" width="12.28515625" style="17" customWidth="1"/>
    <col min="2" max="2" width="77.85546875" style="17" customWidth="1"/>
    <col min="3" max="3" width="19.7109375" style="543" customWidth="1"/>
    <col min="4" max="4" width="16.42578125" style="543" customWidth="1"/>
    <col min="5" max="5" width="20.85546875" style="543" bestFit="1" customWidth="1"/>
    <col min="6" max="8" width="20.140625" style="543" customWidth="1"/>
    <col min="9" max="9" width="15.7109375" style="259" customWidth="1" outlineLevel="1"/>
    <col min="10" max="10" width="13.28515625" style="259" customWidth="1" outlineLevel="1"/>
    <col min="11" max="11" width="21.42578125" style="259" bestFit="1" customWidth="1" outlineLevel="1"/>
    <col min="12" max="13" width="13.28515625" style="259" customWidth="1" outlineLevel="1"/>
    <col min="14" max="14" width="21.42578125" style="259" bestFit="1" customWidth="1" outlineLevel="1"/>
    <col min="15" max="15" width="17.28515625" style="259" bestFit="1" customWidth="1" outlineLevel="1"/>
    <col min="16" max="16" width="13.28515625" style="259" customWidth="1" outlineLevel="1"/>
    <col min="17" max="17" width="28.140625" style="259" customWidth="1" outlineLevel="1"/>
    <col min="18" max="18" width="19" style="259" customWidth="1" outlineLevel="1"/>
    <col min="19" max="19" width="13.28515625" style="259" customWidth="1" outlineLevel="1"/>
    <col min="20" max="20" width="28.140625" style="259" customWidth="1" outlineLevel="1"/>
    <col min="21" max="22" width="13.28515625" style="259" customWidth="1" outlineLevel="1"/>
    <col min="23" max="23" width="21.42578125" style="259" customWidth="1" outlineLevel="1"/>
    <col min="24" max="24" width="16.85546875" style="259" customWidth="1" outlineLevel="1"/>
    <col min="25" max="26" width="13.28515625" style="259" customWidth="1" outlineLevel="1"/>
    <col min="27" max="27" width="16.7109375" style="259" customWidth="1" outlineLevel="1"/>
    <col min="28" max="28" width="26.42578125" style="259" bestFit="1" customWidth="1" outlineLevel="1"/>
    <col min="29" max="29" width="9.28515625" style="257" customWidth="1" outlineLevel="1"/>
    <col min="30" max="30" width="8.85546875" style="257" customWidth="1" outlineLevel="1"/>
    <col min="31" max="31" width="18.42578125" style="258" bestFit="1" customWidth="1" outlineLevel="1"/>
    <col min="32" max="32" width="7.42578125" style="257" customWidth="1" outlineLevel="1"/>
    <col min="33" max="33" width="8.140625" style="257" customWidth="1" outlineLevel="1"/>
    <col min="34" max="34" width="7" style="257" customWidth="1" outlineLevel="1"/>
    <col min="35" max="35" width="17.28515625" style="257" bestFit="1" customWidth="1" outlineLevel="1"/>
    <col min="36" max="38" width="6.42578125" style="257" customWidth="1" outlineLevel="1"/>
    <col min="39" max="39" width="15.140625" style="259" customWidth="1"/>
    <col min="40" max="40" width="12.42578125" style="259" customWidth="1"/>
    <col min="41" max="41" width="14.7109375" style="259" customWidth="1"/>
    <col min="42" max="43" width="12.42578125" style="259" customWidth="1"/>
    <col min="44" max="16384" width="8.85546875" style="259"/>
  </cols>
  <sheetData>
    <row r="1" spans="1:43" ht="54" customHeight="1" thickBot="1">
      <c r="A1" s="581"/>
      <c r="B1" s="581"/>
      <c r="C1" s="581"/>
      <c r="D1" s="581"/>
      <c r="E1" s="581"/>
      <c r="F1" s="581"/>
      <c r="G1" s="228"/>
      <c r="H1" s="228"/>
      <c r="I1" s="755" t="s">
        <v>275</v>
      </c>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row>
    <row r="2" spans="1:43" ht="30" customHeight="1" thickBot="1">
      <c r="A2" s="468"/>
      <c r="B2" s="468"/>
      <c r="C2" s="468"/>
      <c r="D2" s="468"/>
      <c r="E2" s="468"/>
      <c r="F2" s="468"/>
      <c r="G2" s="710" t="s">
        <v>835</v>
      </c>
      <c r="H2" s="756"/>
      <c r="I2" s="712" t="s">
        <v>277</v>
      </c>
      <c r="J2" s="713"/>
      <c r="K2" s="713"/>
      <c r="L2" s="713"/>
      <c r="M2" s="713"/>
      <c r="N2" s="713"/>
      <c r="O2" s="713"/>
      <c r="P2" s="713"/>
      <c r="Q2" s="713"/>
      <c r="R2" s="713"/>
      <c r="S2" s="713"/>
      <c r="T2" s="713"/>
      <c r="U2" s="713"/>
      <c r="V2" s="713"/>
      <c r="W2" s="713"/>
      <c r="X2" s="713"/>
      <c r="Y2" s="713"/>
      <c r="Z2" s="713"/>
      <c r="AA2" s="714"/>
      <c r="AB2" s="712" t="s">
        <v>278</v>
      </c>
      <c r="AC2" s="713"/>
      <c r="AD2" s="713"/>
      <c r="AE2" s="713"/>
      <c r="AF2" s="713"/>
      <c r="AG2" s="713"/>
      <c r="AH2" s="713"/>
      <c r="AI2" s="713"/>
      <c r="AJ2" s="713"/>
      <c r="AK2" s="713"/>
      <c r="AL2" s="714"/>
    </row>
    <row r="3" spans="1:43" s="462" customFormat="1" ht="49.5" customHeight="1" thickBot="1">
      <c r="A3" s="647" t="s">
        <v>274</v>
      </c>
      <c r="B3" s="647" t="s">
        <v>282</v>
      </c>
      <c r="C3" s="647" t="s">
        <v>283</v>
      </c>
      <c r="D3" s="647" t="s">
        <v>284</v>
      </c>
      <c r="E3" s="647" t="s">
        <v>285</v>
      </c>
      <c r="F3" s="647" t="s">
        <v>286</v>
      </c>
      <c r="G3" s="827" t="s">
        <v>1070</v>
      </c>
      <c r="H3" s="828" t="s">
        <v>1071</v>
      </c>
      <c r="I3" s="830" t="s">
        <v>290</v>
      </c>
      <c r="J3" s="831"/>
      <c r="K3" s="831"/>
      <c r="L3" s="831"/>
      <c r="M3" s="831"/>
      <c r="N3" s="832"/>
      <c r="O3" s="816" t="s">
        <v>291</v>
      </c>
      <c r="P3" s="817"/>
      <c r="Q3" s="817"/>
      <c r="R3" s="817"/>
      <c r="S3" s="817"/>
      <c r="T3" s="818"/>
      <c r="U3" s="819" t="s">
        <v>292</v>
      </c>
      <c r="V3" s="820"/>
      <c r="W3" s="821"/>
      <c r="X3" s="835" t="s">
        <v>293</v>
      </c>
      <c r="Y3" s="822" t="s">
        <v>294</v>
      </c>
      <c r="Z3" s="823"/>
      <c r="AA3" s="824"/>
      <c r="AB3" s="733" t="s">
        <v>295</v>
      </c>
      <c r="AC3" s="734"/>
      <c r="AD3" s="735"/>
      <c r="AE3" s="736" t="s">
        <v>296</v>
      </c>
      <c r="AF3" s="737"/>
      <c r="AG3" s="737"/>
      <c r="AH3" s="738"/>
      <c r="AI3" s="695" t="s">
        <v>297</v>
      </c>
      <c r="AJ3" s="696"/>
      <c r="AK3" s="696"/>
      <c r="AL3" s="696"/>
      <c r="AM3" s="814" t="s">
        <v>66</v>
      </c>
      <c r="AN3" s="683" t="s">
        <v>124</v>
      </c>
      <c r="AO3" s="683" t="s">
        <v>509</v>
      </c>
      <c r="AP3" s="683" t="s">
        <v>520</v>
      </c>
      <c r="AQ3" s="684" t="s">
        <v>187</v>
      </c>
    </row>
    <row r="4" spans="1:43" s="462" customFormat="1" ht="20.25" customHeight="1">
      <c r="A4" s="648"/>
      <c r="B4" s="648"/>
      <c r="C4" s="648"/>
      <c r="D4" s="648"/>
      <c r="E4" s="648"/>
      <c r="F4" s="648"/>
      <c r="G4" s="767"/>
      <c r="H4" s="767"/>
      <c r="I4" s="826" t="s">
        <v>299</v>
      </c>
      <c r="J4" s="760"/>
      <c r="K4" s="760"/>
      <c r="L4" s="760" t="s">
        <v>83</v>
      </c>
      <c r="M4" s="760"/>
      <c r="N4" s="760"/>
      <c r="O4" s="761" t="s">
        <v>300</v>
      </c>
      <c r="P4" s="762"/>
      <c r="Q4" s="763"/>
      <c r="R4" s="764" t="s">
        <v>301</v>
      </c>
      <c r="S4" s="765"/>
      <c r="T4" s="766"/>
      <c r="U4" s="778"/>
      <c r="V4" s="779"/>
      <c r="W4" s="780"/>
      <c r="X4" s="781"/>
      <c r="Y4" s="786"/>
      <c r="Z4" s="787"/>
      <c r="AA4" s="825"/>
      <c r="AB4" s="773" t="s">
        <v>302</v>
      </c>
      <c r="AC4" s="792" t="s">
        <v>303</v>
      </c>
      <c r="AD4" s="794" t="s">
        <v>304</v>
      </c>
      <c r="AE4" s="808" t="s">
        <v>305</v>
      </c>
      <c r="AF4" s="810" t="s">
        <v>306</v>
      </c>
      <c r="AG4" s="810" t="s">
        <v>307</v>
      </c>
      <c r="AH4" s="812" t="s">
        <v>308</v>
      </c>
      <c r="AI4" s="802" t="s">
        <v>309</v>
      </c>
      <c r="AJ4" s="804" t="s">
        <v>310</v>
      </c>
      <c r="AK4" s="804" t="s">
        <v>311</v>
      </c>
      <c r="AL4" s="833" t="s">
        <v>312</v>
      </c>
      <c r="AM4" s="815"/>
      <c r="AN4" s="655"/>
      <c r="AO4" s="655"/>
      <c r="AP4" s="655"/>
      <c r="AQ4" s="685"/>
    </row>
    <row r="5" spans="1:43" s="462" customFormat="1" ht="69" customHeight="1" thickBot="1">
      <c r="A5" s="648"/>
      <c r="B5" s="648"/>
      <c r="C5" s="648"/>
      <c r="D5" s="648"/>
      <c r="E5" s="648"/>
      <c r="F5" s="648"/>
      <c r="G5" s="767"/>
      <c r="H5" s="829"/>
      <c r="I5" s="474" t="s">
        <v>313</v>
      </c>
      <c r="J5" s="475" t="s">
        <v>314</v>
      </c>
      <c r="K5" s="475" t="s">
        <v>315</v>
      </c>
      <c r="L5" s="475" t="s">
        <v>313</v>
      </c>
      <c r="M5" s="475" t="s">
        <v>314</v>
      </c>
      <c r="N5" s="475" t="s">
        <v>315</v>
      </c>
      <c r="O5" s="476" t="s">
        <v>313</v>
      </c>
      <c r="P5" s="476" t="s">
        <v>314</v>
      </c>
      <c r="Q5" s="476" t="s">
        <v>315</v>
      </c>
      <c r="R5" s="477" t="s">
        <v>313</v>
      </c>
      <c r="S5" s="477" t="s">
        <v>314</v>
      </c>
      <c r="T5" s="477" t="s">
        <v>315</v>
      </c>
      <c r="U5" s="478" t="s">
        <v>313</v>
      </c>
      <c r="V5" s="478" t="s">
        <v>314</v>
      </c>
      <c r="W5" s="478" t="s">
        <v>315</v>
      </c>
      <c r="X5" s="558"/>
      <c r="Y5" s="479" t="s">
        <v>313</v>
      </c>
      <c r="Z5" s="479" t="s">
        <v>314</v>
      </c>
      <c r="AA5" s="480" t="s">
        <v>315</v>
      </c>
      <c r="AB5" s="774"/>
      <c r="AC5" s="793"/>
      <c r="AD5" s="795"/>
      <c r="AE5" s="809"/>
      <c r="AF5" s="811"/>
      <c r="AG5" s="811"/>
      <c r="AH5" s="813"/>
      <c r="AI5" s="803"/>
      <c r="AJ5" s="805"/>
      <c r="AK5" s="805"/>
      <c r="AL5" s="834"/>
      <c r="AM5" s="815"/>
      <c r="AN5" s="655"/>
      <c r="AO5" s="655"/>
      <c r="AP5" s="655"/>
      <c r="AQ5" s="685"/>
    </row>
    <row r="6" spans="1:43">
      <c r="A6" s="482" t="s">
        <v>751</v>
      </c>
      <c r="B6" s="483" t="s">
        <v>1072</v>
      </c>
      <c r="C6" s="411" t="s">
        <v>83</v>
      </c>
      <c r="D6" s="411" t="s">
        <v>14</v>
      </c>
      <c r="E6" s="411" t="s">
        <v>16</v>
      </c>
      <c r="F6" s="411" t="s">
        <v>48</v>
      </c>
      <c r="G6" s="484">
        <v>757889.41549999989</v>
      </c>
      <c r="H6" s="485">
        <v>47949.143199999999</v>
      </c>
      <c r="I6" s="400">
        <v>0</v>
      </c>
      <c r="J6" s="400">
        <v>0</v>
      </c>
      <c r="K6" s="400">
        <v>0</v>
      </c>
      <c r="L6" s="400">
        <v>0</v>
      </c>
      <c r="M6" s="400">
        <v>0</v>
      </c>
      <c r="N6" s="400">
        <v>19544.332691986492</v>
      </c>
      <c r="O6" s="400">
        <v>148396.75</v>
      </c>
      <c r="P6" s="400">
        <v>0</v>
      </c>
      <c r="Q6" s="400">
        <v>348292.49000000069</v>
      </c>
      <c r="R6" s="400">
        <v>0</v>
      </c>
      <c r="S6" s="400">
        <v>0</v>
      </c>
      <c r="T6" s="400">
        <v>0</v>
      </c>
      <c r="U6" s="400">
        <v>0</v>
      </c>
      <c r="V6" s="400">
        <v>0</v>
      </c>
      <c r="W6" s="400">
        <v>5192.8299999999726</v>
      </c>
      <c r="X6" s="486"/>
      <c r="Y6" s="486"/>
      <c r="Z6" s="486"/>
      <c r="AA6" s="486"/>
      <c r="AB6" s="400">
        <v>19544.332691986492</v>
      </c>
      <c r="AC6" s="400">
        <v>0</v>
      </c>
      <c r="AD6" s="400">
        <v>0</v>
      </c>
      <c r="AE6" s="400">
        <v>348292.49000000069</v>
      </c>
      <c r="AF6" s="401"/>
      <c r="AG6" s="401"/>
      <c r="AH6" s="400">
        <v>0</v>
      </c>
      <c r="AI6" s="400">
        <v>0</v>
      </c>
      <c r="AJ6" s="400">
        <v>0</v>
      </c>
      <c r="AK6" s="400">
        <v>0</v>
      </c>
      <c r="AL6" s="481">
        <v>0</v>
      </c>
      <c r="AM6" s="297">
        <f>SUM(AN6:AQ6)</f>
        <v>373030.13</v>
      </c>
      <c r="AN6" s="296">
        <f>VLOOKUP(A6,'Official Claims 2016Q4'!$B$2:$U$434,7,FALSE)</f>
        <v>19544.3</v>
      </c>
      <c r="AO6" s="296">
        <f>VLOOKUP(A6,'Official Claims 2016Q4'!$B$2:$U$434,12,FALSE)</f>
        <v>348293</v>
      </c>
      <c r="AP6" s="296">
        <f>VLOOKUP(A6,'Official Claims 2016Q4'!$B$2:$U$434,17,FALSE)</f>
        <v>0</v>
      </c>
      <c r="AQ6" s="296">
        <f>VLOOKUP(A6,'Official Claims 2016Q4'!$B$2:$U$434,18,FALSE)</f>
        <v>5192.83</v>
      </c>
    </row>
    <row r="7" spans="1:43">
      <c r="A7" s="482" t="s">
        <v>554</v>
      </c>
      <c r="B7" s="483" t="s">
        <v>1073</v>
      </c>
      <c r="C7" s="411" t="s">
        <v>83</v>
      </c>
      <c r="D7" s="411" t="s">
        <v>14</v>
      </c>
      <c r="E7" s="411" t="s">
        <v>15</v>
      </c>
      <c r="F7" s="411" t="s">
        <v>67</v>
      </c>
      <c r="G7" s="484">
        <v>4193045.6650999999</v>
      </c>
      <c r="H7" s="485">
        <v>254070.1213</v>
      </c>
      <c r="I7" s="400">
        <v>0</v>
      </c>
      <c r="J7" s="400">
        <v>0</v>
      </c>
      <c r="K7" s="400">
        <v>0</v>
      </c>
      <c r="L7" s="400">
        <v>0</v>
      </c>
      <c r="M7" s="400">
        <v>0</v>
      </c>
      <c r="N7" s="400">
        <v>374159.05582812137</v>
      </c>
      <c r="O7" s="400">
        <v>0</v>
      </c>
      <c r="P7" s="400">
        <v>0</v>
      </c>
      <c r="Q7" s="400">
        <v>2704333.4799999343</v>
      </c>
      <c r="R7" s="400">
        <v>0</v>
      </c>
      <c r="S7" s="400">
        <v>0</v>
      </c>
      <c r="T7" s="400">
        <v>2126841.0499999961</v>
      </c>
      <c r="U7" s="400">
        <v>0</v>
      </c>
      <c r="V7" s="400">
        <v>0</v>
      </c>
      <c r="W7" s="400">
        <v>-347849.57999999868</v>
      </c>
      <c r="X7" s="486"/>
      <c r="Y7" s="486"/>
      <c r="Z7" s="486"/>
      <c r="AA7" s="486"/>
      <c r="AB7" s="400">
        <v>374159.05582812137</v>
      </c>
      <c r="AC7" s="400">
        <v>0</v>
      </c>
      <c r="AD7" s="400">
        <v>0</v>
      </c>
      <c r="AE7" s="400">
        <v>2704333.4799999343</v>
      </c>
      <c r="AF7" s="401"/>
      <c r="AG7" s="401"/>
      <c r="AH7" s="400">
        <v>0</v>
      </c>
      <c r="AI7" s="400">
        <v>2126841.0499999961</v>
      </c>
      <c r="AJ7" s="400">
        <v>0</v>
      </c>
      <c r="AK7" s="400">
        <v>0</v>
      </c>
      <c r="AL7" s="481">
        <v>0</v>
      </c>
      <c r="AM7" s="297">
        <f t="shared" ref="AM7:AM70" si="0">SUM(AN7:AQ7)</f>
        <v>4857479.5699999817</v>
      </c>
      <c r="AN7" s="296">
        <f>VLOOKUP(A7,'Official Claims 2016Q4'!$B$2:$U$434,7,FALSE)</f>
        <v>374159</v>
      </c>
      <c r="AO7" s="296">
        <f>VLOOKUP(A7,'Official Claims 2016Q4'!$B$2:$U$434,12,FALSE)</f>
        <v>1852340</v>
      </c>
      <c r="AP7" s="296">
        <f>VLOOKUP(A7,'Official Claims 2016Q4'!$B$2:$U$434,17,FALSE)</f>
        <v>2978830.5699999817</v>
      </c>
      <c r="AQ7" s="296">
        <f>VLOOKUP(A7,'Official Claims 2016Q4'!$B$2:$U$434,18,FALSE)</f>
        <v>-347850</v>
      </c>
    </row>
    <row r="8" spans="1:43">
      <c r="A8" s="482" t="s">
        <v>752</v>
      </c>
      <c r="B8" s="483" t="s">
        <v>1074</v>
      </c>
      <c r="C8" s="411" t="s">
        <v>83</v>
      </c>
      <c r="D8" s="411" t="s">
        <v>14</v>
      </c>
      <c r="E8" s="411" t="s">
        <v>15</v>
      </c>
      <c r="F8" s="411" t="s">
        <v>69</v>
      </c>
      <c r="G8" s="484">
        <v>2287108.3048</v>
      </c>
      <c r="H8" s="485">
        <v>14757.949800000002</v>
      </c>
      <c r="I8" s="400">
        <v>0</v>
      </c>
      <c r="J8" s="400">
        <v>0</v>
      </c>
      <c r="K8" s="400">
        <v>0</v>
      </c>
      <c r="L8" s="400">
        <v>0</v>
      </c>
      <c r="M8" s="400">
        <v>0</v>
      </c>
      <c r="N8" s="400">
        <v>157206.10810013796</v>
      </c>
      <c r="O8" s="400">
        <v>0</v>
      </c>
      <c r="P8" s="400">
        <v>0</v>
      </c>
      <c r="Q8" s="400">
        <v>57041.220000003465</v>
      </c>
      <c r="R8" s="400">
        <v>0</v>
      </c>
      <c r="S8" s="400">
        <v>0</v>
      </c>
      <c r="T8" s="400">
        <v>2199705.6700000009</v>
      </c>
      <c r="U8" s="400">
        <v>0</v>
      </c>
      <c r="V8" s="400">
        <v>0</v>
      </c>
      <c r="W8" s="400">
        <v>141.13999999999987</v>
      </c>
      <c r="X8" s="486"/>
      <c r="Y8" s="486"/>
      <c r="Z8" s="486"/>
      <c r="AA8" s="486"/>
      <c r="AB8" s="400">
        <v>157206.10810013796</v>
      </c>
      <c r="AC8" s="400">
        <v>0</v>
      </c>
      <c r="AD8" s="400">
        <v>0</v>
      </c>
      <c r="AE8" s="400">
        <v>57041.220000003465</v>
      </c>
      <c r="AF8" s="401"/>
      <c r="AG8" s="401"/>
      <c r="AH8" s="400">
        <v>0</v>
      </c>
      <c r="AI8" s="400">
        <v>2199705.6700000009</v>
      </c>
      <c r="AJ8" s="400">
        <v>0</v>
      </c>
      <c r="AK8" s="400">
        <v>0</v>
      </c>
      <c r="AL8" s="481">
        <v>0</v>
      </c>
      <c r="AM8" s="297">
        <f t="shared" si="0"/>
        <v>2414089.79</v>
      </c>
      <c r="AN8" s="296">
        <f>VLOOKUP(A8,'Official Claims 2016Q4'!$B$2:$U$434,7,FALSE)</f>
        <v>157206</v>
      </c>
      <c r="AO8" s="296">
        <f>VLOOKUP(A8,'Official Claims 2016Q4'!$B$2:$U$434,12,FALSE)</f>
        <v>-1013140</v>
      </c>
      <c r="AP8" s="296">
        <f>VLOOKUP(A8,'Official Claims 2016Q4'!$B$2:$U$434,17,FALSE)</f>
        <v>3269882.65</v>
      </c>
      <c r="AQ8" s="296">
        <f>VLOOKUP(A8,'Official Claims 2016Q4'!$B$2:$U$434,18,FALSE)</f>
        <v>141.13999999999999</v>
      </c>
    </row>
    <row r="9" spans="1:43">
      <c r="A9" s="482" t="s">
        <v>713</v>
      </c>
      <c r="B9" s="483" t="s">
        <v>1062</v>
      </c>
      <c r="C9" s="411" t="s">
        <v>83</v>
      </c>
      <c r="D9" s="411" t="s">
        <v>14</v>
      </c>
      <c r="E9" s="411" t="s">
        <v>15</v>
      </c>
      <c r="F9" s="411" t="s">
        <v>67</v>
      </c>
      <c r="G9" s="484">
        <v>1328972.0555</v>
      </c>
      <c r="H9" s="485">
        <v>68572.982699999993</v>
      </c>
      <c r="I9" s="400">
        <v>0</v>
      </c>
      <c r="J9" s="400">
        <v>0</v>
      </c>
      <c r="K9" s="400">
        <v>0</v>
      </c>
      <c r="L9" s="400">
        <v>0</v>
      </c>
      <c r="M9" s="400">
        <v>0</v>
      </c>
      <c r="N9" s="400">
        <v>96066.246578348626</v>
      </c>
      <c r="O9" s="400">
        <v>0</v>
      </c>
      <c r="P9" s="400">
        <v>0</v>
      </c>
      <c r="Q9" s="400">
        <v>386097.61000000371</v>
      </c>
      <c r="R9" s="400">
        <v>0</v>
      </c>
      <c r="S9" s="400">
        <v>0</v>
      </c>
      <c r="T9" s="400">
        <v>92969.669999999824</v>
      </c>
      <c r="U9" s="400">
        <v>0</v>
      </c>
      <c r="V9" s="400">
        <v>0</v>
      </c>
      <c r="W9" s="400">
        <v>42490.979999999428</v>
      </c>
      <c r="X9" s="486"/>
      <c r="Y9" s="486"/>
      <c r="Z9" s="486"/>
      <c r="AA9" s="486"/>
      <c r="AB9" s="400">
        <v>96066.246578348626</v>
      </c>
      <c r="AC9" s="400">
        <v>0</v>
      </c>
      <c r="AD9" s="400">
        <v>0</v>
      </c>
      <c r="AE9" s="400">
        <v>386097.61000000371</v>
      </c>
      <c r="AF9" s="401"/>
      <c r="AG9" s="401"/>
      <c r="AH9" s="400">
        <v>0</v>
      </c>
      <c r="AI9" s="400">
        <v>92969.669999999824</v>
      </c>
      <c r="AJ9" s="400">
        <v>0</v>
      </c>
      <c r="AK9" s="400">
        <v>0</v>
      </c>
      <c r="AL9" s="481">
        <v>0</v>
      </c>
      <c r="AM9" s="297">
        <f t="shared" si="0"/>
        <v>617624.70649999997</v>
      </c>
      <c r="AN9" s="296">
        <f>VLOOKUP(A9,'Official Claims 2016Q4'!$B$2:$U$434,7,FALSE)</f>
        <v>96066.3</v>
      </c>
      <c r="AO9" s="296">
        <f>VLOOKUP(A9,'Official Claims 2016Q4'!$B$2:$U$434,12,FALSE)</f>
        <v>319038</v>
      </c>
      <c r="AP9" s="296">
        <f>VLOOKUP(A9,'Official Claims 2016Q4'!$B$2:$U$434,17,FALSE)</f>
        <v>160029.40650000001</v>
      </c>
      <c r="AQ9" s="296">
        <f>VLOOKUP(A9,'Official Claims 2016Q4'!$B$2:$U$434,18,FALSE)</f>
        <v>42491</v>
      </c>
    </row>
    <row r="10" spans="1:43">
      <c r="A10" s="482" t="s">
        <v>555</v>
      </c>
      <c r="B10" s="483" t="s">
        <v>1075</v>
      </c>
      <c r="C10" s="411" t="s">
        <v>83</v>
      </c>
      <c r="D10" s="411" t="s">
        <v>14</v>
      </c>
      <c r="E10" s="411" t="s">
        <v>15</v>
      </c>
      <c r="F10" s="411" t="s">
        <v>67</v>
      </c>
      <c r="G10" s="484">
        <v>6767344.5323796542</v>
      </c>
      <c r="H10" s="485">
        <v>447054.06440000003</v>
      </c>
      <c r="I10" s="400">
        <v>0</v>
      </c>
      <c r="J10" s="400">
        <v>0</v>
      </c>
      <c r="K10" s="400">
        <v>0</v>
      </c>
      <c r="L10" s="400">
        <v>0</v>
      </c>
      <c r="M10" s="400">
        <v>0</v>
      </c>
      <c r="N10" s="400">
        <v>564188.33819092694</v>
      </c>
      <c r="O10" s="400">
        <v>0</v>
      </c>
      <c r="P10" s="400">
        <v>0</v>
      </c>
      <c r="Q10" s="400">
        <v>4251814.9899998931</v>
      </c>
      <c r="R10" s="400">
        <v>0</v>
      </c>
      <c r="S10" s="400">
        <v>0</v>
      </c>
      <c r="T10" s="400">
        <v>6090257.7600000063</v>
      </c>
      <c r="U10" s="400">
        <v>0</v>
      </c>
      <c r="V10" s="400">
        <v>0</v>
      </c>
      <c r="W10" s="400">
        <v>1115672.8400000012</v>
      </c>
      <c r="X10" s="486"/>
      <c r="Y10" s="486"/>
      <c r="Z10" s="486"/>
      <c r="AA10" s="486"/>
      <c r="AB10" s="400">
        <v>564188.33819092694</v>
      </c>
      <c r="AC10" s="400">
        <v>0</v>
      </c>
      <c r="AD10" s="400">
        <v>0</v>
      </c>
      <c r="AE10" s="400">
        <v>4251814.9899998931</v>
      </c>
      <c r="AF10" s="401"/>
      <c r="AG10" s="401"/>
      <c r="AH10" s="400">
        <v>0</v>
      </c>
      <c r="AI10" s="400">
        <v>6090257.7600000063</v>
      </c>
      <c r="AJ10" s="400">
        <v>0</v>
      </c>
      <c r="AK10" s="400">
        <v>0</v>
      </c>
      <c r="AL10" s="481">
        <v>0</v>
      </c>
      <c r="AM10" s="297">
        <f t="shared" si="0"/>
        <v>11274602.82980001</v>
      </c>
      <c r="AN10" s="296">
        <f>VLOOKUP(A10,'Official Claims 2016Q4'!$B$2:$U$434,7,FALSE)</f>
        <v>564188</v>
      </c>
      <c r="AO10" s="296">
        <f>VLOOKUP(A10,'Official Claims 2016Q4'!$B$2:$U$434,12,FALSE)</f>
        <v>2599390</v>
      </c>
      <c r="AP10" s="296">
        <f>VLOOKUP(A10,'Official Claims 2016Q4'!$B$2:$U$434,17,FALSE)</f>
        <v>6995354.8298000097</v>
      </c>
      <c r="AQ10" s="296">
        <f>VLOOKUP(A10,'Official Claims 2016Q4'!$B$2:$U$434,18,FALSE)</f>
        <v>1115670</v>
      </c>
    </row>
    <row r="11" spans="1:43">
      <c r="A11" s="482" t="s">
        <v>729</v>
      </c>
      <c r="B11" s="483" t="s">
        <v>1076</v>
      </c>
      <c r="C11" s="411" t="s">
        <v>83</v>
      </c>
      <c r="D11" s="411" t="s">
        <v>14</v>
      </c>
      <c r="E11" s="411" t="s">
        <v>15</v>
      </c>
      <c r="F11" s="411" t="s">
        <v>319</v>
      </c>
      <c r="G11" s="484">
        <v>1409053.5817</v>
      </c>
      <c r="H11" s="485">
        <v>140000</v>
      </c>
      <c r="I11" s="400">
        <v>0</v>
      </c>
      <c r="J11" s="400">
        <v>0</v>
      </c>
      <c r="K11" s="400">
        <v>0</v>
      </c>
      <c r="L11" s="400">
        <v>0</v>
      </c>
      <c r="M11" s="400">
        <v>0</v>
      </c>
      <c r="N11" s="400">
        <v>31549.779348161581</v>
      </c>
      <c r="O11" s="400">
        <v>0</v>
      </c>
      <c r="P11" s="400">
        <v>0</v>
      </c>
      <c r="Q11" s="400">
        <v>382300.66999999993</v>
      </c>
      <c r="R11" s="400">
        <v>0</v>
      </c>
      <c r="S11" s="400">
        <v>0</v>
      </c>
      <c r="T11" s="400">
        <v>57112.97</v>
      </c>
      <c r="U11" s="400">
        <v>0</v>
      </c>
      <c r="V11" s="400">
        <v>0</v>
      </c>
      <c r="W11" s="400">
        <v>43992.200000000004</v>
      </c>
      <c r="X11" s="486"/>
      <c r="Y11" s="486"/>
      <c r="Z11" s="486"/>
      <c r="AA11" s="486"/>
      <c r="AB11" s="400">
        <v>31549.779348161581</v>
      </c>
      <c r="AC11" s="400">
        <v>0</v>
      </c>
      <c r="AD11" s="400">
        <v>0</v>
      </c>
      <c r="AE11" s="400">
        <v>382300.66999999993</v>
      </c>
      <c r="AF11" s="401"/>
      <c r="AG11" s="401"/>
      <c r="AH11" s="400">
        <v>0</v>
      </c>
      <c r="AI11" s="400">
        <v>57112.97</v>
      </c>
      <c r="AJ11" s="400">
        <v>0</v>
      </c>
      <c r="AK11" s="400">
        <v>0</v>
      </c>
      <c r="AL11" s="481">
        <v>0</v>
      </c>
      <c r="AM11" s="297">
        <f t="shared" si="0"/>
        <v>514955.37270000007</v>
      </c>
      <c r="AN11" s="296">
        <f>VLOOKUP(A11,'Official Claims 2016Q4'!$B$2:$U$434,7,FALSE)</f>
        <v>31549.8</v>
      </c>
      <c r="AO11" s="296">
        <f>VLOOKUP(A11,'Official Claims 2016Q4'!$B$2:$U$434,12,FALSE)</f>
        <v>283435</v>
      </c>
      <c r="AP11" s="296">
        <f>VLOOKUP(A11,'Official Claims 2016Q4'!$B$2:$U$434,17,FALSE)</f>
        <v>155978.37270000007</v>
      </c>
      <c r="AQ11" s="296">
        <f>VLOOKUP(A11,'Official Claims 2016Q4'!$B$2:$U$434,18,FALSE)</f>
        <v>43992.2</v>
      </c>
    </row>
    <row r="12" spans="1:43">
      <c r="A12" s="482" t="s">
        <v>730</v>
      </c>
      <c r="B12" s="483" t="s">
        <v>1077</v>
      </c>
      <c r="C12" s="411" t="s">
        <v>83</v>
      </c>
      <c r="D12" s="411" t="s">
        <v>14</v>
      </c>
      <c r="E12" s="411" t="s">
        <v>15</v>
      </c>
      <c r="F12" s="411" t="s">
        <v>67</v>
      </c>
      <c r="G12" s="484">
        <v>2835928.4812892047</v>
      </c>
      <c r="H12" s="485">
        <v>246600.32010000001</v>
      </c>
      <c r="I12" s="400">
        <v>0</v>
      </c>
      <c r="J12" s="400">
        <v>0</v>
      </c>
      <c r="K12" s="400">
        <v>0</v>
      </c>
      <c r="L12" s="400">
        <v>0</v>
      </c>
      <c r="M12" s="400">
        <v>0</v>
      </c>
      <c r="N12" s="400">
        <v>204510.83645343012</v>
      </c>
      <c r="O12" s="400">
        <v>0</v>
      </c>
      <c r="P12" s="400">
        <v>0</v>
      </c>
      <c r="Q12" s="400">
        <v>744638.04000000912</v>
      </c>
      <c r="R12" s="400">
        <v>-2606931.48</v>
      </c>
      <c r="S12" s="400">
        <v>0</v>
      </c>
      <c r="T12" s="400">
        <v>1512845.7900000003</v>
      </c>
      <c r="U12" s="400">
        <v>0</v>
      </c>
      <c r="V12" s="400">
        <v>0</v>
      </c>
      <c r="W12" s="400">
        <v>164070.27000000025</v>
      </c>
      <c r="X12" s="486"/>
      <c r="Y12" s="486"/>
      <c r="Z12" s="486"/>
      <c r="AA12" s="486"/>
      <c r="AB12" s="400">
        <v>204510.83645343012</v>
      </c>
      <c r="AC12" s="400">
        <v>0</v>
      </c>
      <c r="AD12" s="400">
        <v>0</v>
      </c>
      <c r="AE12" s="400">
        <v>744638.04000000912</v>
      </c>
      <c r="AF12" s="401"/>
      <c r="AG12" s="401"/>
      <c r="AH12" s="400">
        <v>0</v>
      </c>
      <c r="AI12" s="400">
        <v>1512845.7900000003</v>
      </c>
      <c r="AJ12" s="400">
        <v>0</v>
      </c>
      <c r="AK12" s="400">
        <v>0</v>
      </c>
      <c r="AL12" s="481">
        <v>0</v>
      </c>
      <c r="AM12" s="297">
        <f t="shared" si="0"/>
        <v>2090535.2496999996</v>
      </c>
      <c r="AN12" s="296">
        <f>VLOOKUP(A12,'Official Claims 2016Q4'!$B$2:$U$434,7,FALSE)</f>
        <v>204511</v>
      </c>
      <c r="AO12" s="296">
        <f>VLOOKUP(A12,'Official Claims 2016Q4'!$B$2:$U$434,12,FALSE)</f>
        <v>-2520930</v>
      </c>
      <c r="AP12" s="296">
        <f>VLOOKUP(A12,'Official Claims 2016Q4'!$B$2:$U$434,17,FALSE)</f>
        <v>4242884.2496999996</v>
      </c>
      <c r="AQ12" s="296">
        <f>VLOOKUP(A12,'Official Claims 2016Q4'!$B$2:$U$434,18,FALSE)</f>
        <v>164070</v>
      </c>
    </row>
    <row r="13" spans="1:43">
      <c r="A13" s="482" t="s">
        <v>530</v>
      </c>
      <c r="B13" s="483" t="s">
        <v>1078</v>
      </c>
      <c r="C13" s="411" t="s">
        <v>83</v>
      </c>
      <c r="D13" s="411" t="s">
        <v>12</v>
      </c>
      <c r="E13" s="411" t="s">
        <v>16</v>
      </c>
      <c r="F13" s="411" t="s">
        <v>48</v>
      </c>
      <c r="G13" s="484">
        <v>516007.61090000003</v>
      </c>
      <c r="H13" s="485">
        <v>42654.700199999999</v>
      </c>
      <c r="I13" s="400">
        <v>0</v>
      </c>
      <c r="J13" s="400">
        <v>0</v>
      </c>
      <c r="K13" s="400">
        <v>0</v>
      </c>
      <c r="L13" s="400">
        <v>0</v>
      </c>
      <c r="M13" s="400">
        <v>0</v>
      </c>
      <c r="N13" s="400">
        <v>29376.29564469363</v>
      </c>
      <c r="O13" s="400">
        <v>-62843.429999999993</v>
      </c>
      <c r="P13" s="400">
        <v>0</v>
      </c>
      <c r="Q13" s="400">
        <v>337693.35999999731</v>
      </c>
      <c r="R13" s="400">
        <v>0</v>
      </c>
      <c r="S13" s="400">
        <v>0</v>
      </c>
      <c r="T13" s="400">
        <v>0</v>
      </c>
      <c r="U13" s="400">
        <v>0</v>
      </c>
      <c r="V13" s="400">
        <v>0</v>
      </c>
      <c r="W13" s="400">
        <v>400</v>
      </c>
      <c r="X13" s="486"/>
      <c r="Y13" s="486"/>
      <c r="Z13" s="486"/>
      <c r="AA13" s="486"/>
      <c r="AB13" s="400">
        <v>29376.29564469363</v>
      </c>
      <c r="AC13" s="400">
        <v>0</v>
      </c>
      <c r="AD13" s="400">
        <v>0</v>
      </c>
      <c r="AE13" s="400">
        <v>337693.35999999731</v>
      </c>
      <c r="AF13" s="401"/>
      <c r="AG13" s="401"/>
      <c r="AH13" s="400">
        <v>0</v>
      </c>
      <c r="AI13" s="400">
        <v>0</v>
      </c>
      <c r="AJ13" s="400">
        <v>0</v>
      </c>
      <c r="AK13" s="400">
        <v>0</v>
      </c>
      <c r="AL13" s="481">
        <v>0</v>
      </c>
      <c r="AM13" s="297">
        <f t="shared" si="0"/>
        <v>367469.3</v>
      </c>
      <c r="AN13" s="296">
        <f>VLOOKUP(A13,'Official Claims 2016Q4'!$B$2:$U$434,7,FALSE)</f>
        <v>29376.3</v>
      </c>
      <c r="AO13" s="296">
        <f>VLOOKUP(A13,'Official Claims 2016Q4'!$B$2:$U$434,12,FALSE)</f>
        <v>337693</v>
      </c>
      <c r="AP13" s="296">
        <f>VLOOKUP(A13,'Official Claims 2016Q4'!$B$2:$U$434,17,FALSE)</f>
        <v>0</v>
      </c>
      <c r="AQ13" s="296">
        <f>VLOOKUP(A13,'Official Claims 2016Q4'!$B$2:$U$434,18,FALSE)</f>
        <v>400</v>
      </c>
    </row>
    <row r="14" spans="1:43">
      <c r="A14" s="482" t="s">
        <v>531</v>
      </c>
      <c r="B14" s="483" t="s">
        <v>1079</v>
      </c>
      <c r="C14" s="411" t="s">
        <v>83</v>
      </c>
      <c r="D14" s="411" t="s">
        <v>12</v>
      </c>
      <c r="E14" s="411" t="s">
        <v>16</v>
      </c>
      <c r="F14" s="411" t="s">
        <v>48</v>
      </c>
      <c r="G14" s="484">
        <v>200328.69779999999</v>
      </c>
      <c r="H14" s="485">
        <v>10283.2228</v>
      </c>
      <c r="I14" s="400">
        <v>0</v>
      </c>
      <c r="J14" s="400">
        <v>0</v>
      </c>
      <c r="K14" s="400">
        <v>0</v>
      </c>
      <c r="L14" s="400">
        <v>0</v>
      </c>
      <c r="M14" s="400">
        <v>0</v>
      </c>
      <c r="N14" s="400">
        <v>8546.2483917104728</v>
      </c>
      <c r="O14" s="400">
        <v>7598.86</v>
      </c>
      <c r="P14" s="400">
        <v>0</v>
      </c>
      <c r="Q14" s="400">
        <v>128437.6399999999</v>
      </c>
      <c r="R14" s="400">
        <v>0</v>
      </c>
      <c r="S14" s="400">
        <v>0</v>
      </c>
      <c r="T14" s="400">
        <v>0</v>
      </c>
      <c r="U14" s="400">
        <v>0</v>
      </c>
      <c r="V14" s="400">
        <v>0</v>
      </c>
      <c r="W14" s="400">
        <v>12960.950000000008</v>
      </c>
      <c r="X14" s="486"/>
      <c r="Y14" s="486"/>
      <c r="Z14" s="486"/>
      <c r="AA14" s="486"/>
      <c r="AB14" s="400">
        <v>8546.2483917104728</v>
      </c>
      <c r="AC14" s="400">
        <v>0</v>
      </c>
      <c r="AD14" s="400">
        <v>0</v>
      </c>
      <c r="AE14" s="400">
        <v>128437.6399999999</v>
      </c>
      <c r="AF14" s="401"/>
      <c r="AG14" s="401"/>
      <c r="AH14" s="400">
        <v>0</v>
      </c>
      <c r="AI14" s="400">
        <v>0</v>
      </c>
      <c r="AJ14" s="400">
        <v>0</v>
      </c>
      <c r="AK14" s="400">
        <v>0</v>
      </c>
      <c r="AL14" s="481">
        <v>0</v>
      </c>
      <c r="AM14" s="297">
        <f t="shared" si="0"/>
        <v>149945.25</v>
      </c>
      <c r="AN14" s="296">
        <f>VLOOKUP(A14,'Official Claims 2016Q4'!$B$2:$U$434,7,FALSE)</f>
        <v>8546.25</v>
      </c>
      <c r="AO14" s="296">
        <f>VLOOKUP(A14,'Official Claims 2016Q4'!$B$2:$U$434,12,FALSE)</f>
        <v>128438</v>
      </c>
      <c r="AP14" s="296">
        <f>VLOOKUP(A14,'Official Claims 2016Q4'!$B$2:$U$434,17,FALSE)</f>
        <v>0</v>
      </c>
      <c r="AQ14" s="296">
        <f>VLOOKUP(A14,'Official Claims 2016Q4'!$B$2:$U$434,18,FALSE)</f>
        <v>12961</v>
      </c>
    </row>
    <row r="15" spans="1:43">
      <c r="A15" s="482" t="s">
        <v>753</v>
      </c>
      <c r="B15" s="483" t="s">
        <v>1080</v>
      </c>
      <c r="C15" s="411" t="s">
        <v>83</v>
      </c>
      <c r="D15" s="411" t="s">
        <v>12</v>
      </c>
      <c r="E15" s="411" t="s">
        <v>15</v>
      </c>
      <c r="F15" s="411" t="s">
        <v>67</v>
      </c>
      <c r="G15" s="484">
        <v>5195394.4007000001</v>
      </c>
      <c r="H15" s="485">
        <v>310452.49410000001</v>
      </c>
      <c r="I15" s="400">
        <v>0</v>
      </c>
      <c r="J15" s="400">
        <v>0</v>
      </c>
      <c r="K15" s="400">
        <v>0</v>
      </c>
      <c r="L15" s="400">
        <v>0</v>
      </c>
      <c r="M15" s="400">
        <v>0</v>
      </c>
      <c r="N15" s="400">
        <v>434825.35117682721</v>
      </c>
      <c r="O15" s="400">
        <v>0</v>
      </c>
      <c r="P15" s="400">
        <v>0</v>
      </c>
      <c r="Q15" s="400">
        <v>1900388.9599999879</v>
      </c>
      <c r="R15" s="400">
        <v>57102</v>
      </c>
      <c r="S15" s="400">
        <v>0</v>
      </c>
      <c r="T15" s="400">
        <v>3437896.95</v>
      </c>
      <c r="U15" s="400">
        <v>0</v>
      </c>
      <c r="V15" s="400">
        <v>0</v>
      </c>
      <c r="W15" s="400">
        <v>224661.75000000035</v>
      </c>
      <c r="X15" s="486"/>
      <c r="Y15" s="486"/>
      <c r="Z15" s="486"/>
      <c r="AA15" s="486"/>
      <c r="AB15" s="400">
        <v>434825.35117682721</v>
      </c>
      <c r="AC15" s="400">
        <v>0</v>
      </c>
      <c r="AD15" s="400">
        <v>0</v>
      </c>
      <c r="AE15" s="400">
        <v>1900388.9599999879</v>
      </c>
      <c r="AF15" s="401"/>
      <c r="AG15" s="401"/>
      <c r="AH15" s="400">
        <v>0</v>
      </c>
      <c r="AI15" s="400">
        <v>3437896.95</v>
      </c>
      <c r="AJ15" s="400">
        <v>0</v>
      </c>
      <c r="AK15" s="400">
        <v>0</v>
      </c>
      <c r="AL15" s="481">
        <v>0</v>
      </c>
      <c r="AM15" s="297">
        <f t="shared" si="0"/>
        <v>5997773.6099999994</v>
      </c>
      <c r="AN15" s="296">
        <f>VLOOKUP(A15,'Official Claims 2016Q4'!$B$2:$U$434,7,FALSE)</f>
        <v>434825</v>
      </c>
      <c r="AO15" s="296">
        <f>VLOOKUP(A15,'Official Claims 2016Q4'!$B$2:$U$434,12,FALSE)</f>
        <v>4225370</v>
      </c>
      <c r="AP15" s="296">
        <f>VLOOKUP(A15,'Official Claims 2016Q4'!$B$2:$U$434,17,FALSE)</f>
        <v>1112916.6099999999</v>
      </c>
      <c r="AQ15" s="296">
        <f>VLOOKUP(A15,'Official Claims 2016Q4'!$B$2:$U$434,18,FALSE)</f>
        <v>224662</v>
      </c>
    </row>
    <row r="16" spans="1:43">
      <c r="A16" s="482" t="s">
        <v>754</v>
      </c>
      <c r="B16" s="483" t="s">
        <v>1081</v>
      </c>
      <c r="C16" s="411" t="s">
        <v>83</v>
      </c>
      <c r="D16" s="411" t="s">
        <v>12</v>
      </c>
      <c r="E16" s="411" t="s">
        <v>15</v>
      </c>
      <c r="F16" s="411" t="s">
        <v>319</v>
      </c>
      <c r="G16" s="484">
        <v>4497331.1307000006</v>
      </c>
      <c r="H16" s="485">
        <v>694551.61210000003</v>
      </c>
      <c r="I16" s="400">
        <v>0</v>
      </c>
      <c r="J16" s="400">
        <v>0</v>
      </c>
      <c r="K16" s="400">
        <v>0</v>
      </c>
      <c r="L16" s="400">
        <v>0</v>
      </c>
      <c r="M16" s="400">
        <v>0</v>
      </c>
      <c r="N16" s="400">
        <v>500882.18210378801</v>
      </c>
      <c r="O16" s="400">
        <v>2.1700000000000017</v>
      </c>
      <c r="P16" s="400">
        <v>0</v>
      </c>
      <c r="Q16" s="400">
        <v>1898297.3100001342</v>
      </c>
      <c r="R16" s="400">
        <v>0</v>
      </c>
      <c r="S16" s="400">
        <v>0</v>
      </c>
      <c r="T16" s="400">
        <v>2059200.6700000004</v>
      </c>
      <c r="U16" s="400">
        <v>0</v>
      </c>
      <c r="V16" s="400">
        <v>0</v>
      </c>
      <c r="W16" s="400">
        <v>958350.77000000747</v>
      </c>
      <c r="X16" s="486"/>
      <c r="Y16" s="486"/>
      <c r="Z16" s="486"/>
      <c r="AA16" s="486"/>
      <c r="AB16" s="400">
        <v>500882.18210378801</v>
      </c>
      <c r="AC16" s="400">
        <v>0</v>
      </c>
      <c r="AD16" s="400">
        <v>0</v>
      </c>
      <c r="AE16" s="400">
        <v>1898297.3100001342</v>
      </c>
      <c r="AF16" s="401"/>
      <c r="AG16" s="401"/>
      <c r="AH16" s="400">
        <v>0</v>
      </c>
      <c r="AI16" s="400">
        <v>2059200.6700000004</v>
      </c>
      <c r="AJ16" s="400">
        <v>0</v>
      </c>
      <c r="AK16" s="400">
        <v>0</v>
      </c>
      <c r="AL16" s="481">
        <v>0</v>
      </c>
      <c r="AM16" s="297">
        <f t="shared" si="0"/>
        <v>5416732.7766404003</v>
      </c>
      <c r="AN16" s="296">
        <f>VLOOKUP(A16,'Official Claims 2016Q4'!$B$2:$U$434,7,FALSE)</f>
        <v>500882</v>
      </c>
      <c r="AO16" s="296">
        <f>VLOOKUP(A16,'Official Claims 2016Q4'!$B$2:$U$434,12,FALSE)</f>
        <v>1708200</v>
      </c>
      <c r="AP16" s="296">
        <f>VLOOKUP(A16,'Official Claims 2016Q4'!$B$2:$U$434,17,FALSE)</f>
        <v>2249299.7766404008</v>
      </c>
      <c r="AQ16" s="296">
        <f>VLOOKUP(A16,'Official Claims 2016Q4'!$B$2:$U$434,18,FALSE)</f>
        <v>958351</v>
      </c>
    </row>
    <row r="17" spans="1:43">
      <c r="A17" s="482" t="s">
        <v>614</v>
      </c>
      <c r="B17" s="483" t="s">
        <v>1082</v>
      </c>
      <c r="C17" s="411" t="s">
        <v>83</v>
      </c>
      <c r="D17" s="411" t="s">
        <v>12</v>
      </c>
      <c r="E17" s="411" t="s">
        <v>15</v>
      </c>
      <c r="F17" s="411" t="s">
        <v>67</v>
      </c>
      <c r="G17" s="484">
        <v>328281.77069999999</v>
      </c>
      <c r="H17" s="485">
        <v>18308.611700000001</v>
      </c>
      <c r="I17" s="400">
        <v>0</v>
      </c>
      <c r="J17" s="400">
        <v>0</v>
      </c>
      <c r="K17" s="400">
        <v>0</v>
      </c>
      <c r="L17" s="400">
        <v>0</v>
      </c>
      <c r="M17" s="400">
        <v>0</v>
      </c>
      <c r="N17" s="400">
        <v>7784.6156503251223</v>
      </c>
      <c r="O17" s="400">
        <v>0</v>
      </c>
      <c r="P17" s="400">
        <v>0</v>
      </c>
      <c r="Q17" s="400">
        <v>116211.24000000011</v>
      </c>
      <c r="R17" s="400">
        <v>0</v>
      </c>
      <c r="S17" s="400">
        <v>0</v>
      </c>
      <c r="T17" s="400">
        <v>35328.31</v>
      </c>
      <c r="U17" s="400">
        <v>0</v>
      </c>
      <c r="V17" s="400">
        <v>0</v>
      </c>
      <c r="W17" s="400">
        <v>0</v>
      </c>
      <c r="X17" s="486"/>
      <c r="Y17" s="486"/>
      <c r="Z17" s="486"/>
      <c r="AA17" s="486"/>
      <c r="AB17" s="400">
        <v>7784.6156503251223</v>
      </c>
      <c r="AC17" s="400">
        <v>0</v>
      </c>
      <c r="AD17" s="400">
        <v>0</v>
      </c>
      <c r="AE17" s="400">
        <v>116211.24000000011</v>
      </c>
      <c r="AF17" s="401"/>
      <c r="AG17" s="401"/>
      <c r="AH17" s="400">
        <v>0</v>
      </c>
      <c r="AI17" s="400">
        <v>35328.31</v>
      </c>
      <c r="AJ17" s="400">
        <v>0</v>
      </c>
      <c r="AK17" s="400">
        <v>0</v>
      </c>
      <c r="AL17" s="481">
        <v>0</v>
      </c>
      <c r="AM17" s="297">
        <f t="shared" si="0"/>
        <v>159324.39095199999</v>
      </c>
      <c r="AN17" s="296">
        <f>VLOOKUP(A17,'Official Claims 2016Q4'!$B$2:$U$434,7,FALSE)</f>
        <v>7784.62</v>
      </c>
      <c r="AO17" s="296">
        <f>VLOOKUP(A17,'Official Claims 2016Q4'!$B$2:$U$434,12,FALSE)</f>
        <v>111557</v>
      </c>
      <c r="AP17" s="296">
        <f>VLOOKUP(A17,'Official Claims 2016Q4'!$B$2:$U$434,17,FALSE)</f>
        <v>39982.770951999992</v>
      </c>
      <c r="AQ17" s="296">
        <f>VLOOKUP(A17,'Official Claims 2016Q4'!$B$2:$U$434,18,FALSE)</f>
        <v>0</v>
      </c>
    </row>
    <row r="18" spans="1:43">
      <c r="A18" s="482" t="s">
        <v>722</v>
      </c>
      <c r="B18" s="483" t="s">
        <v>1083</v>
      </c>
      <c r="C18" s="411" t="s">
        <v>83</v>
      </c>
      <c r="D18" s="411" t="s">
        <v>12</v>
      </c>
      <c r="E18" s="411" t="s">
        <v>15</v>
      </c>
      <c r="F18" s="411" t="s">
        <v>67</v>
      </c>
      <c r="G18" s="484">
        <v>0</v>
      </c>
      <c r="H18" s="485">
        <v>0</v>
      </c>
      <c r="I18" s="400">
        <v>0</v>
      </c>
      <c r="J18" s="400">
        <v>0</v>
      </c>
      <c r="K18" s="400">
        <v>0</v>
      </c>
      <c r="L18" s="400">
        <v>0</v>
      </c>
      <c r="M18" s="400">
        <v>0</v>
      </c>
      <c r="N18" s="400">
        <v>2222.5149516178653</v>
      </c>
      <c r="O18" s="400">
        <v>0</v>
      </c>
      <c r="P18" s="400">
        <v>0</v>
      </c>
      <c r="Q18" s="400">
        <v>50654.15</v>
      </c>
      <c r="R18" s="400">
        <v>0</v>
      </c>
      <c r="S18" s="400">
        <v>0</v>
      </c>
      <c r="T18" s="400">
        <v>0</v>
      </c>
      <c r="U18" s="400">
        <v>0</v>
      </c>
      <c r="V18" s="400">
        <v>0</v>
      </c>
      <c r="W18" s="400">
        <v>0</v>
      </c>
      <c r="X18" s="486"/>
      <c r="Y18" s="486"/>
      <c r="Z18" s="486"/>
      <c r="AA18" s="486"/>
      <c r="AB18" s="400">
        <v>2222.5149516178653</v>
      </c>
      <c r="AC18" s="400">
        <v>0</v>
      </c>
      <c r="AD18" s="400">
        <v>0</v>
      </c>
      <c r="AE18" s="400">
        <v>50654.15</v>
      </c>
      <c r="AF18" s="401"/>
      <c r="AG18" s="401"/>
      <c r="AH18" s="400">
        <v>0</v>
      </c>
      <c r="AI18" s="400">
        <v>0</v>
      </c>
      <c r="AJ18" s="400">
        <v>0</v>
      </c>
      <c r="AK18" s="400">
        <v>0</v>
      </c>
      <c r="AL18" s="481">
        <v>0</v>
      </c>
      <c r="AM18" s="297">
        <f t="shared" si="0"/>
        <v>52876.61</v>
      </c>
      <c r="AN18" s="296">
        <f>VLOOKUP(A18,'Official Claims 2016Q4'!$B$2:$U$434,7,FALSE)</f>
        <v>2222.5100000000002</v>
      </c>
      <c r="AO18" s="296">
        <f>VLOOKUP(A18,'Official Claims 2016Q4'!$B$2:$U$434,12,FALSE)</f>
        <v>50654.1</v>
      </c>
      <c r="AP18" s="296">
        <f>VLOOKUP(A18,'Official Claims 2016Q4'!$B$2:$U$434,17,FALSE)</f>
        <v>0</v>
      </c>
      <c r="AQ18" s="296">
        <f>VLOOKUP(A18,'Official Claims 2016Q4'!$B$2:$U$434,18,FALSE)</f>
        <v>0</v>
      </c>
    </row>
    <row r="19" spans="1:43">
      <c r="A19" s="482" t="s">
        <v>678</v>
      </c>
      <c r="B19" s="483" t="s">
        <v>1084</v>
      </c>
      <c r="C19" s="411" t="s">
        <v>83</v>
      </c>
      <c r="D19" s="411" t="s">
        <v>12</v>
      </c>
      <c r="E19" s="411" t="s">
        <v>15</v>
      </c>
      <c r="F19" s="411" t="s">
        <v>67</v>
      </c>
      <c r="G19" s="484">
        <v>0</v>
      </c>
      <c r="H19" s="485">
        <v>0</v>
      </c>
      <c r="I19" s="400">
        <v>0</v>
      </c>
      <c r="J19" s="400">
        <v>0</v>
      </c>
      <c r="K19" s="400">
        <v>0</v>
      </c>
      <c r="L19" s="400">
        <v>0</v>
      </c>
      <c r="M19" s="400">
        <v>0</v>
      </c>
      <c r="N19" s="400"/>
      <c r="O19" s="400">
        <v>0</v>
      </c>
      <c r="P19" s="400">
        <v>0</v>
      </c>
      <c r="Q19" s="400">
        <v>0</v>
      </c>
      <c r="R19" s="400">
        <v>0</v>
      </c>
      <c r="S19" s="400">
        <v>0</v>
      </c>
      <c r="T19" s="400">
        <v>0</v>
      </c>
      <c r="U19" s="400">
        <v>0</v>
      </c>
      <c r="V19" s="400">
        <v>0</v>
      </c>
      <c r="W19" s="400">
        <v>0</v>
      </c>
      <c r="X19" s="486"/>
      <c r="Y19" s="486"/>
      <c r="Z19" s="486"/>
      <c r="AA19" s="486"/>
      <c r="AB19" s="400">
        <v>0</v>
      </c>
      <c r="AC19" s="400">
        <v>0</v>
      </c>
      <c r="AD19" s="400">
        <v>0</v>
      </c>
      <c r="AE19" s="400">
        <v>0</v>
      </c>
      <c r="AF19" s="401"/>
      <c r="AG19" s="401"/>
      <c r="AH19" s="400">
        <v>0</v>
      </c>
      <c r="AI19" s="400">
        <v>0</v>
      </c>
      <c r="AJ19" s="400">
        <v>0</v>
      </c>
      <c r="AK19" s="400">
        <v>0</v>
      </c>
      <c r="AL19" s="481">
        <v>0</v>
      </c>
      <c r="AM19" s="297">
        <f t="shared" si="0"/>
        <v>0</v>
      </c>
      <c r="AN19" s="296">
        <f>VLOOKUP(A19,'Official Claims 2016Q4'!$B$2:$U$434,7,FALSE)</f>
        <v>0</v>
      </c>
      <c r="AO19" s="296">
        <f>VLOOKUP(A19,'Official Claims 2016Q4'!$B$2:$U$434,12,FALSE)</f>
        <v>0</v>
      </c>
      <c r="AP19" s="296">
        <f>VLOOKUP(A19,'Official Claims 2016Q4'!$B$2:$U$434,17,FALSE)</f>
        <v>0</v>
      </c>
      <c r="AQ19" s="296">
        <f>VLOOKUP(A19,'Official Claims 2016Q4'!$B$2:$U$434,18,FALSE)</f>
        <v>0</v>
      </c>
    </row>
    <row r="20" spans="1:43">
      <c r="A20" s="482" t="s">
        <v>731</v>
      </c>
      <c r="B20" s="483" t="s">
        <v>1085</v>
      </c>
      <c r="C20" s="411" t="s">
        <v>83</v>
      </c>
      <c r="D20" s="411" t="s">
        <v>13</v>
      </c>
      <c r="E20" s="411" t="s">
        <v>16</v>
      </c>
      <c r="F20" s="411" t="s">
        <v>48</v>
      </c>
      <c r="G20" s="484">
        <v>615729.95539999998</v>
      </c>
      <c r="H20" s="485">
        <v>43123.889600000002</v>
      </c>
      <c r="I20" s="400">
        <v>0</v>
      </c>
      <c r="J20" s="400">
        <v>0</v>
      </c>
      <c r="K20" s="400">
        <v>0</v>
      </c>
      <c r="L20" s="400">
        <v>0</v>
      </c>
      <c r="M20" s="400">
        <v>0</v>
      </c>
      <c r="N20" s="400">
        <v>14805.004372443756</v>
      </c>
      <c r="O20" s="400">
        <v>0</v>
      </c>
      <c r="P20" s="400">
        <v>0</v>
      </c>
      <c r="Q20" s="400">
        <v>143588.67000000074</v>
      </c>
      <c r="R20" s="400">
        <v>0</v>
      </c>
      <c r="S20" s="400">
        <v>0</v>
      </c>
      <c r="T20" s="400">
        <v>0</v>
      </c>
      <c r="U20" s="400">
        <v>0</v>
      </c>
      <c r="V20" s="400">
        <v>0</v>
      </c>
      <c r="W20" s="400">
        <v>0</v>
      </c>
      <c r="X20" s="486"/>
      <c r="Y20" s="486"/>
      <c r="Z20" s="486"/>
      <c r="AA20" s="486"/>
      <c r="AB20" s="400">
        <v>14805.004372443756</v>
      </c>
      <c r="AC20" s="400">
        <v>0</v>
      </c>
      <c r="AD20" s="400">
        <v>0</v>
      </c>
      <c r="AE20" s="400">
        <v>143588.67000000074</v>
      </c>
      <c r="AF20" s="401"/>
      <c r="AG20" s="401"/>
      <c r="AH20" s="400">
        <v>0</v>
      </c>
      <c r="AI20" s="400">
        <v>0</v>
      </c>
      <c r="AJ20" s="400">
        <v>0</v>
      </c>
      <c r="AK20" s="400">
        <v>0</v>
      </c>
      <c r="AL20" s="481">
        <v>0</v>
      </c>
      <c r="AM20" s="297">
        <f t="shared" si="0"/>
        <v>158394</v>
      </c>
      <c r="AN20" s="296">
        <f>VLOOKUP(A20,'Official Claims 2016Q4'!$B$2:$U$434,7,FALSE)</f>
        <v>14805</v>
      </c>
      <c r="AO20" s="296">
        <f>VLOOKUP(A20,'Official Claims 2016Q4'!$B$2:$U$434,12,FALSE)</f>
        <v>143589</v>
      </c>
      <c r="AP20" s="296">
        <f>VLOOKUP(A20,'Official Claims 2016Q4'!$B$2:$U$434,17,FALSE)</f>
        <v>0</v>
      </c>
      <c r="AQ20" s="296">
        <f>VLOOKUP(A20,'Official Claims 2016Q4'!$B$2:$U$434,18,FALSE)</f>
        <v>0</v>
      </c>
    </row>
    <row r="21" spans="1:43">
      <c r="A21" s="482" t="s">
        <v>532</v>
      </c>
      <c r="B21" s="483" t="s">
        <v>1086</v>
      </c>
      <c r="C21" s="411" t="s">
        <v>83</v>
      </c>
      <c r="D21" s="411" t="s">
        <v>13</v>
      </c>
      <c r="E21" s="411" t="s">
        <v>16</v>
      </c>
      <c r="F21" s="411" t="s">
        <v>48</v>
      </c>
      <c r="G21" s="484">
        <v>324017.02030000003</v>
      </c>
      <c r="H21" s="485">
        <v>17728.279600000002</v>
      </c>
      <c r="I21" s="400">
        <v>0</v>
      </c>
      <c r="J21" s="400">
        <v>0</v>
      </c>
      <c r="K21" s="400">
        <v>0</v>
      </c>
      <c r="L21" s="400">
        <v>0</v>
      </c>
      <c r="M21" s="400">
        <v>0</v>
      </c>
      <c r="N21" s="400">
        <v>10321.003006532796</v>
      </c>
      <c r="O21" s="400">
        <v>0</v>
      </c>
      <c r="P21" s="400">
        <v>0</v>
      </c>
      <c r="Q21" s="400">
        <v>196824.11999999988</v>
      </c>
      <c r="R21" s="400">
        <v>0</v>
      </c>
      <c r="S21" s="400">
        <v>0</v>
      </c>
      <c r="T21" s="400">
        <v>0</v>
      </c>
      <c r="U21" s="400">
        <v>0</v>
      </c>
      <c r="V21" s="400">
        <v>0</v>
      </c>
      <c r="W21" s="400">
        <v>1866.4199999999992</v>
      </c>
      <c r="X21" s="486"/>
      <c r="Y21" s="486"/>
      <c r="Z21" s="486"/>
      <c r="AA21" s="486"/>
      <c r="AB21" s="400">
        <v>10321.003006532796</v>
      </c>
      <c r="AC21" s="400">
        <v>0</v>
      </c>
      <c r="AD21" s="400">
        <v>0</v>
      </c>
      <c r="AE21" s="400">
        <v>196824.11999999988</v>
      </c>
      <c r="AF21" s="401"/>
      <c r="AG21" s="401"/>
      <c r="AH21" s="400">
        <v>0</v>
      </c>
      <c r="AI21" s="400">
        <v>0</v>
      </c>
      <c r="AJ21" s="400">
        <v>0</v>
      </c>
      <c r="AK21" s="400">
        <v>0</v>
      </c>
      <c r="AL21" s="481">
        <v>0</v>
      </c>
      <c r="AM21" s="297">
        <f t="shared" si="0"/>
        <v>209011.42</v>
      </c>
      <c r="AN21" s="296">
        <f>VLOOKUP(A21,'Official Claims 2016Q4'!$B$2:$U$434,7,FALSE)</f>
        <v>10321</v>
      </c>
      <c r="AO21" s="296">
        <f>VLOOKUP(A21,'Official Claims 2016Q4'!$B$2:$U$434,12,FALSE)</f>
        <v>196824</v>
      </c>
      <c r="AP21" s="296">
        <f>VLOOKUP(A21,'Official Claims 2016Q4'!$B$2:$U$434,17,FALSE)</f>
        <v>0</v>
      </c>
      <c r="AQ21" s="296">
        <f>VLOOKUP(A21,'Official Claims 2016Q4'!$B$2:$U$434,18,FALSE)</f>
        <v>1866.42</v>
      </c>
    </row>
    <row r="22" spans="1:43">
      <c r="A22" s="482" t="s">
        <v>755</v>
      </c>
      <c r="B22" s="483" t="s">
        <v>1087</v>
      </c>
      <c r="C22" s="411" t="s">
        <v>83</v>
      </c>
      <c r="D22" s="411" t="s">
        <v>13</v>
      </c>
      <c r="E22" s="411" t="s">
        <v>15</v>
      </c>
      <c r="F22" s="411" t="s">
        <v>67</v>
      </c>
      <c r="G22" s="484">
        <v>9184879.9891999997</v>
      </c>
      <c r="H22" s="485">
        <v>724491.32960000006</v>
      </c>
      <c r="I22" s="400">
        <v>0</v>
      </c>
      <c r="J22" s="400">
        <v>0</v>
      </c>
      <c r="K22" s="400">
        <v>0</v>
      </c>
      <c r="L22" s="400">
        <v>0</v>
      </c>
      <c r="M22" s="400">
        <v>0</v>
      </c>
      <c r="N22" s="400">
        <v>503379.90279013384</v>
      </c>
      <c r="O22" s="400">
        <v>0</v>
      </c>
      <c r="P22" s="400">
        <v>0</v>
      </c>
      <c r="Q22" s="400">
        <v>2072167.44000004</v>
      </c>
      <c r="R22" s="400">
        <v>-146082</v>
      </c>
      <c r="S22" s="400">
        <v>0</v>
      </c>
      <c r="T22" s="400">
        <v>1740448.7600000002</v>
      </c>
      <c r="U22" s="400">
        <v>0</v>
      </c>
      <c r="V22" s="400">
        <v>0</v>
      </c>
      <c r="W22" s="400">
        <v>90253.770000000019</v>
      </c>
      <c r="X22" s="486"/>
      <c r="Y22" s="486"/>
      <c r="Z22" s="486"/>
      <c r="AA22" s="486"/>
      <c r="AB22" s="400">
        <v>503379.90279013384</v>
      </c>
      <c r="AC22" s="400">
        <v>0</v>
      </c>
      <c r="AD22" s="400">
        <v>0</v>
      </c>
      <c r="AE22" s="400">
        <v>2072167.44000004</v>
      </c>
      <c r="AF22" s="401"/>
      <c r="AG22" s="401"/>
      <c r="AH22" s="400">
        <v>0</v>
      </c>
      <c r="AI22" s="400">
        <v>1740448.7600000002</v>
      </c>
      <c r="AJ22" s="400">
        <v>0</v>
      </c>
      <c r="AK22" s="400">
        <v>0</v>
      </c>
      <c r="AL22" s="481">
        <v>0</v>
      </c>
      <c r="AM22" s="297">
        <f t="shared" si="0"/>
        <v>4406253.8899999997</v>
      </c>
      <c r="AN22" s="296">
        <f>VLOOKUP(A22,'Official Claims 2016Q4'!$B$2:$U$434,7,FALSE)</f>
        <v>503380</v>
      </c>
      <c r="AO22" s="296">
        <f>VLOOKUP(A22,'Official Claims 2016Q4'!$B$2:$U$434,12,FALSE)</f>
        <v>1640950</v>
      </c>
      <c r="AP22" s="296">
        <f>VLOOKUP(A22,'Official Claims 2016Q4'!$B$2:$U$434,17,FALSE)</f>
        <v>2171670.09</v>
      </c>
      <c r="AQ22" s="296">
        <f>VLOOKUP(A22,'Official Claims 2016Q4'!$B$2:$U$434,18,FALSE)</f>
        <v>90253.8</v>
      </c>
    </row>
    <row r="23" spans="1:43">
      <c r="A23" s="482" t="s">
        <v>732</v>
      </c>
      <c r="B23" s="483" t="s">
        <v>1035</v>
      </c>
      <c r="C23" s="411" t="s">
        <v>83</v>
      </c>
      <c r="D23" s="411" t="s">
        <v>13</v>
      </c>
      <c r="E23" s="411" t="s">
        <v>15</v>
      </c>
      <c r="F23" s="411" t="s">
        <v>67</v>
      </c>
      <c r="G23" s="484">
        <v>1048589.7393</v>
      </c>
      <c r="H23" s="485">
        <v>168653.50630000001</v>
      </c>
      <c r="I23" s="400">
        <v>0</v>
      </c>
      <c r="J23" s="400">
        <v>0</v>
      </c>
      <c r="K23" s="400">
        <v>0</v>
      </c>
      <c r="L23" s="400">
        <v>0</v>
      </c>
      <c r="M23" s="400">
        <v>0</v>
      </c>
      <c r="N23" s="400">
        <v>135972.80177290004</v>
      </c>
      <c r="O23" s="400">
        <v>0</v>
      </c>
      <c r="P23" s="400">
        <v>0</v>
      </c>
      <c r="Q23" s="400">
        <v>428177.27000001562</v>
      </c>
      <c r="R23" s="400">
        <v>0</v>
      </c>
      <c r="S23" s="400">
        <v>0</v>
      </c>
      <c r="T23" s="400">
        <v>577716.74</v>
      </c>
      <c r="U23" s="400">
        <v>0</v>
      </c>
      <c r="V23" s="400">
        <v>0</v>
      </c>
      <c r="W23" s="400">
        <v>174571.25999999885</v>
      </c>
      <c r="X23" s="486"/>
      <c r="Y23" s="486"/>
      <c r="Z23" s="486"/>
      <c r="AA23" s="486"/>
      <c r="AB23" s="400">
        <v>135972.80177290004</v>
      </c>
      <c r="AC23" s="400">
        <v>0</v>
      </c>
      <c r="AD23" s="400">
        <v>0</v>
      </c>
      <c r="AE23" s="400">
        <v>428177.27000001562</v>
      </c>
      <c r="AF23" s="401"/>
      <c r="AG23" s="401"/>
      <c r="AH23" s="400">
        <v>0</v>
      </c>
      <c r="AI23" s="400">
        <v>577716.74</v>
      </c>
      <c r="AJ23" s="400">
        <v>0</v>
      </c>
      <c r="AK23" s="400">
        <v>0</v>
      </c>
      <c r="AL23" s="481">
        <v>0</v>
      </c>
      <c r="AM23" s="297">
        <f t="shared" si="0"/>
        <v>1316438.2271</v>
      </c>
      <c r="AN23" s="296">
        <f>VLOOKUP(A23,'Official Claims 2016Q4'!$B$2:$U$434,7,FALSE)</f>
        <v>135973</v>
      </c>
      <c r="AO23" s="296">
        <f>VLOOKUP(A23,'Official Claims 2016Q4'!$B$2:$U$434,12,FALSE)</f>
        <v>434226</v>
      </c>
      <c r="AP23" s="296">
        <f>VLOOKUP(A23,'Official Claims 2016Q4'!$B$2:$U$434,17,FALSE)</f>
        <v>571668.22710000002</v>
      </c>
      <c r="AQ23" s="296">
        <f>VLOOKUP(A23,'Official Claims 2016Q4'!$B$2:$U$434,18,FALSE)</f>
        <v>174571</v>
      </c>
    </row>
    <row r="24" spans="1:43">
      <c r="A24" s="482" t="s">
        <v>615</v>
      </c>
      <c r="B24" s="483" t="s">
        <v>1088</v>
      </c>
      <c r="C24" s="411" t="s">
        <v>83</v>
      </c>
      <c r="D24" s="411" t="s">
        <v>11</v>
      </c>
      <c r="E24" s="411" t="s">
        <v>16</v>
      </c>
      <c r="F24" s="411" t="s">
        <v>48</v>
      </c>
      <c r="G24" s="484">
        <v>39702.998199999995</v>
      </c>
      <c r="H24" s="485">
        <v>3464.7383</v>
      </c>
      <c r="I24" s="400">
        <v>0</v>
      </c>
      <c r="J24" s="400">
        <v>0</v>
      </c>
      <c r="K24" s="400">
        <v>0</v>
      </c>
      <c r="L24" s="400">
        <v>0</v>
      </c>
      <c r="M24" s="400">
        <v>0</v>
      </c>
      <c r="N24" s="400">
        <v>3317.2566387939823</v>
      </c>
      <c r="O24" s="400">
        <v>0</v>
      </c>
      <c r="P24" s="400">
        <v>0</v>
      </c>
      <c r="Q24" s="400">
        <v>24824.229999999945</v>
      </c>
      <c r="R24" s="400">
        <v>0</v>
      </c>
      <c r="S24" s="400">
        <v>0</v>
      </c>
      <c r="T24" s="400">
        <v>0</v>
      </c>
      <c r="U24" s="400">
        <v>0</v>
      </c>
      <c r="V24" s="400">
        <v>0</v>
      </c>
      <c r="W24" s="400">
        <v>0</v>
      </c>
      <c r="X24" s="486"/>
      <c r="Y24" s="486"/>
      <c r="Z24" s="486"/>
      <c r="AA24" s="486"/>
      <c r="AB24" s="400">
        <v>3317.2566387939823</v>
      </c>
      <c r="AC24" s="400">
        <v>0</v>
      </c>
      <c r="AD24" s="400">
        <v>0</v>
      </c>
      <c r="AE24" s="400">
        <v>24824.229999999945</v>
      </c>
      <c r="AF24" s="401"/>
      <c r="AG24" s="401"/>
      <c r="AH24" s="400">
        <v>0</v>
      </c>
      <c r="AI24" s="400">
        <v>0</v>
      </c>
      <c r="AJ24" s="400">
        <v>0</v>
      </c>
      <c r="AK24" s="400">
        <v>0</v>
      </c>
      <c r="AL24" s="481">
        <v>0</v>
      </c>
      <c r="AM24" s="297">
        <f t="shared" si="0"/>
        <v>28141.46</v>
      </c>
      <c r="AN24" s="296">
        <f>VLOOKUP(A24,'Official Claims 2016Q4'!$B$2:$U$434,7,FALSE)</f>
        <v>3317.26</v>
      </c>
      <c r="AO24" s="296">
        <f>VLOOKUP(A24,'Official Claims 2016Q4'!$B$2:$U$434,12,FALSE)</f>
        <v>24824.2</v>
      </c>
      <c r="AP24" s="296">
        <f>VLOOKUP(A24,'Official Claims 2016Q4'!$B$2:$U$434,17,FALSE)</f>
        <v>0</v>
      </c>
      <c r="AQ24" s="296">
        <f>VLOOKUP(A24,'Official Claims 2016Q4'!$B$2:$U$434,18,FALSE)</f>
        <v>0</v>
      </c>
    </row>
    <row r="25" spans="1:43">
      <c r="A25" s="482" t="s">
        <v>616</v>
      </c>
      <c r="B25" s="483" t="s">
        <v>1089</v>
      </c>
      <c r="C25" s="411" t="s">
        <v>83</v>
      </c>
      <c r="D25" s="411" t="s">
        <v>11</v>
      </c>
      <c r="E25" s="411" t="s">
        <v>16</v>
      </c>
      <c r="F25" s="411" t="s">
        <v>48</v>
      </c>
      <c r="G25" s="484">
        <v>32200.1312</v>
      </c>
      <c r="H25" s="485">
        <v>1736.1835000000001</v>
      </c>
      <c r="I25" s="400">
        <v>0</v>
      </c>
      <c r="J25" s="400">
        <v>0</v>
      </c>
      <c r="K25" s="400">
        <v>0</v>
      </c>
      <c r="L25" s="400">
        <v>0</v>
      </c>
      <c r="M25" s="400">
        <v>0</v>
      </c>
      <c r="N25" s="400">
        <v>840.17332297758458</v>
      </c>
      <c r="O25" s="400">
        <v>0</v>
      </c>
      <c r="P25" s="400">
        <v>0</v>
      </c>
      <c r="Q25" s="400">
        <v>5929.5700000000143</v>
      </c>
      <c r="R25" s="400">
        <v>0</v>
      </c>
      <c r="S25" s="400">
        <v>0</v>
      </c>
      <c r="T25" s="400">
        <v>0</v>
      </c>
      <c r="U25" s="400">
        <v>0</v>
      </c>
      <c r="V25" s="400">
        <v>0</v>
      </c>
      <c r="W25" s="400">
        <v>933.21</v>
      </c>
      <c r="X25" s="486"/>
      <c r="Y25" s="486"/>
      <c r="Z25" s="486"/>
      <c r="AA25" s="486"/>
      <c r="AB25" s="400">
        <v>840.17332297758458</v>
      </c>
      <c r="AC25" s="400">
        <v>0</v>
      </c>
      <c r="AD25" s="400">
        <v>0</v>
      </c>
      <c r="AE25" s="400">
        <v>5929.5700000000143</v>
      </c>
      <c r="AF25" s="401"/>
      <c r="AG25" s="401"/>
      <c r="AH25" s="400">
        <v>0</v>
      </c>
      <c r="AI25" s="400">
        <v>0</v>
      </c>
      <c r="AJ25" s="400">
        <v>0</v>
      </c>
      <c r="AK25" s="400">
        <v>0</v>
      </c>
      <c r="AL25" s="481">
        <v>0</v>
      </c>
      <c r="AM25" s="297">
        <f t="shared" si="0"/>
        <v>7702.9529999999995</v>
      </c>
      <c r="AN25" s="296">
        <f>VLOOKUP(A25,'Official Claims 2016Q4'!$B$2:$U$434,7,FALSE)</f>
        <v>840.173</v>
      </c>
      <c r="AO25" s="296">
        <f>VLOOKUP(A25,'Official Claims 2016Q4'!$B$2:$U$434,12,FALSE)</f>
        <v>5929.57</v>
      </c>
      <c r="AP25" s="296">
        <f>VLOOKUP(A25,'Official Claims 2016Q4'!$B$2:$U$434,17,FALSE)</f>
        <v>0</v>
      </c>
      <c r="AQ25" s="296">
        <f>VLOOKUP(A25,'Official Claims 2016Q4'!$B$2:$U$434,18,FALSE)</f>
        <v>933.21</v>
      </c>
    </row>
    <row r="26" spans="1:43">
      <c r="A26" s="482" t="s">
        <v>664</v>
      </c>
      <c r="B26" s="483" t="s">
        <v>1090</v>
      </c>
      <c r="C26" s="411" t="s">
        <v>83</v>
      </c>
      <c r="D26" s="411" t="s">
        <v>11</v>
      </c>
      <c r="E26" s="411" t="s">
        <v>15</v>
      </c>
      <c r="F26" s="411" t="s">
        <v>67</v>
      </c>
      <c r="G26" s="484">
        <v>3663774.6447999999</v>
      </c>
      <c r="H26" s="485">
        <v>201642.1165</v>
      </c>
      <c r="I26" s="400">
        <v>0</v>
      </c>
      <c r="J26" s="400">
        <v>0</v>
      </c>
      <c r="K26" s="400">
        <v>0</v>
      </c>
      <c r="L26" s="400">
        <v>0</v>
      </c>
      <c r="M26" s="400">
        <v>0</v>
      </c>
      <c r="N26" s="400">
        <v>111186.51526558644</v>
      </c>
      <c r="O26" s="400">
        <v>0</v>
      </c>
      <c r="P26" s="400">
        <v>0</v>
      </c>
      <c r="Q26" s="400">
        <v>411896.61999999336</v>
      </c>
      <c r="R26" s="400">
        <v>0</v>
      </c>
      <c r="S26" s="400">
        <v>0</v>
      </c>
      <c r="T26" s="400">
        <v>1022112.78</v>
      </c>
      <c r="U26" s="400">
        <v>0</v>
      </c>
      <c r="V26" s="400">
        <v>0</v>
      </c>
      <c r="W26" s="400">
        <v>52406.499999999913</v>
      </c>
      <c r="X26" s="486"/>
      <c r="Y26" s="486"/>
      <c r="Z26" s="486"/>
      <c r="AA26" s="486"/>
      <c r="AB26" s="400">
        <v>111186.51526558644</v>
      </c>
      <c r="AC26" s="400">
        <v>0</v>
      </c>
      <c r="AD26" s="400">
        <v>0</v>
      </c>
      <c r="AE26" s="400">
        <v>411896.61999999336</v>
      </c>
      <c r="AF26" s="401"/>
      <c r="AG26" s="401"/>
      <c r="AH26" s="400">
        <v>0</v>
      </c>
      <c r="AI26" s="400">
        <v>1022112.78</v>
      </c>
      <c r="AJ26" s="400">
        <v>0</v>
      </c>
      <c r="AK26" s="400">
        <v>0</v>
      </c>
      <c r="AL26" s="481">
        <v>0</v>
      </c>
      <c r="AM26" s="297">
        <f t="shared" si="0"/>
        <v>1597602.5</v>
      </c>
      <c r="AN26" s="296">
        <f>VLOOKUP(A26,'Official Claims 2016Q4'!$B$2:$U$434,7,FALSE)</f>
        <v>111187</v>
      </c>
      <c r="AO26" s="296">
        <f>VLOOKUP(A26,'Official Claims 2016Q4'!$B$2:$U$434,12,FALSE)</f>
        <v>411896</v>
      </c>
      <c r="AP26" s="296">
        <f>VLOOKUP(A26,'Official Claims 2016Q4'!$B$2:$U$434,17,FALSE)</f>
        <v>1022113</v>
      </c>
      <c r="AQ26" s="296">
        <f>VLOOKUP(A26,'Official Claims 2016Q4'!$B$2:$U$434,18,FALSE)</f>
        <v>52406.5</v>
      </c>
    </row>
    <row r="27" spans="1:43">
      <c r="A27" s="482" t="s">
        <v>682</v>
      </c>
      <c r="B27" s="483" t="s">
        <v>1040</v>
      </c>
      <c r="C27" s="411" t="s">
        <v>83</v>
      </c>
      <c r="D27" s="411" t="s">
        <v>11</v>
      </c>
      <c r="E27" s="411" t="s">
        <v>15</v>
      </c>
      <c r="F27" s="411" t="s">
        <v>67</v>
      </c>
      <c r="G27" s="484">
        <v>502828.57750000007</v>
      </c>
      <c r="H27" s="485">
        <v>73812.613400000002</v>
      </c>
      <c r="I27" s="400">
        <v>0</v>
      </c>
      <c r="J27" s="400">
        <v>0</v>
      </c>
      <c r="K27" s="400">
        <v>0</v>
      </c>
      <c r="L27" s="400">
        <v>0</v>
      </c>
      <c r="M27" s="400">
        <v>0</v>
      </c>
      <c r="N27" s="400">
        <v>65949.576202435361</v>
      </c>
      <c r="O27" s="400">
        <v>0</v>
      </c>
      <c r="P27" s="400">
        <v>0</v>
      </c>
      <c r="Q27" s="400">
        <v>266820.12000000064</v>
      </c>
      <c r="R27" s="400">
        <v>0</v>
      </c>
      <c r="S27" s="400">
        <v>0</v>
      </c>
      <c r="T27" s="400">
        <v>336043.55</v>
      </c>
      <c r="U27" s="400">
        <v>0</v>
      </c>
      <c r="V27" s="400">
        <v>0</v>
      </c>
      <c r="W27" s="400">
        <v>28184.050000000119</v>
      </c>
      <c r="X27" s="486"/>
      <c r="Y27" s="486"/>
      <c r="Z27" s="486"/>
      <c r="AA27" s="486"/>
      <c r="AB27" s="400">
        <v>65949.576202435361</v>
      </c>
      <c r="AC27" s="400">
        <v>0</v>
      </c>
      <c r="AD27" s="400">
        <v>0</v>
      </c>
      <c r="AE27" s="400">
        <v>266820.12000000064</v>
      </c>
      <c r="AF27" s="401"/>
      <c r="AG27" s="401"/>
      <c r="AH27" s="400">
        <v>0</v>
      </c>
      <c r="AI27" s="400">
        <v>336043.55</v>
      </c>
      <c r="AJ27" s="400">
        <v>0</v>
      </c>
      <c r="AK27" s="400">
        <v>0</v>
      </c>
      <c r="AL27" s="481">
        <v>0</v>
      </c>
      <c r="AM27" s="297">
        <f t="shared" si="0"/>
        <v>696997.24999999988</v>
      </c>
      <c r="AN27" s="296">
        <f>VLOOKUP(A27,'Official Claims 2016Q4'!$B$2:$U$434,7,FALSE)</f>
        <v>65949.600000000006</v>
      </c>
      <c r="AO27" s="296">
        <f>VLOOKUP(A27,'Official Claims 2016Q4'!$B$2:$U$434,12,FALSE)</f>
        <v>268570</v>
      </c>
      <c r="AP27" s="296">
        <f>VLOOKUP(A27,'Official Claims 2016Q4'!$B$2:$U$434,17,FALSE)</f>
        <v>334293.55</v>
      </c>
      <c r="AQ27" s="296">
        <f>VLOOKUP(A27,'Official Claims 2016Q4'!$B$2:$U$434,18,FALSE)</f>
        <v>28184.1</v>
      </c>
    </row>
    <row r="28" spans="1:43">
      <c r="A28" s="482" t="s">
        <v>556</v>
      </c>
      <c r="B28" s="483" t="s">
        <v>1091</v>
      </c>
      <c r="C28" s="411" t="s">
        <v>83</v>
      </c>
      <c r="D28" s="411" t="s">
        <v>12</v>
      </c>
      <c r="E28" s="411" t="s">
        <v>16</v>
      </c>
      <c r="F28" s="411" t="s">
        <v>48</v>
      </c>
      <c r="G28" s="484">
        <v>63574.753100000002</v>
      </c>
      <c r="H28" s="485">
        <v>4600.5364</v>
      </c>
      <c r="I28" s="400">
        <v>0</v>
      </c>
      <c r="J28" s="400">
        <v>0</v>
      </c>
      <c r="K28" s="400">
        <v>0</v>
      </c>
      <c r="L28" s="400">
        <v>0</v>
      </c>
      <c r="M28" s="400">
        <v>0</v>
      </c>
      <c r="N28" s="400">
        <v>7645.6975928660759</v>
      </c>
      <c r="O28" s="400">
        <v>0</v>
      </c>
      <c r="P28" s="400">
        <v>0</v>
      </c>
      <c r="Q28" s="400">
        <v>104117.5399999994</v>
      </c>
      <c r="R28" s="400">
        <v>0</v>
      </c>
      <c r="S28" s="400">
        <v>0</v>
      </c>
      <c r="T28" s="400">
        <v>0</v>
      </c>
      <c r="U28" s="400">
        <v>0</v>
      </c>
      <c r="V28" s="400">
        <v>0</v>
      </c>
      <c r="W28" s="400">
        <v>0</v>
      </c>
      <c r="X28" s="486"/>
      <c r="Y28" s="486"/>
      <c r="Z28" s="486"/>
      <c r="AA28" s="486"/>
      <c r="AB28" s="400">
        <v>7645.6975928660759</v>
      </c>
      <c r="AC28" s="400">
        <v>0</v>
      </c>
      <c r="AD28" s="400">
        <v>0</v>
      </c>
      <c r="AE28" s="400">
        <v>104117.5399999994</v>
      </c>
      <c r="AF28" s="401"/>
      <c r="AG28" s="401"/>
      <c r="AH28" s="400">
        <v>0</v>
      </c>
      <c r="AI28" s="400">
        <v>0</v>
      </c>
      <c r="AJ28" s="400">
        <v>0</v>
      </c>
      <c r="AK28" s="400">
        <v>0</v>
      </c>
      <c r="AL28" s="481">
        <v>0</v>
      </c>
      <c r="AM28" s="297">
        <f t="shared" si="0"/>
        <v>111763.7</v>
      </c>
      <c r="AN28" s="296">
        <f>VLOOKUP(A28,'Official Claims 2016Q4'!$B$2:$U$434,7,FALSE)</f>
        <v>7645.7</v>
      </c>
      <c r="AO28" s="296">
        <f>VLOOKUP(A28,'Official Claims 2016Q4'!$B$2:$U$434,12,FALSE)</f>
        <v>104118</v>
      </c>
      <c r="AP28" s="296">
        <f>VLOOKUP(A28,'Official Claims 2016Q4'!$B$2:$U$434,17,FALSE)</f>
        <v>0</v>
      </c>
      <c r="AQ28" s="296">
        <f>VLOOKUP(A28,'Official Claims 2016Q4'!$B$2:$U$434,18,FALSE)</f>
        <v>0</v>
      </c>
    </row>
    <row r="29" spans="1:43">
      <c r="A29" s="482" t="s">
        <v>733</v>
      </c>
      <c r="B29" s="483" t="s">
        <v>1018</v>
      </c>
      <c r="C29" s="411" t="s">
        <v>83</v>
      </c>
      <c r="D29" s="411" t="s">
        <v>12</v>
      </c>
      <c r="E29" s="411" t="s">
        <v>16</v>
      </c>
      <c r="F29" s="411" t="s">
        <v>48</v>
      </c>
      <c r="G29" s="484">
        <v>508587.52509999997</v>
      </c>
      <c r="H29" s="485">
        <v>36803.791499999999</v>
      </c>
      <c r="I29" s="400">
        <v>0</v>
      </c>
      <c r="J29" s="400">
        <v>0</v>
      </c>
      <c r="K29" s="400">
        <v>0</v>
      </c>
      <c r="L29" s="400">
        <v>0</v>
      </c>
      <c r="M29" s="400">
        <v>0</v>
      </c>
      <c r="N29" s="400">
        <v>64999.53911759844</v>
      </c>
      <c r="O29" s="400">
        <v>1015.4100000000003</v>
      </c>
      <c r="P29" s="400">
        <v>0</v>
      </c>
      <c r="Q29" s="400">
        <v>441849.97000000463</v>
      </c>
      <c r="R29" s="400">
        <v>0</v>
      </c>
      <c r="S29" s="400">
        <v>0</v>
      </c>
      <c r="T29" s="400">
        <v>0</v>
      </c>
      <c r="U29" s="400">
        <v>0</v>
      </c>
      <c r="V29" s="400">
        <v>0</v>
      </c>
      <c r="W29" s="400">
        <v>0</v>
      </c>
      <c r="X29" s="486"/>
      <c r="Y29" s="486"/>
      <c r="Z29" s="486"/>
      <c r="AA29" s="486"/>
      <c r="AB29" s="400">
        <v>64999.53911759844</v>
      </c>
      <c r="AC29" s="400">
        <v>0</v>
      </c>
      <c r="AD29" s="400">
        <v>0</v>
      </c>
      <c r="AE29" s="400">
        <v>441849.97000000463</v>
      </c>
      <c r="AF29" s="401"/>
      <c r="AG29" s="401"/>
      <c r="AH29" s="400">
        <v>0</v>
      </c>
      <c r="AI29" s="400">
        <v>0</v>
      </c>
      <c r="AJ29" s="400">
        <v>0</v>
      </c>
      <c r="AK29" s="400">
        <v>0</v>
      </c>
      <c r="AL29" s="481">
        <v>0</v>
      </c>
      <c r="AM29" s="297">
        <f t="shared" si="0"/>
        <v>506849.5</v>
      </c>
      <c r="AN29" s="296">
        <f>VLOOKUP(A29,'Official Claims 2016Q4'!$B$2:$U$434,7,FALSE)</f>
        <v>64999.5</v>
      </c>
      <c r="AO29" s="296">
        <f>VLOOKUP(A29,'Official Claims 2016Q4'!$B$2:$U$434,12,FALSE)</f>
        <v>441850</v>
      </c>
      <c r="AP29" s="296">
        <f>VLOOKUP(A29,'Official Claims 2016Q4'!$B$2:$U$434,17,FALSE)</f>
        <v>0</v>
      </c>
      <c r="AQ29" s="296">
        <f>VLOOKUP(A29,'Official Claims 2016Q4'!$B$2:$U$434,18,FALSE)</f>
        <v>0</v>
      </c>
    </row>
    <row r="30" spans="1:43">
      <c r="A30" s="482" t="s">
        <v>665</v>
      </c>
      <c r="B30" s="483" t="s">
        <v>1019</v>
      </c>
      <c r="C30" s="411" t="s">
        <v>83</v>
      </c>
      <c r="D30" s="411" t="s">
        <v>12</v>
      </c>
      <c r="E30" s="411" t="s">
        <v>16</v>
      </c>
      <c r="F30" s="411" t="s">
        <v>48</v>
      </c>
      <c r="G30" s="484">
        <v>700172.25439999998</v>
      </c>
      <c r="H30" s="485">
        <v>50748.248200000002</v>
      </c>
      <c r="I30" s="400">
        <v>0</v>
      </c>
      <c r="J30" s="400">
        <v>0</v>
      </c>
      <c r="K30" s="400">
        <v>0</v>
      </c>
      <c r="L30" s="400">
        <v>0</v>
      </c>
      <c r="M30" s="400">
        <v>0</v>
      </c>
      <c r="N30" s="400">
        <v>30025.857043624419</v>
      </c>
      <c r="O30" s="400">
        <v>0</v>
      </c>
      <c r="P30" s="400">
        <v>0</v>
      </c>
      <c r="Q30" s="400">
        <v>343830.41999999934</v>
      </c>
      <c r="R30" s="400">
        <v>0</v>
      </c>
      <c r="S30" s="400">
        <v>0</v>
      </c>
      <c r="T30" s="400">
        <v>0</v>
      </c>
      <c r="U30" s="400">
        <v>0</v>
      </c>
      <c r="V30" s="400">
        <v>0</v>
      </c>
      <c r="W30" s="400">
        <v>0</v>
      </c>
      <c r="X30" s="486"/>
      <c r="Y30" s="486"/>
      <c r="Z30" s="486"/>
      <c r="AA30" s="486"/>
      <c r="AB30" s="400">
        <v>30025.857043624419</v>
      </c>
      <c r="AC30" s="400">
        <v>0</v>
      </c>
      <c r="AD30" s="400">
        <v>0</v>
      </c>
      <c r="AE30" s="400">
        <v>343830.41999999934</v>
      </c>
      <c r="AF30" s="401"/>
      <c r="AG30" s="401"/>
      <c r="AH30" s="400">
        <v>0</v>
      </c>
      <c r="AI30" s="400">
        <v>0</v>
      </c>
      <c r="AJ30" s="400">
        <v>0</v>
      </c>
      <c r="AK30" s="400">
        <v>0</v>
      </c>
      <c r="AL30" s="481">
        <v>0</v>
      </c>
      <c r="AM30" s="297">
        <f t="shared" si="0"/>
        <v>373855.9</v>
      </c>
      <c r="AN30" s="296">
        <f>VLOOKUP(A30,'Official Claims 2016Q4'!$B$2:$U$434,7,FALSE)</f>
        <v>30025.9</v>
      </c>
      <c r="AO30" s="296">
        <f>VLOOKUP(A30,'Official Claims 2016Q4'!$B$2:$U$434,12,FALSE)</f>
        <v>343830</v>
      </c>
      <c r="AP30" s="296">
        <f>VLOOKUP(A30,'Official Claims 2016Q4'!$B$2:$U$434,17,FALSE)</f>
        <v>0</v>
      </c>
      <c r="AQ30" s="296">
        <f>VLOOKUP(A30,'Official Claims 2016Q4'!$B$2:$U$434,18,FALSE)</f>
        <v>0</v>
      </c>
    </row>
    <row r="31" spans="1:43">
      <c r="A31" s="482" t="s">
        <v>646</v>
      </c>
      <c r="B31" s="483" t="s">
        <v>1092</v>
      </c>
      <c r="C31" s="411" t="s">
        <v>83</v>
      </c>
      <c r="D31" s="411" t="s">
        <v>14</v>
      </c>
      <c r="E31" s="411" t="s">
        <v>16</v>
      </c>
      <c r="F31" s="411" t="s">
        <v>48</v>
      </c>
      <c r="G31" s="484">
        <v>0</v>
      </c>
      <c r="H31" s="485">
        <v>0</v>
      </c>
      <c r="I31" s="400">
        <v>0</v>
      </c>
      <c r="J31" s="400">
        <v>0</v>
      </c>
      <c r="K31" s="400">
        <v>0</v>
      </c>
      <c r="L31" s="400">
        <v>0</v>
      </c>
      <c r="M31" s="400">
        <v>0</v>
      </c>
      <c r="N31" s="400">
        <v>27610.709569787516</v>
      </c>
      <c r="O31" s="400">
        <v>0</v>
      </c>
      <c r="P31" s="400">
        <v>0</v>
      </c>
      <c r="Q31" s="400">
        <v>12000</v>
      </c>
      <c r="R31" s="400">
        <v>0</v>
      </c>
      <c r="S31" s="400">
        <v>0</v>
      </c>
      <c r="T31" s="400">
        <v>0</v>
      </c>
      <c r="U31" s="400">
        <v>0</v>
      </c>
      <c r="V31" s="400">
        <v>0</v>
      </c>
      <c r="W31" s="400">
        <v>0</v>
      </c>
      <c r="X31" s="486"/>
      <c r="Y31" s="486"/>
      <c r="Z31" s="486"/>
      <c r="AA31" s="486"/>
      <c r="AB31" s="400">
        <v>27610.709569787516</v>
      </c>
      <c r="AC31" s="400">
        <v>0</v>
      </c>
      <c r="AD31" s="400">
        <v>0</v>
      </c>
      <c r="AE31" s="400">
        <v>12000</v>
      </c>
      <c r="AF31" s="401"/>
      <c r="AG31" s="401"/>
      <c r="AH31" s="400">
        <v>0</v>
      </c>
      <c r="AI31" s="400">
        <v>0</v>
      </c>
      <c r="AJ31" s="400">
        <v>0</v>
      </c>
      <c r="AK31" s="400">
        <v>0</v>
      </c>
      <c r="AL31" s="481">
        <v>0</v>
      </c>
      <c r="AM31" s="297">
        <f t="shared" si="0"/>
        <v>39610.699999999997</v>
      </c>
      <c r="AN31" s="296">
        <f>VLOOKUP(A31,'Official Claims 2016Q4'!$B$2:$U$434,7,FALSE)</f>
        <v>27610.7</v>
      </c>
      <c r="AO31" s="296">
        <f>VLOOKUP(A31,'Official Claims 2016Q4'!$B$2:$U$434,12,FALSE)</f>
        <v>12000</v>
      </c>
      <c r="AP31" s="296">
        <f>VLOOKUP(A31,'Official Claims 2016Q4'!$B$2:$U$434,17,FALSE)</f>
        <v>0</v>
      </c>
      <c r="AQ31" s="296">
        <f>VLOOKUP(A31,'Official Claims 2016Q4'!$B$2:$U$434,18,FALSE)</f>
        <v>0</v>
      </c>
    </row>
    <row r="32" spans="1:43">
      <c r="A32" s="482" t="s">
        <v>533</v>
      </c>
      <c r="B32" s="483" t="s">
        <v>1093</v>
      </c>
      <c r="C32" s="411" t="s">
        <v>83</v>
      </c>
      <c r="D32" s="411" t="s">
        <v>12</v>
      </c>
      <c r="E32" s="411" t="s">
        <v>25</v>
      </c>
      <c r="F32" s="411" t="s">
        <v>48</v>
      </c>
      <c r="G32" s="484">
        <v>209995.35080000001</v>
      </c>
      <c r="H32" s="485">
        <v>20668.148300000001</v>
      </c>
      <c r="I32" s="400">
        <v>0</v>
      </c>
      <c r="J32" s="400">
        <v>0</v>
      </c>
      <c r="K32" s="400">
        <v>0</v>
      </c>
      <c r="L32" s="400">
        <v>0</v>
      </c>
      <c r="M32" s="400">
        <v>0</v>
      </c>
      <c r="N32" s="400">
        <v>25732.867877125733</v>
      </c>
      <c r="O32" s="400">
        <v>0</v>
      </c>
      <c r="P32" s="400">
        <v>0</v>
      </c>
      <c r="Q32" s="400">
        <v>451311.03000000078</v>
      </c>
      <c r="R32" s="400">
        <v>0</v>
      </c>
      <c r="S32" s="400">
        <v>0</v>
      </c>
      <c r="T32" s="400">
        <v>0</v>
      </c>
      <c r="U32" s="400">
        <v>0</v>
      </c>
      <c r="V32" s="400">
        <v>0</v>
      </c>
      <c r="W32" s="400">
        <v>0</v>
      </c>
      <c r="X32" s="486"/>
      <c r="Y32" s="486"/>
      <c r="Z32" s="486"/>
      <c r="AA32" s="486"/>
      <c r="AB32" s="400">
        <v>25732.867877125733</v>
      </c>
      <c r="AC32" s="400">
        <v>0</v>
      </c>
      <c r="AD32" s="400">
        <v>0</v>
      </c>
      <c r="AE32" s="400">
        <v>451311.03000000078</v>
      </c>
      <c r="AF32" s="401"/>
      <c r="AG32" s="401"/>
      <c r="AH32" s="400">
        <v>0</v>
      </c>
      <c r="AI32" s="400">
        <v>0</v>
      </c>
      <c r="AJ32" s="400">
        <v>0</v>
      </c>
      <c r="AK32" s="400">
        <v>0</v>
      </c>
      <c r="AL32" s="481">
        <v>0</v>
      </c>
      <c r="AM32" s="297">
        <f t="shared" si="0"/>
        <v>477043.9</v>
      </c>
      <c r="AN32" s="296">
        <f>VLOOKUP(A32,'Official Claims 2016Q4'!$B$2:$U$434,7,FALSE)</f>
        <v>25732.9</v>
      </c>
      <c r="AO32" s="296">
        <f>VLOOKUP(A32,'Official Claims 2016Q4'!$B$2:$U$434,12,FALSE)</f>
        <v>451311</v>
      </c>
      <c r="AP32" s="296">
        <f>VLOOKUP(A32,'Official Claims 2016Q4'!$B$2:$U$434,17,FALSE)</f>
        <v>0</v>
      </c>
      <c r="AQ32" s="296">
        <f>VLOOKUP(A32,'Official Claims 2016Q4'!$B$2:$U$434,18,FALSE)</f>
        <v>0</v>
      </c>
    </row>
    <row r="33" spans="1:43">
      <c r="A33" s="482" t="s">
        <v>756</v>
      </c>
      <c r="B33" s="483" t="s">
        <v>1094</v>
      </c>
      <c r="C33" s="411" t="s">
        <v>83</v>
      </c>
      <c r="D33" s="411" t="s">
        <v>12</v>
      </c>
      <c r="E33" s="411" t="s">
        <v>25</v>
      </c>
      <c r="F33" s="411" t="s">
        <v>48</v>
      </c>
      <c r="G33" s="484">
        <v>167481.7807</v>
      </c>
      <c r="H33" s="485">
        <v>16320.018599999999</v>
      </c>
      <c r="I33" s="400">
        <v>0</v>
      </c>
      <c r="J33" s="400">
        <v>0</v>
      </c>
      <c r="K33" s="400">
        <v>0</v>
      </c>
      <c r="L33" s="400">
        <v>0</v>
      </c>
      <c r="M33" s="400">
        <v>0</v>
      </c>
      <c r="N33" s="400">
        <v>16803.949444717284</v>
      </c>
      <c r="O33" s="400">
        <v>0</v>
      </c>
      <c r="P33" s="400">
        <v>0</v>
      </c>
      <c r="Q33" s="400">
        <v>220544.37000000011</v>
      </c>
      <c r="R33" s="400">
        <v>0</v>
      </c>
      <c r="S33" s="400">
        <v>0</v>
      </c>
      <c r="T33" s="400">
        <v>0</v>
      </c>
      <c r="U33" s="400">
        <v>0</v>
      </c>
      <c r="V33" s="400">
        <v>0</v>
      </c>
      <c r="W33" s="400">
        <v>0</v>
      </c>
      <c r="X33" s="486"/>
      <c r="Y33" s="486"/>
      <c r="Z33" s="486"/>
      <c r="AA33" s="486"/>
      <c r="AB33" s="400">
        <v>16803.949444717284</v>
      </c>
      <c r="AC33" s="400">
        <v>0</v>
      </c>
      <c r="AD33" s="400">
        <v>0</v>
      </c>
      <c r="AE33" s="400">
        <v>220544.37000000011</v>
      </c>
      <c r="AF33" s="401"/>
      <c r="AG33" s="401"/>
      <c r="AH33" s="400">
        <v>0</v>
      </c>
      <c r="AI33" s="400">
        <v>0</v>
      </c>
      <c r="AJ33" s="400">
        <v>0</v>
      </c>
      <c r="AK33" s="400">
        <v>0</v>
      </c>
      <c r="AL33" s="481">
        <v>0</v>
      </c>
      <c r="AM33" s="297">
        <f t="shared" si="0"/>
        <v>237347.9</v>
      </c>
      <c r="AN33" s="296">
        <f>VLOOKUP(A33,'Official Claims 2016Q4'!$B$2:$U$434,7,FALSE)</f>
        <v>16803.900000000001</v>
      </c>
      <c r="AO33" s="296">
        <f>VLOOKUP(A33,'Official Claims 2016Q4'!$B$2:$U$434,12,FALSE)</f>
        <v>220544</v>
      </c>
      <c r="AP33" s="296">
        <f>VLOOKUP(A33,'Official Claims 2016Q4'!$B$2:$U$434,17,FALSE)</f>
        <v>0</v>
      </c>
      <c r="AQ33" s="296">
        <f>VLOOKUP(A33,'Official Claims 2016Q4'!$B$2:$U$434,18,FALSE)</f>
        <v>0</v>
      </c>
    </row>
    <row r="34" spans="1:43">
      <c r="A34" s="482" t="s">
        <v>757</v>
      </c>
      <c r="B34" s="483" t="s">
        <v>1095</v>
      </c>
      <c r="C34" s="411" t="s">
        <v>83</v>
      </c>
      <c r="D34" s="411" t="s">
        <v>12</v>
      </c>
      <c r="E34" s="411" t="s">
        <v>25</v>
      </c>
      <c r="F34" s="411" t="s">
        <v>48</v>
      </c>
      <c r="G34" s="484">
        <v>251206.92099999997</v>
      </c>
      <c r="H34" s="485">
        <v>23964.277900000001</v>
      </c>
      <c r="I34" s="400">
        <v>0</v>
      </c>
      <c r="J34" s="400">
        <v>0</v>
      </c>
      <c r="K34" s="400">
        <v>0</v>
      </c>
      <c r="L34" s="400">
        <v>0</v>
      </c>
      <c r="M34" s="400">
        <v>0</v>
      </c>
      <c r="N34" s="400">
        <v>13697.350956551782</v>
      </c>
      <c r="O34" s="400">
        <v>0</v>
      </c>
      <c r="P34" s="400">
        <v>0</v>
      </c>
      <c r="Q34" s="400">
        <v>245318.34000000084</v>
      </c>
      <c r="R34" s="400">
        <v>0</v>
      </c>
      <c r="S34" s="400">
        <v>0</v>
      </c>
      <c r="T34" s="400">
        <v>0</v>
      </c>
      <c r="U34" s="400">
        <v>0</v>
      </c>
      <c r="V34" s="400">
        <v>0</v>
      </c>
      <c r="W34" s="400">
        <v>0</v>
      </c>
      <c r="X34" s="486"/>
      <c r="Y34" s="486"/>
      <c r="Z34" s="486"/>
      <c r="AA34" s="486"/>
      <c r="AB34" s="400">
        <v>13697.350956551782</v>
      </c>
      <c r="AC34" s="400">
        <v>0</v>
      </c>
      <c r="AD34" s="400">
        <v>0</v>
      </c>
      <c r="AE34" s="400">
        <v>245318.34000000084</v>
      </c>
      <c r="AF34" s="401"/>
      <c r="AG34" s="401"/>
      <c r="AH34" s="400">
        <v>0</v>
      </c>
      <c r="AI34" s="400">
        <v>0</v>
      </c>
      <c r="AJ34" s="400">
        <v>0</v>
      </c>
      <c r="AK34" s="400">
        <v>0</v>
      </c>
      <c r="AL34" s="481">
        <v>0</v>
      </c>
      <c r="AM34" s="297">
        <f t="shared" si="0"/>
        <v>259015.4</v>
      </c>
      <c r="AN34" s="296">
        <f>VLOOKUP(A34,'Official Claims 2016Q4'!$B$2:$U$434,7,FALSE)</f>
        <v>13697.4</v>
      </c>
      <c r="AO34" s="296">
        <f>VLOOKUP(A34,'Official Claims 2016Q4'!$B$2:$U$434,12,FALSE)</f>
        <v>245318</v>
      </c>
      <c r="AP34" s="296">
        <f>VLOOKUP(A34,'Official Claims 2016Q4'!$B$2:$U$434,17,FALSE)</f>
        <v>0</v>
      </c>
      <c r="AQ34" s="296">
        <f>VLOOKUP(A34,'Official Claims 2016Q4'!$B$2:$U$434,18,FALSE)</f>
        <v>0</v>
      </c>
    </row>
    <row r="35" spans="1:43">
      <c r="A35" s="482" t="s">
        <v>617</v>
      </c>
      <c r="B35" s="483" t="s">
        <v>1096</v>
      </c>
      <c r="C35" s="411" t="s">
        <v>83</v>
      </c>
      <c r="D35" s="411" t="s">
        <v>12</v>
      </c>
      <c r="E35" s="411" t="s">
        <v>25</v>
      </c>
      <c r="F35" s="411" t="s">
        <v>48</v>
      </c>
      <c r="G35" s="484">
        <v>85373.640299999999</v>
      </c>
      <c r="H35" s="485">
        <v>8202.7592999999997</v>
      </c>
      <c r="I35" s="400">
        <v>0</v>
      </c>
      <c r="J35" s="400">
        <v>0</v>
      </c>
      <c r="K35" s="400">
        <v>0</v>
      </c>
      <c r="L35" s="400">
        <v>0</v>
      </c>
      <c r="M35" s="400">
        <v>0</v>
      </c>
      <c r="N35" s="400">
        <v>3431.4087031576673</v>
      </c>
      <c r="O35" s="400">
        <v>0</v>
      </c>
      <c r="P35" s="400">
        <v>0</v>
      </c>
      <c r="Q35" s="400">
        <v>26510.929999999942</v>
      </c>
      <c r="R35" s="400">
        <v>0</v>
      </c>
      <c r="S35" s="400">
        <v>0</v>
      </c>
      <c r="T35" s="400">
        <v>0</v>
      </c>
      <c r="U35" s="400">
        <v>0</v>
      </c>
      <c r="V35" s="400">
        <v>0</v>
      </c>
      <c r="W35" s="400">
        <v>0</v>
      </c>
      <c r="X35" s="486"/>
      <c r="Y35" s="486"/>
      <c r="Z35" s="486"/>
      <c r="AA35" s="486"/>
      <c r="AB35" s="400">
        <v>3431.4087031576673</v>
      </c>
      <c r="AC35" s="400">
        <v>0</v>
      </c>
      <c r="AD35" s="400">
        <v>0</v>
      </c>
      <c r="AE35" s="400">
        <v>26510.929999999942</v>
      </c>
      <c r="AF35" s="401"/>
      <c r="AG35" s="401"/>
      <c r="AH35" s="400">
        <v>0</v>
      </c>
      <c r="AI35" s="400">
        <v>0</v>
      </c>
      <c r="AJ35" s="400">
        <v>0</v>
      </c>
      <c r="AK35" s="400">
        <v>0</v>
      </c>
      <c r="AL35" s="481">
        <v>0</v>
      </c>
      <c r="AM35" s="297">
        <f t="shared" si="0"/>
        <v>29942.31</v>
      </c>
      <c r="AN35" s="296">
        <f>VLOOKUP(A35,'Official Claims 2016Q4'!$B$2:$U$434,7,FALSE)</f>
        <v>3431.41</v>
      </c>
      <c r="AO35" s="296">
        <f>VLOOKUP(A35,'Official Claims 2016Q4'!$B$2:$U$434,12,FALSE)</f>
        <v>26510.9</v>
      </c>
      <c r="AP35" s="296">
        <f>VLOOKUP(A35,'Official Claims 2016Q4'!$B$2:$U$434,17,FALSE)</f>
        <v>0</v>
      </c>
      <c r="AQ35" s="296">
        <f>VLOOKUP(A35,'Official Claims 2016Q4'!$B$2:$U$434,18,FALSE)</f>
        <v>0</v>
      </c>
    </row>
    <row r="36" spans="1:43">
      <c r="A36" s="482" t="s">
        <v>618</v>
      </c>
      <c r="B36" s="483" t="s">
        <v>1097</v>
      </c>
      <c r="C36" s="411" t="s">
        <v>83</v>
      </c>
      <c r="D36" s="411" t="s">
        <v>12</v>
      </c>
      <c r="E36" s="411" t="s">
        <v>25</v>
      </c>
      <c r="F36" s="411" t="s">
        <v>48</v>
      </c>
      <c r="G36" s="484">
        <v>128532.96049999999</v>
      </c>
      <c r="H36" s="485">
        <v>12661.638999999999</v>
      </c>
      <c r="I36" s="400">
        <v>0</v>
      </c>
      <c r="J36" s="400">
        <v>0</v>
      </c>
      <c r="K36" s="400">
        <v>0</v>
      </c>
      <c r="L36" s="400">
        <v>0</v>
      </c>
      <c r="M36" s="400">
        <v>0</v>
      </c>
      <c r="N36" s="400">
        <v>18545.982506096472</v>
      </c>
      <c r="O36" s="400">
        <v>0</v>
      </c>
      <c r="P36" s="400">
        <v>0</v>
      </c>
      <c r="Q36" s="400">
        <v>139169.83000000002</v>
      </c>
      <c r="R36" s="400">
        <v>0</v>
      </c>
      <c r="S36" s="400">
        <v>0</v>
      </c>
      <c r="T36" s="400">
        <v>0</v>
      </c>
      <c r="U36" s="400">
        <v>0</v>
      </c>
      <c r="V36" s="400">
        <v>0</v>
      </c>
      <c r="W36" s="400">
        <v>0</v>
      </c>
      <c r="X36" s="486"/>
      <c r="Y36" s="486"/>
      <c r="Z36" s="486"/>
      <c r="AA36" s="486"/>
      <c r="AB36" s="400">
        <v>18545.982506096472</v>
      </c>
      <c r="AC36" s="400">
        <v>0</v>
      </c>
      <c r="AD36" s="400">
        <v>0</v>
      </c>
      <c r="AE36" s="400">
        <v>139169.83000000002</v>
      </c>
      <c r="AF36" s="401"/>
      <c r="AG36" s="401"/>
      <c r="AH36" s="400">
        <v>0</v>
      </c>
      <c r="AI36" s="400">
        <v>0</v>
      </c>
      <c r="AJ36" s="400">
        <v>0</v>
      </c>
      <c r="AK36" s="400">
        <v>0</v>
      </c>
      <c r="AL36" s="481">
        <v>0</v>
      </c>
      <c r="AM36" s="297">
        <f t="shared" si="0"/>
        <v>157716</v>
      </c>
      <c r="AN36" s="296">
        <f>VLOOKUP(A36,'Official Claims 2016Q4'!$B$2:$U$434,7,FALSE)</f>
        <v>18546</v>
      </c>
      <c r="AO36" s="296">
        <f>VLOOKUP(A36,'Official Claims 2016Q4'!$B$2:$U$434,12,FALSE)</f>
        <v>139170</v>
      </c>
      <c r="AP36" s="296">
        <f>VLOOKUP(A36,'Official Claims 2016Q4'!$B$2:$U$434,17,FALSE)</f>
        <v>0</v>
      </c>
      <c r="AQ36" s="296">
        <f>VLOOKUP(A36,'Official Claims 2016Q4'!$B$2:$U$434,18,FALSE)</f>
        <v>0</v>
      </c>
    </row>
    <row r="37" spans="1:43">
      <c r="A37" s="482" t="s">
        <v>666</v>
      </c>
      <c r="B37" s="483" t="s">
        <v>1016</v>
      </c>
      <c r="C37" s="411" t="s">
        <v>83</v>
      </c>
      <c r="D37" s="411" t="s">
        <v>12</v>
      </c>
      <c r="E37" s="411" t="s">
        <v>16</v>
      </c>
      <c r="F37" s="411" t="s">
        <v>48</v>
      </c>
      <c r="G37" s="484">
        <v>2548697.4377000001</v>
      </c>
      <c r="H37" s="485">
        <v>231421.5379</v>
      </c>
      <c r="I37" s="400">
        <v>0</v>
      </c>
      <c r="J37" s="400">
        <v>0</v>
      </c>
      <c r="K37" s="400">
        <v>0</v>
      </c>
      <c r="L37" s="400">
        <v>0</v>
      </c>
      <c r="M37" s="400">
        <v>0</v>
      </c>
      <c r="N37" s="400">
        <v>221251.15216012485</v>
      </c>
      <c r="O37" s="400">
        <v>0</v>
      </c>
      <c r="P37" s="400">
        <v>0</v>
      </c>
      <c r="Q37" s="400">
        <v>1996040.5300000161</v>
      </c>
      <c r="R37" s="400">
        <v>0</v>
      </c>
      <c r="S37" s="400">
        <v>0</v>
      </c>
      <c r="T37" s="400">
        <v>0</v>
      </c>
      <c r="U37" s="400">
        <v>0</v>
      </c>
      <c r="V37" s="400">
        <v>0</v>
      </c>
      <c r="W37" s="400">
        <v>198817.53000000084</v>
      </c>
      <c r="X37" s="486"/>
      <c r="Y37" s="486"/>
      <c r="Z37" s="486"/>
      <c r="AA37" s="486"/>
      <c r="AB37" s="400">
        <v>221251.15216012485</v>
      </c>
      <c r="AC37" s="400">
        <v>0</v>
      </c>
      <c r="AD37" s="400">
        <v>0</v>
      </c>
      <c r="AE37" s="400">
        <v>1996040.5300000161</v>
      </c>
      <c r="AF37" s="401"/>
      <c r="AG37" s="401"/>
      <c r="AH37" s="400">
        <v>0</v>
      </c>
      <c r="AI37" s="400">
        <v>0</v>
      </c>
      <c r="AJ37" s="400">
        <v>0</v>
      </c>
      <c r="AK37" s="400">
        <v>0</v>
      </c>
      <c r="AL37" s="481">
        <v>0</v>
      </c>
      <c r="AM37" s="297">
        <f t="shared" si="0"/>
        <v>2416109</v>
      </c>
      <c r="AN37" s="296">
        <f>VLOOKUP(A37,'Official Claims 2016Q4'!$B$2:$U$434,7,FALSE)</f>
        <v>221251</v>
      </c>
      <c r="AO37" s="296">
        <f>VLOOKUP(A37,'Official Claims 2016Q4'!$B$2:$U$434,12,FALSE)</f>
        <v>1996040</v>
      </c>
      <c r="AP37" s="296">
        <f>VLOOKUP(A37,'Official Claims 2016Q4'!$B$2:$U$434,17,FALSE)</f>
        <v>0</v>
      </c>
      <c r="AQ37" s="296">
        <f>VLOOKUP(A37,'Official Claims 2016Q4'!$B$2:$U$434,18,FALSE)</f>
        <v>198818</v>
      </c>
    </row>
    <row r="38" spans="1:43">
      <c r="A38" s="482" t="s">
        <v>557</v>
      </c>
      <c r="B38" s="483" t="s">
        <v>1015</v>
      </c>
      <c r="C38" s="411" t="s">
        <v>83</v>
      </c>
      <c r="D38" s="411" t="s">
        <v>12</v>
      </c>
      <c r="E38" s="411" t="s">
        <v>16</v>
      </c>
      <c r="F38" s="411" t="s">
        <v>48</v>
      </c>
      <c r="G38" s="484">
        <v>429951.71390000003</v>
      </c>
      <c r="H38" s="485">
        <v>26487.086200000002</v>
      </c>
      <c r="I38" s="400">
        <v>0</v>
      </c>
      <c r="J38" s="400">
        <v>0</v>
      </c>
      <c r="K38" s="400">
        <v>0</v>
      </c>
      <c r="L38" s="400">
        <v>0</v>
      </c>
      <c r="M38" s="400">
        <v>0</v>
      </c>
      <c r="N38" s="400">
        <v>16492.223331033441</v>
      </c>
      <c r="O38" s="400">
        <v>0</v>
      </c>
      <c r="P38" s="400">
        <v>0</v>
      </c>
      <c r="Q38" s="400">
        <v>223331.65999999898</v>
      </c>
      <c r="R38" s="400">
        <v>0</v>
      </c>
      <c r="S38" s="400">
        <v>0</v>
      </c>
      <c r="T38" s="400">
        <v>0</v>
      </c>
      <c r="U38" s="400">
        <v>0</v>
      </c>
      <c r="V38" s="400">
        <v>0</v>
      </c>
      <c r="W38" s="400">
        <v>0</v>
      </c>
      <c r="X38" s="486"/>
      <c r="Y38" s="486"/>
      <c r="Z38" s="486"/>
      <c r="AA38" s="486"/>
      <c r="AB38" s="400">
        <v>16492.223331033441</v>
      </c>
      <c r="AC38" s="400">
        <v>0</v>
      </c>
      <c r="AD38" s="400">
        <v>0</v>
      </c>
      <c r="AE38" s="400">
        <v>223331.65999999898</v>
      </c>
      <c r="AF38" s="401"/>
      <c r="AG38" s="401"/>
      <c r="AH38" s="400">
        <v>0</v>
      </c>
      <c r="AI38" s="400">
        <v>0</v>
      </c>
      <c r="AJ38" s="400">
        <v>0</v>
      </c>
      <c r="AK38" s="400">
        <v>0</v>
      </c>
      <c r="AL38" s="481">
        <v>0</v>
      </c>
      <c r="AM38" s="297">
        <f t="shared" si="0"/>
        <v>239824.2</v>
      </c>
      <c r="AN38" s="296">
        <f>VLOOKUP(A38,'Official Claims 2016Q4'!$B$2:$U$434,7,FALSE)</f>
        <v>16492.2</v>
      </c>
      <c r="AO38" s="296">
        <f>VLOOKUP(A38,'Official Claims 2016Q4'!$B$2:$U$434,12,FALSE)</f>
        <v>223332</v>
      </c>
      <c r="AP38" s="296">
        <f>VLOOKUP(A38,'Official Claims 2016Q4'!$B$2:$U$434,17,FALSE)</f>
        <v>0</v>
      </c>
      <c r="AQ38" s="296">
        <f>VLOOKUP(A38,'Official Claims 2016Q4'!$B$2:$U$434,18,FALSE)</f>
        <v>0</v>
      </c>
    </row>
    <row r="39" spans="1:43">
      <c r="A39" s="482" t="s">
        <v>683</v>
      </c>
      <c r="B39" s="483" t="s">
        <v>1014</v>
      </c>
      <c r="C39" s="411" t="s">
        <v>83</v>
      </c>
      <c r="D39" s="411" t="s">
        <v>12</v>
      </c>
      <c r="E39" s="411" t="s">
        <v>16</v>
      </c>
      <c r="F39" s="411" t="s">
        <v>48</v>
      </c>
      <c r="G39" s="484">
        <v>150347.60389999999</v>
      </c>
      <c r="H39" s="485">
        <v>7943.7394999999997</v>
      </c>
      <c r="I39" s="400">
        <v>0</v>
      </c>
      <c r="J39" s="400">
        <v>0</v>
      </c>
      <c r="K39" s="400">
        <v>0</v>
      </c>
      <c r="L39" s="400">
        <v>0</v>
      </c>
      <c r="M39" s="400">
        <v>0</v>
      </c>
      <c r="N39" s="400">
        <v>2319.6029762197968</v>
      </c>
      <c r="O39" s="400">
        <v>0</v>
      </c>
      <c r="P39" s="400">
        <v>0</v>
      </c>
      <c r="Q39" s="400">
        <v>31387.390000000058</v>
      </c>
      <c r="R39" s="400">
        <v>0</v>
      </c>
      <c r="S39" s="400">
        <v>0</v>
      </c>
      <c r="T39" s="400">
        <v>0</v>
      </c>
      <c r="U39" s="400">
        <v>0</v>
      </c>
      <c r="V39" s="400">
        <v>0</v>
      </c>
      <c r="W39" s="400">
        <v>0</v>
      </c>
      <c r="X39" s="486"/>
      <c r="Y39" s="486"/>
      <c r="Z39" s="486"/>
      <c r="AA39" s="486"/>
      <c r="AB39" s="400">
        <v>2319.6029762197968</v>
      </c>
      <c r="AC39" s="400">
        <v>0</v>
      </c>
      <c r="AD39" s="400">
        <v>0</v>
      </c>
      <c r="AE39" s="400">
        <v>31387.390000000058</v>
      </c>
      <c r="AF39" s="401"/>
      <c r="AG39" s="401"/>
      <c r="AH39" s="400">
        <v>0</v>
      </c>
      <c r="AI39" s="400">
        <v>0</v>
      </c>
      <c r="AJ39" s="400">
        <v>0</v>
      </c>
      <c r="AK39" s="400">
        <v>0</v>
      </c>
      <c r="AL39" s="481">
        <v>0</v>
      </c>
      <c r="AM39" s="297">
        <f t="shared" si="0"/>
        <v>33707</v>
      </c>
      <c r="AN39" s="296">
        <f>VLOOKUP(A39,'Official Claims 2016Q4'!$B$2:$U$434,7,FALSE)</f>
        <v>2319.6</v>
      </c>
      <c r="AO39" s="296">
        <f>VLOOKUP(A39,'Official Claims 2016Q4'!$B$2:$U$434,12,FALSE)</f>
        <v>31387.4</v>
      </c>
      <c r="AP39" s="296">
        <f>VLOOKUP(A39,'Official Claims 2016Q4'!$B$2:$U$434,17,FALSE)</f>
        <v>0</v>
      </c>
      <c r="AQ39" s="296">
        <f>VLOOKUP(A39,'Official Claims 2016Q4'!$B$2:$U$434,18,FALSE)</f>
        <v>0</v>
      </c>
    </row>
    <row r="40" spans="1:43">
      <c r="A40" s="482" t="s">
        <v>734</v>
      </c>
      <c r="B40" s="483" t="s">
        <v>1011</v>
      </c>
      <c r="C40" s="411" t="s">
        <v>83</v>
      </c>
      <c r="D40" s="411" t="s">
        <v>12</v>
      </c>
      <c r="E40" s="411" t="s">
        <v>16</v>
      </c>
      <c r="F40" s="411" t="s">
        <v>48</v>
      </c>
      <c r="G40" s="484">
        <v>581749.62139999995</v>
      </c>
      <c r="H40" s="485">
        <v>60433.998399999997</v>
      </c>
      <c r="I40" s="400">
        <v>0</v>
      </c>
      <c r="J40" s="400">
        <v>0</v>
      </c>
      <c r="K40" s="400">
        <v>0</v>
      </c>
      <c r="L40" s="400">
        <v>0</v>
      </c>
      <c r="M40" s="400">
        <v>0</v>
      </c>
      <c r="N40" s="400">
        <v>47587.198097011104</v>
      </c>
      <c r="O40" s="400">
        <v>0</v>
      </c>
      <c r="P40" s="400">
        <v>0</v>
      </c>
      <c r="Q40" s="400">
        <v>413881.58999999927</v>
      </c>
      <c r="R40" s="400">
        <v>0</v>
      </c>
      <c r="S40" s="400">
        <v>0</v>
      </c>
      <c r="T40" s="400">
        <v>0</v>
      </c>
      <c r="U40" s="400">
        <v>0</v>
      </c>
      <c r="V40" s="400">
        <v>0</v>
      </c>
      <c r="W40" s="400">
        <v>0</v>
      </c>
      <c r="X40" s="486"/>
      <c r="Y40" s="486"/>
      <c r="Z40" s="486"/>
      <c r="AA40" s="486"/>
      <c r="AB40" s="400">
        <v>47587.198097011104</v>
      </c>
      <c r="AC40" s="400">
        <v>0</v>
      </c>
      <c r="AD40" s="400">
        <v>0</v>
      </c>
      <c r="AE40" s="400">
        <v>413881.58999999927</v>
      </c>
      <c r="AF40" s="401"/>
      <c r="AG40" s="401"/>
      <c r="AH40" s="400">
        <v>0</v>
      </c>
      <c r="AI40" s="400">
        <v>0</v>
      </c>
      <c r="AJ40" s="400">
        <v>0</v>
      </c>
      <c r="AK40" s="400">
        <v>0</v>
      </c>
      <c r="AL40" s="481">
        <v>0</v>
      </c>
      <c r="AM40" s="297">
        <f t="shared" si="0"/>
        <v>461469.2</v>
      </c>
      <c r="AN40" s="296">
        <f>VLOOKUP(A40,'Official Claims 2016Q4'!$B$2:$U$434,7,FALSE)</f>
        <v>47587.199999999997</v>
      </c>
      <c r="AO40" s="296">
        <f>VLOOKUP(A40,'Official Claims 2016Q4'!$B$2:$U$434,12,FALSE)</f>
        <v>413882</v>
      </c>
      <c r="AP40" s="296">
        <f>VLOOKUP(A40,'Official Claims 2016Q4'!$B$2:$U$434,17,FALSE)</f>
        <v>0</v>
      </c>
      <c r="AQ40" s="296">
        <f>VLOOKUP(A40,'Official Claims 2016Q4'!$B$2:$U$434,18,FALSE)</f>
        <v>0</v>
      </c>
    </row>
    <row r="41" spans="1:43">
      <c r="A41" s="482" t="s">
        <v>714</v>
      </c>
      <c r="B41" s="483" t="s">
        <v>1098</v>
      </c>
      <c r="C41" s="411" t="s">
        <v>83</v>
      </c>
      <c r="D41" s="411" t="s">
        <v>12</v>
      </c>
      <c r="E41" s="411" t="s">
        <v>15</v>
      </c>
      <c r="F41" s="411" t="s">
        <v>67</v>
      </c>
      <c r="G41" s="484">
        <v>878579.34939999995</v>
      </c>
      <c r="H41" s="485">
        <v>68665.473100000003</v>
      </c>
      <c r="I41" s="400">
        <v>0</v>
      </c>
      <c r="J41" s="400">
        <v>0</v>
      </c>
      <c r="K41" s="400">
        <v>0</v>
      </c>
      <c r="L41" s="400">
        <v>0</v>
      </c>
      <c r="M41" s="400">
        <v>0</v>
      </c>
      <c r="N41" s="400">
        <v>28832.442545726633</v>
      </c>
      <c r="O41" s="400">
        <v>0</v>
      </c>
      <c r="P41" s="400">
        <v>0</v>
      </c>
      <c r="Q41" s="400">
        <v>166226.12000000197</v>
      </c>
      <c r="R41" s="400">
        <v>0</v>
      </c>
      <c r="S41" s="400">
        <v>0</v>
      </c>
      <c r="T41" s="400">
        <v>0</v>
      </c>
      <c r="U41" s="400">
        <v>0</v>
      </c>
      <c r="V41" s="400">
        <v>0</v>
      </c>
      <c r="W41" s="400">
        <v>11807.639999999839</v>
      </c>
      <c r="X41" s="486"/>
      <c r="Y41" s="486"/>
      <c r="Z41" s="486"/>
      <c r="AA41" s="486"/>
      <c r="AB41" s="400">
        <v>28832.442545726633</v>
      </c>
      <c r="AC41" s="400">
        <v>0</v>
      </c>
      <c r="AD41" s="400">
        <v>0</v>
      </c>
      <c r="AE41" s="400">
        <v>166226.12000000197</v>
      </c>
      <c r="AF41" s="401"/>
      <c r="AG41" s="401"/>
      <c r="AH41" s="400">
        <v>0</v>
      </c>
      <c r="AI41" s="400">
        <v>0</v>
      </c>
      <c r="AJ41" s="400">
        <v>0</v>
      </c>
      <c r="AK41" s="400">
        <v>0</v>
      </c>
      <c r="AL41" s="481">
        <v>0</v>
      </c>
      <c r="AM41" s="297">
        <f t="shared" si="0"/>
        <v>206866</v>
      </c>
      <c r="AN41" s="296">
        <f>VLOOKUP(A41,'Official Claims 2016Q4'!$B$2:$U$434,7,FALSE)</f>
        <v>28832.400000000001</v>
      </c>
      <c r="AO41" s="296">
        <f>VLOOKUP(A41,'Official Claims 2016Q4'!$B$2:$U$434,12,FALSE)</f>
        <v>166226</v>
      </c>
      <c r="AP41" s="296">
        <f>VLOOKUP(A41,'Official Claims 2016Q4'!$B$2:$U$434,17,FALSE)</f>
        <v>0</v>
      </c>
      <c r="AQ41" s="296">
        <f>VLOOKUP(A41,'Official Claims 2016Q4'!$B$2:$U$434,18,FALSE)</f>
        <v>11807.6</v>
      </c>
    </row>
    <row r="42" spans="1:43">
      <c r="A42" s="482" t="s">
        <v>715</v>
      </c>
      <c r="B42" s="483" t="s">
        <v>1099</v>
      </c>
      <c r="C42" s="411" t="s">
        <v>83</v>
      </c>
      <c r="D42" s="411" t="s">
        <v>14</v>
      </c>
      <c r="E42" s="411" t="s">
        <v>15</v>
      </c>
      <c r="F42" s="411" t="s">
        <v>67</v>
      </c>
      <c r="G42" s="484">
        <v>1385744.746</v>
      </c>
      <c r="H42" s="485">
        <v>127458.86869999999</v>
      </c>
      <c r="I42" s="400">
        <v>0</v>
      </c>
      <c r="J42" s="400">
        <v>0</v>
      </c>
      <c r="K42" s="400">
        <v>0</v>
      </c>
      <c r="L42" s="400">
        <v>0</v>
      </c>
      <c r="M42" s="400">
        <v>0</v>
      </c>
      <c r="N42" s="400">
        <v>66831.824305291695</v>
      </c>
      <c r="O42" s="400">
        <v>0</v>
      </c>
      <c r="P42" s="400">
        <v>0</v>
      </c>
      <c r="Q42" s="400">
        <v>115451.69999999914</v>
      </c>
      <c r="R42" s="400">
        <v>0</v>
      </c>
      <c r="S42" s="400">
        <v>0</v>
      </c>
      <c r="T42" s="400">
        <v>0</v>
      </c>
      <c r="U42" s="400">
        <v>0</v>
      </c>
      <c r="V42" s="400">
        <v>0</v>
      </c>
      <c r="W42" s="400">
        <v>101605.56999999948</v>
      </c>
      <c r="X42" s="486"/>
      <c r="Y42" s="486"/>
      <c r="Z42" s="486"/>
      <c r="AA42" s="486"/>
      <c r="AB42" s="400">
        <v>66831.824305291695</v>
      </c>
      <c r="AC42" s="400">
        <v>0</v>
      </c>
      <c r="AD42" s="400">
        <v>0</v>
      </c>
      <c r="AE42" s="400">
        <v>115451.69999999914</v>
      </c>
      <c r="AF42" s="401"/>
      <c r="AG42" s="401"/>
      <c r="AH42" s="400">
        <v>0</v>
      </c>
      <c r="AI42" s="400">
        <v>0</v>
      </c>
      <c r="AJ42" s="400">
        <v>0</v>
      </c>
      <c r="AK42" s="400">
        <v>0</v>
      </c>
      <c r="AL42" s="481">
        <v>0</v>
      </c>
      <c r="AM42" s="297">
        <f t="shared" si="0"/>
        <v>283889.8</v>
      </c>
      <c r="AN42" s="296">
        <f>VLOOKUP(A42,'Official Claims 2016Q4'!$B$2:$U$434,7,FALSE)</f>
        <v>66831.8</v>
      </c>
      <c r="AO42" s="296">
        <f>VLOOKUP(A42,'Official Claims 2016Q4'!$B$2:$U$434,12,FALSE)</f>
        <v>115452</v>
      </c>
      <c r="AP42" s="296">
        <f>VLOOKUP(A42,'Official Claims 2016Q4'!$B$2:$U$434,17,FALSE)</f>
        <v>0</v>
      </c>
      <c r="AQ42" s="296">
        <f>VLOOKUP(A42,'Official Claims 2016Q4'!$B$2:$U$434,18,FALSE)</f>
        <v>101606</v>
      </c>
    </row>
    <row r="43" spans="1:43">
      <c r="A43" s="482" t="s">
        <v>667</v>
      </c>
      <c r="B43" s="483" t="s">
        <v>1100</v>
      </c>
      <c r="C43" s="411" t="s">
        <v>109</v>
      </c>
      <c r="D43" s="411" t="s">
        <v>12</v>
      </c>
      <c r="E43" s="411" t="s">
        <v>15</v>
      </c>
      <c r="F43" s="411" t="s">
        <v>67</v>
      </c>
      <c r="G43" s="484">
        <v>0</v>
      </c>
      <c r="H43" s="485">
        <v>0</v>
      </c>
      <c r="I43" s="400">
        <v>0</v>
      </c>
      <c r="J43" s="400">
        <v>0</v>
      </c>
      <c r="K43" s="400">
        <v>0</v>
      </c>
      <c r="L43" s="400">
        <v>0</v>
      </c>
      <c r="M43" s="400">
        <v>0</v>
      </c>
      <c r="N43" s="400">
        <v>119524.94425315526</v>
      </c>
      <c r="O43" s="400">
        <v>0</v>
      </c>
      <c r="P43" s="400">
        <v>0</v>
      </c>
      <c r="Q43" s="400">
        <v>926234.48999999627</v>
      </c>
      <c r="R43" s="400">
        <v>0</v>
      </c>
      <c r="S43" s="400">
        <v>0</v>
      </c>
      <c r="T43" s="400">
        <v>0</v>
      </c>
      <c r="U43" s="400">
        <v>0</v>
      </c>
      <c r="V43" s="400">
        <v>0</v>
      </c>
      <c r="W43" s="400">
        <v>156957.04999999999</v>
      </c>
      <c r="X43" s="486"/>
      <c r="Y43" s="486"/>
      <c r="Z43" s="486"/>
      <c r="AA43" s="486"/>
      <c r="AB43" s="400">
        <v>119524.94425315526</v>
      </c>
      <c r="AC43" s="400">
        <v>0</v>
      </c>
      <c r="AD43" s="400">
        <v>0</v>
      </c>
      <c r="AE43" s="400">
        <v>926234.48999999627</v>
      </c>
      <c r="AF43" s="401"/>
      <c r="AG43" s="401"/>
      <c r="AH43" s="400">
        <v>0</v>
      </c>
      <c r="AI43" s="400">
        <v>0</v>
      </c>
      <c r="AJ43" s="400">
        <v>0</v>
      </c>
      <c r="AK43" s="400">
        <v>0</v>
      </c>
      <c r="AL43" s="481">
        <v>0</v>
      </c>
      <c r="AM43" s="297">
        <f t="shared" si="0"/>
        <v>1202717</v>
      </c>
      <c r="AN43" s="296">
        <f>VLOOKUP(A43,'Official Claims 2016Q4'!$B$2:$U$434,7,FALSE)</f>
        <v>119525</v>
      </c>
      <c r="AO43" s="296">
        <f>VLOOKUP(A43,'Official Claims 2016Q4'!$B$2:$U$434,12,FALSE)</f>
        <v>926235</v>
      </c>
      <c r="AP43" s="296">
        <f>VLOOKUP(A43,'Official Claims 2016Q4'!$B$2:$U$434,17,FALSE)</f>
        <v>0</v>
      </c>
      <c r="AQ43" s="296">
        <f>VLOOKUP(A43,'Official Claims 2016Q4'!$B$2:$U$434,18,FALSE)</f>
        <v>156957</v>
      </c>
    </row>
    <row r="44" spans="1:43">
      <c r="A44" s="482" t="s">
        <v>645</v>
      </c>
      <c r="B44" s="483" t="s">
        <v>1101</v>
      </c>
      <c r="C44" s="411" t="s">
        <v>109</v>
      </c>
      <c r="D44" s="411" t="s">
        <v>12</v>
      </c>
      <c r="E44" s="411" t="s">
        <v>15</v>
      </c>
      <c r="F44" s="411" t="s">
        <v>67</v>
      </c>
      <c r="G44" s="484">
        <v>0</v>
      </c>
      <c r="H44" s="485">
        <v>0</v>
      </c>
      <c r="I44" s="400">
        <v>0</v>
      </c>
      <c r="J44" s="400">
        <v>0</v>
      </c>
      <c r="K44" s="400">
        <v>0</v>
      </c>
      <c r="L44" s="400">
        <v>0</v>
      </c>
      <c r="M44" s="400">
        <v>0</v>
      </c>
      <c r="N44" s="400">
        <v>-216750.11</v>
      </c>
      <c r="O44" s="400">
        <v>0</v>
      </c>
      <c r="P44" s="400">
        <v>0</v>
      </c>
      <c r="Q44" s="400">
        <v>15098.929999999818</v>
      </c>
      <c r="R44" s="400">
        <v>0</v>
      </c>
      <c r="S44" s="400">
        <v>0</v>
      </c>
      <c r="T44" s="400">
        <v>0</v>
      </c>
      <c r="U44" s="400">
        <v>0</v>
      </c>
      <c r="V44" s="400">
        <v>0</v>
      </c>
      <c r="W44" s="400">
        <v>21405.989999999991</v>
      </c>
      <c r="X44" s="486"/>
      <c r="Y44" s="486"/>
      <c r="Z44" s="486"/>
      <c r="AA44" s="486"/>
      <c r="AB44" s="400">
        <v>-216750.11</v>
      </c>
      <c r="AC44" s="400">
        <v>0</v>
      </c>
      <c r="AD44" s="400">
        <v>0</v>
      </c>
      <c r="AE44" s="400">
        <v>15098.929999999818</v>
      </c>
      <c r="AF44" s="401"/>
      <c r="AG44" s="401"/>
      <c r="AH44" s="400">
        <v>0</v>
      </c>
      <c r="AI44" s="400">
        <v>0</v>
      </c>
      <c r="AJ44" s="400">
        <v>0</v>
      </c>
      <c r="AK44" s="400">
        <v>0</v>
      </c>
      <c r="AL44" s="481">
        <v>0</v>
      </c>
      <c r="AM44" s="297">
        <f t="shared" si="0"/>
        <v>-180245.1</v>
      </c>
      <c r="AN44" s="296">
        <f>VLOOKUP(A44,'Official Claims 2016Q4'!$B$2:$U$434,7,FALSE)</f>
        <v>-216750</v>
      </c>
      <c r="AO44" s="296">
        <f>VLOOKUP(A44,'Official Claims 2016Q4'!$B$2:$U$434,12,FALSE)</f>
        <v>15098.9</v>
      </c>
      <c r="AP44" s="296">
        <f>VLOOKUP(A44,'Official Claims 2016Q4'!$B$2:$U$434,17,FALSE)</f>
        <v>0</v>
      </c>
      <c r="AQ44" s="296">
        <f>VLOOKUP(A44,'Official Claims 2016Q4'!$B$2:$U$434,18,FALSE)</f>
        <v>21406</v>
      </c>
    </row>
    <row r="45" spans="1:43">
      <c r="A45" s="482" t="s">
        <v>668</v>
      </c>
      <c r="B45" s="483" t="s">
        <v>975</v>
      </c>
      <c r="C45" s="411" t="s">
        <v>102</v>
      </c>
      <c r="D45" s="411" t="s">
        <v>12</v>
      </c>
      <c r="E45" s="411" t="s">
        <v>16</v>
      </c>
      <c r="F45" s="411" t="s">
        <v>48</v>
      </c>
      <c r="G45" s="484">
        <v>256482.09529999999</v>
      </c>
      <c r="H45" s="485">
        <v>70737.2304</v>
      </c>
      <c r="I45" s="400">
        <v>0</v>
      </c>
      <c r="J45" s="400">
        <v>0</v>
      </c>
      <c r="K45" s="400">
        <v>30552.2</v>
      </c>
      <c r="L45" s="400">
        <v>0</v>
      </c>
      <c r="M45" s="400">
        <v>0</v>
      </c>
      <c r="N45" s="400">
        <v>30231.387244290014</v>
      </c>
      <c r="O45" s="400">
        <v>0</v>
      </c>
      <c r="P45" s="400">
        <v>0</v>
      </c>
      <c r="Q45" s="400">
        <v>43584.779999999897</v>
      </c>
      <c r="R45" s="400">
        <v>0</v>
      </c>
      <c r="S45" s="400">
        <v>0</v>
      </c>
      <c r="T45" s="400">
        <v>0</v>
      </c>
      <c r="U45" s="400">
        <v>0</v>
      </c>
      <c r="V45" s="400">
        <v>0</v>
      </c>
      <c r="W45" s="400">
        <v>3057.3300000000045</v>
      </c>
      <c r="X45" s="486"/>
      <c r="Y45" s="486"/>
      <c r="Z45" s="486"/>
      <c r="AA45" s="486"/>
      <c r="AB45" s="400">
        <v>60783.587244290014</v>
      </c>
      <c r="AC45" s="400">
        <v>0</v>
      </c>
      <c r="AD45" s="400">
        <v>0</v>
      </c>
      <c r="AE45" s="400">
        <v>43584.779999999897</v>
      </c>
      <c r="AF45" s="401"/>
      <c r="AG45" s="401"/>
      <c r="AH45" s="400">
        <v>0</v>
      </c>
      <c r="AI45" s="400">
        <v>0</v>
      </c>
      <c r="AJ45" s="400">
        <v>0</v>
      </c>
      <c r="AK45" s="400">
        <v>0</v>
      </c>
      <c r="AL45" s="481">
        <v>0</v>
      </c>
      <c r="AM45" s="297">
        <f t="shared" si="0"/>
        <v>107425.73</v>
      </c>
      <c r="AN45" s="296">
        <f>VLOOKUP(A45,'Official Claims 2016Q4'!$B$2:$U$434,7,FALSE)</f>
        <v>60783.6</v>
      </c>
      <c r="AO45" s="296">
        <f>VLOOKUP(A45,'Official Claims 2016Q4'!$B$2:$U$434,12,FALSE)</f>
        <v>43584.800000000003</v>
      </c>
      <c r="AP45" s="296">
        <f>VLOOKUP(A45,'Official Claims 2016Q4'!$B$2:$U$434,17,FALSE)</f>
        <v>0</v>
      </c>
      <c r="AQ45" s="296">
        <f>VLOOKUP(A45,'Official Claims 2016Q4'!$B$2:$U$434,18,FALSE)</f>
        <v>3057.33</v>
      </c>
    </row>
    <row r="46" spans="1:43">
      <c r="A46" s="482" t="s">
        <v>620</v>
      </c>
      <c r="B46" s="483" t="s">
        <v>974</v>
      </c>
      <c r="C46" s="411" t="s">
        <v>102</v>
      </c>
      <c r="D46" s="411" t="s">
        <v>12</v>
      </c>
      <c r="E46" s="411" t="s">
        <v>16</v>
      </c>
      <c r="F46" s="411" t="s">
        <v>48</v>
      </c>
      <c r="G46" s="484">
        <v>372081.77640000003</v>
      </c>
      <c r="H46" s="485">
        <v>97522.785199999998</v>
      </c>
      <c r="I46" s="400">
        <v>0</v>
      </c>
      <c r="J46" s="400">
        <v>0</v>
      </c>
      <c r="K46" s="400">
        <v>11403.11</v>
      </c>
      <c r="L46" s="400">
        <v>0</v>
      </c>
      <c r="M46" s="400">
        <v>0</v>
      </c>
      <c r="N46" s="400">
        <v>78708.375481526906</v>
      </c>
      <c r="O46" s="400">
        <v>0</v>
      </c>
      <c r="P46" s="400">
        <v>0</v>
      </c>
      <c r="Q46" s="400">
        <v>193239.22999999986</v>
      </c>
      <c r="R46" s="400">
        <v>0</v>
      </c>
      <c r="S46" s="400">
        <v>0</v>
      </c>
      <c r="T46" s="400">
        <v>0</v>
      </c>
      <c r="U46" s="400">
        <v>0</v>
      </c>
      <c r="V46" s="400">
        <v>0</v>
      </c>
      <c r="W46" s="400">
        <v>27642.859999999753</v>
      </c>
      <c r="X46" s="486"/>
      <c r="Y46" s="486"/>
      <c r="Z46" s="486"/>
      <c r="AA46" s="486"/>
      <c r="AB46" s="400">
        <v>90111.485481526906</v>
      </c>
      <c r="AC46" s="400">
        <v>0</v>
      </c>
      <c r="AD46" s="400">
        <v>0</v>
      </c>
      <c r="AE46" s="400">
        <v>193239.22999999986</v>
      </c>
      <c r="AF46" s="401"/>
      <c r="AG46" s="401"/>
      <c r="AH46" s="400">
        <v>0</v>
      </c>
      <c r="AI46" s="400">
        <v>0</v>
      </c>
      <c r="AJ46" s="400">
        <v>0</v>
      </c>
      <c r="AK46" s="400">
        <v>0</v>
      </c>
      <c r="AL46" s="481">
        <v>0</v>
      </c>
      <c r="AM46" s="297">
        <f t="shared" si="0"/>
        <v>310993.40000000002</v>
      </c>
      <c r="AN46" s="296">
        <f>VLOOKUP(A46,'Official Claims 2016Q4'!$B$2:$U$434,7,FALSE)</f>
        <v>90111.5</v>
      </c>
      <c r="AO46" s="296">
        <f>VLOOKUP(A46,'Official Claims 2016Q4'!$B$2:$U$434,12,FALSE)</f>
        <v>193239</v>
      </c>
      <c r="AP46" s="296">
        <f>VLOOKUP(A46,'Official Claims 2016Q4'!$B$2:$U$434,17,FALSE)</f>
        <v>0</v>
      </c>
      <c r="AQ46" s="296">
        <f>VLOOKUP(A46,'Official Claims 2016Q4'!$B$2:$U$434,18,FALSE)</f>
        <v>27642.9</v>
      </c>
    </row>
    <row r="47" spans="1:43">
      <c r="A47" s="482" t="s">
        <v>669</v>
      </c>
      <c r="B47" s="483" t="s">
        <v>973</v>
      </c>
      <c r="C47" s="411" t="s">
        <v>102</v>
      </c>
      <c r="D47" s="411" t="s">
        <v>12</v>
      </c>
      <c r="E47" s="411" t="s">
        <v>16</v>
      </c>
      <c r="F47" s="411" t="s">
        <v>48</v>
      </c>
      <c r="G47" s="484">
        <v>471035.02610000002</v>
      </c>
      <c r="H47" s="485">
        <v>124117.8366</v>
      </c>
      <c r="I47" s="400">
        <v>0</v>
      </c>
      <c r="J47" s="400">
        <v>0</v>
      </c>
      <c r="K47" s="400">
        <v>4048.35</v>
      </c>
      <c r="L47" s="400">
        <v>0</v>
      </c>
      <c r="M47" s="400">
        <v>0</v>
      </c>
      <c r="N47" s="400">
        <v>56690.127426632018</v>
      </c>
      <c r="O47" s="400">
        <v>0</v>
      </c>
      <c r="P47" s="400">
        <v>0</v>
      </c>
      <c r="Q47" s="400">
        <v>149928.44000000024</v>
      </c>
      <c r="R47" s="400">
        <v>0</v>
      </c>
      <c r="S47" s="400">
        <v>0</v>
      </c>
      <c r="T47" s="400">
        <v>0</v>
      </c>
      <c r="U47" s="400">
        <v>0</v>
      </c>
      <c r="V47" s="400">
        <v>0</v>
      </c>
      <c r="W47" s="400">
        <v>3057.3299999999981</v>
      </c>
      <c r="X47" s="486"/>
      <c r="Y47" s="486"/>
      <c r="Z47" s="486"/>
      <c r="AA47" s="486"/>
      <c r="AB47" s="400">
        <v>60738.477426632016</v>
      </c>
      <c r="AC47" s="400">
        <v>0</v>
      </c>
      <c r="AD47" s="400">
        <v>0</v>
      </c>
      <c r="AE47" s="400">
        <v>149928.44000000024</v>
      </c>
      <c r="AF47" s="401"/>
      <c r="AG47" s="401"/>
      <c r="AH47" s="400">
        <v>0</v>
      </c>
      <c r="AI47" s="400">
        <v>0</v>
      </c>
      <c r="AJ47" s="400">
        <v>0</v>
      </c>
      <c r="AK47" s="400">
        <v>0</v>
      </c>
      <c r="AL47" s="481">
        <v>0</v>
      </c>
      <c r="AM47" s="297">
        <f t="shared" si="0"/>
        <v>213723.83</v>
      </c>
      <c r="AN47" s="296">
        <f>VLOOKUP(A47,'Official Claims 2016Q4'!$B$2:$U$434,7,FALSE)</f>
        <v>60738.5</v>
      </c>
      <c r="AO47" s="296">
        <f>VLOOKUP(A47,'Official Claims 2016Q4'!$B$2:$U$434,12,FALSE)</f>
        <v>149928</v>
      </c>
      <c r="AP47" s="296">
        <f>VLOOKUP(A47,'Official Claims 2016Q4'!$B$2:$U$434,17,FALSE)</f>
        <v>0</v>
      </c>
      <c r="AQ47" s="296">
        <f>VLOOKUP(A47,'Official Claims 2016Q4'!$B$2:$U$434,18,FALSE)</f>
        <v>3057.33</v>
      </c>
    </row>
    <row r="48" spans="1:43">
      <c r="A48" s="482" t="s">
        <v>621</v>
      </c>
      <c r="B48" s="483" t="s">
        <v>1102</v>
      </c>
      <c r="C48" s="411" t="s">
        <v>102</v>
      </c>
      <c r="D48" s="411" t="s">
        <v>12</v>
      </c>
      <c r="E48" s="411" t="s">
        <v>16</v>
      </c>
      <c r="F48" s="411" t="s">
        <v>48</v>
      </c>
      <c r="G48" s="484">
        <v>250531.20929999999</v>
      </c>
      <c r="H48" s="485">
        <v>66902.409799999994</v>
      </c>
      <c r="I48" s="400">
        <v>0</v>
      </c>
      <c r="J48" s="400">
        <v>0</v>
      </c>
      <c r="K48" s="400">
        <v>14064.33</v>
      </c>
      <c r="L48" s="400">
        <v>0</v>
      </c>
      <c r="M48" s="400">
        <v>0</v>
      </c>
      <c r="N48" s="400">
        <v>28951.386388237122</v>
      </c>
      <c r="O48" s="400">
        <v>0</v>
      </c>
      <c r="P48" s="400">
        <v>0</v>
      </c>
      <c r="Q48" s="400">
        <v>33807.929999999906</v>
      </c>
      <c r="R48" s="400">
        <v>0</v>
      </c>
      <c r="S48" s="400">
        <v>0</v>
      </c>
      <c r="T48" s="400">
        <v>0</v>
      </c>
      <c r="U48" s="400">
        <v>0</v>
      </c>
      <c r="V48" s="400">
        <v>0</v>
      </c>
      <c r="W48" s="400">
        <v>3057.3300000000036</v>
      </c>
      <c r="X48" s="486"/>
      <c r="Y48" s="486"/>
      <c r="Z48" s="486"/>
      <c r="AA48" s="486"/>
      <c r="AB48" s="400">
        <v>43015.716388237124</v>
      </c>
      <c r="AC48" s="400">
        <v>0</v>
      </c>
      <c r="AD48" s="400">
        <v>0</v>
      </c>
      <c r="AE48" s="400">
        <v>33807.929999999906</v>
      </c>
      <c r="AF48" s="401"/>
      <c r="AG48" s="401"/>
      <c r="AH48" s="400">
        <v>0</v>
      </c>
      <c r="AI48" s="400">
        <v>0</v>
      </c>
      <c r="AJ48" s="400">
        <v>0</v>
      </c>
      <c r="AK48" s="400">
        <v>0</v>
      </c>
      <c r="AL48" s="481">
        <v>0</v>
      </c>
      <c r="AM48" s="297">
        <f t="shared" si="0"/>
        <v>79880.930000000008</v>
      </c>
      <c r="AN48" s="296">
        <f>VLOOKUP(A48,'Official Claims 2016Q4'!$B$2:$U$434,7,FALSE)</f>
        <v>43015.7</v>
      </c>
      <c r="AO48" s="296">
        <f>VLOOKUP(A48,'Official Claims 2016Q4'!$B$2:$U$434,12,FALSE)</f>
        <v>33807.9</v>
      </c>
      <c r="AP48" s="296">
        <f>VLOOKUP(A48,'Official Claims 2016Q4'!$B$2:$U$434,17,FALSE)</f>
        <v>0</v>
      </c>
      <c r="AQ48" s="296">
        <f>VLOOKUP(A48,'Official Claims 2016Q4'!$B$2:$U$434,18,FALSE)</f>
        <v>3057.33</v>
      </c>
    </row>
    <row r="49" spans="1:43">
      <c r="A49" s="482" t="s">
        <v>758</v>
      </c>
      <c r="B49" s="483" t="s">
        <v>1103</v>
      </c>
      <c r="C49" s="411" t="s">
        <v>102</v>
      </c>
      <c r="D49" s="411" t="s">
        <v>12</v>
      </c>
      <c r="E49" s="411" t="s">
        <v>16</v>
      </c>
      <c r="F49" s="411" t="s">
        <v>48</v>
      </c>
      <c r="G49" s="484">
        <v>227492.08420000001</v>
      </c>
      <c r="H49" s="485">
        <v>36125.503200000006</v>
      </c>
      <c r="I49" s="400">
        <v>0</v>
      </c>
      <c r="J49" s="400">
        <v>0</v>
      </c>
      <c r="K49" s="400">
        <v>0</v>
      </c>
      <c r="L49" s="400">
        <v>0</v>
      </c>
      <c r="M49" s="400">
        <v>0</v>
      </c>
      <c r="N49" s="400">
        <v>23317.919088844123</v>
      </c>
      <c r="O49" s="400">
        <v>0</v>
      </c>
      <c r="P49" s="400">
        <v>0</v>
      </c>
      <c r="Q49" s="400">
        <v>119233.08999999965</v>
      </c>
      <c r="R49" s="400">
        <v>0</v>
      </c>
      <c r="S49" s="400">
        <v>0</v>
      </c>
      <c r="T49" s="400">
        <v>0</v>
      </c>
      <c r="U49" s="400">
        <v>0</v>
      </c>
      <c r="V49" s="400">
        <v>0</v>
      </c>
      <c r="W49" s="400">
        <v>3897.3500000000349</v>
      </c>
      <c r="X49" s="486"/>
      <c r="Y49" s="486"/>
      <c r="Z49" s="486"/>
      <c r="AA49" s="486"/>
      <c r="AB49" s="400">
        <v>23317.919088844123</v>
      </c>
      <c r="AC49" s="400">
        <v>0</v>
      </c>
      <c r="AD49" s="400">
        <v>0</v>
      </c>
      <c r="AE49" s="400">
        <v>119233.08999999965</v>
      </c>
      <c r="AF49" s="401"/>
      <c r="AG49" s="401"/>
      <c r="AH49" s="400">
        <v>0</v>
      </c>
      <c r="AI49" s="400">
        <v>0</v>
      </c>
      <c r="AJ49" s="400">
        <v>0</v>
      </c>
      <c r="AK49" s="400">
        <v>0</v>
      </c>
      <c r="AL49" s="481">
        <v>0</v>
      </c>
      <c r="AM49" s="297">
        <f t="shared" si="0"/>
        <v>146448.25</v>
      </c>
      <c r="AN49" s="296">
        <f>VLOOKUP(A49,'Official Claims 2016Q4'!$B$2:$U$434,7,FALSE)</f>
        <v>23317.9</v>
      </c>
      <c r="AO49" s="296">
        <f>VLOOKUP(A49,'Official Claims 2016Q4'!$B$2:$U$434,12,FALSE)</f>
        <v>119233</v>
      </c>
      <c r="AP49" s="296">
        <f>VLOOKUP(A49,'Official Claims 2016Q4'!$B$2:$U$434,17,FALSE)</f>
        <v>0</v>
      </c>
      <c r="AQ49" s="296">
        <f>VLOOKUP(A49,'Official Claims 2016Q4'!$B$2:$U$434,18,FALSE)</f>
        <v>3897.35</v>
      </c>
    </row>
    <row r="50" spans="1:43">
      <c r="A50" s="482" t="s">
        <v>684</v>
      </c>
      <c r="B50" s="483" t="s">
        <v>1104</v>
      </c>
      <c r="C50" s="411" t="s">
        <v>102</v>
      </c>
      <c r="D50" s="411" t="s">
        <v>12</v>
      </c>
      <c r="E50" s="411" t="s">
        <v>16</v>
      </c>
      <c r="F50" s="411" t="s">
        <v>48</v>
      </c>
      <c r="G50" s="484">
        <v>104788.87059999999</v>
      </c>
      <c r="H50" s="485">
        <v>25490.365299999998</v>
      </c>
      <c r="I50" s="400">
        <v>0</v>
      </c>
      <c r="J50" s="400">
        <v>0</v>
      </c>
      <c r="K50" s="400">
        <v>1629.11</v>
      </c>
      <c r="L50" s="400">
        <v>0</v>
      </c>
      <c r="M50" s="400">
        <v>0</v>
      </c>
      <c r="N50" s="400">
        <v>21411.758255681576</v>
      </c>
      <c r="O50" s="400">
        <v>0</v>
      </c>
      <c r="P50" s="400">
        <v>0</v>
      </c>
      <c r="Q50" s="400">
        <v>47504.020000000164</v>
      </c>
      <c r="R50" s="400">
        <v>0</v>
      </c>
      <c r="S50" s="400">
        <v>0</v>
      </c>
      <c r="T50" s="400">
        <v>0</v>
      </c>
      <c r="U50" s="400">
        <v>0</v>
      </c>
      <c r="V50" s="400">
        <v>0</v>
      </c>
      <c r="W50" s="400">
        <v>9936.2700000000696</v>
      </c>
      <c r="X50" s="486"/>
      <c r="Y50" s="486"/>
      <c r="Z50" s="486"/>
      <c r="AA50" s="486"/>
      <c r="AB50" s="400">
        <v>23040.868255681577</v>
      </c>
      <c r="AC50" s="400">
        <v>0</v>
      </c>
      <c r="AD50" s="400">
        <v>0</v>
      </c>
      <c r="AE50" s="400">
        <v>47504.020000000164</v>
      </c>
      <c r="AF50" s="401"/>
      <c r="AG50" s="401"/>
      <c r="AH50" s="400">
        <v>0</v>
      </c>
      <c r="AI50" s="400">
        <v>0</v>
      </c>
      <c r="AJ50" s="400">
        <v>0</v>
      </c>
      <c r="AK50" s="400">
        <v>0</v>
      </c>
      <c r="AL50" s="481">
        <v>0</v>
      </c>
      <c r="AM50" s="297">
        <f t="shared" si="0"/>
        <v>80481.17</v>
      </c>
      <c r="AN50" s="296">
        <f>VLOOKUP(A50,'Official Claims 2016Q4'!$B$2:$U$434,7,FALSE)</f>
        <v>23040.9</v>
      </c>
      <c r="AO50" s="296">
        <f>VLOOKUP(A50,'Official Claims 2016Q4'!$B$2:$U$434,12,FALSE)</f>
        <v>47504</v>
      </c>
      <c r="AP50" s="296">
        <f>VLOOKUP(A50,'Official Claims 2016Q4'!$B$2:$U$434,17,FALSE)</f>
        <v>0</v>
      </c>
      <c r="AQ50" s="296">
        <f>VLOOKUP(A50,'Official Claims 2016Q4'!$B$2:$U$434,18,FALSE)</f>
        <v>9936.27</v>
      </c>
    </row>
    <row r="51" spans="1:43">
      <c r="A51" s="482" t="s">
        <v>670</v>
      </c>
      <c r="B51" s="483" t="s">
        <v>1105</v>
      </c>
      <c r="C51" s="411" t="s">
        <v>102</v>
      </c>
      <c r="D51" s="411" t="s">
        <v>12</v>
      </c>
      <c r="E51" s="411" t="s">
        <v>16</v>
      </c>
      <c r="F51" s="411" t="s">
        <v>48</v>
      </c>
      <c r="G51" s="484">
        <v>141676.3247</v>
      </c>
      <c r="H51" s="485">
        <v>20685.904599999998</v>
      </c>
      <c r="I51" s="400">
        <v>0</v>
      </c>
      <c r="J51" s="400">
        <v>0</v>
      </c>
      <c r="K51" s="400">
        <v>93.08</v>
      </c>
      <c r="L51" s="400">
        <v>0</v>
      </c>
      <c r="M51" s="400">
        <v>0</v>
      </c>
      <c r="N51" s="400">
        <v>14999.421046543504</v>
      </c>
      <c r="O51" s="400">
        <v>0</v>
      </c>
      <c r="P51" s="400">
        <v>0</v>
      </c>
      <c r="Q51" s="400">
        <v>41542.250000000087</v>
      </c>
      <c r="R51" s="400">
        <v>0</v>
      </c>
      <c r="S51" s="400">
        <v>0</v>
      </c>
      <c r="T51" s="400">
        <v>0</v>
      </c>
      <c r="U51" s="400">
        <v>0</v>
      </c>
      <c r="V51" s="400">
        <v>0</v>
      </c>
      <c r="W51" s="400">
        <v>4891.649999999996</v>
      </c>
      <c r="X51" s="486"/>
      <c r="Y51" s="486"/>
      <c r="Z51" s="486"/>
      <c r="AA51" s="486"/>
      <c r="AB51" s="400">
        <v>15092.501046543504</v>
      </c>
      <c r="AC51" s="400">
        <v>0</v>
      </c>
      <c r="AD51" s="400">
        <v>0</v>
      </c>
      <c r="AE51" s="400">
        <v>41542.250000000087</v>
      </c>
      <c r="AF51" s="401"/>
      <c r="AG51" s="401"/>
      <c r="AH51" s="400">
        <v>0</v>
      </c>
      <c r="AI51" s="400">
        <v>0</v>
      </c>
      <c r="AJ51" s="400">
        <v>0</v>
      </c>
      <c r="AK51" s="400">
        <v>0</v>
      </c>
      <c r="AL51" s="481">
        <v>0</v>
      </c>
      <c r="AM51" s="297">
        <f t="shared" si="0"/>
        <v>61526.450000000004</v>
      </c>
      <c r="AN51" s="296">
        <f>VLOOKUP(A51,'Official Claims 2016Q4'!$B$2:$U$434,7,FALSE)</f>
        <v>15092.5</v>
      </c>
      <c r="AO51" s="296">
        <f>VLOOKUP(A51,'Official Claims 2016Q4'!$B$2:$U$434,12,FALSE)</f>
        <v>41542.300000000003</v>
      </c>
      <c r="AP51" s="296">
        <f>VLOOKUP(A51,'Official Claims 2016Q4'!$B$2:$U$434,17,FALSE)</f>
        <v>0</v>
      </c>
      <c r="AQ51" s="296">
        <f>VLOOKUP(A51,'Official Claims 2016Q4'!$B$2:$U$434,18,FALSE)</f>
        <v>4891.6499999999996</v>
      </c>
    </row>
    <row r="52" spans="1:43">
      <c r="A52" s="482" t="s">
        <v>735</v>
      </c>
      <c r="B52" s="483" t="s">
        <v>1106</v>
      </c>
      <c r="C52" s="411" t="s">
        <v>102</v>
      </c>
      <c r="D52" s="411" t="s">
        <v>12</v>
      </c>
      <c r="E52" s="411" t="s">
        <v>16</v>
      </c>
      <c r="F52" s="411" t="s">
        <v>48</v>
      </c>
      <c r="G52" s="484">
        <v>142985.0514</v>
      </c>
      <c r="H52" s="485">
        <v>28848.454599999997</v>
      </c>
      <c r="I52" s="400">
        <v>0</v>
      </c>
      <c r="J52" s="400">
        <v>0</v>
      </c>
      <c r="K52" s="400">
        <v>0</v>
      </c>
      <c r="L52" s="400">
        <v>0</v>
      </c>
      <c r="M52" s="400">
        <v>0</v>
      </c>
      <c r="N52" s="400">
        <v>15851.713989339405</v>
      </c>
      <c r="O52" s="400">
        <v>0</v>
      </c>
      <c r="P52" s="400">
        <v>0</v>
      </c>
      <c r="Q52" s="400">
        <v>28713.199999999852</v>
      </c>
      <c r="R52" s="400">
        <v>0</v>
      </c>
      <c r="S52" s="400">
        <v>0</v>
      </c>
      <c r="T52" s="400">
        <v>0</v>
      </c>
      <c r="U52" s="400">
        <v>0</v>
      </c>
      <c r="V52" s="400">
        <v>0</v>
      </c>
      <c r="W52" s="400">
        <v>4086.449999999988</v>
      </c>
      <c r="X52" s="486"/>
      <c r="Y52" s="486"/>
      <c r="Z52" s="486"/>
      <c r="AA52" s="486"/>
      <c r="AB52" s="400">
        <v>15851.713989339405</v>
      </c>
      <c r="AC52" s="400">
        <v>0</v>
      </c>
      <c r="AD52" s="400">
        <v>0</v>
      </c>
      <c r="AE52" s="400">
        <v>28713.199999999852</v>
      </c>
      <c r="AF52" s="401"/>
      <c r="AG52" s="401"/>
      <c r="AH52" s="400">
        <v>0</v>
      </c>
      <c r="AI52" s="400">
        <v>0</v>
      </c>
      <c r="AJ52" s="400">
        <v>0</v>
      </c>
      <c r="AK52" s="400">
        <v>0</v>
      </c>
      <c r="AL52" s="481">
        <v>0</v>
      </c>
      <c r="AM52" s="297">
        <f t="shared" si="0"/>
        <v>48651.35</v>
      </c>
      <c r="AN52" s="296">
        <f>VLOOKUP(A52,'Official Claims 2016Q4'!$B$2:$U$434,7,FALSE)</f>
        <v>15851.7</v>
      </c>
      <c r="AO52" s="296">
        <f>VLOOKUP(A52,'Official Claims 2016Q4'!$B$2:$U$434,12,FALSE)</f>
        <v>28713.200000000001</v>
      </c>
      <c r="AP52" s="296">
        <f>VLOOKUP(A52,'Official Claims 2016Q4'!$B$2:$U$434,17,FALSE)</f>
        <v>0</v>
      </c>
      <c r="AQ52" s="296">
        <f>VLOOKUP(A52,'Official Claims 2016Q4'!$B$2:$U$434,18,FALSE)</f>
        <v>4086.45</v>
      </c>
    </row>
    <row r="53" spans="1:43">
      <c r="A53" s="482" t="s">
        <v>558</v>
      </c>
      <c r="B53" s="483" t="s">
        <v>1107</v>
      </c>
      <c r="C53" s="411" t="s">
        <v>102</v>
      </c>
      <c r="D53" s="411" t="s">
        <v>12</v>
      </c>
      <c r="E53" s="411" t="s">
        <v>16</v>
      </c>
      <c r="F53" s="411" t="s">
        <v>48</v>
      </c>
      <c r="G53" s="484">
        <v>123768.93210000001</v>
      </c>
      <c r="H53" s="485">
        <v>36260.919799999996</v>
      </c>
      <c r="I53" s="400">
        <v>0</v>
      </c>
      <c r="J53" s="400">
        <v>0</v>
      </c>
      <c r="K53" s="400">
        <v>7746.44</v>
      </c>
      <c r="L53" s="400">
        <v>0</v>
      </c>
      <c r="M53" s="400">
        <v>0</v>
      </c>
      <c r="N53" s="400">
        <v>23033.357832150232</v>
      </c>
      <c r="O53" s="400">
        <v>0</v>
      </c>
      <c r="P53" s="400">
        <v>0</v>
      </c>
      <c r="Q53" s="400">
        <v>46832.979999999909</v>
      </c>
      <c r="R53" s="400">
        <v>0</v>
      </c>
      <c r="S53" s="400">
        <v>0</v>
      </c>
      <c r="T53" s="400">
        <v>0</v>
      </c>
      <c r="U53" s="400">
        <v>0</v>
      </c>
      <c r="V53" s="400">
        <v>0</v>
      </c>
      <c r="W53" s="400">
        <v>10857.349999999962</v>
      </c>
      <c r="X53" s="486"/>
      <c r="Y53" s="486"/>
      <c r="Z53" s="486"/>
      <c r="AA53" s="486"/>
      <c r="AB53" s="400">
        <v>30779.797832150231</v>
      </c>
      <c r="AC53" s="400">
        <v>0</v>
      </c>
      <c r="AD53" s="400">
        <v>0</v>
      </c>
      <c r="AE53" s="400">
        <v>46832.979999999909</v>
      </c>
      <c r="AF53" s="401"/>
      <c r="AG53" s="401"/>
      <c r="AH53" s="400">
        <v>0</v>
      </c>
      <c r="AI53" s="400">
        <v>0</v>
      </c>
      <c r="AJ53" s="400">
        <v>0</v>
      </c>
      <c r="AK53" s="400">
        <v>0</v>
      </c>
      <c r="AL53" s="481">
        <v>0</v>
      </c>
      <c r="AM53" s="297">
        <f t="shared" si="0"/>
        <v>88470.2</v>
      </c>
      <c r="AN53" s="296">
        <f>VLOOKUP(A53,'Official Claims 2016Q4'!$B$2:$U$434,7,FALSE)</f>
        <v>30779.8</v>
      </c>
      <c r="AO53" s="296">
        <f>VLOOKUP(A53,'Official Claims 2016Q4'!$B$2:$U$434,12,FALSE)</f>
        <v>46833</v>
      </c>
      <c r="AP53" s="296">
        <f>VLOOKUP(A53,'Official Claims 2016Q4'!$B$2:$U$434,17,FALSE)</f>
        <v>0</v>
      </c>
      <c r="AQ53" s="296">
        <f>VLOOKUP(A53,'Official Claims 2016Q4'!$B$2:$U$434,18,FALSE)</f>
        <v>10857.4</v>
      </c>
    </row>
    <row r="54" spans="1:43">
      <c r="A54" s="482" t="s">
        <v>716</v>
      </c>
      <c r="B54" s="483" t="s">
        <v>1108</v>
      </c>
      <c r="C54" s="411" t="s">
        <v>102</v>
      </c>
      <c r="D54" s="411" t="s">
        <v>12</v>
      </c>
      <c r="E54" s="411" t="s">
        <v>16</v>
      </c>
      <c r="F54" s="411" t="s">
        <v>48</v>
      </c>
      <c r="G54" s="484">
        <v>156041.72349999999</v>
      </c>
      <c r="H54" s="485">
        <v>39875.601499999997</v>
      </c>
      <c r="I54" s="400">
        <v>0</v>
      </c>
      <c r="J54" s="400">
        <v>0</v>
      </c>
      <c r="K54" s="400">
        <v>7541.23</v>
      </c>
      <c r="L54" s="400">
        <v>0</v>
      </c>
      <c r="M54" s="400">
        <v>0</v>
      </c>
      <c r="N54" s="400">
        <v>18284.295904424431</v>
      </c>
      <c r="O54" s="400">
        <v>0</v>
      </c>
      <c r="P54" s="400">
        <v>0</v>
      </c>
      <c r="Q54" s="400">
        <v>101010.47000000015</v>
      </c>
      <c r="R54" s="400">
        <v>0</v>
      </c>
      <c r="S54" s="400">
        <v>0</v>
      </c>
      <c r="T54" s="400">
        <v>0</v>
      </c>
      <c r="U54" s="400">
        <v>0</v>
      </c>
      <c r="V54" s="400">
        <v>0</v>
      </c>
      <c r="W54" s="400">
        <v>17168.530000000144</v>
      </c>
      <c r="X54" s="486"/>
      <c r="Y54" s="486"/>
      <c r="Z54" s="486"/>
      <c r="AA54" s="486"/>
      <c r="AB54" s="400">
        <v>25825.52590442443</v>
      </c>
      <c r="AC54" s="400">
        <v>0</v>
      </c>
      <c r="AD54" s="400">
        <v>0</v>
      </c>
      <c r="AE54" s="400">
        <v>101010.47000000015</v>
      </c>
      <c r="AF54" s="401"/>
      <c r="AG54" s="401"/>
      <c r="AH54" s="400">
        <v>0</v>
      </c>
      <c r="AI54" s="400">
        <v>0</v>
      </c>
      <c r="AJ54" s="400">
        <v>0</v>
      </c>
      <c r="AK54" s="400">
        <v>0</v>
      </c>
      <c r="AL54" s="481">
        <v>0</v>
      </c>
      <c r="AM54" s="297">
        <f t="shared" si="0"/>
        <v>144004</v>
      </c>
      <c r="AN54" s="296">
        <f>VLOOKUP(A54,'Official Claims 2016Q4'!$B$2:$U$434,7,FALSE)</f>
        <v>25825.5</v>
      </c>
      <c r="AO54" s="296">
        <f>VLOOKUP(A54,'Official Claims 2016Q4'!$B$2:$U$434,12,FALSE)</f>
        <v>101010</v>
      </c>
      <c r="AP54" s="296">
        <f>VLOOKUP(A54,'Official Claims 2016Q4'!$B$2:$U$434,17,FALSE)</f>
        <v>0</v>
      </c>
      <c r="AQ54" s="296">
        <f>VLOOKUP(A54,'Official Claims 2016Q4'!$B$2:$U$434,18,FALSE)</f>
        <v>17168.5</v>
      </c>
    </row>
    <row r="55" spans="1:43">
      <c r="A55" s="482" t="s">
        <v>559</v>
      </c>
      <c r="B55" s="483" t="s">
        <v>1109</v>
      </c>
      <c r="C55" s="411" t="s">
        <v>102</v>
      </c>
      <c r="D55" s="411" t="s">
        <v>12</v>
      </c>
      <c r="E55" s="411" t="s">
        <v>16</v>
      </c>
      <c r="F55" s="411" t="s">
        <v>48</v>
      </c>
      <c r="G55" s="484">
        <v>102308.6085</v>
      </c>
      <c r="H55" s="485">
        <v>29742.371800000001</v>
      </c>
      <c r="I55" s="400">
        <v>0</v>
      </c>
      <c r="J55" s="400">
        <v>0</v>
      </c>
      <c r="K55" s="400">
        <v>6915.35</v>
      </c>
      <c r="L55" s="400">
        <v>0</v>
      </c>
      <c r="M55" s="400">
        <v>0</v>
      </c>
      <c r="N55" s="400">
        <v>12263.14806913454</v>
      </c>
      <c r="O55" s="400">
        <v>0</v>
      </c>
      <c r="P55" s="400">
        <v>0</v>
      </c>
      <c r="Q55" s="400">
        <v>44026.45000000007</v>
      </c>
      <c r="R55" s="400">
        <v>0</v>
      </c>
      <c r="S55" s="400">
        <v>0</v>
      </c>
      <c r="T55" s="400">
        <v>0</v>
      </c>
      <c r="U55" s="400">
        <v>0</v>
      </c>
      <c r="V55" s="400">
        <v>0</v>
      </c>
      <c r="W55" s="400">
        <v>5106.5300000000207</v>
      </c>
      <c r="X55" s="486"/>
      <c r="Y55" s="486"/>
      <c r="Z55" s="486"/>
      <c r="AA55" s="486"/>
      <c r="AB55" s="400">
        <v>19178.498069134541</v>
      </c>
      <c r="AC55" s="400">
        <v>0</v>
      </c>
      <c r="AD55" s="400">
        <v>0</v>
      </c>
      <c r="AE55" s="400">
        <v>44026.45000000007</v>
      </c>
      <c r="AF55" s="401"/>
      <c r="AG55" s="401"/>
      <c r="AH55" s="400">
        <v>0</v>
      </c>
      <c r="AI55" s="400">
        <v>0</v>
      </c>
      <c r="AJ55" s="400">
        <v>0</v>
      </c>
      <c r="AK55" s="400">
        <v>0</v>
      </c>
      <c r="AL55" s="481">
        <v>0</v>
      </c>
      <c r="AM55" s="297">
        <f t="shared" si="0"/>
        <v>68311.430000000008</v>
      </c>
      <c r="AN55" s="296">
        <f>VLOOKUP(A55,'Official Claims 2016Q4'!$B$2:$U$434,7,FALSE)</f>
        <v>19178.5</v>
      </c>
      <c r="AO55" s="296">
        <f>VLOOKUP(A55,'Official Claims 2016Q4'!$B$2:$U$434,12,FALSE)</f>
        <v>44026.400000000001</v>
      </c>
      <c r="AP55" s="296">
        <f>VLOOKUP(A55,'Official Claims 2016Q4'!$B$2:$U$434,17,FALSE)</f>
        <v>0</v>
      </c>
      <c r="AQ55" s="296">
        <f>VLOOKUP(A55,'Official Claims 2016Q4'!$B$2:$U$434,18,FALSE)</f>
        <v>5106.53</v>
      </c>
    </row>
    <row r="56" spans="1:43">
      <c r="A56" s="482" t="s">
        <v>759</v>
      </c>
      <c r="B56" s="483" t="s">
        <v>1110</v>
      </c>
      <c r="C56" s="411" t="s">
        <v>102</v>
      </c>
      <c r="D56" s="411" t="s">
        <v>12</v>
      </c>
      <c r="E56" s="411" t="s">
        <v>16</v>
      </c>
      <c r="F56" s="411" t="s">
        <v>48</v>
      </c>
      <c r="G56" s="484">
        <v>115285.08470000001</v>
      </c>
      <c r="H56" s="485">
        <v>28405.513999999996</v>
      </c>
      <c r="I56" s="400">
        <v>0</v>
      </c>
      <c r="J56" s="400">
        <v>0</v>
      </c>
      <c r="K56" s="400">
        <v>5419.2</v>
      </c>
      <c r="L56" s="400">
        <v>0</v>
      </c>
      <c r="M56" s="400">
        <v>0</v>
      </c>
      <c r="N56" s="400">
        <v>17686.712053114035</v>
      </c>
      <c r="O56" s="400">
        <v>0</v>
      </c>
      <c r="P56" s="400">
        <v>0</v>
      </c>
      <c r="Q56" s="400">
        <v>46968.12999999983</v>
      </c>
      <c r="R56" s="400">
        <v>0</v>
      </c>
      <c r="S56" s="400">
        <v>0</v>
      </c>
      <c r="T56" s="400">
        <v>0</v>
      </c>
      <c r="U56" s="400">
        <v>0</v>
      </c>
      <c r="V56" s="400">
        <v>0</v>
      </c>
      <c r="W56" s="400">
        <v>9601.9000000000378</v>
      </c>
      <c r="X56" s="486"/>
      <c r="Y56" s="486"/>
      <c r="Z56" s="486"/>
      <c r="AA56" s="486"/>
      <c r="AB56" s="400">
        <v>23105.912053114036</v>
      </c>
      <c r="AC56" s="400">
        <v>0</v>
      </c>
      <c r="AD56" s="400">
        <v>0</v>
      </c>
      <c r="AE56" s="400">
        <v>46968.12999999983</v>
      </c>
      <c r="AF56" s="401"/>
      <c r="AG56" s="401"/>
      <c r="AH56" s="400">
        <v>0</v>
      </c>
      <c r="AI56" s="400">
        <v>0</v>
      </c>
      <c r="AJ56" s="400">
        <v>0</v>
      </c>
      <c r="AK56" s="400">
        <v>0</v>
      </c>
      <c r="AL56" s="481">
        <v>0</v>
      </c>
      <c r="AM56" s="297">
        <f t="shared" si="0"/>
        <v>79675.899999999994</v>
      </c>
      <c r="AN56" s="296">
        <f>VLOOKUP(A56,'Official Claims 2016Q4'!$B$2:$U$434,7,FALSE)</f>
        <v>23105.9</v>
      </c>
      <c r="AO56" s="296">
        <f>VLOOKUP(A56,'Official Claims 2016Q4'!$B$2:$U$434,12,FALSE)</f>
        <v>46968.1</v>
      </c>
      <c r="AP56" s="296">
        <f>VLOOKUP(A56,'Official Claims 2016Q4'!$B$2:$U$434,17,FALSE)</f>
        <v>0</v>
      </c>
      <c r="AQ56" s="296">
        <f>VLOOKUP(A56,'Official Claims 2016Q4'!$B$2:$U$434,18,FALSE)</f>
        <v>9601.9</v>
      </c>
    </row>
    <row r="57" spans="1:43">
      <c r="A57" s="482" t="s">
        <v>685</v>
      </c>
      <c r="B57" s="483" t="s">
        <v>1111</v>
      </c>
      <c r="C57" s="411" t="s">
        <v>102</v>
      </c>
      <c r="D57" s="411" t="s">
        <v>12</v>
      </c>
      <c r="E57" s="411" t="s">
        <v>16</v>
      </c>
      <c r="F57" s="411" t="s">
        <v>48</v>
      </c>
      <c r="G57" s="484">
        <v>153702.53460000001</v>
      </c>
      <c r="H57" s="485">
        <v>38495.363299999997</v>
      </c>
      <c r="I57" s="400">
        <v>0</v>
      </c>
      <c r="J57" s="400">
        <v>0</v>
      </c>
      <c r="K57" s="400">
        <v>6685.7</v>
      </c>
      <c r="L57" s="400">
        <v>0</v>
      </c>
      <c r="M57" s="400">
        <v>0</v>
      </c>
      <c r="N57" s="400">
        <v>18958.327763885169</v>
      </c>
      <c r="O57" s="400">
        <v>0</v>
      </c>
      <c r="P57" s="400">
        <v>0</v>
      </c>
      <c r="Q57" s="400">
        <v>26369.549999999988</v>
      </c>
      <c r="R57" s="400">
        <v>0</v>
      </c>
      <c r="S57" s="400">
        <v>0</v>
      </c>
      <c r="T57" s="400">
        <v>0</v>
      </c>
      <c r="U57" s="400">
        <v>0</v>
      </c>
      <c r="V57" s="400">
        <v>0</v>
      </c>
      <c r="W57" s="400">
        <v>9043.5899999999892</v>
      </c>
      <c r="X57" s="486"/>
      <c r="Y57" s="486"/>
      <c r="Z57" s="486"/>
      <c r="AA57" s="486"/>
      <c r="AB57" s="400">
        <v>25644.027763885169</v>
      </c>
      <c r="AC57" s="400">
        <v>0</v>
      </c>
      <c r="AD57" s="400">
        <v>0</v>
      </c>
      <c r="AE57" s="400">
        <v>26369.549999999988</v>
      </c>
      <c r="AF57" s="401"/>
      <c r="AG57" s="401"/>
      <c r="AH57" s="400">
        <v>0</v>
      </c>
      <c r="AI57" s="400">
        <v>0</v>
      </c>
      <c r="AJ57" s="400">
        <v>0</v>
      </c>
      <c r="AK57" s="400">
        <v>0</v>
      </c>
      <c r="AL57" s="481">
        <v>0</v>
      </c>
      <c r="AM57" s="297">
        <f t="shared" si="0"/>
        <v>61057.19</v>
      </c>
      <c r="AN57" s="296">
        <f>VLOOKUP(A57,'Official Claims 2016Q4'!$B$2:$U$434,7,FALSE)</f>
        <v>25644</v>
      </c>
      <c r="AO57" s="296">
        <f>VLOOKUP(A57,'Official Claims 2016Q4'!$B$2:$U$434,12,FALSE)</f>
        <v>26369.599999999999</v>
      </c>
      <c r="AP57" s="296">
        <f>VLOOKUP(A57,'Official Claims 2016Q4'!$B$2:$U$434,17,FALSE)</f>
        <v>0</v>
      </c>
      <c r="AQ57" s="296">
        <f>VLOOKUP(A57,'Official Claims 2016Q4'!$B$2:$U$434,18,FALSE)</f>
        <v>9043.59</v>
      </c>
    </row>
    <row r="58" spans="1:43">
      <c r="A58" s="482" t="s">
        <v>560</v>
      </c>
      <c r="B58" s="483" t="s">
        <v>1112</v>
      </c>
      <c r="C58" s="411" t="s">
        <v>102</v>
      </c>
      <c r="D58" s="411" t="s">
        <v>12</v>
      </c>
      <c r="E58" s="411" t="s">
        <v>16</v>
      </c>
      <c r="F58" s="411" t="s">
        <v>48</v>
      </c>
      <c r="G58" s="484">
        <v>147698.18959999998</v>
      </c>
      <c r="H58" s="485">
        <v>23230.189599999998</v>
      </c>
      <c r="I58" s="400">
        <v>0</v>
      </c>
      <c r="J58" s="400">
        <v>0</v>
      </c>
      <c r="K58" s="400">
        <v>6228.3</v>
      </c>
      <c r="L58" s="400">
        <v>0</v>
      </c>
      <c r="M58" s="400">
        <v>0</v>
      </c>
      <c r="N58" s="400">
        <v>15872.363981889579</v>
      </c>
      <c r="O58" s="400">
        <v>0</v>
      </c>
      <c r="P58" s="400">
        <v>0</v>
      </c>
      <c r="Q58" s="400">
        <v>146363</v>
      </c>
      <c r="R58" s="400">
        <v>0</v>
      </c>
      <c r="S58" s="400">
        <v>0</v>
      </c>
      <c r="T58" s="400">
        <v>0</v>
      </c>
      <c r="U58" s="400">
        <v>0</v>
      </c>
      <c r="V58" s="400">
        <v>0</v>
      </c>
      <c r="W58" s="400">
        <v>11366.250000000015</v>
      </c>
      <c r="X58" s="486"/>
      <c r="Y58" s="486"/>
      <c r="Z58" s="486"/>
      <c r="AA58" s="486"/>
      <c r="AB58" s="400">
        <v>22100.663981889578</v>
      </c>
      <c r="AC58" s="400">
        <v>0</v>
      </c>
      <c r="AD58" s="400">
        <v>0</v>
      </c>
      <c r="AE58" s="400">
        <v>146363</v>
      </c>
      <c r="AF58" s="401"/>
      <c r="AG58" s="401"/>
      <c r="AH58" s="400">
        <v>0</v>
      </c>
      <c r="AI58" s="400">
        <v>0</v>
      </c>
      <c r="AJ58" s="400">
        <v>0</v>
      </c>
      <c r="AK58" s="400">
        <v>0</v>
      </c>
      <c r="AL58" s="481">
        <v>0</v>
      </c>
      <c r="AM58" s="297">
        <f t="shared" si="0"/>
        <v>179830</v>
      </c>
      <c r="AN58" s="296">
        <f>VLOOKUP(A58,'Official Claims 2016Q4'!$B$2:$U$434,7,FALSE)</f>
        <v>22100.7</v>
      </c>
      <c r="AO58" s="296">
        <f>VLOOKUP(A58,'Official Claims 2016Q4'!$B$2:$U$434,12,FALSE)</f>
        <v>146363</v>
      </c>
      <c r="AP58" s="296">
        <f>VLOOKUP(A58,'Official Claims 2016Q4'!$B$2:$U$434,17,FALSE)</f>
        <v>0</v>
      </c>
      <c r="AQ58" s="296">
        <f>VLOOKUP(A58,'Official Claims 2016Q4'!$B$2:$U$434,18,FALSE)</f>
        <v>11366.3</v>
      </c>
    </row>
    <row r="59" spans="1:43">
      <c r="A59" s="482" t="s">
        <v>736</v>
      </c>
      <c r="B59" s="483" t="s">
        <v>1113</v>
      </c>
      <c r="C59" s="411" t="s">
        <v>102</v>
      </c>
      <c r="D59" s="411" t="s">
        <v>12</v>
      </c>
      <c r="E59" s="411" t="s">
        <v>16</v>
      </c>
      <c r="F59" s="411" t="s">
        <v>48</v>
      </c>
      <c r="G59" s="484">
        <v>139684.0411</v>
      </c>
      <c r="H59" s="485">
        <v>35701.1348</v>
      </c>
      <c r="I59" s="400">
        <v>0</v>
      </c>
      <c r="J59" s="400">
        <v>0</v>
      </c>
      <c r="K59" s="400">
        <v>7684.97</v>
      </c>
      <c r="L59" s="400">
        <v>0</v>
      </c>
      <c r="M59" s="400">
        <v>0</v>
      </c>
      <c r="N59" s="400">
        <v>25933.952007553817</v>
      </c>
      <c r="O59" s="400">
        <v>0</v>
      </c>
      <c r="P59" s="400">
        <v>0</v>
      </c>
      <c r="Q59" s="400">
        <v>84113.950000000012</v>
      </c>
      <c r="R59" s="400">
        <v>0</v>
      </c>
      <c r="S59" s="400">
        <v>0</v>
      </c>
      <c r="T59" s="400">
        <v>0</v>
      </c>
      <c r="U59" s="400">
        <v>0</v>
      </c>
      <c r="V59" s="400">
        <v>0</v>
      </c>
      <c r="W59" s="400">
        <v>16439.130000000012</v>
      </c>
      <c r="X59" s="486"/>
      <c r="Y59" s="486"/>
      <c r="Z59" s="486"/>
      <c r="AA59" s="486"/>
      <c r="AB59" s="400">
        <v>33618.922007553818</v>
      </c>
      <c r="AC59" s="400">
        <v>0</v>
      </c>
      <c r="AD59" s="400">
        <v>0</v>
      </c>
      <c r="AE59" s="400">
        <v>84113.950000000012</v>
      </c>
      <c r="AF59" s="401"/>
      <c r="AG59" s="401"/>
      <c r="AH59" s="400">
        <v>0</v>
      </c>
      <c r="AI59" s="400">
        <v>0</v>
      </c>
      <c r="AJ59" s="400">
        <v>0</v>
      </c>
      <c r="AK59" s="400">
        <v>0</v>
      </c>
      <c r="AL59" s="481">
        <v>0</v>
      </c>
      <c r="AM59" s="297">
        <f t="shared" si="0"/>
        <v>134172</v>
      </c>
      <c r="AN59" s="296">
        <f>VLOOKUP(A59,'Official Claims 2016Q4'!$B$2:$U$434,7,FALSE)</f>
        <v>33618.9</v>
      </c>
      <c r="AO59" s="296">
        <f>VLOOKUP(A59,'Official Claims 2016Q4'!$B$2:$U$434,12,FALSE)</f>
        <v>84114</v>
      </c>
      <c r="AP59" s="296">
        <f>VLOOKUP(A59,'Official Claims 2016Q4'!$B$2:$U$434,17,FALSE)</f>
        <v>0</v>
      </c>
      <c r="AQ59" s="296">
        <f>VLOOKUP(A59,'Official Claims 2016Q4'!$B$2:$U$434,18,FALSE)</f>
        <v>16439.099999999999</v>
      </c>
    </row>
    <row r="60" spans="1:43">
      <c r="A60" s="482" t="s">
        <v>671</v>
      </c>
      <c r="B60" s="483" t="s">
        <v>1114</v>
      </c>
      <c r="C60" s="411" t="s">
        <v>102</v>
      </c>
      <c r="D60" s="411" t="s">
        <v>12</v>
      </c>
      <c r="E60" s="411" t="s">
        <v>16</v>
      </c>
      <c r="F60" s="411" t="s">
        <v>48</v>
      </c>
      <c r="G60" s="484">
        <v>18033.653299999998</v>
      </c>
      <c r="H60" s="485">
        <v>4842.3307999999997</v>
      </c>
      <c r="I60" s="400">
        <v>0</v>
      </c>
      <c r="J60" s="400">
        <v>0</v>
      </c>
      <c r="K60" s="400"/>
      <c r="L60" s="400">
        <v>0</v>
      </c>
      <c r="M60" s="400">
        <v>0</v>
      </c>
      <c r="N60" s="400">
        <v>3449.3799183130104</v>
      </c>
      <c r="O60" s="400">
        <v>0</v>
      </c>
      <c r="P60" s="400">
        <v>0</v>
      </c>
      <c r="Q60" s="400">
        <v>6228.6899999999987</v>
      </c>
      <c r="R60" s="400">
        <v>0</v>
      </c>
      <c r="S60" s="400">
        <v>0</v>
      </c>
      <c r="T60" s="400">
        <v>0</v>
      </c>
      <c r="U60" s="400">
        <v>0</v>
      </c>
      <c r="V60" s="400">
        <v>0</v>
      </c>
      <c r="W60" s="400">
        <v>2340.4499999999953</v>
      </c>
      <c r="X60" s="486"/>
      <c r="Y60" s="486"/>
      <c r="Z60" s="486"/>
      <c r="AA60" s="486"/>
      <c r="AB60" s="400">
        <v>3449.3799183130104</v>
      </c>
      <c r="AC60" s="400">
        <v>0</v>
      </c>
      <c r="AD60" s="400">
        <v>0</v>
      </c>
      <c r="AE60" s="400">
        <v>6228.6899999999987</v>
      </c>
      <c r="AF60" s="401"/>
      <c r="AG60" s="401"/>
      <c r="AH60" s="400">
        <v>0</v>
      </c>
      <c r="AI60" s="400">
        <v>0</v>
      </c>
      <c r="AJ60" s="400">
        <v>0</v>
      </c>
      <c r="AK60" s="400">
        <v>0</v>
      </c>
      <c r="AL60" s="481">
        <v>0</v>
      </c>
      <c r="AM60" s="297">
        <f t="shared" si="0"/>
        <v>12018.52</v>
      </c>
      <c r="AN60" s="296">
        <f>VLOOKUP(A60,'Official Claims 2016Q4'!$B$2:$U$434,7,FALSE)</f>
        <v>3449.38</v>
      </c>
      <c r="AO60" s="296">
        <f>VLOOKUP(A60,'Official Claims 2016Q4'!$B$2:$U$434,12,FALSE)</f>
        <v>6228.69</v>
      </c>
      <c r="AP60" s="296">
        <f>VLOOKUP(A60,'Official Claims 2016Q4'!$B$2:$U$434,17,FALSE)</f>
        <v>0</v>
      </c>
      <c r="AQ60" s="296">
        <f>VLOOKUP(A60,'Official Claims 2016Q4'!$B$2:$U$434,18,FALSE)</f>
        <v>2340.4499999999998</v>
      </c>
    </row>
    <row r="61" spans="1:43">
      <c r="A61" s="482" t="s">
        <v>672</v>
      </c>
      <c r="B61" s="483" t="s">
        <v>1115</v>
      </c>
      <c r="C61" s="411" t="s">
        <v>102</v>
      </c>
      <c r="D61" s="411" t="s">
        <v>12</v>
      </c>
      <c r="E61" s="411" t="s">
        <v>16</v>
      </c>
      <c r="F61" s="411" t="s">
        <v>48</v>
      </c>
      <c r="G61" s="484">
        <v>171543.77929999999</v>
      </c>
      <c r="H61" s="485">
        <v>39837.722699999998</v>
      </c>
      <c r="I61" s="400">
        <v>0</v>
      </c>
      <c r="J61" s="400">
        <v>0</v>
      </c>
      <c r="K61" s="400">
        <v>5186.3999999999996</v>
      </c>
      <c r="L61" s="400">
        <v>0</v>
      </c>
      <c r="M61" s="400">
        <v>0</v>
      </c>
      <c r="N61" s="400">
        <v>22497.458036892313</v>
      </c>
      <c r="O61" s="400">
        <v>0</v>
      </c>
      <c r="P61" s="400">
        <v>0</v>
      </c>
      <c r="Q61" s="400">
        <v>78351.650000000081</v>
      </c>
      <c r="R61" s="400">
        <v>0</v>
      </c>
      <c r="S61" s="400">
        <v>0</v>
      </c>
      <c r="T61" s="400">
        <v>0</v>
      </c>
      <c r="U61" s="400">
        <v>0</v>
      </c>
      <c r="V61" s="400">
        <v>0</v>
      </c>
      <c r="W61" s="400">
        <v>27048.380000000005</v>
      </c>
      <c r="X61" s="486"/>
      <c r="Y61" s="486"/>
      <c r="Z61" s="486"/>
      <c r="AA61" s="486"/>
      <c r="AB61" s="400">
        <v>27683.858036892314</v>
      </c>
      <c r="AC61" s="400">
        <v>0</v>
      </c>
      <c r="AD61" s="400">
        <v>0</v>
      </c>
      <c r="AE61" s="400">
        <v>78351.650000000081</v>
      </c>
      <c r="AF61" s="401"/>
      <c r="AG61" s="401"/>
      <c r="AH61" s="400">
        <v>0</v>
      </c>
      <c r="AI61" s="400">
        <v>0</v>
      </c>
      <c r="AJ61" s="400">
        <v>0</v>
      </c>
      <c r="AK61" s="400">
        <v>0</v>
      </c>
      <c r="AL61" s="481">
        <v>0</v>
      </c>
      <c r="AM61" s="297">
        <f t="shared" si="0"/>
        <v>133083.9</v>
      </c>
      <c r="AN61" s="296">
        <f>VLOOKUP(A61,'Official Claims 2016Q4'!$B$2:$U$434,7,FALSE)</f>
        <v>27683.9</v>
      </c>
      <c r="AO61" s="296">
        <f>VLOOKUP(A61,'Official Claims 2016Q4'!$B$2:$U$434,12,FALSE)</f>
        <v>78351.600000000006</v>
      </c>
      <c r="AP61" s="296">
        <f>VLOOKUP(A61,'Official Claims 2016Q4'!$B$2:$U$434,17,FALSE)</f>
        <v>0</v>
      </c>
      <c r="AQ61" s="296">
        <f>VLOOKUP(A61,'Official Claims 2016Q4'!$B$2:$U$434,18,FALSE)</f>
        <v>27048.400000000001</v>
      </c>
    </row>
    <row r="62" spans="1:43">
      <c r="A62" s="482" t="s">
        <v>737</v>
      </c>
      <c r="B62" s="483" t="s">
        <v>1116</v>
      </c>
      <c r="C62" s="411" t="s">
        <v>102</v>
      </c>
      <c r="D62" s="411" t="s">
        <v>12</v>
      </c>
      <c r="E62" s="411" t="s">
        <v>16</v>
      </c>
      <c r="F62" s="411" t="s">
        <v>48</v>
      </c>
      <c r="G62" s="484">
        <v>215000.1</v>
      </c>
      <c r="H62" s="485">
        <v>15000.1</v>
      </c>
      <c r="I62" s="400">
        <v>0</v>
      </c>
      <c r="J62" s="400">
        <v>0</v>
      </c>
      <c r="K62" s="400">
        <v>4008.2</v>
      </c>
      <c r="L62" s="400">
        <v>0</v>
      </c>
      <c r="M62" s="400">
        <v>0</v>
      </c>
      <c r="N62" s="400">
        <v>173.11529048933608</v>
      </c>
      <c r="O62" s="400">
        <v>0</v>
      </c>
      <c r="P62" s="400">
        <v>0</v>
      </c>
      <c r="Q62" s="400">
        <v>0</v>
      </c>
      <c r="R62" s="400">
        <v>0</v>
      </c>
      <c r="S62" s="400">
        <v>0</v>
      </c>
      <c r="T62" s="400">
        <v>0</v>
      </c>
      <c r="U62" s="400">
        <v>0</v>
      </c>
      <c r="V62" s="400">
        <v>0</v>
      </c>
      <c r="W62" s="400">
        <v>0</v>
      </c>
      <c r="X62" s="486"/>
      <c r="Y62" s="486"/>
      <c r="Z62" s="486"/>
      <c r="AA62" s="486"/>
      <c r="AB62" s="400">
        <v>4181.3152904893359</v>
      </c>
      <c r="AC62" s="400">
        <v>0</v>
      </c>
      <c r="AD62" s="400">
        <v>0</v>
      </c>
      <c r="AE62" s="400">
        <v>0</v>
      </c>
      <c r="AF62" s="401"/>
      <c r="AG62" s="401"/>
      <c r="AH62" s="400">
        <v>0</v>
      </c>
      <c r="AI62" s="400">
        <v>0</v>
      </c>
      <c r="AJ62" s="400">
        <v>0</v>
      </c>
      <c r="AK62" s="400">
        <v>0</v>
      </c>
      <c r="AL62" s="481">
        <v>0</v>
      </c>
      <c r="AM62" s="297">
        <f t="shared" si="0"/>
        <v>4181.32</v>
      </c>
      <c r="AN62" s="296">
        <f>VLOOKUP(A62,'Official Claims 2016Q4'!$B$2:$U$434,7,FALSE)</f>
        <v>4181.32</v>
      </c>
      <c r="AO62" s="296">
        <f>VLOOKUP(A62,'Official Claims 2016Q4'!$B$2:$U$434,12,FALSE)</f>
        <v>0</v>
      </c>
      <c r="AP62" s="296">
        <f>VLOOKUP(A62,'Official Claims 2016Q4'!$B$2:$U$434,17,FALSE)</f>
        <v>0</v>
      </c>
      <c r="AQ62" s="296">
        <f>VLOOKUP(A62,'Official Claims 2016Q4'!$B$2:$U$434,18,FALSE)</f>
        <v>0</v>
      </c>
    </row>
    <row r="63" spans="1:43">
      <c r="A63" s="482" t="s">
        <v>673</v>
      </c>
      <c r="B63" s="483" t="s">
        <v>1117</v>
      </c>
      <c r="C63" s="411" t="s">
        <v>102</v>
      </c>
      <c r="D63" s="411" t="s">
        <v>12</v>
      </c>
      <c r="E63" s="411" t="s">
        <v>16</v>
      </c>
      <c r="F63" s="411" t="s">
        <v>48</v>
      </c>
      <c r="G63" s="484">
        <v>299443.17330000002</v>
      </c>
      <c r="H63" s="485">
        <v>71555.602600000013</v>
      </c>
      <c r="I63" s="400">
        <v>0</v>
      </c>
      <c r="J63" s="400">
        <v>0</v>
      </c>
      <c r="K63" s="400">
        <v>0</v>
      </c>
      <c r="L63" s="400">
        <v>0</v>
      </c>
      <c r="M63" s="400">
        <v>0</v>
      </c>
      <c r="N63" s="400">
        <v>-140.23474038159475</v>
      </c>
      <c r="O63" s="400">
        <v>0</v>
      </c>
      <c r="P63" s="400">
        <v>0</v>
      </c>
      <c r="Q63" s="400">
        <v>0</v>
      </c>
      <c r="R63" s="400">
        <v>0</v>
      </c>
      <c r="S63" s="400">
        <v>0</v>
      </c>
      <c r="T63" s="400">
        <v>0</v>
      </c>
      <c r="U63" s="400">
        <v>0</v>
      </c>
      <c r="V63" s="400">
        <v>0</v>
      </c>
      <c r="W63" s="400">
        <v>0</v>
      </c>
      <c r="X63" s="486"/>
      <c r="Y63" s="486"/>
      <c r="Z63" s="486"/>
      <c r="AA63" s="486"/>
      <c r="AB63" s="400">
        <v>-140.23474038159475</v>
      </c>
      <c r="AC63" s="400">
        <v>0</v>
      </c>
      <c r="AD63" s="400">
        <v>0</v>
      </c>
      <c r="AE63" s="400">
        <v>0</v>
      </c>
      <c r="AF63" s="401"/>
      <c r="AG63" s="401"/>
      <c r="AH63" s="400">
        <v>0</v>
      </c>
      <c r="AI63" s="400">
        <v>0</v>
      </c>
      <c r="AJ63" s="400">
        <v>0</v>
      </c>
      <c r="AK63" s="400">
        <v>0</v>
      </c>
      <c r="AL63" s="481">
        <v>0</v>
      </c>
      <c r="AM63" s="297">
        <f t="shared" si="0"/>
        <v>-140.23500000000001</v>
      </c>
      <c r="AN63" s="296">
        <f>VLOOKUP(A63,'Official Claims 2016Q4'!$B$2:$U$434,7,FALSE)</f>
        <v>-140.23500000000001</v>
      </c>
      <c r="AO63" s="296">
        <f>VLOOKUP(A63,'Official Claims 2016Q4'!$B$2:$U$434,12,FALSE)</f>
        <v>0</v>
      </c>
      <c r="AP63" s="296">
        <f>VLOOKUP(A63,'Official Claims 2016Q4'!$B$2:$U$434,17,FALSE)</f>
        <v>0</v>
      </c>
      <c r="AQ63" s="296">
        <f>VLOOKUP(A63,'Official Claims 2016Q4'!$B$2:$U$434,18,FALSE)</f>
        <v>0</v>
      </c>
    </row>
    <row r="64" spans="1:43">
      <c r="A64" s="482" t="s">
        <v>534</v>
      </c>
      <c r="B64" s="483" t="s">
        <v>1118</v>
      </c>
      <c r="C64" s="411" t="s">
        <v>102</v>
      </c>
      <c r="D64" s="411" t="s">
        <v>12</v>
      </c>
      <c r="E64" s="411" t="s">
        <v>16</v>
      </c>
      <c r="F64" s="411" t="s">
        <v>48</v>
      </c>
      <c r="G64" s="484">
        <v>325954.82939999999</v>
      </c>
      <c r="H64" s="485">
        <v>114015.99500000001</v>
      </c>
      <c r="I64" s="400">
        <v>0</v>
      </c>
      <c r="J64" s="400">
        <v>0</v>
      </c>
      <c r="K64" s="400">
        <v>0</v>
      </c>
      <c r="L64" s="400">
        <v>0</v>
      </c>
      <c r="M64" s="400">
        <v>0</v>
      </c>
      <c r="N64" s="400">
        <v>96913.718458744988</v>
      </c>
      <c r="O64" s="400">
        <v>0</v>
      </c>
      <c r="P64" s="400">
        <v>0</v>
      </c>
      <c r="Q64" s="400">
        <v>150541.81000000157</v>
      </c>
      <c r="R64" s="400">
        <v>0</v>
      </c>
      <c r="S64" s="400">
        <v>0</v>
      </c>
      <c r="T64" s="400">
        <v>0</v>
      </c>
      <c r="U64" s="400">
        <v>0</v>
      </c>
      <c r="V64" s="400">
        <v>0</v>
      </c>
      <c r="W64" s="400">
        <v>0</v>
      </c>
      <c r="X64" s="486"/>
      <c r="Y64" s="486"/>
      <c r="Z64" s="486"/>
      <c r="AA64" s="486"/>
      <c r="AB64" s="400">
        <v>96913.718458744988</v>
      </c>
      <c r="AC64" s="400">
        <v>0</v>
      </c>
      <c r="AD64" s="400">
        <v>0</v>
      </c>
      <c r="AE64" s="400">
        <v>150541.81000000157</v>
      </c>
      <c r="AF64" s="401"/>
      <c r="AG64" s="401"/>
      <c r="AH64" s="400">
        <v>0</v>
      </c>
      <c r="AI64" s="400">
        <v>0</v>
      </c>
      <c r="AJ64" s="400">
        <v>0</v>
      </c>
      <c r="AK64" s="400">
        <v>0</v>
      </c>
      <c r="AL64" s="481">
        <v>0</v>
      </c>
      <c r="AM64" s="297">
        <f t="shared" si="0"/>
        <v>247455.7</v>
      </c>
      <c r="AN64" s="296">
        <f>VLOOKUP(A64,'Official Claims 2016Q4'!$B$2:$U$434,7,FALSE)</f>
        <v>96913.7</v>
      </c>
      <c r="AO64" s="296">
        <f>VLOOKUP(A64,'Official Claims 2016Q4'!$B$2:$U$434,12,FALSE)</f>
        <v>150542</v>
      </c>
      <c r="AP64" s="296">
        <f>VLOOKUP(A64,'Official Claims 2016Q4'!$B$2:$U$434,17,FALSE)</f>
        <v>0</v>
      </c>
      <c r="AQ64" s="296">
        <f>VLOOKUP(A64,'Official Claims 2016Q4'!$B$2:$U$434,18,FALSE)</f>
        <v>0</v>
      </c>
    </row>
    <row r="65" spans="1:43">
      <c r="A65" s="482" t="s">
        <v>763</v>
      </c>
      <c r="B65" s="483" t="s">
        <v>1119</v>
      </c>
      <c r="C65" s="411" t="s">
        <v>102</v>
      </c>
      <c r="D65" s="411" t="s">
        <v>12</v>
      </c>
      <c r="E65" s="411" t="s">
        <v>16</v>
      </c>
      <c r="F65" s="411" t="s">
        <v>48</v>
      </c>
      <c r="G65" s="484">
        <v>174765.0263</v>
      </c>
      <c r="H65" s="485">
        <v>33842.8652</v>
      </c>
      <c r="I65" s="400">
        <v>0</v>
      </c>
      <c r="J65" s="400">
        <v>0</v>
      </c>
      <c r="K65" s="400">
        <v>-342.52</v>
      </c>
      <c r="L65" s="400">
        <v>0</v>
      </c>
      <c r="M65" s="400">
        <v>0</v>
      </c>
      <c r="N65" s="400">
        <v>13872.081514064335</v>
      </c>
      <c r="O65" s="400">
        <v>0</v>
      </c>
      <c r="P65" s="400">
        <v>0</v>
      </c>
      <c r="Q65" s="400">
        <v>36565.470000000074</v>
      </c>
      <c r="R65" s="400">
        <v>0</v>
      </c>
      <c r="S65" s="400">
        <v>0</v>
      </c>
      <c r="T65" s="400">
        <v>0</v>
      </c>
      <c r="U65" s="400">
        <v>0</v>
      </c>
      <c r="V65" s="400">
        <v>0</v>
      </c>
      <c r="W65" s="400">
        <v>7695.2599999999984</v>
      </c>
      <c r="X65" s="486"/>
      <c r="Y65" s="486"/>
      <c r="Z65" s="486"/>
      <c r="AA65" s="486"/>
      <c r="AB65" s="400">
        <v>13529.561514064335</v>
      </c>
      <c r="AC65" s="400">
        <v>0</v>
      </c>
      <c r="AD65" s="400">
        <v>0</v>
      </c>
      <c r="AE65" s="400">
        <v>36565.470000000074</v>
      </c>
      <c r="AF65" s="401"/>
      <c r="AG65" s="401"/>
      <c r="AH65" s="400">
        <v>0</v>
      </c>
      <c r="AI65" s="400">
        <v>0</v>
      </c>
      <c r="AJ65" s="400">
        <v>0</v>
      </c>
      <c r="AK65" s="400">
        <v>0</v>
      </c>
      <c r="AL65" s="481">
        <v>0</v>
      </c>
      <c r="AM65" s="297">
        <f t="shared" si="0"/>
        <v>57790.36</v>
      </c>
      <c r="AN65" s="296">
        <f>VLOOKUP(A65,'Official Claims 2016Q4'!$B$2:$U$434,7,FALSE)</f>
        <v>13529.6</v>
      </c>
      <c r="AO65" s="296">
        <f>VLOOKUP(A65,'Official Claims 2016Q4'!$B$2:$U$434,12,FALSE)</f>
        <v>36565.5</v>
      </c>
      <c r="AP65" s="296">
        <f>VLOOKUP(A65,'Official Claims 2016Q4'!$B$2:$U$434,17,FALSE)</f>
        <v>0</v>
      </c>
      <c r="AQ65" s="296">
        <f>VLOOKUP(A65,'Official Claims 2016Q4'!$B$2:$U$434,18,FALSE)</f>
        <v>7695.26</v>
      </c>
    </row>
    <row r="66" spans="1:43">
      <c r="A66" s="482" t="s">
        <v>623</v>
      </c>
      <c r="B66" s="483" t="s">
        <v>1120</v>
      </c>
      <c r="C66" s="411" t="s">
        <v>102</v>
      </c>
      <c r="D66" s="411" t="s">
        <v>12</v>
      </c>
      <c r="E66" s="411" t="s">
        <v>16</v>
      </c>
      <c r="F66" s="411" t="s">
        <v>48</v>
      </c>
      <c r="G66" s="484">
        <v>249014.59399999998</v>
      </c>
      <c r="H66" s="485">
        <v>46542.596299999997</v>
      </c>
      <c r="I66" s="400">
        <v>0</v>
      </c>
      <c r="J66" s="400">
        <v>0</v>
      </c>
      <c r="K66" s="400">
        <v>6149.46</v>
      </c>
      <c r="L66" s="400">
        <v>0</v>
      </c>
      <c r="M66" s="400">
        <v>0</v>
      </c>
      <c r="N66" s="400">
        <v>25077.187894314098</v>
      </c>
      <c r="O66" s="400">
        <v>0</v>
      </c>
      <c r="P66" s="400">
        <v>0</v>
      </c>
      <c r="Q66" s="400">
        <v>52661.099999999991</v>
      </c>
      <c r="R66" s="400">
        <v>0</v>
      </c>
      <c r="S66" s="400">
        <v>0</v>
      </c>
      <c r="T66" s="400">
        <v>0</v>
      </c>
      <c r="U66" s="400">
        <v>0</v>
      </c>
      <c r="V66" s="400">
        <v>0</v>
      </c>
      <c r="W66" s="400">
        <v>34140.830000000104</v>
      </c>
      <c r="X66" s="486"/>
      <c r="Y66" s="486"/>
      <c r="Z66" s="486"/>
      <c r="AA66" s="486"/>
      <c r="AB66" s="400">
        <v>31226.647894314097</v>
      </c>
      <c r="AC66" s="400">
        <v>0</v>
      </c>
      <c r="AD66" s="400">
        <v>0</v>
      </c>
      <c r="AE66" s="400">
        <v>52661.099999999991</v>
      </c>
      <c r="AF66" s="401"/>
      <c r="AG66" s="401"/>
      <c r="AH66" s="400">
        <v>0</v>
      </c>
      <c r="AI66" s="400">
        <v>0</v>
      </c>
      <c r="AJ66" s="400">
        <v>0</v>
      </c>
      <c r="AK66" s="400">
        <v>0</v>
      </c>
      <c r="AL66" s="481">
        <v>0</v>
      </c>
      <c r="AM66" s="297">
        <f t="shared" si="0"/>
        <v>118028.5</v>
      </c>
      <c r="AN66" s="296">
        <f>VLOOKUP(A66,'Official Claims 2016Q4'!$B$2:$U$434,7,FALSE)</f>
        <v>31226.6</v>
      </c>
      <c r="AO66" s="296">
        <f>VLOOKUP(A66,'Official Claims 2016Q4'!$B$2:$U$434,12,FALSE)</f>
        <v>52661.1</v>
      </c>
      <c r="AP66" s="296">
        <f>VLOOKUP(A66,'Official Claims 2016Q4'!$B$2:$U$434,17,FALSE)</f>
        <v>0</v>
      </c>
      <c r="AQ66" s="296">
        <f>VLOOKUP(A66,'Official Claims 2016Q4'!$B$2:$U$434,18,FALSE)</f>
        <v>34140.800000000003</v>
      </c>
    </row>
    <row r="67" spans="1:43">
      <c r="A67" s="482" t="s">
        <v>624</v>
      </c>
      <c r="B67" s="483" t="s">
        <v>1121</v>
      </c>
      <c r="C67" s="411" t="s">
        <v>102</v>
      </c>
      <c r="D67" s="411" t="s">
        <v>12</v>
      </c>
      <c r="E67" s="411" t="s">
        <v>16</v>
      </c>
      <c r="F67" s="411" t="s">
        <v>48</v>
      </c>
      <c r="G67" s="484">
        <v>79436.592000000004</v>
      </c>
      <c r="H67" s="485">
        <v>20021.141099999997</v>
      </c>
      <c r="I67" s="400">
        <v>0</v>
      </c>
      <c r="J67" s="400">
        <v>0</v>
      </c>
      <c r="K67" s="400">
        <v>0</v>
      </c>
      <c r="L67" s="400">
        <v>0</v>
      </c>
      <c r="M67" s="400">
        <v>0</v>
      </c>
      <c r="N67" s="400">
        <v>13999.534552477839</v>
      </c>
      <c r="O67" s="400">
        <v>0</v>
      </c>
      <c r="P67" s="400">
        <v>0</v>
      </c>
      <c r="Q67" s="400">
        <v>20708.259999999973</v>
      </c>
      <c r="R67" s="400">
        <v>0</v>
      </c>
      <c r="S67" s="400">
        <v>0</v>
      </c>
      <c r="T67" s="400">
        <v>0</v>
      </c>
      <c r="U67" s="400">
        <v>0</v>
      </c>
      <c r="V67" s="400">
        <v>0</v>
      </c>
      <c r="W67" s="400">
        <v>6990.1899999999878</v>
      </c>
      <c r="X67" s="486"/>
      <c r="Y67" s="486"/>
      <c r="Z67" s="486"/>
      <c r="AA67" s="486"/>
      <c r="AB67" s="400">
        <v>13999.534552477839</v>
      </c>
      <c r="AC67" s="400">
        <v>0</v>
      </c>
      <c r="AD67" s="400">
        <v>0</v>
      </c>
      <c r="AE67" s="400">
        <v>20708.259999999973</v>
      </c>
      <c r="AF67" s="401"/>
      <c r="AG67" s="401"/>
      <c r="AH67" s="400">
        <v>0</v>
      </c>
      <c r="AI67" s="400">
        <v>0</v>
      </c>
      <c r="AJ67" s="400">
        <v>0</v>
      </c>
      <c r="AK67" s="400">
        <v>0</v>
      </c>
      <c r="AL67" s="481">
        <v>0</v>
      </c>
      <c r="AM67" s="297">
        <f t="shared" si="0"/>
        <v>41697.990000000005</v>
      </c>
      <c r="AN67" s="296">
        <f>VLOOKUP(A67,'Official Claims 2016Q4'!$B$2:$U$434,7,FALSE)</f>
        <v>13999.5</v>
      </c>
      <c r="AO67" s="296">
        <f>VLOOKUP(A67,'Official Claims 2016Q4'!$B$2:$U$434,12,FALSE)</f>
        <v>20708.3</v>
      </c>
      <c r="AP67" s="296">
        <f>VLOOKUP(A67,'Official Claims 2016Q4'!$B$2:$U$434,17,FALSE)</f>
        <v>0</v>
      </c>
      <c r="AQ67" s="296">
        <f>VLOOKUP(A67,'Official Claims 2016Q4'!$B$2:$U$434,18,FALSE)</f>
        <v>6990.19</v>
      </c>
    </row>
    <row r="68" spans="1:43">
      <c r="A68" s="482" t="s">
        <v>674</v>
      </c>
      <c r="B68" s="483" t="s">
        <v>1122</v>
      </c>
      <c r="C68" s="411" t="s">
        <v>102</v>
      </c>
      <c r="D68" s="411" t="s">
        <v>12</v>
      </c>
      <c r="E68" s="411" t="s">
        <v>16</v>
      </c>
      <c r="F68" s="411" t="s">
        <v>48</v>
      </c>
      <c r="G68" s="484">
        <v>47822.012700000007</v>
      </c>
      <c r="H68" s="485">
        <v>18355.563900000001</v>
      </c>
      <c r="I68" s="400">
        <v>0</v>
      </c>
      <c r="J68" s="400">
        <v>0</v>
      </c>
      <c r="K68" s="400">
        <v>7372.5</v>
      </c>
      <c r="L68" s="400">
        <v>0</v>
      </c>
      <c r="M68" s="400">
        <v>0</v>
      </c>
      <c r="N68" s="400">
        <v>5580.3168282540973</v>
      </c>
      <c r="O68" s="400">
        <v>0</v>
      </c>
      <c r="P68" s="400">
        <v>0</v>
      </c>
      <c r="Q68" s="400">
        <v>23640.190000000053</v>
      </c>
      <c r="R68" s="400">
        <v>0</v>
      </c>
      <c r="S68" s="400">
        <v>0</v>
      </c>
      <c r="T68" s="400">
        <v>0</v>
      </c>
      <c r="U68" s="400">
        <v>0</v>
      </c>
      <c r="V68" s="400">
        <v>0</v>
      </c>
      <c r="W68" s="400">
        <v>5519.2400000000034</v>
      </c>
      <c r="X68" s="486"/>
      <c r="Y68" s="486"/>
      <c r="Z68" s="486"/>
      <c r="AA68" s="486"/>
      <c r="AB68" s="400">
        <v>12952.816828254097</v>
      </c>
      <c r="AC68" s="400">
        <v>0</v>
      </c>
      <c r="AD68" s="400">
        <v>0</v>
      </c>
      <c r="AE68" s="400">
        <v>23640.190000000053</v>
      </c>
      <c r="AF68" s="401"/>
      <c r="AG68" s="401"/>
      <c r="AH68" s="400">
        <v>0</v>
      </c>
      <c r="AI68" s="400">
        <v>0</v>
      </c>
      <c r="AJ68" s="400">
        <v>0</v>
      </c>
      <c r="AK68" s="400">
        <v>0</v>
      </c>
      <c r="AL68" s="481">
        <v>0</v>
      </c>
      <c r="AM68" s="297">
        <f t="shared" si="0"/>
        <v>42112.24</v>
      </c>
      <c r="AN68" s="296">
        <f>VLOOKUP(A68,'Official Claims 2016Q4'!$B$2:$U$434,7,FALSE)</f>
        <v>12952.8</v>
      </c>
      <c r="AO68" s="296">
        <f>VLOOKUP(A68,'Official Claims 2016Q4'!$B$2:$U$434,12,FALSE)</f>
        <v>23640.2</v>
      </c>
      <c r="AP68" s="296">
        <f>VLOOKUP(A68,'Official Claims 2016Q4'!$B$2:$U$434,17,FALSE)</f>
        <v>0</v>
      </c>
      <c r="AQ68" s="296">
        <f>VLOOKUP(A68,'Official Claims 2016Q4'!$B$2:$U$434,18,FALSE)</f>
        <v>5519.24</v>
      </c>
    </row>
    <row r="69" spans="1:43">
      <c r="A69" s="482" t="s">
        <v>675</v>
      </c>
      <c r="B69" s="483" t="s">
        <v>1123</v>
      </c>
      <c r="C69" s="411" t="s">
        <v>102</v>
      </c>
      <c r="D69" s="411" t="s">
        <v>12</v>
      </c>
      <c r="E69" s="411" t="s">
        <v>16</v>
      </c>
      <c r="F69" s="411" t="s">
        <v>48</v>
      </c>
      <c r="G69" s="484">
        <v>48213.374800000005</v>
      </c>
      <c r="H69" s="485">
        <v>14746.925999999999</v>
      </c>
      <c r="I69" s="400">
        <v>0</v>
      </c>
      <c r="J69" s="400">
        <v>0</v>
      </c>
      <c r="K69" s="400">
        <v>0</v>
      </c>
      <c r="L69" s="400">
        <v>0</v>
      </c>
      <c r="M69" s="400">
        <v>0</v>
      </c>
      <c r="N69" s="400">
        <v>5885.5115174994717</v>
      </c>
      <c r="O69" s="400">
        <v>0</v>
      </c>
      <c r="P69" s="400">
        <v>0</v>
      </c>
      <c r="Q69" s="400">
        <v>4774.8399999999929</v>
      </c>
      <c r="R69" s="400">
        <v>0</v>
      </c>
      <c r="S69" s="400">
        <v>0</v>
      </c>
      <c r="T69" s="400">
        <v>0</v>
      </c>
      <c r="U69" s="400">
        <v>0</v>
      </c>
      <c r="V69" s="400">
        <v>0</v>
      </c>
      <c r="W69" s="400">
        <v>1497.9999999999909</v>
      </c>
      <c r="X69" s="486"/>
      <c r="Y69" s="486"/>
      <c r="Z69" s="486"/>
      <c r="AA69" s="486"/>
      <c r="AB69" s="400">
        <v>5885.5115174994717</v>
      </c>
      <c r="AC69" s="400">
        <v>0</v>
      </c>
      <c r="AD69" s="400">
        <v>0</v>
      </c>
      <c r="AE69" s="400">
        <v>4774.8399999999929</v>
      </c>
      <c r="AF69" s="401"/>
      <c r="AG69" s="401"/>
      <c r="AH69" s="400">
        <v>0</v>
      </c>
      <c r="AI69" s="400">
        <v>0</v>
      </c>
      <c r="AJ69" s="400">
        <v>0</v>
      </c>
      <c r="AK69" s="400">
        <v>0</v>
      </c>
      <c r="AL69" s="481">
        <v>0</v>
      </c>
      <c r="AM69" s="297">
        <f t="shared" si="0"/>
        <v>12158.35</v>
      </c>
      <c r="AN69" s="296">
        <f>VLOOKUP(A69,'Official Claims 2016Q4'!$B$2:$U$434,7,FALSE)</f>
        <v>5885.51</v>
      </c>
      <c r="AO69" s="296">
        <f>VLOOKUP(A69,'Official Claims 2016Q4'!$B$2:$U$434,12,FALSE)</f>
        <v>4774.84</v>
      </c>
      <c r="AP69" s="296">
        <f>VLOOKUP(A69,'Official Claims 2016Q4'!$B$2:$U$434,17,FALSE)</f>
        <v>0</v>
      </c>
      <c r="AQ69" s="296">
        <f>VLOOKUP(A69,'Official Claims 2016Q4'!$B$2:$U$434,18,FALSE)</f>
        <v>1498</v>
      </c>
    </row>
    <row r="70" spans="1:43">
      <c r="A70" s="482" t="s">
        <v>625</v>
      </c>
      <c r="B70" s="483" t="s">
        <v>1124</v>
      </c>
      <c r="C70" s="411" t="s">
        <v>102</v>
      </c>
      <c r="D70" s="411" t="s">
        <v>12</v>
      </c>
      <c r="E70" s="411" t="s">
        <v>16</v>
      </c>
      <c r="F70" s="411" t="s">
        <v>48</v>
      </c>
      <c r="G70" s="484">
        <v>61965.712999999996</v>
      </c>
      <c r="H70" s="485">
        <v>12799.591</v>
      </c>
      <c r="I70" s="400">
        <v>0</v>
      </c>
      <c r="J70" s="400">
        <v>0</v>
      </c>
      <c r="K70" s="400">
        <v>371.03</v>
      </c>
      <c r="L70" s="400">
        <v>0</v>
      </c>
      <c r="M70" s="400">
        <v>0</v>
      </c>
      <c r="N70" s="400">
        <v>8726.2056731118628</v>
      </c>
      <c r="O70" s="400">
        <v>0</v>
      </c>
      <c r="P70" s="400">
        <v>0</v>
      </c>
      <c r="Q70" s="400">
        <v>17662.170000000042</v>
      </c>
      <c r="R70" s="400">
        <v>0</v>
      </c>
      <c r="S70" s="400">
        <v>0</v>
      </c>
      <c r="T70" s="400">
        <v>0</v>
      </c>
      <c r="U70" s="400">
        <v>0</v>
      </c>
      <c r="V70" s="400">
        <v>0</v>
      </c>
      <c r="W70" s="400">
        <v>7088.929999999993</v>
      </c>
      <c r="X70" s="486"/>
      <c r="Y70" s="486"/>
      <c r="Z70" s="486"/>
      <c r="AA70" s="486"/>
      <c r="AB70" s="400">
        <v>9097.2356731118634</v>
      </c>
      <c r="AC70" s="400">
        <v>0</v>
      </c>
      <c r="AD70" s="400">
        <v>0</v>
      </c>
      <c r="AE70" s="400">
        <v>17662.170000000042</v>
      </c>
      <c r="AF70" s="401"/>
      <c r="AG70" s="401"/>
      <c r="AH70" s="400">
        <v>0</v>
      </c>
      <c r="AI70" s="400">
        <v>0</v>
      </c>
      <c r="AJ70" s="400">
        <v>0</v>
      </c>
      <c r="AK70" s="400">
        <v>0</v>
      </c>
      <c r="AL70" s="481">
        <v>0</v>
      </c>
      <c r="AM70" s="297">
        <f t="shared" si="0"/>
        <v>33848.370000000003</v>
      </c>
      <c r="AN70" s="296">
        <f>VLOOKUP(A70,'Official Claims 2016Q4'!$B$2:$U$434,7,FALSE)</f>
        <v>9097.24</v>
      </c>
      <c r="AO70" s="296">
        <f>VLOOKUP(A70,'Official Claims 2016Q4'!$B$2:$U$434,12,FALSE)</f>
        <v>17662.2</v>
      </c>
      <c r="AP70" s="296">
        <f>VLOOKUP(A70,'Official Claims 2016Q4'!$B$2:$U$434,17,FALSE)</f>
        <v>0</v>
      </c>
      <c r="AQ70" s="296">
        <f>VLOOKUP(A70,'Official Claims 2016Q4'!$B$2:$U$434,18,FALSE)</f>
        <v>7088.93</v>
      </c>
    </row>
    <row r="71" spans="1:43">
      <c r="A71" s="482" t="s">
        <v>764</v>
      </c>
      <c r="B71" s="483" t="s">
        <v>1125</v>
      </c>
      <c r="C71" s="411" t="s">
        <v>102</v>
      </c>
      <c r="D71" s="411" t="s">
        <v>12</v>
      </c>
      <c r="E71" s="411" t="s">
        <v>16</v>
      </c>
      <c r="F71" s="411" t="s">
        <v>48</v>
      </c>
      <c r="G71" s="484">
        <v>53769.606200000002</v>
      </c>
      <c r="H71" s="485">
        <v>11836.708699999999</v>
      </c>
      <c r="I71" s="400">
        <v>0</v>
      </c>
      <c r="J71" s="400">
        <v>0</v>
      </c>
      <c r="K71" s="400">
        <v>0</v>
      </c>
      <c r="L71" s="400">
        <v>0</v>
      </c>
      <c r="M71" s="400">
        <v>0</v>
      </c>
      <c r="N71" s="400">
        <v>4427.9750864825946</v>
      </c>
      <c r="O71" s="400">
        <v>0</v>
      </c>
      <c r="P71" s="400">
        <v>0</v>
      </c>
      <c r="Q71" s="400">
        <v>8589.9300000000803</v>
      </c>
      <c r="R71" s="400">
        <v>0</v>
      </c>
      <c r="S71" s="400">
        <v>0</v>
      </c>
      <c r="T71" s="400">
        <v>0</v>
      </c>
      <c r="U71" s="400">
        <v>0</v>
      </c>
      <c r="V71" s="400">
        <v>0</v>
      </c>
      <c r="W71" s="400">
        <v>2374.2399999999943</v>
      </c>
      <c r="X71" s="486"/>
      <c r="Y71" s="486"/>
      <c r="Z71" s="486"/>
      <c r="AA71" s="486"/>
      <c r="AB71" s="400">
        <v>4427.9750864825946</v>
      </c>
      <c r="AC71" s="400">
        <v>0</v>
      </c>
      <c r="AD71" s="400">
        <v>0</v>
      </c>
      <c r="AE71" s="400">
        <v>8589.9300000000803</v>
      </c>
      <c r="AF71" s="401"/>
      <c r="AG71" s="401"/>
      <c r="AH71" s="400">
        <v>0</v>
      </c>
      <c r="AI71" s="400">
        <v>0</v>
      </c>
      <c r="AJ71" s="400">
        <v>0</v>
      </c>
      <c r="AK71" s="400">
        <v>0</v>
      </c>
      <c r="AL71" s="481">
        <v>0</v>
      </c>
      <c r="AM71" s="297">
        <f t="shared" ref="AM71:AM99" si="1">SUM(AN71:AQ71)</f>
        <v>15392.15</v>
      </c>
      <c r="AN71" s="296">
        <f>VLOOKUP(A71,'Official Claims 2016Q4'!$B$2:$U$434,7,FALSE)</f>
        <v>4427.9799999999996</v>
      </c>
      <c r="AO71" s="296">
        <f>VLOOKUP(A71,'Official Claims 2016Q4'!$B$2:$U$434,12,FALSE)</f>
        <v>8589.93</v>
      </c>
      <c r="AP71" s="296">
        <f>VLOOKUP(A71,'Official Claims 2016Q4'!$B$2:$U$434,17,FALSE)</f>
        <v>0</v>
      </c>
      <c r="AQ71" s="296">
        <f>VLOOKUP(A71,'Official Claims 2016Q4'!$B$2:$U$434,18,FALSE)</f>
        <v>2374.2399999999998</v>
      </c>
    </row>
    <row r="72" spans="1:43">
      <c r="A72" s="482" t="s">
        <v>690</v>
      </c>
      <c r="B72" s="483" t="s">
        <v>1126</v>
      </c>
      <c r="C72" s="411" t="s">
        <v>102</v>
      </c>
      <c r="D72" s="411" t="s">
        <v>12</v>
      </c>
      <c r="E72" s="411" t="s">
        <v>16</v>
      </c>
      <c r="F72" s="411" t="s">
        <v>48</v>
      </c>
      <c r="G72" s="484">
        <v>195426.99650000001</v>
      </c>
      <c r="H72" s="485">
        <v>38368.121599999999</v>
      </c>
      <c r="I72" s="400">
        <v>0</v>
      </c>
      <c r="J72" s="400">
        <v>0</v>
      </c>
      <c r="K72" s="400">
        <v>2878.41</v>
      </c>
      <c r="L72" s="400">
        <v>0</v>
      </c>
      <c r="M72" s="400">
        <v>0</v>
      </c>
      <c r="N72" s="400">
        <v>16819.778077260042</v>
      </c>
      <c r="O72" s="400">
        <v>0</v>
      </c>
      <c r="P72" s="400">
        <v>0</v>
      </c>
      <c r="Q72" s="400">
        <v>81279.590000000142</v>
      </c>
      <c r="R72" s="400">
        <v>0</v>
      </c>
      <c r="S72" s="400">
        <v>0</v>
      </c>
      <c r="T72" s="400">
        <v>0</v>
      </c>
      <c r="U72" s="400">
        <v>0</v>
      </c>
      <c r="V72" s="400">
        <v>0</v>
      </c>
      <c r="W72" s="400">
        <v>9712.9299999999712</v>
      </c>
      <c r="X72" s="486"/>
      <c r="Y72" s="486"/>
      <c r="Z72" s="486"/>
      <c r="AA72" s="486"/>
      <c r="AB72" s="400">
        <v>19698.188077260042</v>
      </c>
      <c r="AC72" s="400">
        <v>0</v>
      </c>
      <c r="AD72" s="400">
        <v>0</v>
      </c>
      <c r="AE72" s="400">
        <v>81279.590000000142</v>
      </c>
      <c r="AF72" s="401"/>
      <c r="AG72" s="401"/>
      <c r="AH72" s="400">
        <v>0</v>
      </c>
      <c r="AI72" s="400">
        <v>0</v>
      </c>
      <c r="AJ72" s="400">
        <v>0</v>
      </c>
      <c r="AK72" s="400">
        <v>0</v>
      </c>
      <c r="AL72" s="481">
        <v>0</v>
      </c>
      <c r="AM72" s="297">
        <f t="shared" si="1"/>
        <v>110690.73000000001</v>
      </c>
      <c r="AN72" s="296">
        <f>VLOOKUP(A72,'Official Claims 2016Q4'!$B$2:$U$434,7,FALSE)</f>
        <v>19698.2</v>
      </c>
      <c r="AO72" s="296">
        <f>VLOOKUP(A72,'Official Claims 2016Q4'!$B$2:$U$434,12,FALSE)</f>
        <v>81279.600000000006</v>
      </c>
      <c r="AP72" s="296">
        <f>VLOOKUP(A72,'Official Claims 2016Q4'!$B$2:$U$434,17,FALSE)</f>
        <v>0</v>
      </c>
      <c r="AQ72" s="296">
        <f>VLOOKUP(A72,'Official Claims 2016Q4'!$B$2:$U$434,18,FALSE)</f>
        <v>9712.93</v>
      </c>
    </row>
    <row r="73" spans="1:43">
      <c r="A73" s="482" t="s">
        <v>627</v>
      </c>
      <c r="B73" s="483" t="s">
        <v>1127</v>
      </c>
      <c r="C73" s="411" t="s">
        <v>102</v>
      </c>
      <c r="D73" s="411" t="s">
        <v>12</v>
      </c>
      <c r="E73" s="411" t="s">
        <v>16</v>
      </c>
      <c r="F73" s="411" t="s">
        <v>48</v>
      </c>
      <c r="G73" s="484">
        <v>0</v>
      </c>
      <c r="H73" s="485">
        <v>0</v>
      </c>
      <c r="I73" s="400">
        <v>0</v>
      </c>
      <c r="J73" s="400">
        <v>0</v>
      </c>
      <c r="K73" s="400">
        <v>8598.75</v>
      </c>
      <c r="L73" s="400">
        <v>0</v>
      </c>
      <c r="M73" s="400">
        <v>0</v>
      </c>
      <c r="N73" s="400">
        <v>4256.3462218521854</v>
      </c>
      <c r="O73" s="400">
        <v>0</v>
      </c>
      <c r="P73" s="400">
        <v>0</v>
      </c>
      <c r="Q73" s="400">
        <v>64483.219999999987</v>
      </c>
      <c r="R73" s="400">
        <v>0</v>
      </c>
      <c r="S73" s="400">
        <v>0</v>
      </c>
      <c r="T73" s="400">
        <v>0</v>
      </c>
      <c r="U73" s="400">
        <v>0</v>
      </c>
      <c r="V73" s="400">
        <v>0</v>
      </c>
      <c r="W73" s="400">
        <v>4587.1699999999992</v>
      </c>
      <c r="X73" s="486"/>
      <c r="Y73" s="486"/>
      <c r="Z73" s="486"/>
      <c r="AA73" s="486"/>
      <c r="AB73" s="400">
        <v>12855.096221852185</v>
      </c>
      <c r="AC73" s="400">
        <v>0</v>
      </c>
      <c r="AD73" s="400">
        <v>0</v>
      </c>
      <c r="AE73" s="400">
        <v>64483.219999999987</v>
      </c>
      <c r="AF73" s="401"/>
      <c r="AG73" s="401"/>
      <c r="AH73" s="400">
        <v>0</v>
      </c>
      <c r="AI73" s="400">
        <v>0</v>
      </c>
      <c r="AJ73" s="400">
        <v>0</v>
      </c>
      <c r="AK73" s="400">
        <v>0</v>
      </c>
      <c r="AL73" s="481">
        <v>0</v>
      </c>
      <c r="AM73" s="297">
        <f t="shared" si="1"/>
        <v>81925.47</v>
      </c>
      <c r="AN73" s="296">
        <f>VLOOKUP(A73,'Official Claims 2016Q4'!$B$2:$U$434,7,FALSE)</f>
        <v>12855.1</v>
      </c>
      <c r="AO73" s="296">
        <f>VLOOKUP(A73,'Official Claims 2016Q4'!$B$2:$U$434,12,FALSE)</f>
        <v>64483.199999999997</v>
      </c>
      <c r="AP73" s="296">
        <f>VLOOKUP(A73,'Official Claims 2016Q4'!$B$2:$U$434,17,FALSE)</f>
        <v>0</v>
      </c>
      <c r="AQ73" s="296">
        <f>VLOOKUP(A73,'Official Claims 2016Q4'!$B$2:$U$434,18,FALSE)</f>
        <v>4587.17</v>
      </c>
    </row>
    <row r="74" spans="1:43">
      <c r="A74" s="482" t="s">
        <v>635</v>
      </c>
      <c r="B74" s="483" t="s">
        <v>1128</v>
      </c>
      <c r="C74" s="411" t="s">
        <v>102</v>
      </c>
      <c r="D74" s="411" t="s">
        <v>12</v>
      </c>
      <c r="E74" s="411" t="s">
        <v>16</v>
      </c>
      <c r="F74" s="411" t="s">
        <v>48</v>
      </c>
      <c r="G74" s="484">
        <v>0</v>
      </c>
      <c r="H74" s="485">
        <v>0</v>
      </c>
      <c r="I74" s="400">
        <v>0</v>
      </c>
      <c r="J74" s="400">
        <v>0</v>
      </c>
      <c r="K74" s="400">
        <v>4976.5200000000004</v>
      </c>
      <c r="L74" s="400">
        <v>0</v>
      </c>
      <c r="M74" s="400">
        <v>0</v>
      </c>
      <c r="N74" s="400">
        <v>6067.7547608517343</v>
      </c>
      <c r="O74" s="400">
        <v>0</v>
      </c>
      <c r="P74" s="400">
        <v>0</v>
      </c>
      <c r="Q74" s="400">
        <v>30958.810000000009</v>
      </c>
      <c r="R74" s="400">
        <v>0</v>
      </c>
      <c r="S74" s="400">
        <v>0</v>
      </c>
      <c r="T74" s="400">
        <v>0</v>
      </c>
      <c r="U74" s="400">
        <v>0</v>
      </c>
      <c r="V74" s="400">
        <v>0</v>
      </c>
      <c r="W74" s="400">
        <v>4983.5200000000004</v>
      </c>
      <c r="X74" s="486"/>
      <c r="Y74" s="486"/>
      <c r="Z74" s="486"/>
      <c r="AA74" s="486"/>
      <c r="AB74" s="400">
        <v>11044.274760851735</v>
      </c>
      <c r="AC74" s="400">
        <v>0</v>
      </c>
      <c r="AD74" s="400">
        <v>0</v>
      </c>
      <c r="AE74" s="400">
        <v>30958.810000000009</v>
      </c>
      <c r="AF74" s="401"/>
      <c r="AG74" s="401"/>
      <c r="AH74" s="400">
        <v>0</v>
      </c>
      <c r="AI74" s="400">
        <v>0</v>
      </c>
      <c r="AJ74" s="400">
        <v>0</v>
      </c>
      <c r="AK74" s="400">
        <v>0</v>
      </c>
      <c r="AL74" s="481">
        <v>0</v>
      </c>
      <c r="AM74" s="297">
        <f t="shared" si="1"/>
        <v>46986.619999999995</v>
      </c>
      <c r="AN74" s="296">
        <f>VLOOKUP(A74,'Official Claims 2016Q4'!$B$2:$U$434,7,FALSE)</f>
        <v>11044.3</v>
      </c>
      <c r="AO74" s="296">
        <f>VLOOKUP(A74,'Official Claims 2016Q4'!$B$2:$U$434,12,FALSE)</f>
        <v>30958.799999999999</v>
      </c>
      <c r="AP74" s="296">
        <f>VLOOKUP(A74,'Official Claims 2016Q4'!$B$2:$U$434,17,FALSE)</f>
        <v>0</v>
      </c>
      <c r="AQ74" s="296">
        <f>VLOOKUP(A74,'Official Claims 2016Q4'!$B$2:$U$434,18,FALSE)</f>
        <v>4983.5200000000004</v>
      </c>
    </row>
    <row r="75" spans="1:43">
      <c r="A75" s="482" t="s">
        <v>760</v>
      </c>
      <c r="B75" s="483" t="s">
        <v>1129</v>
      </c>
      <c r="C75" s="411" t="s">
        <v>82</v>
      </c>
      <c r="D75" s="411" t="s">
        <v>12</v>
      </c>
      <c r="E75" s="411" t="s">
        <v>16</v>
      </c>
      <c r="F75" s="411" t="s">
        <v>48</v>
      </c>
      <c r="G75" s="484">
        <v>0</v>
      </c>
      <c r="H75" s="485">
        <v>0</v>
      </c>
      <c r="I75" s="400">
        <v>0</v>
      </c>
      <c r="J75" s="400">
        <v>0</v>
      </c>
      <c r="K75" s="400">
        <v>0</v>
      </c>
      <c r="L75" s="400">
        <v>0</v>
      </c>
      <c r="M75" s="400">
        <v>0</v>
      </c>
      <c r="N75" s="400">
        <v>0</v>
      </c>
      <c r="O75" s="400">
        <v>0</v>
      </c>
      <c r="P75" s="400">
        <v>0</v>
      </c>
      <c r="Q75" s="400">
        <v>0</v>
      </c>
      <c r="R75" s="400">
        <v>0</v>
      </c>
      <c r="S75" s="400">
        <v>0</v>
      </c>
      <c r="T75" s="400"/>
      <c r="U75" s="400">
        <v>0</v>
      </c>
      <c r="V75" s="400">
        <v>0</v>
      </c>
      <c r="W75" s="400"/>
      <c r="X75" s="486"/>
      <c r="Y75" s="486"/>
      <c r="Z75" s="486"/>
      <c r="AA75" s="486"/>
      <c r="AB75" s="400">
        <v>0</v>
      </c>
      <c r="AC75" s="400">
        <v>0</v>
      </c>
      <c r="AD75" s="400">
        <v>0</v>
      </c>
      <c r="AE75" s="400">
        <v>0</v>
      </c>
      <c r="AF75" s="401"/>
      <c r="AG75" s="401"/>
      <c r="AH75" s="400">
        <v>0</v>
      </c>
      <c r="AI75" s="400"/>
      <c r="AJ75" s="400">
        <v>0</v>
      </c>
      <c r="AK75" s="400">
        <v>0</v>
      </c>
      <c r="AL75" s="481">
        <v>0</v>
      </c>
      <c r="AM75" s="297">
        <f t="shared" si="1"/>
        <v>0</v>
      </c>
      <c r="AN75" s="296">
        <f>VLOOKUP(A75,'Official Claims 2016Q4'!$B$2:$U$434,7,FALSE)</f>
        <v>0</v>
      </c>
      <c r="AO75" s="296">
        <f>VLOOKUP(A75,'Official Claims 2016Q4'!$B$2:$U$434,12,FALSE)</f>
        <v>0</v>
      </c>
      <c r="AP75" s="296">
        <f>VLOOKUP(A75,'Official Claims 2016Q4'!$B$2:$U$434,17,FALSE)</f>
        <v>0</v>
      </c>
      <c r="AQ75" s="296">
        <f>VLOOKUP(A75,'Official Claims 2016Q4'!$B$2:$U$434,18,FALSE)</f>
        <v>0</v>
      </c>
    </row>
    <row r="76" spans="1:43">
      <c r="A76" s="482" t="s">
        <v>561</v>
      </c>
      <c r="B76" s="483" t="s">
        <v>1130</v>
      </c>
      <c r="C76" s="411" t="s">
        <v>82</v>
      </c>
      <c r="D76" s="411" t="s">
        <v>13</v>
      </c>
      <c r="E76" s="411" t="s">
        <v>15</v>
      </c>
      <c r="F76" s="411" t="s">
        <v>67</v>
      </c>
      <c r="G76" s="484">
        <v>745183.11813114106</v>
      </c>
      <c r="H76" s="485">
        <v>36004.00210000002</v>
      </c>
      <c r="I76" s="400">
        <v>0</v>
      </c>
      <c r="J76" s="400">
        <v>0</v>
      </c>
      <c r="K76" s="400">
        <v>21787.42</v>
      </c>
      <c r="L76" s="400">
        <v>0</v>
      </c>
      <c r="M76" s="400">
        <v>0</v>
      </c>
      <c r="N76" s="400">
        <v>19654.050000000003</v>
      </c>
      <c r="O76" s="400">
        <v>0</v>
      </c>
      <c r="P76" s="400">
        <v>0</v>
      </c>
      <c r="Q76" s="400">
        <v>517934.36000000476</v>
      </c>
      <c r="R76" s="400">
        <v>0</v>
      </c>
      <c r="S76" s="400">
        <v>0</v>
      </c>
      <c r="T76" s="400">
        <v>609171.53</v>
      </c>
      <c r="U76" s="400">
        <v>0</v>
      </c>
      <c r="V76" s="400">
        <v>0</v>
      </c>
      <c r="W76" s="400">
        <v>611.72000000000116</v>
      </c>
      <c r="X76" s="486"/>
      <c r="Y76" s="486"/>
      <c r="Z76" s="486"/>
      <c r="AA76" s="486"/>
      <c r="AB76" s="400">
        <v>41441.47</v>
      </c>
      <c r="AC76" s="400">
        <v>0</v>
      </c>
      <c r="AD76" s="400">
        <v>0</v>
      </c>
      <c r="AE76" s="400">
        <v>517934.36000000476</v>
      </c>
      <c r="AF76" s="401"/>
      <c r="AG76" s="401"/>
      <c r="AH76" s="400">
        <v>0</v>
      </c>
      <c r="AI76" s="400">
        <v>609171.53</v>
      </c>
      <c r="AJ76" s="400">
        <v>0</v>
      </c>
      <c r="AK76" s="400">
        <v>0</v>
      </c>
      <c r="AL76" s="481">
        <v>0</v>
      </c>
      <c r="AM76" s="297">
        <f t="shared" si="1"/>
        <v>1082704.5599999998</v>
      </c>
      <c r="AN76" s="296">
        <f>VLOOKUP(A76,'Official Claims 2016Q4'!$B$2:$U$434,7,FALSE)</f>
        <v>41441.5</v>
      </c>
      <c r="AO76" s="296">
        <f>VLOOKUP(A76,'Official Claims 2016Q4'!$B$2:$U$434,12,FALSE)</f>
        <v>589144</v>
      </c>
      <c r="AP76" s="296">
        <f>VLOOKUP(A76,'Official Claims 2016Q4'!$B$2:$U$434,17,FALSE)</f>
        <v>451507.33999999997</v>
      </c>
      <c r="AQ76" s="296">
        <f>VLOOKUP(A76,'Official Claims 2016Q4'!$B$2:$U$434,18,FALSE)</f>
        <v>611.72</v>
      </c>
    </row>
    <row r="77" spans="1:43">
      <c r="A77" s="482" t="s">
        <v>630</v>
      </c>
      <c r="B77" s="483" t="s">
        <v>1131</v>
      </c>
      <c r="C77" s="411" t="s">
        <v>82</v>
      </c>
      <c r="D77" s="411" t="s">
        <v>12</v>
      </c>
      <c r="E77" s="411" t="s">
        <v>15</v>
      </c>
      <c r="F77" s="411" t="s">
        <v>67</v>
      </c>
      <c r="G77" s="484">
        <v>1226514.7009000001</v>
      </c>
      <c r="H77" s="485">
        <v>30793.945399999997</v>
      </c>
      <c r="I77" s="400">
        <v>0</v>
      </c>
      <c r="J77" s="400">
        <v>0</v>
      </c>
      <c r="K77" s="400">
        <v>48566.75</v>
      </c>
      <c r="L77" s="400">
        <v>0</v>
      </c>
      <c r="M77" s="400">
        <v>0</v>
      </c>
      <c r="N77" s="400">
        <v>23521.570000000269</v>
      </c>
      <c r="O77" s="400">
        <v>0</v>
      </c>
      <c r="P77" s="400">
        <v>0</v>
      </c>
      <c r="Q77" s="400">
        <v>297688.27000000078</v>
      </c>
      <c r="R77" s="400">
        <v>0</v>
      </c>
      <c r="S77" s="400">
        <v>0</v>
      </c>
      <c r="T77" s="400">
        <v>264354.8</v>
      </c>
      <c r="U77" s="400">
        <v>0</v>
      </c>
      <c r="V77" s="400">
        <v>0</v>
      </c>
      <c r="W77" s="400">
        <v>56396.44</v>
      </c>
      <c r="X77" s="486"/>
      <c r="Y77" s="486"/>
      <c r="Z77" s="486"/>
      <c r="AA77" s="486"/>
      <c r="AB77" s="400">
        <v>72088.320000000269</v>
      </c>
      <c r="AC77" s="400">
        <v>0</v>
      </c>
      <c r="AD77" s="400">
        <v>0</v>
      </c>
      <c r="AE77" s="400">
        <v>297688.27000000078</v>
      </c>
      <c r="AF77" s="401"/>
      <c r="AG77" s="401"/>
      <c r="AH77" s="400">
        <v>0</v>
      </c>
      <c r="AI77" s="400">
        <v>264354.8</v>
      </c>
      <c r="AJ77" s="400">
        <v>0</v>
      </c>
      <c r="AK77" s="400">
        <v>0</v>
      </c>
      <c r="AL77" s="481">
        <v>0</v>
      </c>
      <c r="AM77" s="297">
        <f t="shared" si="1"/>
        <v>667656.17960000003</v>
      </c>
      <c r="AN77" s="296">
        <f>VLOOKUP(A77,'Official Claims 2016Q4'!$B$2:$U$434,7,FALSE)</f>
        <v>72088.3</v>
      </c>
      <c r="AO77" s="296">
        <f>VLOOKUP(A77,'Official Claims 2016Q4'!$B$2:$U$434,12,FALSE)</f>
        <v>276482</v>
      </c>
      <c r="AP77" s="296">
        <f>VLOOKUP(A77,'Official Claims 2016Q4'!$B$2:$U$434,17,FALSE)</f>
        <v>262689.47960000002</v>
      </c>
      <c r="AQ77" s="296">
        <f>VLOOKUP(A77,'Official Claims 2016Q4'!$B$2:$U$434,18,FALSE)</f>
        <v>56396.4</v>
      </c>
    </row>
    <row r="78" spans="1:43">
      <c r="A78" s="482" t="s">
        <v>686</v>
      </c>
      <c r="B78" s="483" t="s">
        <v>1132</v>
      </c>
      <c r="C78" s="411" t="s">
        <v>82</v>
      </c>
      <c r="D78" s="411" t="s">
        <v>14</v>
      </c>
      <c r="E78" s="411" t="s">
        <v>15</v>
      </c>
      <c r="F78" s="411" t="s">
        <v>67</v>
      </c>
      <c r="G78" s="484">
        <v>2545075.1054000002</v>
      </c>
      <c r="H78" s="485">
        <v>167031.28090000001</v>
      </c>
      <c r="I78" s="400">
        <v>0</v>
      </c>
      <c r="J78" s="400">
        <v>0</v>
      </c>
      <c r="K78" s="400">
        <v>34095</v>
      </c>
      <c r="L78" s="400">
        <v>0</v>
      </c>
      <c r="M78" s="400">
        <v>0</v>
      </c>
      <c r="N78" s="400">
        <v>21400.460000000021</v>
      </c>
      <c r="O78" s="400">
        <v>0</v>
      </c>
      <c r="P78" s="400">
        <v>0</v>
      </c>
      <c r="Q78" s="400">
        <v>467696.45000000019</v>
      </c>
      <c r="R78" s="400">
        <v>0</v>
      </c>
      <c r="S78" s="400">
        <v>0</v>
      </c>
      <c r="T78" s="400">
        <v>1456206</v>
      </c>
      <c r="U78" s="400">
        <v>0</v>
      </c>
      <c r="V78" s="400">
        <v>0</v>
      </c>
      <c r="W78" s="400">
        <v>113037.18000000007</v>
      </c>
      <c r="X78" s="486"/>
      <c r="Y78" s="486"/>
      <c r="Z78" s="486"/>
      <c r="AA78" s="486"/>
      <c r="AB78" s="400">
        <v>55495.460000000021</v>
      </c>
      <c r="AC78" s="400">
        <v>0</v>
      </c>
      <c r="AD78" s="400">
        <v>0</v>
      </c>
      <c r="AE78" s="400">
        <v>467696.45000000019</v>
      </c>
      <c r="AF78" s="401"/>
      <c r="AG78" s="401"/>
      <c r="AH78" s="400">
        <v>0</v>
      </c>
      <c r="AI78" s="400">
        <v>1456206</v>
      </c>
      <c r="AJ78" s="400">
        <v>0</v>
      </c>
      <c r="AK78" s="400">
        <v>0</v>
      </c>
      <c r="AL78" s="481">
        <v>0</v>
      </c>
      <c r="AM78" s="297">
        <f t="shared" si="1"/>
        <v>2092434.5</v>
      </c>
      <c r="AN78" s="296">
        <f>VLOOKUP(A78,'Official Claims 2016Q4'!$B$2:$U$434,7,FALSE)</f>
        <v>55495.5</v>
      </c>
      <c r="AO78" s="296">
        <f>VLOOKUP(A78,'Official Claims 2016Q4'!$B$2:$U$434,12,FALSE)</f>
        <v>400028</v>
      </c>
      <c r="AP78" s="296">
        <f>VLOOKUP(A78,'Official Claims 2016Q4'!$B$2:$U$434,17,FALSE)</f>
        <v>1523874</v>
      </c>
      <c r="AQ78" s="296">
        <f>VLOOKUP(A78,'Official Claims 2016Q4'!$B$2:$U$434,18,FALSE)</f>
        <v>113037</v>
      </c>
    </row>
    <row r="79" spans="1:43">
      <c r="A79" s="482" t="s">
        <v>717</v>
      </c>
      <c r="B79" s="483" t="s">
        <v>1133</v>
      </c>
      <c r="C79" s="411" t="s">
        <v>82</v>
      </c>
      <c r="D79" s="411" t="s">
        <v>14</v>
      </c>
      <c r="E79" s="411" t="s">
        <v>16</v>
      </c>
      <c r="F79" s="411" t="s">
        <v>48</v>
      </c>
      <c r="G79" s="484">
        <v>638325.76279999991</v>
      </c>
      <c r="H79" s="485">
        <v>75432.600299999991</v>
      </c>
      <c r="I79" s="400">
        <v>0</v>
      </c>
      <c r="J79" s="400">
        <v>0</v>
      </c>
      <c r="K79" s="400">
        <v>32145</v>
      </c>
      <c r="L79" s="400">
        <v>0</v>
      </c>
      <c r="M79" s="400">
        <v>0</v>
      </c>
      <c r="N79" s="400">
        <v>21366.040000000008</v>
      </c>
      <c r="O79" s="400">
        <v>0</v>
      </c>
      <c r="P79" s="400">
        <v>0</v>
      </c>
      <c r="Q79" s="400">
        <v>528169.54000000167</v>
      </c>
      <c r="R79" s="400">
        <v>0</v>
      </c>
      <c r="S79" s="400">
        <v>0</v>
      </c>
      <c r="T79" s="400">
        <v>0</v>
      </c>
      <c r="U79" s="400">
        <v>0</v>
      </c>
      <c r="V79" s="400">
        <v>0</v>
      </c>
      <c r="W79" s="400">
        <v>24391.53</v>
      </c>
      <c r="X79" s="486"/>
      <c r="Y79" s="486"/>
      <c r="Z79" s="486"/>
      <c r="AA79" s="486"/>
      <c r="AB79" s="400">
        <v>53511.040000000008</v>
      </c>
      <c r="AC79" s="400">
        <v>0</v>
      </c>
      <c r="AD79" s="400">
        <v>0</v>
      </c>
      <c r="AE79" s="400">
        <v>528169.54000000167</v>
      </c>
      <c r="AF79" s="401"/>
      <c r="AG79" s="401"/>
      <c r="AH79" s="400">
        <v>0</v>
      </c>
      <c r="AI79" s="400">
        <v>0</v>
      </c>
      <c r="AJ79" s="400">
        <v>0</v>
      </c>
      <c r="AK79" s="400">
        <v>0</v>
      </c>
      <c r="AL79" s="481">
        <v>0</v>
      </c>
      <c r="AM79" s="297">
        <f t="shared" si="1"/>
        <v>606072.5</v>
      </c>
      <c r="AN79" s="296">
        <f>VLOOKUP(A79,'Official Claims 2016Q4'!$B$2:$U$434,7,FALSE)</f>
        <v>53511</v>
      </c>
      <c r="AO79" s="296">
        <f>VLOOKUP(A79,'Official Claims 2016Q4'!$B$2:$U$434,12,FALSE)</f>
        <v>528170</v>
      </c>
      <c r="AP79" s="296">
        <f>VLOOKUP(A79,'Official Claims 2016Q4'!$B$2:$U$434,17,FALSE)</f>
        <v>0</v>
      </c>
      <c r="AQ79" s="296">
        <f>VLOOKUP(A79,'Official Claims 2016Q4'!$B$2:$U$434,18,FALSE)</f>
        <v>24391.5</v>
      </c>
    </row>
    <row r="80" spans="1:43">
      <c r="A80" s="482" t="s">
        <v>718</v>
      </c>
      <c r="B80" s="483" t="s">
        <v>1134</v>
      </c>
      <c r="C80" s="411" t="s">
        <v>82</v>
      </c>
      <c r="D80" s="411" t="s">
        <v>14</v>
      </c>
      <c r="E80" s="411" t="s">
        <v>15</v>
      </c>
      <c r="F80" s="411" t="s">
        <v>67</v>
      </c>
      <c r="G80" s="484">
        <v>1141315.4251000001</v>
      </c>
      <c r="H80" s="485">
        <v>73676.707299999995</v>
      </c>
      <c r="I80" s="400">
        <v>0</v>
      </c>
      <c r="J80" s="400">
        <v>0</v>
      </c>
      <c r="K80" s="400">
        <v>32440.75</v>
      </c>
      <c r="L80" s="400">
        <v>0</v>
      </c>
      <c r="M80" s="400">
        <v>0</v>
      </c>
      <c r="N80" s="400">
        <v>24970.269999999844</v>
      </c>
      <c r="O80" s="400">
        <v>0</v>
      </c>
      <c r="P80" s="400">
        <v>0</v>
      </c>
      <c r="Q80" s="400">
        <v>373482.73999999918</v>
      </c>
      <c r="R80" s="400">
        <v>0</v>
      </c>
      <c r="S80" s="400">
        <v>0</v>
      </c>
      <c r="T80" s="400">
        <v>192152.61</v>
      </c>
      <c r="U80" s="400">
        <v>0</v>
      </c>
      <c r="V80" s="400">
        <v>0</v>
      </c>
      <c r="W80" s="400">
        <v>60981.490000000049</v>
      </c>
      <c r="X80" s="486"/>
      <c r="Y80" s="486"/>
      <c r="Z80" s="486"/>
      <c r="AA80" s="486"/>
      <c r="AB80" s="400">
        <v>57411.019999999844</v>
      </c>
      <c r="AC80" s="400">
        <v>0</v>
      </c>
      <c r="AD80" s="400">
        <v>0</v>
      </c>
      <c r="AE80" s="400">
        <v>373482.73999999918</v>
      </c>
      <c r="AF80" s="401"/>
      <c r="AG80" s="401"/>
      <c r="AH80" s="400">
        <v>0</v>
      </c>
      <c r="AI80" s="400">
        <v>192152.61</v>
      </c>
      <c r="AJ80" s="400">
        <v>0</v>
      </c>
      <c r="AK80" s="400">
        <v>0</v>
      </c>
      <c r="AL80" s="481">
        <v>0</v>
      </c>
      <c r="AM80" s="297">
        <f t="shared" si="1"/>
        <v>684027.55000000028</v>
      </c>
      <c r="AN80" s="296">
        <f>VLOOKUP(A80,'Official Claims 2016Q4'!$B$2:$U$434,7,FALSE)</f>
        <v>57411</v>
      </c>
      <c r="AO80" s="296">
        <f>VLOOKUP(A80,'Official Claims 2016Q4'!$B$2:$U$434,12,FALSE)</f>
        <v>351804</v>
      </c>
      <c r="AP80" s="296">
        <f>VLOOKUP(A80,'Official Claims 2016Q4'!$B$2:$U$434,17,FALSE)</f>
        <v>213831.05000000025</v>
      </c>
      <c r="AQ80" s="296">
        <f>VLOOKUP(A80,'Official Claims 2016Q4'!$B$2:$U$434,18,FALSE)</f>
        <v>60981.5</v>
      </c>
    </row>
    <row r="81" spans="1:43">
      <c r="A81" s="482" t="s">
        <v>687</v>
      </c>
      <c r="B81" s="483" t="s">
        <v>1135</v>
      </c>
      <c r="C81" s="411" t="s">
        <v>82</v>
      </c>
      <c r="D81" s="411" t="s">
        <v>14</v>
      </c>
      <c r="E81" s="411" t="s">
        <v>16</v>
      </c>
      <c r="F81" s="411" t="s">
        <v>48</v>
      </c>
      <c r="G81" s="484">
        <v>265079.80949999997</v>
      </c>
      <c r="H81" s="485">
        <v>23370.747900000002</v>
      </c>
      <c r="I81" s="400">
        <v>0</v>
      </c>
      <c r="J81" s="400">
        <v>0</v>
      </c>
      <c r="K81" s="400">
        <v>25467.5</v>
      </c>
      <c r="L81" s="400">
        <v>0</v>
      </c>
      <c r="M81" s="400">
        <v>0</v>
      </c>
      <c r="N81" s="400">
        <v>20812.379999999917</v>
      </c>
      <c r="O81" s="400">
        <v>0</v>
      </c>
      <c r="P81" s="400">
        <v>0</v>
      </c>
      <c r="Q81" s="400">
        <v>217382.20000000054</v>
      </c>
      <c r="R81" s="400">
        <v>0</v>
      </c>
      <c r="S81" s="400">
        <v>0</v>
      </c>
      <c r="T81" s="400">
        <v>0</v>
      </c>
      <c r="U81" s="400">
        <v>0</v>
      </c>
      <c r="V81" s="400">
        <v>0</v>
      </c>
      <c r="W81" s="400">
        <v>5283.739999999998</v>
      </c>
      <c r="X81" s="486"/>
      <c r="Y81" s="486"/>
      <c r="Z81" s="486"/>
      <c r="AA81" s="486"/>
      <c r="AB81" s="400">
        <v>46279.879999999917</v>
      </c>
      <c r="AC81" s="400">
        <v>0</v>
      </c>
      <c r="AD81" s="400">
        <v>0</v>
      </c>
      <c r="AE81" s="400">
        <v>217382.20000000054</v>
      </c>
      <c r="AF81" s="401"/>
      <c r="AG81" s="401"/>
      <c r="AH81" s="400">
        <v>0</v>
      </c>
      <c r="AI81" s="400">
        <v>0</v>
      </c>
      <c r="AJ81" s="400">
        <v>0</v>
      </c>
      <c r="AK81" s="400">
        <v>0</v>
      </c>
      <c r="AL81" s="481">
        <v>0</v>
      </c>
      <c r="AM81" s="297">
        <f t="shared" si="1"/>
        <v>268945.64</v>
      </c>
      <c r="AN81" s="296">
        <f>VLOOKUP(A81,'Official Claims 2016Q4'!$B$2:$U$434,7,FALSE)</f>
        <v>46279.9</v>
      </c>
      <c r="AO81" s="296">
        <f>VLOOKUP(A81,'Official Claims 2016Q4'!$B$2:$U$434,12,FALSE)</f>
        <v>217382</v>
      </c>
      <c r="AP81" s="296">
        <f>VLOOKUP(A81,'Official Claims 2016Q4'!$B$2:$U$434,17,FALSE)</f>
        <v>0</v>
      </c>
      <c r="AQ81" s="296">
        <f>VLOOKUP(A81,'Official Claims 2016Q4'!$B$2:$U$434,18,FALSE)</f>
        <v>5283.74</v>
      </c>
    </row>
    <row r="82" spans="1:43">
      <c r="A82" s="482" t="s">
        <v>719</v>
      </c>
      <c r="B82" s="483" t="s">
        <v>1136</v>
      </c>
      <c r="C82" s="411" t="s">
        <v>82</v>
      </c>
      <c r="D82" s="411" t="s">
        <v>14</v>
      </c>
      <c r="E82" s="411" t="s">
        <v>15</v>
      </c>
      <c r="F82" s="411" t="s">
        <v>67</v>
      </c>
      <c r="G82" s="484">
        <v>1535808.7129000002</v>
      </c>
      <c r="H82" s="485">
        <v>152342.4436</v>
      </c>
      <c r="I82" s="400">
        <v>0</v>
      </c>
      <c r="J82" s="400">
        <v>0</v>
      </c>
      <c r="K82" s="400">
        <v>100445.44</v>
      </c>
      <c r="L82" s="400">
        <v>0</v>
      </c>
      <c r="M82" s="400">
        <v>0</v>
      </c>
      <c r="N82" s="400">
        <v>30576.769999999029</v>
      </c>
      <c r="O82" s="400">
        <v>0</v>
      </c>
      <c r="P82" s="400">
        <v>0</v>
      </c>
      <c r="Q82" s="400">
        <v>64078.39999999688</v>
      </c>
      <c r="R82" s="400">
        <v>0</v>
      </c>
      <c r="S82" s="400">
        <v>0</v>
      </c>
      <c r="T82" s="400">
        <v>798766.82999999984</v>
      </c>
      <c r="U82" s="400">
        <v>0</v>
      </c>
      <c r="V82" s="400">
        <v>0</v>
      </c>
      <c r="W82" s="400">
        <v>66392.799999999872</v>
      </c>
      <c r="X82" s="486"/>
      <c r="Y82" s="486"/>
      <c r="Z82" s="486"/>
      <c r="AA82" s="486"/>
      <c r="AB82" s="400">
        <v>131022.20999999903</v>
      </c>
      <c r="AC82" s="400">
        <v>0</v>
      </c>
      <c r="AD82" s="400">
        <v>0</v>
      </c>
      <c r="AE82" s="400">
        <v>64078.39999999688</v>
      </c>
      <c r="AF82" s="401"/>
      <c r="AG82" s="401"/>
      <c r="AH82" s="400">
        <v>0</v>
      </c>
      <c r="AI82" s="400">
        <v>798766.82999999984</v>
      </c>
      <c r="AJ82" s="400">
        <v>0</v>
      </c>
      <c r="AK82" s="400">
        <v>0</v>
      </c>
      <c r="AL82" s="481">
        <v>0</v>
      </c>
      <c r="AM82" s="297">
        <f t="shared" si="1"/>
        <v>1060260.3</v>
      </c>
      <c r="AN82" s="296">
        <f>VLOOKUP(A82,'Official Claims 2016Q4'!$B$2:$U$434,7,FALSE)</f>
        <v>131022</v>
      </c>
      <c r="AO82" s="296">
        <f>VLOOKUP(A82,'Official Claims 2016Q4'!$B$2:$U$434,12,FALSE)</f>
        <v>-254742</v>
      </c>
      <c r="AP82" s="296">
        <f>VLOOKUP(A82,'Official Claims 2016Q4'!$B$2:$U$434,17,FALSE)</f>
        <v>1117587.5</v>
      </c>
      <c r="AQ82" s="296">
        <f>VLOOKUP(A82,'Official Claims 2016Q4'!$B$2:$U$434,18,FALSE)</f>
        <v>66392.800000000003</v>
      </c>
    </row>
    <row r="83" spans="1:43">
      <c r="A83" s="482" t="s">
        <v>761</v>
      </c>
      <c r="B83" s="483" t="s">
        <v>1137</v>
      </c>
      <c r="C83" s="411" t="s">
        <v>82</v>
      </c>
      <c r="D83" s="411" t="s">
        <v>14</v>
      </c>
      <c r="E83" s="411" t="s">
        <v>15</v>
      </c>
      <c r="F83" s="411" t="s">
        <v>67</v>
      </c>
      <c r="G83" s="484">
        <v>803634.09929999989</v>
      </c>
      <c r="H83" s="485">
        <v>58369.232199999999</v>
      </c>
      <c r="I83" s="400">
        <v>0</v>
      </c>
      <c r="J83" s="400">
        <v>0</v>
      </c>
      <c r="K83" s="400">
        <v>62399.86</v>
      </c>
      <c r="L83" s="400">
        <v>0</v>
      </c>
      <c r="M83" s="400">
        <v>0</v>
      </c>
      <c r="N83" s="400">
        <v>26816.160000000047</v>
      </c>
      <c r="O83" s="400">
        <v>0</v>
      </c>
      <c r="P83" s="400">
        <v>0</v>
      </c>
      <c r="Q83" s="400">
        <v>593439.23</v>
      </c>
      <c r="R83" s="400">
        <v>0</v>
      </c>
      <c r="S83" s="400">
        <v>0</v>
      </c>
      <c r="T83" s="400">
        <v>279645.42</v>
      </c>
      <c r="U83" s="400">
        <v>0</v>
      </c>
      <c r="V83" s="400">
        <v>0</v>
      </c>
      <c r="W83" s="400">
        <v>37942.819999999992</v>
      </c>
      <c r="X83" s="486"/>
      <c r="Y83" s="486"/>
      <c r="Z83" s="486"/>
      <c r="AA83" s="486"/>
      <c r="AB83" s="400">
        <v>89216.020000000048</v>
      </c>
      <c r="AC83" s="400">
        <v>0</v>
      </c>
      <c r="AD83" s="400">
        <v>0</v>
      </c>
      <c r="AE83" s="400">
        <v>593439.23</v>
      </c>
      <c r="AF83" s="401"/>
      <c r="AG83" s="401"/>
      <c r="AH83" s="400">
        <v>0</v>
      </c>
      <c r="AI83" s="400">
        <v>279645.42</v>
      </c>
      <c r="AJ83" s="400">
        <v>0</v>
      </c>
      <c r="AK83" s="400">
        <v>0</v>
      </c>
      <c r="AL83" s="481">
        <v>0</v>
      </c>
      <c r="AM83" s="297">
        <f t="shared" si="1"/>
        <v>1000245.8300000003</v>
      </c>
      <c r="AN83" s="296">
        <f>VLOOKUP(A83,'Official Claims 2016Q4'!$B$2:$U$434,7,FALSE)</f>
        <v>89216</v>
      </c>
      <c r="AO83" s="296">
        <f>VLOOKUP(A83,'Official Claims 2016Q4'!$B$2:$U$434,12,FALSE)</f>
        <v>-69596.800000000003</v>
      </c>
      <c r="AP83" s="296">
        <f>VLOOKUP(A83,'Official Claims 2016Q4'!$B$2:$U$434,17,FALSE)</f>
        <v>942683.83000000031</v>
      </c>
      <c r="AQ83" s="296">
        <f>VLOOKUP(A83,'Official Claims 2016Q4'!$B$2:$U$434,18,FALSE)</f>
        <v>37942.800000000003</v>
      </c>
    </row>
    <row r="84" spans="1:43">
      <c r="A84" s="482" t="s">
        <v>688</v>
      </c>
      <c r="B84" s="483" t="s">
        <v>1138</v>
      </c>
      <c r="C84" s="411" t="s">
        <v>82</v>
      </c>
      <c r="D84" s="411" t="s">
        <v>14</v>
      </c>
      <c r="E84" s="411" t="s">
        <v>15</v>
      </c>
      <c r="F84" s="411" t="s">
        <v>67</v>
      </c>
      <c r="G84" s="484">
        <v>2889010.1328999996</v>
      </c>
      <c r="H84" s="485">
        <v>217499.49359999999</v>
      </c>
      <c r="I84" s="400">
        <v>0</v>
      </c>
      <c r="J84" s="400">
        <v>0</v>
      </c>
      <c r="K84" s="400">
        <v>211545.37</v>
      </c>
      <c r="L84" s="400">
        <v>0</v>
      </c>
      <c r="M84" s="400">
        <v>0</v>
      </c>
      <c r="N84" s="400">
        <v>22203.290000000037</v>
      </c>
      <c r="O84" s="400">
        <v>0</v>
      </c>
      <c r="P84" s="400">
        <v>0</v>
      </c>
      <c r="Q84" s="400">
        <v>192041.21999999834</v>
      </c>
      <c r="R84" s="400">
        <v>0</v>
      </c>
      <c r="S84" s="400">
        <v>0</v>
      </c>
      <c r="T84" s="400">
        <v>2367511.7799999998</v>
      </c>
      <c r="U84" s="400">
        <v>0</v>
      </c>
      <c r="V84" s="400">
        <v>0</v>
      </c>
      <c r="W84" s="400">
        <v>112138.98999999987</v>
      </c>
      <c r="X84" s="486"/>
      <c r="Y84" s="486"/>
      <c r="Z84" s="486"/>
      <c r="AA84" s="486"/>
      <c r="AB84" s="400">
        <v>233748.66000000003</v>
      </c>
      <c r="AC84" s="400">
        <v>0</v>
      </c>
      <c r="AD84" s="400">
        <v>0</v>
      </c>
      <c r="AE84" s="400">
        <v>192041.21999999834</v>
      </c>
      <c r="AF84" s="401"/>
      <c r="AG84" s="401"/>
      <c r="AH84" s="400">
        <v>0</v>
      </c>
      <c r="AI84" s="400">
        <v>2367511.7799999998</v>
      </c>
      <c r="AJ84" s="400">
        <v>0</v>
      </c>
      <c r="AK84" s="400">
        <v>0</v>
      </c>
      <c r="AL84" s="481">
        <v>0</v>
      </c>
      <c r="AM84" s="297">
        <f t="shared" si="1"/>
        <v>2905440.7891000039</v>
      </c>
      <c r="AN84" s="296">
        <f>VLOOKUP(A84,'Official Claims 2016Q4'!$B$2:$U$434,7,FALSE)</f>
        <v>233749</v>
      </c>
      <c r="AO84" s="296">
        <f>VLOOKUP(A84,'Official Claims 2016Q4'!$B$2:$U$434,12,FALSE)</f>
        <v>-150813</v>
      </c>
      <c r="AP84" s="296">
        <f>VLOOKUP(A84,'Official Claims 2016Q4'!$B$2:$U$434,17,FALSE)</f>
        <v>2710365.7891000039</v>
      </c>
      <c r="AQ84" s="296">
        <f>VLOOKUP(A84,'Official Claims 2016Q4'!$B$2:$U$434,18,FALSE)</f>
        <v>112139</v>
      </c>
    </row>
    <row r="85" spans="1:43">
      <c r="A85" s="482" t="s">
        <v>622</v>
      </c>
      <c r="B85" s="483" t="s">
        <v>1139</v>
      </c>
      <c r="C85" s="411" t="s">
        <v>82</v>
      </c>
      <c r="D85" s="411" t="s">
        <v>12</v>
      </c>
      <c r="E85" s="411" t="s">
        <v>15</v>
      </c>
      <c r="F85" s="411" t="s">
        <v>67</v>
      </c>
      <c r="G85" s="484">
        <v>0</v>
      </c>
      <c r="H85" s="485">
        <v>0</v>
      </c>
      <c r="I85" s="400">
        <v>0</v>
      </c>
      <c r="J85" s="400">
        <v>0</v>
      </c>
      <c r="K85" s="400">
        <v>0</v>
      </c>
      <c r="L85" s="400">
        <v>0</v>
      </c>
      <c r="M85" s="400">
        <v>0</v>
      </c>
      <c r="N85" s="400">
        <v>0</v>
      </c>
      <c r="O85" s="400">
        <v>0</v>
      </c>
      <c r="P85" s="400">
        <v>0</v>
      </c>
      <c r="Q85" s="400">
        <v>0</v>
      </c>
      <c r="R85" s="400">
        <v>0</v>
      </c>
      <c r="S85" s="400">
        <v>0</v>
      </c>
      <c r="T85" s="400">
        <v>0</v>
      </c>
      <c r="U85" s="400">
        <v>0</v>
      </c>
      <c r="V85" s="400">
        <v>0</v>
      </c>
      <c r="W85" s="400">
        <v>0</v>
      </c>
      <c r="X85" s="486"/>
      <c r="Y85" s="486"/>
      <c r="Z85" s="486"/>
      <c r="AA85" s="486"/>
      <c r="AB85" s="400">
        <v>0</v>
      </c>
      <c r="AC85" s="400">
        <v>0</v>
      </c>
      <c r="AD85" s="400">
        <v>0</v>
      </c>
      <c r="AE85" s="400">
        <v>0</v>
      </c>
      <c r="AF85" s="401"/>
      <c r="AG85" s="401"/>
      <c r="AH85" s="400">
        <v>0</v>
      </c>
      <c r="AI85" s="400">
        <v>0</v>
      </c>
      <c r="AJ85" s="400">
        <v>0</v>
      </c>
      <c r="AK85" s="400">
        <v>0</v>
      </c>
      <c r="AL85" s="481">
        <v>0</v>
      </c>
      <c r="AM85" s="297">
        <f t="shared" si="1"/>
        <v>0</v>
      </c>
      <c r="AN85" s="296">
        <f>VLOOKUP(A85,'Official Claims 2016Q4'!$B$2:$U$434,7,FALSE)</f>
        <v>0</v>
      </c>
      <c r="AO85" s="296">
        <f>VLOOKUP(A85,'Official Claims 2016Q4'!$B$2:$U$434,12,FALSE)</f>
        <v>0</v>
      </c>
      <c r="AP85" s="296">
        <f>VLOOKUP(A85,'Official Claims 2016Q4'!$B$2:$U$434,17,FALSE)</f>
        <v>0</v>
      </c>
      <c r="AQ85" s="296">
        <f>VLOOKUP(A85,'Official Claims 2016Q4'!$B$2:$U$434,18,FALSE)</f>
        <v>0</v>
      </c>
    </row>
    <row r="86" spans="1:43">
      <c r="A86" s="482" t="s">
        <v>738</v>
      </c>
      <c r="B86" s="483" t="s">
        <v>1140</v>
      </c>
      <c r="C86" s="411" t="s">
        <v>82</v>
      </c>
      <c r="D86" s="411" t="s">
        <v>12</v>
      </c>
      <c r="E86" s="411" t="s">
        <v>16</v>
      </c>
      <c r="F86" s="411" t="s">
        <v>48</v>
      </c>
      <c r="G86" s="484">
        <v>602191.42509999999</v>
      </c>
      <c r="H86" s="485">
        <v>37512.707299999995</v>
      </c>
      <c r="I86" s="400">
        <v>0</v>
      </c>
      <c r="J86" s="400">
        <v>0</v>
      </c>
      <c r="K86" s="400">
        <v>17207.62</v>
      </c>
      <c r="L86" s="400">
        <v>0</v>
      </c>
      <c r="M86" s="400">
        <v>0</v>
      </c>
      <c r="N86" s="400">
        <v>20518.160000000087</v>
      </c>
      <c r="O86" s="400">
        <v>0</v>
      </c>
      <c r="P86" s="400">
        <v>0</v>
      </c>
      <c r="Q86" s="400">
        <v>456795.57999999984</v>
      </c>
      <c r="R86" s="400">
        <v>0</v>
      </c>
      <c r="S86" s="400">
        <v>0</v>
      </c>
      <c r="T86" s="400">
        <v>0</v>
      </c>
      <c r="U86" s="400">
        <v>0</v>
      </c>
      <c r="V86" s="400">
        <v>0</v>
      </c>
      <c r="W86" s="400">
        <v>16084.729999999996</v>
      </c>
      <c r="X86" s="486"/>
      <c r="Y86" s="486"/>
      <c r="Z86" s="486"/>
      <c r="AA86" s="486"/>
      <c r="AB86" s="400">
        <v>37725.780000000086</v>
      </c>
      <c r="AC86" s="400">
        <v>0</v>
      </c>
      <c r="AD86" s="400">
        <v>0</v>
      </c>
      <c r="AE86" s="400">
        <v>456795.57999999984</v>
      </c>
      <c r="AF86" s="401"/>
      <c r="AG86" s="401"/>
      <c r="AH86" s="400">
        <v>0</v>
      </c>
      <c r="AI86" s="400">
        <v>0</v>
      </c>
      <c r="AJ86" s="400">
        <v>0</v>
      </c>
      <c r="AK86" s="400">
        <v>0</v>
      </c>
      <c r="AL86" s="481">
        <v>0</v>
      </c>
      <c r="AM86" s="297">
        <f t="shared" si="1"/>
        <v>510606.5</v>
      </c>
      <c r="AN86" s="296">
        <f>VLOOKUP(A86,'Official Claims 2016Q4'!$B$2:$U$434,7,FALSE)</f>
        <v>37725.800000000003</v>
      </c>
      <c r="AO86" s="296">
        <f>VLOOKUP(A86,'Official Claims 2016Q4'!$B$2:$U$434,12,FALSE)</f>
        <v>456796</v>
      </c>
      <c r="AP86" s="296">
        <f>VLOOKUP(A86,'Official Claims 2016Q4'!$B$2:$U$434,17,FALSE)</f>
        <v>0</v>
      </c>
      <c r="AQ86" s="296">
        <f>VLOOKUP(A86,'Official Claims 2016Q4'!$B$2:$U$434,18,FALSE)</f>
        <v>16084.7</v>
      </c>
    </row>
    <row r="87" spans="1:43">
      <c r="A87" s="482" t="s">
        <v>739</v>
      </c>
      <c r="B87" s="483" t="s">
        <v>1141</v>
      </c>
      <c r="C87" s="411" t="s">
        <v>82</v>
      </c>
      <c r="D87" s="411" t="s">
        <v>12</v>
      </c>
      <c r="E87" s="411" t="s">
        <v>16</v>
      </c>
      <c r="F87" s="411" t="s">
        <v>48</v>
      </c>
      <c r="G87" s="484">
        <v>550890.6936</v>
      </c>
      <c r="H87" s="485">
        <v>41195.994200000001</v>
      </c>
      <c r="I87" s="400">
        <v>0</v>
      </c>
      <c r="J87" s="400">
        <v>0</v>
      </c>
      <c r="K87" s="400">
        <v>32759.5</v>
      </c>
      <c r="L87" s="400">
        <v>0</v>
      </c>
      <c r="M87" s="400">
        <v>0</v>
      </c>
      <c r="N87" s="400">
        <v>29817.06000000026</v>
      </c>
      <c r="O87" s="400">
        <v>0</v>
      </c>
      <c r="P87" s="400">
        <v>0</v>
      </c>
      <c r="Q87" s="400">
        <v>414812.52000000211</v>
      </c>
      <c r="R87" s="400">
        <v>0</v>
      </c>
      <c r="S87" s="400">
        <v>0</v>
      </c>
      <c r="T87" s="400">
        <v>0</v>
      </c>
      <c r="U87" s="400">
        <v>0</v>
      </c>
      <c r="V87" s="400">
        <v>0</v>
      </c>
      <c r="W87" s="400">
        <v>36198.589999999997</v>
      </c>
      <c r="X87" s="486"/>
      <c r="Y87" s="486"/>
      <c r="Z87" s="486"/>
      <c r="AA87" s="486"/>
      <c r="AB87" s="400">
        <v>62576.56000000026</v>
      </c>
      <c r="AC87" s="400">
        <v>0</v>
      </c>
      <c r="AD87" s="400">
        <v>0</v>
      </c>
      <c r="AE87" s="400">
        <v>414812.52000000211</v>
      </c>
      <c r="AF87" s="401"/>
      <c r="AG87" s="401"/>
      <c r="AH87" s="400">
        <v>0</v>
      </c>
      <c r="AI87" s="400">
        <v>0</v>
      </c>
      <c r="AJ87" s="400">
        <v>0</v>
      </c>
      <c r="AK87" s="400">
        <v>0</v>
      </c>
      <c r="AL87" s="481">
        <v>0</v>
      </c>
      <c r="AM87" s="297">
        <f t="shared" si="1"/>
        <v>513588.19999999995</v>
      </c>
      <c r="AN87" s="296">
        <f>VLOOKUP(A87,'Official Claims 2016Q4'!$B$2:$U$434,7,FALSE)</f>
        <v>62576.6</v>
      </c>
      <c r="AO87" s="296">
        <f>VLOOKUP(A87,'Official Claims 2016Q4'!$B$2:$U$434,12,FALSE)</f>
        <v>414813</v>
      </c>
      <c r="AP87" s="296">
        <f>VLOOKUP(A87,'Official Claims 2016Q4'!$B$2:$U$434,17,FALSE)</f>
        <v>0</v>
      </c>
      <c r="AQ87" s="296">
        <f>VLOOKUP(A87,'Official Claims 2016Q4'!$B$2:$U$434,18,FALSE)</f>
        <v>36198.6</v>
      </c>
    </row>
    <row r="88" spans="1:43">
      <c r="A88" s="482" t="s">
        <v>689</v>
      </c>
      <c r="B88" s="483" t="s">
        <v>1142</v>
      </c>
      <c r="C88" s="411" t="s">
        <v>82</v>
      </c>
      <c r="D88" s="411" t="s">
        <v>12</v>
      </c>
      <c r="E88" s="411" t="s">
        <v>16</v>
      </c>
      <c r="F88" s="411" t="s">
        <v>48</v>
      </c>
      <c r="G88" s="484">
        <v>690264.80949999997</v>
      </c>
      <c r="H88" s="485">
        <v>58225.247900000002</v>
      </c>
      <c r="I88" s="400">
        <v>0</v>
      </c>
      <c r="J88" s="400">
        <v>0</v>
      </c>
      <c r="K88" s="400">
        <v>39358.06</v>
      </c>
      <c r="L88" s="400">
        <v>0</v>
      </c>
      <c r="M88" s="400">
        <v>0</v>
      </c>
      <c r="N88" s="400">
        <v>25491.249999999913</v>
      </c>
      <c r="O88" s="400">
        <v>0</v>
      </c>
      <c r="P88" s="400">
        <v>0</v>
      </c>
      <c r="Q88" s="400">
        <v>623860.04999999981</v>
      </c>
      <c r="R88" s="400">
        <v>0</v>
      </c>
      <c r="S88" s="400">
        <v>0</v>
      </c>
      <c r="T88" s="400">
        <v>0</v>
      </c>
      <c r="U88" s="400">
        <v>0</v>
      </c>
      <c r="V88" s="400">
        <v>0</v>
      </c>
      <c r="W88" s="400">
        <v>13728.640000000029</v>
      </c>
      <c r="X88" s="486"/>
      <c r="Y88" s="486"/>
      <c r="Z88" s="486"/>
      <c r="AA88" s="486"/>
      <c r="AB88" s="400">
        <v>64849.30999999991</v>
      </c>
      <c r="AC88" s="400">
        <v>0</v>
      </c>
      <c r="AD88" s="400">
        <v>0</v>
      </c>
      <c r="AE88" s="400">
        <v>623860.04999999981</v>
      </c>
      <c r="AF88" s="401"/>
      <c r="AG88" s="401"/>
      <c r="AH88" s="400">
        <v>0</v>
      </c>
      <c r="AI88" s="400">
        <v>0</v>
      </c>
      <c r="AJ88" s="400">
        <v>0</v>
      </c>
      <c r="AK88" s="400">
        <v>0</v>
      </c>
      <c r="AL88" s="481">
        <v>0</v>
      </c>
      <c r="AM88" s="297">
        <f t="shared" si="1"/>
        <v>702437.9</v>
      </c>
      <c r="AN88" s="296">
        <f>VLOOKUP(A88,'Official Claims 2016Q4'!$B$2:$U$434,7,FALSE)</f>
        <v>64849.3</v>
      </c>
      <c r="AO88" s="296">
        <f>VLOOKUP(A88,'Official Claims 2016Q4'!$B$2:$U$434,12,FALSE)</f>
        <v>623860</v>
      </c>
      <c r="AP88" s="296">
        <f>VLOOKUP(A88,'Official Claims 2016Q4'!$B$2:$U$434,17,FALSE)</f>
        <v>0</v>
      </c>
      <c r="AQ88" s="296">
        <f>VLOOKUP(A88,'Official Claims 2016Q4'!$B$2:$U$434,18,FALSE)</f>
        <v>13728.6</v>
      </c>
    </row>
    <row r="89" spans="1:43">
      <c r="A89" s="482" t="s">
        <v>631</v>
      </c>
      <c r="B89" s="483" t="s">
        <v>1143</v>
      </c>
      <c r="C89" s="411" t="s">
        <v>82</v>
      </c>
      <c r="D89" s="411" t="s">
        <v>12</v>
      </c>
      <c r="E89" s="411" t="s">
        <v>15</v>
      </c>
      <c r="F89" s="411" t="s">
        <v>67</v>
      </c>
      <c r="G89" s="484">
        <v>2195345.5225</v>
      </c>
      <c r="H89" s="485">
        <v>274909.16749999998</v>
      </c>
      <c r="I89" s="400">
        <v>0</v>
      </c>
      <c r="J89" s="400">
        <v>0</v>
      </c>
      <c r="K89" s="400">
        <v>0</v>
      </c>
      <c r="L89" s="400">
        <v>0</v>
      </c>
      <c r="M89" s="400">
        <v>0</v>
      </c>
      <c r="N89" s="400">
        <v>32607.579999999929</v>
      </c>
      <c r="O89" s="400">
        <v>0</v>
      </c>
      <c r="P89" s="400">
        <v>0</v>
      </c>
      <c r="Q89" s="400">
        <v>351891.96000000054</v>
      </c>
      <c r="R89" s="400">
        <v>0</v>
      </c>
      <c r="S89" s="400">
        <v>0</v>
      </c>
      <c r="T89" s="400">
        <v>0</v>
      </c>
      <c r="U89" s="400">
        <v>0</v>
      </c>
      <c r="V89" s="400">
        <v>0</v>
      </c>
      <c r="W89" s="400">
        <v>44.14</v>
      </c>
      <c r="X89" s="486"/>
      <c r="Y89" s="486"/>
      <c r="Z89" s="486"/>
      <c r="AA89" s="486"/>
      <c r="AB89" s="400">
        <v>32607.579999999929</v>
      </c>
      <c r="AC89" s="400">
        <v>0</v>
      </c>
      <c r="AD89" s="400">
        <v>0</v>
      </c>
      <c r="AE89" s="400">
        <v>351891.96000000054</v>
      </c>
      <c r="AF89" s="401"/>
      <c r="AG89" s="401"/>
      <c r="AH89" s="400">
        <v>0</v>
      </c>
      <c r="AI89" s="400">
        <v>0</v>
      </c>
      <c r="AJ89" s="400">
        <v>0</v>
      </c>
      <c r="AK89" s="400">
        <v>0</v>
      </c>
      <c r="AL89" s="481">
        <v>0</v>
      </c>
      <c r="AM89" s="297">
        <f t="shared" si="1"/>
        <v>384543.74</v>
      </c>
      <c r="AN89" s="296">
        <f>VLOOKUP(A89,'Official Claims 2016Q4'!$B$2:$U$434,7,FALSE)</f>
        <v>32607.599999999999</v>
      </c>
      <c r="AO89" s="296">
        <f>VLOOKUP(A89,'Official Claims 2016Q4'!$B$2:$U$434,12,FALSE)</f>
        <v>351892</v>
      </c>
      <c r="AP89" s="296">
        <f>VLOOKUP(A89,'Official Claims 2016Q4'!$B$2:$U$434,17,FALSE)</f>
        <v>0</v>
      </c>
      <c r="AQ89" s="296">
        <f>VLOOKUP(A89,'Official Claims 2016Q4'!$B$2:$U$434,18,FALSE)</f>
        <v>44.14</v>
      </c>
    </row>
    <row r="90" spans="1:43">
      <c r="A90" s="482" t="s">
        <v>633</v>
      </c>
      <c r="B90" s="483" t="s">
        <v>1144</v>
      </c>
      <c r="C90" s="411" t="s">
        <v>82</v>
      </c>
      <c r="D90" s="411" t="s">
        <v>12</v>
      </c>
      <c r="E90" s="411" t="s">
        <v>15</v>
      </c>
      <c r="F90" s="411" t="s">
        <v>69</v>
      </c>
      <c r="G90" s="484">
        <v>547078</v>
      </c>
      <c r="H90" s="485">
        <v>68927</v>
      </c>
      <c r="I90" s="400">
        <v>0</v>
      </c>
      <c r="J90" s="400">
        <v>0</v>
      </c>
      <c r="K90" s="400">
        <v>220564.79</v>
      </c>
      <c r="L90" s="400">
        <v>0</v>
      </c>
      <c r="M90" s="400">
        <v>0</v>
      </c>
      <c r="N90" s="400">
        <v>18911.300000000221</v>
      </c>
      <c r="O90" s="400">
        <v>0</v>
      </c>
      <c r="P90" s="400">
        <v>0</v>
      </c>
      <c r="Q90" s="400">
        <v>2606579.59</v>
      </c>
      <c r="R90" s="400">
        <v>0</v>
      </c>
      <c r="S90" s="400">
        <v>0</v>
      </c>
      <c r="T90" s="400">
        <v>1115754</v>
      </c>
      <c r="U90" s="400">
        <v>0</v>
      </c>
      <c r="V90" s="400">
        <v>0</v>
      </c>
      <c r="W90" s="400">
        <v>209916.53</v>
      </c>
      <c r="X90" s="486"/>
      <c r="Y90" s="486"/>
      <c r="Z90" s="486"/>
      <c r="AA90" s="486"/>
      <c r="AB90" s="400">
        <v>239476.09000000023</v>
      </c>
      <c r="AC90" s="400">
        <v>0</v>
      </c>
      <c r="AD90" s="400">
        <v>0</v>
      </c>
      <c r="AE90" s="400">
        <v>2606579.59</v>
      </c>
      <c r="AF90" s="401"/>
      <c r="AG90" s="401"/>
      <c r="AH90" s="400">
        <v>0</v>
      </c>
      <c r="AI90" s="400">
        <v>1115754</v>
      </c>
      <c r="AJ90" s="400">
        <v>0</v>
      </c>
      <c r="AK90" s="400">
        <v>0</v>
      </c>
      <c r="AL90" s="481">
        <v>0</v>
      </c>
      <c r="AM90" s="297">
        <f t="shared" si="1"/>
        <v>4171722</v>
      </c>
      <c r="AN90" s="296">
        <f>VLOOKUP(A90,'Official Claims 2016Q4'!$B$2:$U$434,7,FALSE)</f>
        <v>239476</v>
      </c>
      <c r="AO90" s="296">
        <f>VLOOKUP(A90,'Official Claims 2016Q4'!$B$2:$U$434,12,FALSE)</f>
        <v>2615220</v>
      </c>
      <c r="AP90" s="296">
        <f>VLOOKUP(A90,'Official Claims 2016Q4'!$B$2:$U$434,17,FALSE)</f>
        <v>1107109</v>
      </c>
      <c r="AQ90" s="296">
        <f>VLOOKUP(A90,'Official Claims 2016Q4'!$B$2:$U$434,18,FALSE)</f>
        <v>209917</v>
      </c>
    </row>
    <row r="91" spans="1:43">
      <c r="A91" s="482" t="s">
        <v>634</v>
      </c>
      <c r="B91" s="483" t="s">
        <v>1145</v>
      </c>
      <c r="C91" s="411" t="s">
        <v>82</v>
      </c>
      <c r="D91" s="411" t="s">
        <v>12</v>
      </c>
      <c r="E91" s="411" t="s">
        <v>16</v>
      </c>
      <c r="F91" s="411" t="s">
        <v>48</v>
      </c>
      <c r="G91" s="484">
        <v>0</v>
      </c>
      <c r="H91" s="485">
        <v>0</v>
      </c>
      <c r="I91" s="400">
        <v>0</v>
      </c>
      <c r="J91" s="400">
        <v>0</v>
      </c>
      <c r="K91" s="400">
        <v>0</v>
      </c>
      <c r="L91" s="400">
        <v>0</v>
      </c>
      <c r="M91" s="400">
        <v>0</v>
      </c>
      <c r="N91" s="400">
        <v>0</v>
      </c>
      <c r="O91" s="400">
        <v>0</v>
      </c>
      <c r="P91" s="400">
        <v>0</v>
      </c>
      <c r="Q91" s="400">
        <v>0</v>
      </c>
      <c r="R91" s="400">
        <v>0</v>
      </c>
      <c r="S91" s="400">
        <v>0</v>
      </c>
      <c r="T91" s="400">
        <v>0</v>
      </c>
      <c r="U91" s="400">
        <v>0</v>
      </c>
      <c r="V91" s="400">
        <v>0</v>
      </c>
      <c r="W91" s="400">
        <v>0</v>
      </c>
      <c r="X91" s="486"/>
      <c r="Y91" s="486"/>
      <c r="Z91" s="486"/>
      <c r="AA91" s="486"/>
      <c r="AB91" s="400">
        <v>0</v>
      </c>
      <c r="AC91" s="400">
        <v>0</v>
      </c>
      <c r="AD91" s="400">
        <v>0</v>
      </c>
      <c r="AE91" s="400">
        <v>0</v>
      </c>
      <c r="AF91" s="401"/>
      <c r="AG91" s="401"/>
      <c r="AH91" s="400">
        <v>0</v>
      </c>
      <c r="AI91" s="400">
        <v>0</v>
      </c>
      <c r="AJ91" s="400">
        <v>0</v>
      </c>
      <c r="AK91" s="400">
        <v>0</v>
      </c>
      <c r="AL91" s="481">
        <v>0</v>
      </c>
      <c r="AM91" s="297">
        <f t="shared" si="1"/>
        <v>0</v>
      </c>
      <c r="AN91" s="296">
        <f>VLOOKUP(A91,'Official Claims 2016Q4'!$B$2:$U$434,7,FALSE)</f>
        <v>0</v>
      </c>
      <c r="AO91" s="296">
        <f>VLOOKUP(A91,'Official Claims 2016Q4'!$B$2:$U$434,12,FALSE)</f>
        <v>0</v>
      </c>
      <c r="AP91" s="296">
        <f>VLOOKUP(A91,'Official Claims 2016Q4'!$B$2:$U$434,17,FALSE)</f>
        <v>0</v>
      </c>
      <c r="AQ91" s="296">
        <f>VLOOKUP(A91,'Official Claims 2016Q4'!$B$2:$U$434,18,FALSE)</f>
        <v>0</v>
      </c>
    </row>
    <row r="92" spans="1:43">
      <c r="A92" s="482" t="s">
        <v>626</v>
      </c>
      <c r="B92" s="483" t="s">
        <v>1146</v>
      </c>
      <c r="C92" s="411" t="s">
        <v>82</v>
      </c>
      <c r="D92" s="411" t="s">
        <v>12</v>
      </c>
      <c r="E92" s="411" t="s">
        <v>16</v>
      </c>
      <c r="F92" s="411" t="s">
        <v>48</v>
      </c>
      <c r="G92" s="484">
        <v>0</v>
      </c>
      <c r="H92" s="485">
        <v>0</v>
      </c>
      <c r="I92" s="400">
        <v>0</v>
      </c>
      <c r="J92" s="400">
        <v>0</v>
      </c>
      <c r="K92" s="400">
        <v>12500</v>
      </c>
      <c r="L92" s="400">
        <v>0</v>
      </c>
      <c r="M92" s="400">
        <v>0</v>
      </c>
      <c r="N92" s="400">
        <v>0</v>
      </c>
      <c r="O92" s="400">
        <v>0</v>
      </c>
      <c r="P92" s="400">
        <v>0</v>
      </c>
      <c r="Q92" s="400">
        <v>72801.340000000026</v>
      </c>
      <c r="R92" s="400">
        <v>0</v>
      </c>
      <c r="S92" s="400">
        <v>0</v>
      </c>
      <c r="T92" s="400">
        <v>0</v>
      </c>
      <c r="U92" s="400">
        <v>0</v>
      </c>
      <c r="V92" s="400">
        <v>0</v>
      </c>
      <c r="W92" s="400">
        <v>0</v>
      </c>
      <c r="X92" s="486"/>
      <c r="Y92" s="486"/>
      <c r="Z92" s="486"/>
      <c r="AA92" s="486"/>
      <c r="AB92" s="400">
        <v>12500</v>
      </c>
      <c r="AC92" s="400">
        <v>0</v>
      </c>
      <c r="AD92" s="400">
        <v>0</v>
      </c>
      <c r="AE92" s="400">
        <v>72801.340000000026</v>
      </c>
      <c r="AF92" s="401"/>
      <c r="AG92" s="401"/>
      <c r="AH92" s="400">
        <v>0</v>
      </c>
      <c r="AI92" s="400">
        <v>0</v>
      </c>
      <c r="AJ92" s="400">
        <v>0</v>
      </c>
      <c r="AK92" s="400">
        <v>0</v>
      </c>
      <c r="AL92" s="481">
        <v>0</v>
      </c>
      <c r="AM92" s="297">
        <f t="shared" si="1"/>
        <v>85301.3</v>
      </c>
      <c r="AN92" s="296">
        <f>VLOOKUP(A92,'Official Claims 2016Q4'!$B$2:$U$434,7,FALSE)</f>
        <v>12500</v>
      </c>
      <c r="AO92" s="296">
        <f>VLOOKUP(A92,'Official Claims 2016Q4'!$B$2:$U$434,12,FALSE)</f>
        <v>72801.3</v>
      </c>
      <c r="AP92" s="296">
        <f>VLOOKUP(A92,'Official Claims 2016Q4'!$B$2:$U$434,17,FALSE)</f>
        <v>0</v>
      </c>
      <c r="AQ92" s="296">
        <f>VLOOKUP(A92,'Official Claims 2016Q4'!$B$2:$U$434,18,FALSE)</f>
        <v>0</v>
      </c>
    </row>
    <row r="93" spans="1:43">
      <c r="A93" s="482" t="s">
        <v>677</v>
      </c>
      <c r="B93" s="483" t="s">
        <v>1147</v>
      </c>
      <c r="C93" s="411" t="s">
        <v>82</v>
      </c>
      <c r="D93" s="411" t="s">
        <v>12</v>
      </c>
      <c r="E93" s="411" t="s">
        <v>15</v>
      </c>
      <c r="F93" s="411" t="s">
        <v>67</v>
      </c>
      <c r="G93" s="488">
        <v>0</v>
      </c>
      <c r="H93" s="485">
        <v>0</v>
      </c>
      <c r="I93" s="400">
        <v>0</v>
      </c>
      <c r="J93" s="400">
        <v>0</v>
      </c>
      <c r="K93" s="400">
        <v>15200</v>
      </c>
      <c r="L93" s="400">
        <v>0</v>
      </c>
      <c r="M93" s="400">
        <v>0</v>
      </c>
      <c r="N93" s="400">
        <v>10378.160000000022</v>
      </c>
      <c r="O93" s="400">
        <v>0</v>
      </c>
      <c r="P93" s="400">
        <v>0</v>
      </c>
      <c r="Q93" s="400">
        <v>76560.710000000196</v>
      </c>
      <c r="R93" s="400">
        <v>0</v>
      </c>
      <c r="S93" s="400">
        <v>0</v>
      </c>
      <c r="T93" s="400">
        <v>267425.73</v>
      </c>
      <c r="U93" s="400">
        <v>0</v>
      </c>
      <c r="V93" s="400">
        <v>0</v>
      </c>
      <c r="W93" s="400">
        <v>5924.5</v>
      </c>
      <c r="X93" s="486"/>
      <c r="Y93" s="486"/>
      <c r="Z93" s="486"/>
      <c r="AA93" s="486"/>
      <c r="AB93" s="400">
        <v>25578.160000000022</v>
      </c>
      <c r="AC93" s="400">
        <v>0</v>
      </c>
      <c r="AD93" s="400">
        <v>0</v>
      </c>
      <c r="AE93" s="400">
        <v>76560.710000000196</v>
      </c>
      <c r="AF93" s="401"/>
      <c r="AG93" s="401"/>
      <c r="AH93" s="400">
        <v>0</v>
      </c>
      <c r="AI93" s="400">
        <v>267425.73</v>
      </c>
      <c r="AJ93" s="400">
        <v>0</v>
      </c>
      <c r="AK93" s="400">
        <v>0</v>
      </c>
      <c r="AL93" s="481">
        <v>0</v>
      </c>
      <c r="AM93" s="297">
        <f t="shared" si="1"/>
        <v>375489.11489999993</v>
      </c>
      <c r="AN93" s="296">
        <f>VLOOKUP(A93,'Official Claims 2016Q4'!$B$2:$U$434,7,FALSE)</f>
        <v>25578.2</v>
      </c>
      <c r="AO93" s="296">
        <f>VLOOKUP(A93,'Official Claims 2016Q4'!$B$2:$U$434,12,FALSE)</f>
        <v>56131.7</v>
      </c>
      <c r="AP93" s="296">
        <f>VLOOKUP(A93,'Official Claims 2016Q4'!$B$2:$U$434,17,FALSE)</f>
        <v>287854.71489999996</v>
      </c>
      <c r="AQ93" s="296">
        <f>VLOOKUP(A93,'Official Claims 2016Q4'!$B$2:$U$434,18,FALSE)</f>
        <v>5924.5</v>
      </c>
    </row>
    <row r="94" spans="1:43">
      <c r="A94" s="482" t="s">
        <v>765</v>
      </c>
      <c r="B94" s="483" t="s">
        <v>1148</v>
      </c>
      <c r="C94" s="411" t="s">
        <v>82</v>
      </c>
      <c r="D94" s="411" t="s">
        <v>12</v>
      </c>
      <c r="E94" s="411" t="s">
        <v>16</v>
      </c>
      <c r="F94" s="411" t="s">
        <v>48</v>
      </c>
      <c r="G94" s="488">
        <v>0</v>
      </c>
      <c r="H94" s="485">
        <v>0</v>
      </c>
      <c r="I94" s="400">
        <v>0</v>
      </c>
      <c r="J94" s="400">
        <v>0</v>
      </c>
      <c r="K94" s="400">
        <v>15047.5</v>
      </c>
      <c r="L94" s="400">
        <v>0</v>
      </c>
      <c r="M94" s="400">
        <v>0</v>
      </c>
      <c r="N94" s="400">
        <v>12020.509999999857</v>
      </c>
      <c r="O94" s="400">
        <v>0</v>
      </c>
      <c r="P94" s="400">
        <v>0</v>
      </c>
      <c r="Q94" s="400">
        <v>33304.060000000085</v>
      </c>
      <c r="R94" s="400">
        <v>0</v>
      </c>
      <c r="S94" s="400">
        <v>0</v>
      </c>
      <c r="T94" s="400">
        <v>0</v>
      </c>
      <c r="U94" s="400">
        <v>0</v>
      </c>
      <c r="V94" s="400">
        <v>0</v>
      </c>
      <c r="W94" s="400">
        <v>4900</v>
      </c>
      <c r="X94" s="486"/>
      <c r="Y94" s="486"/>
      <c r="Z94" s="486"/>
      <c r="AA94" s="486"/>
      <c r="AB94" s="400">
        <v>27068.009999999857</v>
      </c>
      <c r="AC94" s="400">
        <v>0</v>
      </c>
      <c r="AD94" s="400">
        <v>0</v>
      </c>
      <c r="AE94" s="400">
        <v>33304.060000000085</v>
      </c>
      <c r="AF94" s="401"/>
      <c r="AG94" s="401"/>
      <c r="AH94" s="400">
        <v>0</v>
      </c>
      <c r="AI94" s="400">
        <v>0</v>
      </c>
      <c r="AJ94" s="400">
        <v>0</v>
      </c>
      <c r="AK94" s="400">
        <v>0</v>
      </c>
      <c r="AL94" s="481">
        <v>0</v>
      </c>
      <c r="AM94" s="297">
        <f t="shared" si="1"/>
        <v>65272.1</v>
      </c>
      <c r="AN94" s="296">
        <f>VLOOKUP(A94,'Official Claims 2016Q4'!$B$2:$U$434,7,FALSE)</f>
        <v>27068</v>
      </c>
      <c r="AO94" s="296">
        <f>VLOOKUP(A94,'Official Claims 2016Q4'!$B$2:$U$434,12,FALSE)</f>
        <v>33304.1</v>
      </c>
      <c r="AP94" s="296">
        <f>VLOOKUP(A94,'Official Claims 2016Q4'!$B$2:$U$434,17,FALSE)</f>
        <v>0</v>
      </c>
      <c r="AQ94" s="296">
        <f>VLOOKUP(A94,'Official Claims 2016Q4'!$B$2:$U$434,18,FALSE)</f>
        <v>4900</v>
      </c>
    </row>
    <row r="95" spans="1:43">
      <c r="A95" s="482" t="s">
        <v>720</v>
      </c>
      <c r="B95" s="483" t="s">
        <v>1149</v>
      </c>
      <c r="C95" s="411" t="s">
        <v>82</v>
      </c>
      <c r="D95" s="411" t="s">
        <v>12</v>
      </c>
      <c r="E95" s="411" t="s">
        <v>16</v>
      </c>
      <c r="F95" s="411" t="s">
        <v>48</v>
      </c>
      <c r="G95" s="488">
        <v>0</v>
      </c>
      <c r="H95" s="485">
        <v>0</v>
      </c>
      <c r="I95" s="400">
        <v>0</v>
      </c>
      <c r="J95" s="400">
        <v>0</v>
      </c>
      <c r="K95" s="400">
        <v>13149.5</v>
      </c>
      <c r="L95" s="400">
        <v>0</v>
      </c>
      <c r="M95" s="400">
        <v>0</v>
      </c>
      <c r="N95" s="400">
        <v>14379.729999999974</v>
      </c>
      <c r="O95" s="400">
        <v>0</v>
      </c>
      <c r="P95" s="400">
        <v>0</v>
      </c>
      <c r="Q95" s="400">
        <v>110415.29000000021</v>
      </c>
      <c r="R95" s="400">
        <v>0</v>
      </c>
      <c r="S95" s="400">
        <v>0</v>
      </c>
      <c r="T95" s="400">
        <v>0</v>
      </c>
      <c r="U95" s="400">
        <v>0</v>
      </c>
      <c r="V95" s="400">
        <v>0</v>
      </c>
      <c r="W95" s="400">
        <v>0</v>
      </c>
      <c r="X95" s="486"/>
      <c r="Y95" s="486"/>
      <c r="Z95" s="486"/>
      <c r="AA95" s="486"/>
      <c r="AB95" s="400">
        <v>27529.229999999974</v>
      </c>
      <c r="AC95" s="400">
        <v>0</v>
      </c>
      <c r="AD95" s="400">
        <v>0</v>
      </c>
      <c r="AE95" s="400">
        <v>110415.29000000021</v>
      </c>
      <c r="AF95" s="401"/>
      <c r="AG95" s="401"/>
      <c r="AH95" s="400">
        <v>0</v>
      </c>
      <c r="AI95" s="400">
        <v>0</v>
      </c>
      <c r="AJ95" s="400">
        <v>0</v>
      </c>
      <c r="AK95" s="400">
        <v>0</v>
      </c>
      <c r="AL95" s="481">
        <v>0</v>
      </c>
      <c r="AM95" s="297">
        <f t="shared" si="1"/>
        <v>137944.20000000001</v>
      </c>
      <c r="AN95" s="296">
        <f>VLOOKUP(A95,'Official Claims 2016Q4'!$B$2:$U$434,7,FALSE)</f>
        <v>27529.200000000001</v>
      </c>
      <c r="AO95" s="296">
        <f>VLOOKUP(A95,'Official Claims 2016Q4'!$B$2:$U$434,12,FALSE)</f>
        <v>110415</v>
      </c>
      <c r="AP95" s="296">
        <f>VLOOKUP(A95,'Official Claims 2016Q4'!$B$2:$U$434,17,FALSE)</f>
        <v>0</v>
      </c>
      <c r="AQ95" s="296">
        <f>VLOOKUP(A95,'Official Claims 2016Q4'!$B$2:$U$434,18,FALSE)</f>
        <v>0</v>
      </c>
    </row>
    <row r="96" spans="1:43">
      <c r="A96" s="482" t="s">
        <v>721</v>
      </c>
      <c r="B96" s="483" t="s">
        <v>1150</v>
      </c>
      <c r="C96" s="411" t="s">
        <v>82</v>
      </c>
      <c r="D96" s="411" t="s">
        <v>12</v>
      </c>
      <c r="E96" s="411" t="s">
        <v>16</v>
      </c>
      <c r="F96" s="411" t="s">
        <v>48</v>
      </c>
      <c r="G96" s="488">
        <v>0</v>
      </c>
      <c r="H96" s="485">
        <v>0</v>
      </c>
      <c r="I96" s="400">
        <v>0</v>
      </c>
      <c r="J96" s="400">
        <v>0</v>
      </c>
      <c r="K96" s="400">
        <v>4285.3100000000004</v>
      </c>
      <c r="L96" s="400">
        <v>0</v>
      </c>
      <c r="M96" s="400">
        <v>0</v>
      </c>
      <c r="N96" s="400">
        <v>14594.799999999981</v>
      </c>
      <c r="O96" s="400">
        <v>0</v>
      </c>
      <c r="P96" s="400">
        <v>0</v>
      </c>
      <c r="Q96" s="400">
        <v>98514.289999999979</v>
      </c>
      <c r="R96" s="400">
        <v>0</v>
      </c>
      <c r="S96" s="400">
        <v>0</v>
      </c>
      <c r="T96" s="400">
        <v>-17358.939999999999</v>
      </c>
      <c r="U96" s="400">
        <v>0</v>
      </c>
      <c r="V96" s="400">
        <v>0</v>
      </c>
      <c r="W96" s="400">
        <v>1591.4199999999983</v>
      </c>
      <c r="X96" s="486"/>
      <c r="Y96" s="486"/>
      <c r="Z96" s="486"/>
      <c r="AA96" s="486"/>
      <c r="AB96" s="400">
        <v>18880.109999999982</v>
      </c>
      <c r="AC96" s="400">
        <v>0</v>
      </c>
      <c r="AD96" s="400">
        <v>0</v>
      </c>
      <c r="AE96" s="400">
        <v>98514.289999999979</v>
      </c>
      <c r="AF96" s="401"/>
      <c r="AG96" s="401"/>
      <c r="AH96" s="400">
        <v>0</v>
      </c>
      <c r="AI96" s="400">
        <v>-17358.939999999999</v>
      </c>
      <c r="AJ96" s="400">
        <v>0</v>
      </c>
      <c r="AK96" s="400">
        <v>0</v>
      </c>
      <c r="AL96" s="481">
        <v>0</v>
      </c>
      <c r="AM96" s="297">
        <f t="shared" si="1"/>
        <v>101626.92</v>
      </c>
      <c r="AN96" s="296">
        <f>VLOOKUP(A96,'Official Claims 2016Q4'!$B$2:$U$434,7,FALSE)</f>
        <v>18880.099999999999</v>
      </c>
      <c r="AO96" s="296">
        <f>VLOOKUP(A96,'Official Claims 2016Q4'!$B$2:$U$434,12,FALSE)</f>
        <v>81155.399999999994</v>
      </c>
      <c r="AP96" s="296">
        <f>VLOOKUP(A96,'Official Claims 2016Q4'!$B$2:$U$434,17,FALSE)</f>
        <v>0</v>
      </c>
      <c r="AQ96" s="296">
        <f>VLOOKUP(A96,'Official Claims 2016Q4'!$B$2:$U$434,18,FALSE)</f>
        <v>1591.42</v>
      </c>
    </row>
    <row r="97" spans="1:43">
      <c r="A97" s="482" t="s">
        <v>692</v>
      </c>
      <c r="B97" s="483" t="s">
        <v>1151</v>
      </c>
      <c r="C97" s="411" t="s">
        <v>82</v>
      </c>
      <c r="D97" s="411" t="s">
        <v>12</v>
      </c>
      <c r="E97" s="411" t="s">
        <v>15</v>
      </c>
      <c r="F97" s="411" t="s">
        <v>67</v>
      </c>
      <c r="G97" s="488">
        <v>0</v>
      </c>
      <c r="H97" s="485">
        <v>0</v>
      </c>
      <c r="I97" s="400">
        <v>0</v>
      </c>
      <c r="J97" s="400">
        <v>0</v>
      </c>
      <c r="K97" s="400">
        <v>14825</v>
      </c>
      <c r="L97" s="400">
        <v>0</v>
      </c>
      <c r="M97" s="400">
        <v>0</v>
      </c>
      <c r="N97" s="400">
        <v>8160.299999999992</v>
      </c>
      <c r="O97" s="400">
        <v>0</v>
      </c>
      <c r="P97" s="400">
        <v>0</v>
      </c>
      <c r="Q97" s="400">
        <v>1675.1400000000049</v>
      </c>
      <c r="R97" s="400">
        <v>0</v>
      </c>
      <c r="S97" s="400">
        <v>0</v>
      </c>
      <c r="T97" s="400">
        <v>9666</v>
      </c>
      <c r="U97" s="400">
        <v>0</v>
      </c>
      <c r="V97" s="400">
        <v>0</v>
      </c>
      <c r="W97" s="400">
        <v>1374.95</v>
      </c>
      <c r="X97" s="486"/>
      <c r="Y97" s="486"/>
      <c r="Z97" s="486"/>
      <c r="AA97" s="486"/>
      <c r="AB97" s="400">
        <v>22985.299999999992</v>
      </c>
      <c r="AC97" s="400">
        <v>0</v>
      </c>
      <c r="AD97" s="400">
        <v>0</v>
      </c>
      <c r="AE97" s="400">
        <v>1675.1400000000049</v>
      </c>
      <c r="AF97" s="401"/>
      <c r="AG97" s="401"/>
      <c r="AH97" s="400">
        <v>0</v>
      </c>
      <c r="AI97" s="400">
        <v>9666</v>
      </c>
      <c r="AJ97" s="400">
        <v>0</v>
      </c>
      <c r="AK97" s="400">
        <v>0</v>
      </c>
      <c r="AL97" s="481">
        <v>0</v>
      </c>
      <c r="AM97" s="297">
        <f t="shared" si="1"/>
        <v>35701.39</v>
      </c>
      <c r="AN97" s="296">
        <f>VLOOKUP(A97,'Official Claims 2016Q4'!$B$2:$U$434,7,FALSE)</f>
        <v>22985.3</v>
      </c>
      <c r="AO97" s="296">
        <f>VLOOKUP(A97,'Official Claims 2016Q4'!$B$2:$U$434,12,FALSE)</f>
        <v>1675.14</v>
      </c>
      <c r="AP97" s="296">
        <f>VLOOKUP(A97,'Official Claims 2016Q4'!$B$2:$U$434,17,FALSE)</f>
        <v>9666</v>
      </c>
      <c r="AQ97" s="296">
        <f>VLOOKUP(A97,'Official Claims 2016Q4'!$B$2:$U$434,18,FALSE)</f>
        <v>1374.95</v>
      </c>
    </row>
    <row r="98" spans="1:43">
      <c r="A98" s="482" t="s">
        <v>741</v>
      </c>
      <c r="B98" s="483" t="s">
        <v>1152</v>
      </c>
      <c r="C98" s="411" t="s">
        <v>82</v>
      </c>
      <c r="D98" s="411" t="s">
        <v>12</v>
      </c>
      <c r="E98" s="411" t="s">
        <v>15</v>
      </c>
      <c r="F98" s="411" t="s">
        <v>67</v>
      </c>
      <c r="G98" s="488">
        <v>0</v>
      </c>
      <c r="H98" s="485">
        <v>0</v>
      </c>
      <c r="I98" s="400">
        <v>0</v>
      </c>
      <c r="J98" s="400">
        <v>0</v>
      </c>
      <c r="K98" s="400">
        <v>4400</v>
      </c>
      <c r="L98" s="400">
        <v>0</v>
      </c>
      <c r="M98" s="400">
        <v>0</v>
      </c>
      <c r="N98" s="400">
        <v>7048.1899999999987</v>
      </c>
      <c r="O98" s="400">
        <v>0</v>
      </c>
      <c r="P98" s="400">
        <v>0</v>
      </c>
      <c r="Q98" s="400">
        <v>11508.579999999998</v>
      </c>
      <c r="R98" s="400">
        <v>0</v>
      </c>
      <c r="S98" s="400">
        <v>0</v>
      </c>
      <c r="T98" s="400">
        <v>4875</v>
      </c>
      <c r="U98" s="400">
        <v>0</v>
      </c>
      <c r="V98" s="400">
        <v>0</v>
      </c>
      <c r="W98" s="400">
        <v>750</v>
      </c>
      <c r="X98" s="486"/>
      <c r="Y98" s="486"/>
      <c r="Z98" s="486"/>
      <c r="AA98" s="486"/>
      <c r="AB98" s="400">
        <v>11448.189999999999</v>
      </c>
      <c r="AC98" s="400">
        <v>0</v>
      </c>
      <c r="AD98" s="400">
        <v>0</v>
      </c>
      <c r="AE98" s="400">
        <v>11508.579999999998</v>
      </c>
      <c r="AF98" s="401"/>
      <c r="AG98" s="401"/>
      <c r="AH98" s="400">
        <v>0</v>
      </c>
      <c r="AI98" s="400">
        <v>4875</v>
      </c>
      <c r="AJ98" s="400">
        <v>0</v>
      </c>
      <c r="AK98" s="400">
        <v>0</v>
      </c>
      <c r="AL98" s="481">
        <v>0</v>
      </c>
      <c r="AM98" s="297">
        <f t="shared" si="1"/>
        <v>28581.800000000003</v>
      </c>
      <c r="AN98" s="296">
        <f>VLOOKUP(A98,'Official Claims 2016Q4'!$B$2:$U$434,7,FALSE)</f>
        <v>11448.2</v>
      </c>
      <c r="AO98" s="296">
        <f>VLOOKUP(A98,'Official Claims 2016Q4'!$B$2:$U$434,12,FALSE)</f>
        <v>11508.6</v>
      </c>
      <c r="AP98" s="296">
        <f>VLOOKUP(A98,'Official Claims 2016Q4'!$B$2:$U$434,17,FALSE)</f>
        <v>4875</v>
      </c>
      <c r="AQ98" s="296">
        <f>VLOOKUP(A98,'Official Claims 2016Q4'!$B$2:$U$434,18,FALSE)</f>
        <v>750</v>
      </c>
    </row>
    <row r="99" spans="1:43">
      <c r="A99" s="482" t="s">
        <v>762</v>
      </c>
      <c r="B99" s="483" t="s">
        <v>961</v>
      </c>
      <c r="C99" s="411" t="s">
        <v>83</v>
      </c>
      <c r="D99" s="411" t="s">
        <v>12</v>
      </c>
      <c r="E99" s="411" t="s">
        <v>16</v>
      </c>
      <c r="F99" s="411" t="s">
        <v>48</v>
      </c>
      <c r="G99" s="484">
        <v>978499.72309999994</v>
      </c>
      <c r="H99" s="484">
        <v>978499.72309999994</v>
      </c>
      <c r="I99" s="400">
        <v>0</v>
      </c>
      <c r="J99" s="400">
        <v>0</v>
      </c>
      <c r="K99" s="400">
        <v>0</v>
      </c>
      <c r="L99" s="400">
        <v>0</v>
      </c>
      <c r="M99" s="400">
        <v>0</v>
      </c>
      <c r="N99" s="400">
        <v>1648405.5754145659</v>
      </c>
      <c r="O99" s="400">
        <v>0</v>
      </c>
      <c r="P99" s="400">
        <v>0</v>
      </c>
      <c r="Q99" s="400">
        <v>0</v>
      </c>
      <c r="R99" s="400">
        <v>0</v>
      </c>
      <c r="S99" s="400">
        <v>0</v>
      </c>
      <c r="T99" s="400">
        <v>0</v>
      </c>
      <c r="U99" s="400">
        <v>0</v>
      </c>
      <c r="V99" s="400">
        <v>0</v>
      </c>
      <c r="W99" s="400">
        <v>0</v>
      </c>
      <c r="X99" s="486"/>
      <c r="Y99" s="486"/>
      <c r="Z99" s="486"/>
      <c r="AA99" s="486"/>
      <c r="AB99" s="400">
        <v>1648405.5754145659</v>
      </c>
      <c r="AC99" s="400">
        <v>0</v>
      </c>
      <c r="AD99" s="400">
        <v>0</v>
      </c>
      <c r="AE99" s="400">
        <v>0</v>
      </c>
      <c r="AF99" s="401"/>
      <c r="AG99" s="401"/>
      <c r="AH99" s="400">
        <v>0</v>
      </c>
      <c r="AI99" s="400">
        <v>0</v>
      </c>
      <c r="AJ99" s="400">
        <v>0</v>
      </c>
      <c r="AK99" s="400">
        <v>0</v>
      </c>
      <c r="AL99" s="481">
        <v>0</v>
      </c>
      <c r="AM99" s="297">
        <f t="shared" si="1"/>
        <v>1648410</v>
      </c>
      <c r="AN99" s="296">
        <f>VLOOKUP(A99,'Official Claims 2016Q4'!$B$2:$U$434,7,FALSE)</f>
        <v>1648410</v>
      </c>
      <c r="AO99" s="296">
        <f>VLOOKUP(A99,'Official Claims 2016Q4'!$B$2:$U$434,12,FALSE)</f>
        <v>0</v>
      </c>
      <c r="AP99" s="296">
        <f>VLOOKUP(A99,'Official Claims 2016Q4'!$B$2:$U$434,17,FALSE)</f>
        <v>0</v>
      </c>
      <c r="AQ99" s="296">
        <f>VLOOKUP(A99,'Official Claims 2016Q4'!$B$2:$U$434,18,FALSE)</f>
        <v>0</v>
      </c>
    </row>
    <row r="100" spans="1:43">
      <c r="A100" s="482"/>
      <c r="B100" s="489"/>
      <c r="C100" s="411"/>
      <c r="D100" s="411"/>
      <c r="E100" s="411"/>
      <c r="F100" s="411"/>
      <c r="G100" s="411"/>
      <c r="H100" s="485"/>
      <c r="I100" s="400"/>
      <c r="J100" s="400"/>
      <c r="K100" s="400"/>
      <c r="L100" s="400"/>
      <c r="M100" s="400"/>
      <c r="N100" s="400"/>
      <c r="O100" s="400"/>
      <c r="P100" s="400"/>
      <c r="Q100" s="400"/>
      <c r="R100" s="400"/>
      <c r="S100" s="400"/>
      <c r="T100" s="400"/>
      <c r="U100" s="400"/>
      <c r="V100" s="400"/>
      <c r="W100" s="400"/>
      <c r="X100" s="486"/>
      <c r="Y100" s="486"/>
      <c r="Z100" s="486"/>
      <c r="AA100" s="486"/>
      <c r="AB100" s="400"/>
      <c r="AC100" s="400"/>
      <c r="AD100" s="400"/>
      <c r="AE100" s="400"/>
      <c r="AF100" s="401"/>
      <c r="AG100" s="401"/>
      <c r="AH100" s="400"/>
      <c r="AI100" s="400"/>
      <c r="AJ100" s="400"/>
      <c r="AK100" s="400"/>
      <c r="AL100" s="481"/>
      <c r="AM100" s="297"/>
      <c r="AN100" s="296"/>
      <c r="AO100" s="296"/>
      <c r="AP100" s="296"/>
      <c r="AQ100" s="296"/>
    </row>
    <row r="101" spans="1:43">
      <c r="A101" s="482" t="s">
        <v>691</v>
      </c>
      <c r="B101" s="489" t="s">
        <v>1153</v>
      </c>
      <c r="C101" s="411" t="s">
        <v>73</v>
      </c>
      <c r="D101" s="411" t="s">
        <v>14</v>
      </c>
      <c r="E101" s="411" t="s">
        <v>99</v>
      </c>
      <c r="F101" s="411" t="s">
        <v>48</v>
      </c>
      <c r="G101" s="487">
        <v>3169625</v>
      </c>
      <c r="H101" s="490">
        <v>0</v>
      </c>
      <c r="I101" s="400">
        <v>0</v>
      </c>
      <c r="J101" s="400">
        <v>0</v>
      </c>
      <c r="K101" s="400">
        <v>-2874958.4000000008</v>
      </c>
      <c r="L101" s="400">
        <v>0</v>
      </c>
      <c r="M101" s="400">
        <v>0</v>
      </c>
      <c r="N101" s="400">
        <v>0</v>
      </c>
      <c r="O101" s="400">
        <v>0</v>
      </c>
      <c r="P101" s="400">
        <v>0</v>
      </c>
      <c r="Q101" s="400">
        <v>2865144.3000000054</v>
      </c>
      <c r="R101" s="400">
        <v>0</v>
      </c>
      <c r="S101" s="400">
        <v>0</v>
      </c>
      <c r="T101" s="400">
        <v>3500000</v>
      </c>
      <c r="U101" s="400">
        <v>0</v>
      </c>
      <c r="V101" s="400">
        <v>0</v>
      </c>
      <c r="W101" s="400">
        <v>-30966.930000000284</v>
      </c>
      <c r="X101" s="486"/>
      <c r="Y101" s="486"/>
      <c r="Z101" s="486"/>
      <c r="AA101" s="486"/>
      <c r="AB101" s="400">
        <v>-2874958.4000000008</v>
      </c>
      <c r="AC101" s="400">
        <v>0</v>
      </c>
      <c r="AD101" s="400">
        <v>0</v>
      </c>
      <c r="AE101" s="400">
        <v>2865144.3000000054</v>
      </c>
      <c r="AF101" s="401"/>
      <c r="AG101" s="401"/>
      <c r="AH101" s="400">
        <v>0</v>
      </c>
      <c r="AI101" s="400">
        <v>3500000</v>
      </c>
      <c r="AJ101" s="400">
        <v>0</v>
      </c>
      <c r="AK101" s="400">
        <v>0</v>
      </c>
      <c r="AL101" s="481">
        <v>0</v>
      </c>
    </row>
    <row r="102" spans="1:43">
      <c r="A102" s="482" t="s">
        <v>676</v>
      </c>
      <c r="B102" s="489" t="s">
        <v>1154</v>
      </c>
      <c r="C102" s="411" t="s">
        <v>73</v>
      </c>
      <c r="D102" s="411" t="s">
        <v>12</v>
      </c>
      <c r="E102" s="411" t="s">
        <v>99</v>
      </c>
      <c r="F102" s="411" t="s">
        <v>48</v>
      </c>
      <c r="G102" s="487">
        <v>417375</v>
      </c>
      <c r="H102" s="490">
        <v>0</v>
      </c>
      <c r="I102" s="400">
        <v>0</v>
      </c>
      <c r="J102" s="400">
        <v>0</v>
      </c>
      <c r="K102" s="400">
        <v>94417.659999999698</v>
      </c>
      <c r="L102" s="400">
        <v>0</v>
      </c>
      <c r="M102" s="400">
        <v>0</v>
      </c>
      <c r="N102" s="400">
        <v>0</v>
      </c>
      <c r="O102" s="400">
        <v>0</v>
      </c>
      <c r="P102" s="400">
        <v>0</v>
      </c>
      <c r="Q102" s="400">
        <v>64845.8299999999</v>
      </c>
      <c r="R102" s="400">
        <v>0</v>
      </c>
      <c r="S102" s="400">
        <v>0</v>
      </c>
      <c r="T102" s="400">
        <v>0</v>
      </c>
      <c r="U102" s="400">
        <v>0</v>
      </c>
      <c r="V102" s="400">
        <v>0</v>
      </c>
      <c r="W102" s="400">
        <v>110525.64999999997</v>
      </c>
      <c r="X102" s="486"/>
      <c r="Y102" s="486"/>
      <c r="Z102" s="486"/>
      <c r="AA102" s="486"/>
      <c r="AB102" s="400">
        <v>94417.659999999698</v>
      </c>
      <c r="AC102" s="400">
        <v>0</v>
      </c>
      <c r="AD102" s="400">
        <v>0</v>
      </c>
      <c r="AE102" s="400">
        <v>64845.8299999999</v>
      </c>
      <c r="AF102" s="401"/>
      <c r="AG102" s="401"/>
      <c r="AH102" s="400">
        <v>0</v>
      </c>
      <c r="AI102" s="400">
        <v>0</v>
      </c>
      <c r="AJ102" s="400">
        <v>0</v>
      </c>
      <c r="AK102" s="400">
        <v>0</v>
      </c>
      <c r="AL102" s="481">
        <v>0</v>
      </c>
    </row>
    <row r="103" spans="1:43">
      <c r="A103" s="482" t="s">
        <v>632</v>
      </c>
      <c r="B103" s="489" t="s">
        <v>1155</v>
      </c>
      <c r="C103" s="411" t="s">
        <v>73</v>
      </c>
      <c r="D103" s="411" t="s">
        <v>12</v>
      </c>
      <c r="E103" s="411" t="s">
        <v>99</v>
      </c>
      <c r="F103" s="411" t="s">
        <v>48</v>
      </c>
      <c r="G103" s="487">
        <v>750000</v>
      </c>
      <c r="H103" s="490">
        <v>0</v>
      </c>
      <c r="I103" s="400">
        <v>0</v>
      </c>
      <c r="J103" s="400">
        <v>0</v>
      </c>
      <c r="K103" s="400">
        <v>416616.87000000017</v>
      </c>
      <c r="L103" s="400">
        <v>0</v>
      </c>
      <c r="M103" s="400">
        <v>0</v>
      </c>
      <c r="N103" s="400">
        <v>0</v>
      </c>
      <c r="O103" s="400">
        <v>0</v>
      </c>
      <c r="P103" s="400">
        <v>0</v>
      </c>
      <c r="Q103" s="400">
        <v>2565698.2500000009</v>
      </c>
      <c r="R103" s="400">
        <v>0</v>
      </c>
      <c r="S103" s="400">
        <v>0</v>
      </c>
      <c r="T103" s="400">
        <v>0</v>
      </c>
      <c r="U103" s="400">
        <v>0</v>
      </c>
      <c r="V103" s="400">
        <v>0</v>
      </c>
      <c r="W103" s="400">
        <v>15329.520000000077</v>
      </c>
      <c r="X103" s="486"/>
      <c r="Y103" s="486"/>
      <c r="Z103" s="486"/>
      <c r="AA103" s="486"/>
      <c r="AB103" s="400">
        <v>416616.87000000017</v>
      </c>
      <c r="AC103" s="400">
        <v>0</v>
      </c>
      <c r="AD103" s="400">
        <v>0</v>
      </c>
      <c r="AE103" s="400">
        <v>2565698.2500000009</v>
      </c>
      <c r="AF103" s="401"/>
      <c r="AG103" s="401"/>
      <c r="AH103" s="400">
        <v>0</v>
      </c>
      <c r="AI103" s="400">
        <v>0</v>
      </c>
      <c r="AJ103" s="400">
        <v>0</v>
      </c>
      <c r="AK103" s="400">
        <v>0</v>
      </c>
      <c r="AL103" s="481">
        <v>0</v>
      </c>
    </row>
    <row r="104" spans="1:43" ht="16.5" thickBot="1">
      <c r="A104" s="491"/>
      <c r="B104" s="491"/>
      <c r="C104" s="492"/>
      <c r="D104" s="491"/>
      <c r="E104" s="491"/>
      <c r="F104" s="492"/>
      <c r="G104" s="493"/>
      <c r="H104" s="494"/>
      <c r="I104" s="495"/>
      <c r="J104" s="495"/>
      <c r="K104" s="495"/>
      <c r="L104" s="495"/>
      <c r="M104" s="495"/>
      <c r="N104" s="495"/>
      <c r="O104" s="495"/>
      <c r="P104" s="495"/>
      <c r="Q104" s="495"/>
      <c r="R104" s="495"/>
      <c r="S104" s="495"/>
      <c r="T104" s="495"/>
      <c r="U104" s="495"/>
      <c r="V104" s="495"/>
      <c r="W104" s="495"/>
      <c r="X104" s="496"/>
      <c r="Y104" s="496"/>
      <c r="Z104" s="496"/>
      <c r="AA104" s="496"/>
      <c r="AB104" s="495"/>
      <c r="AC104" s="495"/>
      <c r="AD104" s="495"/>
      <c r="AE104" s="495"/>
      <c r="AF104" s="497"/>
      <c r="AG104" s="497"/>
      <c r="AH104" s="495"/>
      <c r="AI104" s="495"/>
      <c r="AJ104" s="495"/>
      <c r="AK104" s="495"/>
      <c r="AL104" s="498"/>
    </row>
    <row r="105" spans="1:43" ht="16.5" thickBot="1">
      <c r="A105" s="499"/>
      <c r="B105" s="354" t="s">
        <v>925</v>
      </c>
      <c r="C105" s="500"/>
      <c r="D105" s="501"/>
      <c r="E105" s="502"/>
      <c r="F105" s="503"/>
      <c r="G105" s="504">
        <f t="shared" ref="G105:W105" si="2">SUM(G6:G104)</f>
        <v>80355572.404799968</v>
      </c>
      <c r="H105" s="504">
        <f t="shared" si="2"/>
        <v>7663985.1448999969</v>
      </c>
      <c r="I105" s="504">
        <f t="shared" si="2"/>
        <v>0</v>
      </c>
      <c r="J105" s="504">
        <f t="shared" si="2"/>
        <v>0</v>
      </c>
      <c r="K105" s="504">
        <f t="shared" si="2"/>
        <v>-1256523.3800000011</v>
      </c>
      <c r="L105" s="504">
        <f t="shared" si="2"/>
        <v>0</v>
      </c>
      <c r="M105" s="504">
        <f t="shared" si="2"/>
        <v>0</v>
      </c>
      <c r="N105" s="504">
        <f t="shared" si="2"/>
        <v>6454670.7600000035</v>
      </c>
      <c r="O105" s="504">
        <f t="shared" si="2"/>
        <v>94169.760000000009</v>
      </c>
      <c r="P105" s="504">
        <f t="shared" si="2"/>
        <v>0</v>
      </c>
      <c r="Q105" s="504">
        <f t="shared" si="2"/>
        <v>38064737.140000038</v>
      </c>
      <c r="R105" s="504">
        <f t="shared" si="2"/>
        <v>-2695911.48</v>
      </c>
      <c r="S105" s="504">
        <f t="shared" si="2"/>
        <v>0</v>
      </c>
      <c r="T105" s="504">
        <f t="shared" si="2"/>
        <v>32136651.430000007</v>
      </c>
      <c r="U105" s="504">
        <f t="shared" si="2"/>
        <v>0</v>
      </c>
      <c r="V105" s="504">
        <f t="shared" si="2"/>
        <v>0</v>
      </c>
      <c r="W105" s="504">
        <f t="shared" si="2"/>
        <v>4174660.5800000085</v>
      </c>
      <c r="X105" s="505"/>
      <c r="Y105" s="505"/>
      <c r="Z105" s="505"/>
      <c r="AA105" s="505"/>
      <c r="AB105" s="504">
        <f>SUM(AB6:AB103)</f>
        <v>5198147.3800000036</v>
      </c>
      <c r="AC105" s="504">
        <f>SUM(AC6:AC103)</f>
        <v>0</v>
      </c>
      <c r="AD105" s="504">
        <f>SUM(AD6:AD103)</f>
        <v>0</v>
      </c>
      <c r="AE105" s="504">
        <f>SUM(AE6:AE103)</f>
        <v>38064737.140000038</v>
      </c>
      <c r="AF105" s="506"/>
      <c r="AG105" s="506"/>
      <c r="AH105" s="504">
        <f>SUM(AH6:AH103)</f>
        <v>0</v>
      </c>
      <c r="AI105" s="504">
        <f>SUM(AI6:AI103)</f>
        <v>32136651.430000007</v>
      </c>
      <c r="AJ105" s="504">
        <f>SUM(AJ6:AJ103)</f>
        <v>0</v>
      </c>
      <c r="AK105" s="504">
        <f>SUM(AK6:AK103)</f>
        <v>0</v>
      </c>
      <c r="AL105" s="507">
        <f>SUM(AL6:AL103)</f>
        <v>0</v>
      </c>
    </row>
    <row r="106" spans="1:43">
      <c r="A106" s="508" t="s">
        <v>740</v>
      </c>
      <c r="B106" s="359" t="s">
        <v>495</v>
      </c>
      <c r="C106" s="509" t="s">
        <v>83</v>
      </c>
      <c r="D106" s="509" t="s">
        <v>13</v>
      </c>
      <c r="E106" s="509" t="s">
        <v>99</v>
      </c>
      <c r="F106" s="509"/>
      <c r="G106" s="510">
        <v>2427344.2854239256</v>
      </c>
      <c r="H106" s="511"/>
      <c r="I106" s="512"/>
      <c r="J106" s="512"/>
      <c r="K106" s="512"/>
      <c r="L106" s="512"/>
      <c r="M106" s="512"/>
      <c r="N106" s="512"/>
      <c r="O106" s="512"/>
      <c r="P106" s="512"/>
      <c r="Q106" s="512"/>
      <c r="R106" s="512"/>
      <c r="S106" s="512"/>
      <c r="T106" s="512"/>
      <c r="U106" s="512"/>
      <c r="V106" s="512"/>
      <c r="W106" s="512"/>
      <c r="X106" s="512"/>
      <c r="Y106" s="513">
        <v>12150</v>
      </c>
      <c r="Z106" s="513">
        <v>0</v>
      </c>
      <c r="AA106" s="513">
        <v>778893.00999999978</v>
      </c>
      <c r="AB106" s="513">
        <v>778893.00999999978</v>
      </c>
      <c r="AC106" s="513">
        <v>0</v>
      </c>
      <c r="AD106" s="513">
        <v>0</v>
      </c>
      <c r="AE106" s="513">
        <v>0</v>
      </c>
      <c r="AF106" s="513">
        <v>0</v>
      </c>
      <c r="AG106" s="513">
        <v>0</v>
      </c>
      <c r="AH106" s="513">
        <v>0</v>
      </c>
      <c r="AI106" s="513">
        <v>0</v>
      </c>
      <c r="AJ106" s="513">
        <v>0</v>
      </c>
      <c r="AK106" s="513">
        <v>0</v>
      </c>
      <c r="AL106" s="514">
        <v>0</v>
      </c>
    </row>
    <row r="107" spans="1:43" ht="16.5" thickBot="1">
      <c r="A107" s="515" t="s">
        <v>740</v>
      </c>
      <c r="B107" s="362" t="s">
        <v>497</v>
      </c>
      <c r="C107" s="516" t="s">
        <v>83</v>
      </c>
      <c r="D107" s="516" t="s">
        <v>13</v>
      </c>
      <c r="E107" s="516" t="s">
        <v>99</v>
      </c>
      <c r="F107" s="516"/>
      <c r="G107" s="517">
        <v>920582.71457607439</v>
      </c>
      <c r="H107" s="518"/>
      <c r="I107" s="519"/>
      <c r="J107" s="519"/>
      <c r="K107" s="519"/>
      <c r="L107" s="519"/>
      <c r="M107" s="519"/>
      <c r="N107" s="519"/>
      <c r="O107" s="519"/>
      <c r="P107" s="519"/>
      <c r="Q107" s="519"/>
      <c r="R107" s="519"/>
      <c r="S107" s="519"/>
      <c r="T107" s="519"/>
      <c r="U107" s="519"/>
      <c r="V107" s="519"/>
      <c r="W107" s="519"/>
      <c r="X107" s="520">
        <v>0</v>
      </c>
      <c r="Y107" s="520">
        <v>135534.07</v>
      </c>
      <c r="Z107" s="520">
        <v>0</v>
      </c>
      <c r="AA107" s="520">
        <v>2481780.2399999988</v>
      </c>
      <c r="AB107" s="520">
        <v>2481780.2399999988</v>
      </c>
      <c r="AC107" s="520">
        <v>0</v>
      </c>
      <c r="AD107" s="520">
        <v>0</v>
      </c>
      <c r="AE107" s="520">
        <v>0</v>
      </c>
      <c r="AF107" s="520">
        <v>0</v>
      </c>
      <c r="AG107" s="520">
        <v>0</v>
      </c>
      <c r="AH107" s="520">
        <v>0</v>
      </c>
      <c r="AI107" s="520">
        <v>0</v>
      </c>
      <c r="AJ107" s="520">
        <v>0</v>
      </c>
      <c r="AK107" s="520">
        <v>0</v>
      </c>
      <c r="AL107" s="521">
        <v>0</v>
      </c>
    </row>
    <row r="108" spans="1:43" ht="17.25" thickTop="1" thickBot="1">
      <c r="A108" s="522"/>
      <c r="B108" s="523" t="s">
        <v>943</v>
      </c>
      <c r="C108" s="522"/>
      <c r="D108" s="522"/>
      <c r="E108" s="522"/>
      <c r="F108" s="522"/>
      <c r="G108" s="524">
        <f>SUM(G105:G107)</f>
        <v>83703499.404799968</v>
      </c>
      <c r="H108" s="524">
        <f>SUM(H105:H107)</f>
        <v>7663985.1448999969</v>
      </c>
      <c r="I108" s="525">
        <f t="shared" ref="I108:J108" si="3">SUM(I105:I107)</f>
        <v>0</v>
      </c>
      <c r="J108" s="525">
        <f t="shared" si="3"/>
        <v>0</v>
      </c>
      <c r="K108" s="525">
        <f>SUM(K105:K107)</f>
        <v>-1256523.3800000011</v>
      </c>
      <c r="L108" s="525">
        <f t="shared" ref="L108:AL108" si="4">SUM(L105:L107)</f>
        <v>0</v>
      </c>
      <c r="M108" s="525">
        <f t="shared" si="4"/>
        <v>0</v>
      </c>
      <c r="N108" s="525">
        <f t="shared" si="4"/>
        <v>6454670.7600000035</v>
      </c>
      <c r="O108" s="525">
        <f t="shared" si="4"/>
        <v>94169.760000000009</v>
      </c>
      <c r="P108" s="525">
        <f t="shared" si="4"/>
        <v>0</v>
      </c>
      <c r="Q108" s="525">
        <f t="shared" si="4"/>
        <v>38064737.140000038</v>
      </c>
      <c r="R108" s="525">
        <f t="shared" si="4"/>
        <v>-2695911.48</v>
      </c>
      <c r="S108" s="525">
        <f t="shared" si="4"/>
        <v>0</v>
      </c>
      <c r="T108" s="525">
        <f t="shared" si="4"/>
        <v>32136651.430000007</v>
      </c>
      <c r="U108" s="525">
        <f t="shared" si="4"/>
        <v>0</v>
      </c>
      <c r="V108" s="525">
        <f t="shared" si="4"/>
        <v>0</v>
      </c>
      <c r="W108" s="525">
        <f t="shared" si="4"/>
        <v>4174660.5800000085</v>
      </c>
      <c r="X108" s="525">
        <f t="shared" si="4"/>
        <v>0</v>
      </c>
      <c r="Y108" s="525">
        <f t="shared" si="4"/>
        <v>147684.07</v>
      </c>
      <c r="Z108" s="525">
        <f t="shared" si="4"/>
        <v>0</v>
      </c>
      <c r="AA108" s="525">
        <f t="shared" si="4"/>
        <v>3260673.2499999986</v>
      </c>
      <c r="AB108" s="525">
        <f t="shared" si="4"/>
        <v>8458820.6300000027</v>
      </c>
      <c r="AC108" s="525">
        <f t="shared" si="4"/>
        <v>0</v>
      </c>
      <c r="AD108" s="525">
        <f t="shared" si="4"/>
        <v>0</v>
      </c>
      <c r="AE108" s="525">
        <f t="shared" si="4"/>
        <v>38064737.140000038</v>
      </c>
      <c r="AF108" s="525">
        <f t="shared" si="4"/>
        <v>0</v>
      </c>
      <c r="AG108" s="525">
        <f t="shared" si="4"/>
        <v>0</v>
      </c>
      <c r="AH108" s="525">
        <f t="shared" si="4"/>
        <v>0</v>
      </c>
      <c r="AI108" s="525">
        <f t="shared" si="4"/>
        <v>32136651.430000007</v>
      </c>
      <c r="AJ108" s="525">
        <f t="shared" si="4"/>
        <v>0</v>
      </c>
      <c r="AK108" s="525">
        <f t="shared" si="4"/>
        <v>0</v>
      </c>
      <c r="AL108" s="526">
        <f t="shared" si="4"/>
        <v>0</v>
      </c>
    </row>
    <row r="109" spans="1:43" s="532" customFormat="1" ht="16.5" thickBot="1">
      <c r="A109" s="527"/>
      <c r="B109" s="368" t="s">
        <v>1156</v>
      </c>
      <c r="C109" s="528"/>
      <c r="D109" s="528"/>
      <c r="E109" s="528"/>
      <c r="F109" s="528"/>
      <c r="G109" s="528"/>
      <c r="H109" s="528"/>
      <c r="I109" s="529"/>
      <c r="J109" s="529"/>
      <c r="K109" s="529"/>
      <c r="L109" s="529"/>
      <c r="M109" s="529"/>
      <c r="N109" s="529"/>
      <c r="O109" s="529"/>
      <c r="P109" s="529"/>
      <c r="Q109" s="529"/>
      <c r="R109" s="529"/>
      <c r="S109" s="529"/>
      <c r="T109" s="529"/>
      <c r="U109" s="529"/>
      <c r="V109" s="529"/>
      <c r="W109" s="529"/>
      <c r="X109" s="529"/>
      <c r="Y109" s="529"/>
      <c r="Z109" s="529"/>
      <c r="AA109" s="529"/>
      <c r="AB109" s="530">
        <v>0</v>
      </c>
      <c r="AC109" s="530">
        <v>0</v>
      </c>
      <c r="AD109" s="530">
        <v>0</v>
      </c>
      <c r="AE109" s="530">
        <v>0</v>
      </c>
      <c r="AF109" s="530">
        <v>0</v>
      </c>
      <c r="AG109" s="530">
        <v>0</v>
      </c>
      <c r="AH109" s="530">
        <v>0</v>
      </c>
      <c r="AI109" s="530">
        <v>0</v>
      </c>
      <c r="AJ109" s="530">
        <v>0</v>
      </c>
      <c r="AK109" s="530">
        <v>0</v>
      </c>
      <c r="AL109" s="531">
        <v>0</v>
      </c>
    </row>
    <row r="110" spans="1:43">
      <c r="A110" s="533" t="s">
        <v>619</v>
      </c>
      <c r="B110" s="373" t="s">
        <v>1157</v>
      </c>
      <c r="C110" s="534" t="s">
        <v>83</v>
      </c>
      <c r="D110" s="534" t="s">
        <v>14</v>
      </c>
      <c r="E110" s="534" t="s">
        <v>99</v>
      </c>
      <c r="F110" s="534"/>
      <c r="G110" s="535">
        <v>2436602.66</v>
      </c>
      <c r="H110" s="534"/>
      <c r="I110" s="536"/>
      <c r="J110" s="536"/>
      <c r="K110" s="536"/>
      <c r="L110" s="536"/>
      <c r="M110" s="536"/>
      <c r="N110" s="536">
        <v>8520.4500000000116</v>
      </c>
      <c r="O110" s="536"/>
      <c r="P110" s="536"/>
      <c r="Q110" s="536"/>
      <c r="R110" s="536"/>
      <c r="S110" s="536"/>
      <c r="T110" s="536"/>
      <c r="U110" s="536"/>
      <c r="V110" s="536"/>
      <c r="W110" s="536">
        <v>2175673.8100000024</v>
      </c>
      <c r="X110" s="536"/>
      <c r="Y110" s="536"/>
      <c r="Z110" s="536"/>
      <c r="AA110" s="536"/>
      <c r="AB110" s="536"/>
      <c r="AC110" s="536"/>
      <c r="AD110" s="536"/>
      <c r="AE110" s="536"/>
      <c r="AF110" s="536"/>
      <c r="AG110" s="536"/>
      <c r="AH110" s="536"/>
      <c r="AI110" s="536"/>
      <c r="AJ110" s="536"/>
      <c r="AK110" s="536"/>
      <c r="AL110" s="537"/>
    </row>
    <row r="111" spans="1:43" ht="16.5" thickBot="1">
      <c r="A111" s="538"/>
      <c r="B111" s="539" t="s">
        <v>501</v>
      </c>
      <c r="C111" s="538" t="s">
        <v>83</v>
      </c>
      <c r="D111" s="538" t="s">
        <v>14</v>
      </c>
      <c r="E111" s="538" t="s">
        <v>99</v>
      </c>
      <c r="F111" s="538"/>
      <c r="G111" s="540">
        <v>131008552</v>
      </c>
      <c r="H111" s="538"/>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2"/>
    </row>
    <row r="112" spans="1:43">
      <c r="G112" s="544"/>
      <c r="H112" s="545"/>
      <c r="I112" s="260"/>
      <c r="J112" s="260"/>
      <c r="K112" s="545"/>
      <c r="L112" s="260"/>
      <c r="M112" s="260"/>
      <c r="N112" s="545"/>
      <c r="O112" s="260"/>
      <c r="P112" s="260"/>
      <c r="Q112" s="545"/>
      <c r="R112" s="260"/>
      <c r="S112" s="260"/>
      <c r="T112" s="545"/>
      <c r="U112" s="260"/>
      <c r="V112" s="260"/>
      <c r="W112" s="545"/>
      <c r="X112" s="260"/>
      <c r="Y112" s="260"/>
      <c r="Z112" s="260"/>
      <c r="AA112" s="260"/>
      <c r="AB112" s="257"/>
      <c r="AE112" s="257"/>
      <c r="AF112" s="259"/>
      <c r="AG112" s="259"/>
      <c r="AH112" s="259"/>
      <c r="AI112" s="259"/>
      <c r="AJ112" s="259"/>
      <c r="AK112" s="259"/>
      <c r="AL112" s="259"/>
    </row>
    <row r="113" spans="1:38">
      <c r="A113" s="17" t="s">
        <v>194</v>
      </c>
      <c r="N113" s="546"/>
      <c r="Q113" s="547"/>
      <c r="T113" s="547"/>
      <c r="X113" s="260"/>
      <c r="Y113" s="260"/>
      <c r="Z113" s="260"/>
      <c r="AA113" s="260"/>
      <c r="AB113" s="257"/>
      <c r="AE113" s="257"/>
      <c r="AF113" s="259"/>
      <c r="AG113" s="259"/>
      <c r="AH113" s="259"/>
      <c r="AI113" s="259"/>
      <c r="AJ113" s="259"/>
      <c r="AK113" s="259"/>
      <c r="AL113" s="259"/>
    </row>
    <row r="114" spans="1:38">
      <c r="A114" s="274" t="s">
        <v>1158</v>
      </c>
      <c r="I114" s="260"/>
      <c r="J114" s="260"/>
      <c r="K114" s="260"/>
      <c r="L114" s="260"/>
      <c r="M114" s="260"/>
      <c r="N114" s="260"/>
      <c r="O114" s="260"/>
      <c r="P114" s="260"/>
      <c r="Q114" s="260"/>
      <c r="R114" s="260"/>
      <c r="S114" s="260"/>
      <c r="T114" s="260"/>
      <c r="U114" s="260"/>
      <c r="V114" s="260"/>
      <c r="W114" s="260"/>
      <c r="X114" s="260"/>
      <c r="Y114" s="260"/>
      <c r="Z114" s="260"/>
      <c r="AA114" s="260"/>
      <c r="AB114" s="257"/>
      <c r="AE114" s="257"/>
      <c r="AF114" s="259"/>
      <c r="AG114" s="259"/>
      <c r="AH114" s="259"/>
      <c r="AI114" s="259"/>
      <c r="AJ114" s="259"/>
      <c r="AK114" s="259"/>
      <c r="AL114" s="259"/>
    </row>
    <row r="115" spans="1:38">
      <c r="A115" s="548" t="s">
        <v>1159</v>
      </c>
      <c r="I115" s="260"/>
      <c r="J115" s="260"/>
      <c r="K115" s="260"/>
      <c r="L115" s="260"/>
      <c r="M115" s="260"/>
      <c r="N115" s="260"/>
      <c r="O115" s="260"/>
      <c r="P115" s="260"/>
      <c r="Q115" s="260"/>
      <c r="R115" s="260"/>
      <c r="S115" s="260"/>
      <c r="T115" s="260"/>
      <c r="U115" s="260"/>
      <c r="V115" s="260"/>
      <c r="W115" s="260"/>
      <c r="X115" s="260"/>
      <c r="Y115" s="260"/>
      <c r="Z115" s="260"/>
      <c r="AA115" s="260"/>
      <c r="AB115" s="257"/>
      <c r="AE115" s="257"/>
      <c r="AF115" s="259"/>
      <c r="AG115" s="259"/>
      <c r="AH115" s="259"/>
      <c r="AI115" s="259"/>
      <c r="AJ115" s="259"/>
      <c r="AK115" s="259"/>
      <c r="AL115" s="259"/>
    </row>
    <row r="116" spans="1:38">
      <c r="I116" s="260"/>
      <c r="M116" s="550"/>
      <c r="N116" s="551"/>
      <c r="Q116" s="551"/>
      <c r="T116" s="551"/>
      <c r="W116" s="551"/>
      <c r="X116" s="260"/>
      <c r="Y116" s="260"/>
      <c r="Z116" s="260"/>
      <c r="AA116" s="260"/>
      <c r="AB116" s="257"/>
      <c r="AE116" s="257"/>
      <c r="AF116" s="259"/>
      <c r="AG116" s="259"/>
      <c r="AH116" s="259"/>
      <c r="AI116" s="259"/>
      <c r="AJ116" s="259"/>
      <c r="AK116" s="259"/>
      <c r="AL116" s="259"/>
    </row>
    <row r="117" spans="1:38">
      <c r="B117" s="239"/>
      <c r="C117" s="239" t="s">
        <v>510</v>
      </c>
      <c r="D117" s="239" t="s">
        <v>124</v>
      </c>
      <c r="I117" s="260"/>
      <c r="M117" s="550"/>
      <c r="N117" s="551"/>
      <c r="Q117" s="551"/>
      <c r="T117" s="551"/>
      <c r="W117" s="551"/>
      <c r="X117" s="260"/>
      <c r="Y117" s="260"/>
      <c r="Z117" s="260"/>
      <c r="AA117" s="260"/>
      <c r="AB117" s="257"/>
      <c r="AE117" s="257"/>
      <c r="AF117" s="259"/>
      <c r="AG117" s="259"/>
      <c r="AH117" s="259"/>
      <c r="AI117" s="259"/>
      <c r="AJ117" s="259"/>
      <c r="AK117" s="259"/>
      <c r="AL117" s="259"/>
    </row>
    <row r="118" spans="1:38">
      <c r="B118" s="239" t="s">
        <v>15</v>
      </c>
      <c r="C118" s="559">
        <v>63472821.786199994</v>
      </c>
      <c r="D118" s="551">
        <v>4638645.3364000004</v>
      </c>
      <c r="I118" s="260"/>
      <c r="J118" s="260"/>
      <c r="K118" s="260"/>
      <c r="L118" s="260"/>
      <c r="M118" s="260"/>
      <c r="N118" s="260"/>
      <c r="O118" s="260"/>
      <c r="P118" s="260"/>
      <c r="Q118" s="260"/>
      <c r="R118" s="260"/>
      <c r="S118" s="260"/>
      <c r="T118" s="260"/>
      <c r="U118" s="260"/>
      <c r="V118" s="260"/>
      <c r="W118" s="260"/>
      <c r="X118" s="260"/>
      <c r="Y118" s="260"/>
      <c r="Z118" s="260"/>
      <c r="AA118" s="260"/>
      <c r="AB118" s="257"/>
      <c r="AE118" s="257"/>
      <c r="AF118" s="259"/>
      <c r="AG118" s="259"/>
      <c r="AH118" s="259"/>
      <c r="AI118" s="259"/>
      <c r="AJ118" s="259"/>
      <c r="AK118" s="259"/>
      <c r="AL118" s="259"/>
    </row>
    <row r="119" spans="1:38">
      <c r="B119" s="239" t="s">
        <v>25</v>
      </c>
      <c r="C119" s="265">
        <v>1161066.0594876506</v>
      </c>
      <c r="D119" s="265">
        <v>78211.559487648949</v>
      </c>
      <c r="I119" s="260"/>
      <c r="J119" s="260"/>
      <c r="K119" s="551"/>
      <c r="L119" s="260"/>
      <c r="M119" s="260"/>
      <c r="N119" s="551"/>
      <c r="O119" s="260"/>
      <c r="P119" s="260"/>
      <c r="Q119" s="551"/>
      <c r="R119" s="260"/>
      <c r="S119" s="260"/>
      <c r="T119" s="551"/>
      <c r="U119" s="260"/>
      <c r="V119" s="260"/>
      <c r="W119" s="551"/>
      <c r="X119" s="260"/>
      <c r="Y119" s="260"/>
      <c r="Z119" s="260"/>
      <c r="AA119" s="260"/>
      <c r="AB119" s="257"/>
      <c r="AE119" s="257"/>
      <c r="AF119" s="259"/>
      <c r="AG119" s="259"/>
      <c r="AH119" s="259"/>
      <c r="AI119" s="259"/>
      <c r="AJ119" s="259"/>
      <c r="AK119" s="259"/>
      <c r="AL119" s="259"/>
    </row>
    <row r="120" spans="1:38">
      <c r="B120" s="239" t="s">
        <v>16</v>
      </c>
      <c r="C120" s="264">
        <v>12973132.764995463</v>
      </c>
      <c r="D120" s="264">
        <v>3283018.2849954432</v>
      </c>
      <c r="I120" s="260"/>
      <c r="J120" s="260"/>
      <c r="K120" s="260"/>
      <c r="L120" s="260"/>
      <c r="M120" s="552"/>
      <c r="N120" s="553"/>
      <c r="O120" s="553"/>
      <c r="P120" s="553"/>
      <c r="Q120" s="553"/>
      <c r="R120" s="553"/>
      <c r="S120" s="553"/>
      <c r="T120" s="553"/>
      <c r="U120" s="553"/>
      <c r="V120" s="553"/>
      <c r="W120" s="553"/>
      <c r="X120" s="260"/>
      <c r="Y120" s="260"/>
      <c r="Z120" s="260"/>
      <c r="AA120" s="260"/>
      <c r="AB120" s="260"/>
      <c r="AE120" s="260"/>
      <c r="AF120" s="259"/>
      <c r="AG120" s="259"/>
      <c r="AH120" s="259"/>
      <c r="AI120" s="260"/>
      <c r="AJ120" s="259"/>
      <c r="AK120" s="259"/>
      <c r="AL120" s="259"/>
    </row>
    <row r="121" spans="1:38">
      <c r="B121" s="239"/>
      <c r="C121" s="239"/>
      <c r="D121" s="239"/>
      <c r="I121" s="260"/>
      <c r="J121" s="260"/>
      <c r="K121" s="260"/>
      <c r="L121" s="260"/>
      <c r="M121" s="260"/>
      <c r="N121" s="553"/>
      <c r="O121" s="553"/>
      <c r="P121" s="553"/>
      <c r="Q121" s="553"/>
      <c r="R121" s="553"/>
      <c r="S121" s="553"/>
      <c r="T121" s="553"/>
      <c r="U121" s="553"/>
      <c r="V121" s="553"/>
      <c r="W121" s="553"/>
      <c r="X121" s="260"/>
      <c r="Y121" s="260"/>
      <c r="Z121" s="260"/>
      <c r="AA121" s="260"/>
      <c r="AB121" s="257"/>
      <c r="AE121" s="257"/>
      <c r="AF121" s="259"/>
      <c r="AG121" s="259"/>
      <c r="AH121" s="259"/>
      <c r="AI121" s="259"/>
      <c r="AJ121" s="259"/>
      <c r="AK121" s="259"/>
      <c r="AL121" s="259"/>
    </row>
    <row r="122" spans="1:38">
      <c r="B122" s="239"/>
      <c r="C122" s="239"/>
      <c r="D122" s="239"/>
      <c r="F122" s="549"/>
      <c r="G122" s="260"/>
      <c r="H122" s="260"/>
      <c r="I122" s="260"/>
      <c r="J122" s="260"/>
      <c r="K122" s="260"/>
      <c r="L122" s="260"/>
      <c r="M122" s="260"/>
      <c r="N122" s="553"/>
      <c r="O122" s="553"/>
      <c r="P122" s="553"/>
      <c r="Q122" s="553"/>
      <c r="R122" s="553"/>
      <c r="S122" s="553"/>
      <c r="T122" s="553"/>
      <c r="U122" s="553"/>
      <c r="V122" s="553"/>
      <c r="W122" s="553"/>
      <c r="X122" s="260"/>
      <c r="Y122" s="260"/>
      <c r="Z122" s="260"/>
      <c r="AA122" s="260"/>
      <c r="AB122" s="260"/>
      <c r="AC122" s="260"/>
      <c r="AD122" s="260"/>
      <c r="AE122" s="260"/>
      <c r="AF122" s="259"/>
      <c r="AG122" s="259"/>
      <c r="AH122" s="259"/>
      <c r="AI122" s="259"/>
      <c r="AJ122" s="259"/>
      <c r="AK122" s="259"/>
      <c r="AL122" s="259"/>
    </row>
    <row r="123" spans="1:38">
      <c r="B123" s="289" t="s">
        <v>831</v>
      </c>
      <c r="C123" s="290"/>
      <c r="D123" s="294" t="s">
        <v>832</v>
      </c>
      <c r="F123" s="549"/>
      <c r="G123" s="260"/>
      <c r="H123" s="260"/>
      <c r="I123" s="260"/>
      <c r="J123" s="260"/>
      <c r="K123" s="260"/>
      <c r="L123" s="260"/>
      <c r="M123" s="260"/>
      <c r="N123" s="546"/>
      <c r="O123" s="260"/>
      <c r="P123" s="260"/>
      <c r="Q123" s="546"/>
      <c r="R123" s="260"/>
      <c r="S123" s="260"/>
      <c r="T123" s="260"/>
      <c r="U123" s="260"/>
      <c r="V123" s="260"/>
      <c r="W123" s="260"/>
      <c r="X123" s="260"/>
      <c r="Y123" s="260"/>
      <c r="Z123" s="260"/>
      <c r="AA123" s="260"/>
      <c r="AB123" s="260"/>
      <c r="AC123" s="260"/>
      <c r="AD123" s="260"/>
      <c r="AE123" s="260"/>
      <c r="AF123" s="259"/>
      <c r="AG123" s="259"/>
      <c r="AH123" s="259"/>
      <c r="AI123" s="259"/>
      <c r="AJ123" s="259"/>
      <c r="AK123" s="259"/>
      <c r="AL123" s="259"/>
    </row>
    <row r="124" spans="1:38">
      <c r="B124" s="254" t="s">
        <v>502</v>
      </c>
      <c r="C124" s="291">
        <v>-45360</v>
      </c>
      <c r="D124" s="287">
        <v>14</v>
      </c>
      <c r="F124" s="260"/>
      <c r="G124" s="259"/>
      <c r="H124" s="260"/>
      <c r="K124" s="260"/>
      <c r="L124" s="260"/>
      <c r="M124" s="260"/>
      <c r="N124" s="260"/>
      <c r="O124" s="260"/>
      <c r="P124" s="260"/>
      <c r="Q124" s="260"/>
      <c r="R124" s="260"/>
      <c r="S124" s="260"/>
      <c r="T124" s="260"/>
      <c r="U124" s="260"/>
      <c r="V124" s="260"/>
      <c r="W124" s="260"/>
      <c r="X124" s="260"/>
      <c r="Y124" s="260"/>
      <c r="Z124" s="260"/>
      <c r="AA124" s="260"/>
      <c r="AB124" s="257"/>
      <c r="AE124" s="257"/>
      <c r="AF124" s="259"/>
      <c r="AG124" s="259"/>
      <c r="AH124" s="259"/>
      <c r="AI124" s="259"/>
      <c r="AJ124" s="259"/>
      <c r="AK124" s="259"/>
      <c r="AL124" s="259"/>
    </row>
    <row r="125" spans="1:38">
      <c r="B125" s="255" t="s">
        <v>503</v>
      </c>
      <c r="C125" s="292">
        <v>-132051</v>
      </c>
      <c r="D125" s="287">
        <v>17</v>
      </c>
      <c r="F125" s="549"/>
      <c r="G125" s="259"/>
      <c r="K125" s="260"/>
      <c r="L125" s="260"/>
      <c r="M125" s="260"/>
      <c r="N125" s="260"/>
      <c r="O125" s="260"/>
      <c r="P125" s="260"/>
      <c r="Q125" s="260"/>
      <c r="R125" s="260"/>
      <c r="S125" s="260"/>
      <c r="T125" s="260"/>
      <c r="U125" s="260"/>
      <c r="V125" s="260"/>
      <c r="W125" s="260"/>
      <c r="X125" s="260"/>
      <c r="Y125" s="260"/>
      <c r="Z125" s="260"/>
      <c r="AA125" s="260"/>
      <c r="AB125" s="257"/>
      <c r="AE125" s="257"/>
      <c r="AF125" s="259"/>
      <c r="AG125" s="259"/>
      <c r="AH125" s="259"/>
      <c r="AI125" s="259"/>
      <c r="AJ125" s="259"/>
      <c r="AK125" s="259"/>
      <c r="AL125" s="259"/>
    </row>
    <row r="126" spans="1:38">
      <c r="B126" s="255" t="s">
        <v>503</v>
      </c>
      <c r="C126" s="292">
        <v>-10090</v>
      </c>
      <c r="D126" s="287">
        <v>33</v>
      </c>
      <c r="F126" s="549"/>
      <c r="G126" s="259"/>
      <c r="K126" s="260"/>
      <c r="L126" s="260"/>
      <c r="M126" s="260"/>
      <c r="N126" s="260"/>
      <c r="O126" s="260"/>
      <c r="P126" s="260"/>
      <c r="Q126" s="260"/>
      <c r="R126" s="260"/>
      <c r="S126" s="260"/>
      <c r="T126" s="260"/>
      <c r="U126" s="260"/>
      <c r="V126" s="260"/>
      <c r="W126" s="260"/>
      <c r="X126" s="260"/>
      <c r="Y126" s="260"/>
      <c r="Z126" s="260"/>
      <c r="AA126" s="260"/>
      <c r="AB126" s="257"/>
      <c r="AE126" s="257"/>
      <c r="AF126" s="259"/>
      <c r="AG126" s="259"/>
      <c r="AH126" s="259"/>
      <c r="AI126" s="259"/>
      <c r="AJ126" s="259"/>
      <c r="AK126" s="259"/>
      <c r="AL126" s="259"/>
    </row>
    <row r="127" spans="1:38">
      <c r="I127" s="261"/>
      <c r="J127" s="261"/>
      <c r="K127" s="261"/>
      <c r="L127" s="261"/>
      <c r="M127" s="261"/>
      <c r="N127" s="261"/>
      <c r="O127" s="261"/>
      <c r="P127" s="261"/>
      <c r="Q127" s="261"/>
      <c r="R127" s="261"/>
      <c r="S127" s="261"/>
      <c r="T127" s="261"/>
      <c r="U127" s="261"/>
      <c r="V127" s="261"/>
      <c r="W127" s="261"/>
      <c r="X127" s="261"/>
      <c r="Y127" s="261"/>
      <c r="Z127" s="261"/>
      <c r="AA127" s="261"/>
      <c r="AB127" s="257"/>
      <c r="AC127" s="259"/>
      <c r="AD127" s="259"/>
      <c r="AE127" s="259"/>
      <c r="AF127" s="259"/>
      <c r="AG127" s="259"/>
      <c r="AH127" s="259"/>
      <c r="AI127" s="259"/>
      <c r="AJ127" s="259"/>
      <c r="AK127" s="259"/>
      <c r="AL127" s="259"/>
    </row>
    <row r="128" spans="1:38">
      <c r="I128" s="257"/>
      <c r="J128" s="257"/>
      <c r="K128" s="257"/>
      <c r="L128" s="257"/>
      <c r="M128" s="257"/>
      <c r="N128" s="257"/>
      <c r="O128" s="257"/>
      <c r="P128" s="257"/>
      <c r="Q128" s="257"/>
      <c r="R128" s="257"/>
      <c r="S128" s="257"/>
      <c r="T128" s="257"/>
      <c r="U128" s="257"/>
      <c r="V128" s="257"/>
      <c r="W128" s="257"/>
      <c r="X128" s="257"/>
      <c r="Y128" s="257"/>
      <c r="Z128" s="257"/>
      <c r="AA128" s="257"/>
      <c r="AB128" s="257"/>
      <c r="AC128" s="259"/>
      <c r="AD128" s="259"/>
      <c r="AE128" s="259"/>
      <c r="AF128" s="259"/>
      <c r="AG128" s="259"/>
      <c r="AH128" s="259"/>
      <c r="AI128" s="259"/>
      <c r="AJ128" s="259"/>
      <c r="AK128" s="259"/>
      <c r="AL128" s="259"/>
    </row>
    <row r="129" spans="9:38">
      <c r="I129" s="257"/>
      <c r="J129" s="257"/>
      <c r="K129" s="257"/>
      <c r="L129" s="257"/>
      <c r="M129" s="257"/>
      <c r="N129" s="257"/>
      <c r="O129" s="257"/>
      <c r="P129" s="257"/>
      <c r="Q129" s="257"/>
      <c r="R129" s="257"/>
      <c r="S129" s="257"/>
      <c r="T129" s="257"/>
      <c r="U129" s="257"/>
      <c r="V129" s="257"/>
      <c r="W129" s="257"/>
      <c r="X129" s="257"/>
      <c r="Y129" s="257"/>
      <c r="Z129" s="257"/>
      <c r="AA129" s="257"/>
      <c r="AB129" s="257"/>
      <c r="AC129" s="259"/>
      <c r="AD129" s="259"/>
      <c r="AE129" s="259"/>
      <c r="AF129" s="259"/>
      <c r="AG129" s="259"/>
      <c r="AH129" s="259"/>
      <c r="AI129" s="259"/>
      <c r="AJ129" s="259"/>
      <c r="AK129" s="259"/>
      <c r="AL129" s="259"/>
    </row>
    <row r="130" spans="9:38">
      <c r="I130" s="257"/>
      <c r="J130" s="257"/>
      <c r="K130" s="257"/>
      <c r="L130" s="257"/>
      <c r="M130" s="257"/>
      <c r="N130" s="257"/>
      <c r="O130" s="257"/>
      <c r="P130" s="257"/>
      <c r="Q130" s="257"/>
      <c r="R130" s="257"/>
      <c r="S130" s="257"/>
      <c r="T130" s="257"/>
      <c r="U130" s="257"/>
      <c r="V130" s="257"/>
      <c r="W130" s="257"/>
      <c r="X130" s="257"/>
      <c r="Y130" s="257"/>
      <c r="Z130" s="257"/>
      <c r="AA130" s="257"/>
      <c r="AB130" s="257"/>
      <c r="AC130" s="259"/>
      <c r="AD130" s="259"/>
      <c r="AE130" s="259"/>
      <c r="AF130" s="259"/>
      <c r="AG130" s="259"/>
      <c r="AH130" s="259"/>
      <c r="AI130" s="259"/>
      <c r="AJ130" s="259"/>
      <c r="AK130" s="259"/>
      <c r="AL130" s="259"/>
    </row>
    <row r="131" spans="9:38">
      <c r="I131" s="257"/>
      <c r="J131" s="257"/>
      <c r="K131" s="257"/>
      <c r="L131" s="257"/>
      <c r="M131" s="257"/>
      <c r="N131" s="257"/>
      <c r="O131" s="257"/>
      <c r="P131" s="257"/>
      <c r="Q131" s="257"/>
      <c r="R131" s="257"/>
      <c r="S131" s="257"/>
      <c r="T131" s="257"/>
      <c r="U131" s="257"/>
      <c r="V131" s="257"/>
      <c r="W131" s="257"/>
      <c r="X131" s="257"/>
      <c r="Y131" s="257"/>
      <c r="Z131" s="257"/>
      <c r="AA131" s="257"/>
      <c r="AB131" s="257"/>
      <c r="AC131" s="259"/>
      <c r="AD131" s="259"/>
      <c r="AE131" s="259"/>
      <c r="AF131" s="259"/>
      <c r="AG131" s="259"/>
      <c r="AH131" s="259"/>
      <c r="AI131" s="259"/>
      <c r="AJ131" s="259"/>
      <c r="AK131" s="259"/>
      <c r="AL131" s="259"/>
    </row>
    <row r="132" spans="9:38">
      <c r="I132" s="257"/>
      <c r="J132" s="257"/>
      <c r="K132" s="257"/>
      <c r="L132" s="257"/>
      <c r="M132" s="257"/>
      <c r="N132" s="257"/>
      <c r="O132" s="257"/>
      <c r="P132" s="257"/>
      <c r="Q132" s="257"/>
      <c r="R132" s="257"/>
      <c r="S132" s="257"/>
      <c r="T132" s="257"/>
      <c r="U132" s="257"/>
      <c r="V132" s="257"/>
      <c r="W132" s="257"/>
      <c r="X132" s="257"/>
      <c r="Y132" s="257"/>
      <c r="Z132" s="257"/>
      <c r="AA132" s="257"/>
      <c r="AB132" s="257"/>
      <c r="AC132" s="259"/>
      <c r="AD132" s="259"/>
      <c r="AE132" s="259"/>
      <c r="AF132" s="259"/>
      <c r="AG132" s="259"/>
      <c r="AH132" s="259"/>
      <c r="AI132" s="259"/>
      <c r="AJ132" s="259"/>
      <c r="AK132" s="259"/>
      <c r="AL132" s="259"/>
    </row>
    <row r="133" spans="9:38">
      <c r="I133" s="257"/>
      <c r="J133" s="257"/>
      <c r="K133" s="257"/>
      <c r="L133" s="257"/>
      <c r="M133" s="257"/>
      <c r="N133" s="257"/>
      <c r="O133" s="257"/>
      <c r="P133" s="257"/>
      <c r="Q133" s="257"/>
      <c r="R133" s="257"/>
      <c r="S133" s="257"/>
      <c r="T133" s="257"/>
      <c r="U133" s="257"/>
      <c r="V133" s="257"/>
      <c r="W133" s="257"/>
      <c r="X133" s="257"/>
      <c r="Y133" s="257"/>
      <c r="Z133" s="257"/>
      <c r="AA133" s="257"/>
      <c r="AB133" s="257"/>
      <c r="AC133" s="259"/>
      <c r="AD133" s="259"/>
      <c r="AE133" s="259"/>
      <c r="AF133" s="259"/>
      <c r="AG133" s="259"/>
      <c r="AH133" s="259"/>
      <c r="AI133" s="259"/>
      <c r="AJ133" s="259"/>
      <c r="AK133" s="259"/>
      <c r="AL133" s="259"/>
    </row>
    <row r="134" spans="9:38">
      <c r="I134" s="257"/>
      <c r="J134" s="257"/>
      <c r="K134" s="257"/>
      <c r="L134" s="257"/>
      <c r="M134" s="257"/>
      <c r="N134" s="257"/>
      <c r="O134" s="257"/>
      <c r="P134" s="257"/>
      <c r="Q134" s="257"/>
      <c r="R134" s="257"/>
      <c r="S134" s="257"/>
      <c r="T134" s="257"/>
      <c r="U134" s="257"/>
      <c r="V134" s="257"/>
      <c r="W134" s="257"/>
      <c r="X134" s="257"/>
      <c r="Y134" s="257"/>
      <c r="Z134" s="257"/>
      <c r="AA134" s="257"/>
      <c r="AB134" s="257"/>
      <c r="AC134" s="259"/>
      <c r="AD134" s="259"/>
      <c r="AE134" s="259"/>
      <c r="AF134" s="259"/>
      <c r="AG134" s="259"/>
      <c r="AH134" s="259"/>
      <c r="AI134" s="259"/>
      <c r="AJ134" s="259"/>
      <c r="AK134" s="259"/>
      <c r="AL134" s="259"/>
    </row>
    <row r="135" spans="9:38">
      <c r="I135" s="257"/>
      <c r="J135" s="257"/>
      <c r="K135" s="257"/>
      <c r="L135" s="257"/>
      <c r="M135" s="257"/>
      <c r="N135" s="257"/>
      <c r="O135" s="257"/>
      <c r="P135" s="257"/>
      <c r="Q135" s="257"/>
      <c r="R135" s="257"/>
      <c r="S135" s="257"/>
      <c r="T135" s="257"/>
      <c r="U135" s="257"/>
      <c r="V135" s="257"/>
      <c r="W135" s="257"/>
      <c r="X135" s="257"/>
      <c r="Y135" s="257"/>
      <c r="Z135" s="257"/>
      <c r="AA135" s="257"/>
      <c r="AB135" s="257"/>
      <c r="AC135" s="259"/>
      <c r="AD135" s="259"/>
      <c r="AE135" s="259"/>
      <c r="AF135" s="259"/>
      <c r="AG135" s="259"/>
      <c r="AH135" s="259"/>
      <c r="AI135" s="259"/>
      <c r="AJ135" s="259"/>
      <c r="AK135" s="259"/>
      <c r="AL135" s="259"/>
    </row>
  </sheetData>
  <autoFilter ref="A5:AL99"/>
  <mergeCells count="41">
    <mergeCell ref="AP3:AP5"/>
    <mergeCell ref="AQ3:AQ5"/>
    <mergeCell ref="AL4:AL5"/>
    <mergeCell ref="X3:X4"/>
    <mergeCell ref="AM3:AM5"/>
    <mergeCell ref="AN3:AN5"/>
    <mergeCell ref="AO3:AO5"/>
    <mergeCell ref="AF4:AF5"/>
    <mergeCell ref="AG4:AG5"/>
    <mergeCell ref="AH4:AH5"/>
    <mergeCell ref="AI4:AI5"/>
    <mergeCell ref="AJ4:AJ5"/>
    <mergeCell ref="AK4:AK5"/>
    <mergeCell ref="O4:Q4"/>
    <mergeCell ref="R4:T4"/>
    <mergeCell ref="E3:E5"/>
    <mergeCell ref="F3:F5"/>
    <mergeCell ref="G3:G5"/>
    <mergeCell ref="H3:H5"/>
    <mergeCell ref="I3:N3"/>
    <mergeCell ref="I1:AL1"/>
    <mergeCell ref="G2:H2"/>
    <mergeCell ref="I2:AA2"/>
    <mergeCell ref="AB2:AL2"/>
    <mergeCell ref="O3:T3"/>
    <mergeCell ref="U3:W4"/>
    <mergeCell ref="Y3:AA4"/>
    <mergeCell ref="AB3:AD3"/>
    <mergeCell ref="AE3:AH3"/>
    <mergeCell ref="AI3:AL3"/>
    <mergeCell ref="AB4:AB5"/>
    <mergeCell ref="AC4:AC5"/>
    <mergeCell ref="AD4:AD5"/>
    <mergeCell ref="AE4:AE5"/>
    <mergeCell ref="I4:K4"/>
    <mergeCell ref="L4:N4"/>
    <mergeCell ref="A3:A5"/>
    <mergeCell ref="B3:B5"/>
    <mergeCell ref="C3:C5"/>
    <mergeCell ref="D3:D5"/>
    <mergeCell ref="A1:F1"/>
  </mergeCells>
  <pageMargins left="0.75" right="0.75" top="1" bottom="1" header="0.5" footer="0.5"/>
  <pageSetup scale="16" orientation="portrait" horizontalDpi="1200" verticalDpi="1200"/>
  <headerFooter alignWithMargins="0">
    <oddFooter>&amp;L&amp;Z&amp;F</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[19]Sheet1!#REF!</xm:f>
          </x14:formula1>
          <xm:sqref>F104:F105</xm:sqref>
        </x14:dataValidation>
        <x14:dataValidation type="list" allowBlank="1" showInputMessage="1" showErrorMessage="1">
          <x14:formula1>
            <xm:f>[19]Sheet1!#REF!</xm:f>
          </x14:formula1>
          <xm:sqref>G116:H121 F106:F121 C6:D111 F127:H445</xm:sqref>
        </x14:dataValidation>
        <x14:dataValidation type="list" allowBlank="1" showInputMessage="1" showErrorMessage="1">
          <x14:formula1>
            <xm:f>[19]Sheet1!#REF!</xm:f>
          </x14:formula1>
          <xm:sqref>F6:F103</xm:sqref>
        </x14:dataValidation>
        <x14:dataValidation type="list" showInputMessage="1" showErrorMessage="1" error="Use values from the list:_x000a_Resource_x000a_Non-Resource">
          <x14:formula1>
            <xm:f>[19]Sheet1!#REF!</xm:f>
          </x14:formula1>
          <xm:sqref>E6:E445</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B1:X434"/>
  <sheetViews>
    <sheetView workbookViewId="0">
      <pane ySplit="1" topLeftCell="A2" activePane="bottomLeft" state="frozen"/>
      <selection pane="bottomLeft" activeCell="E5" sqref="E5"/>
    </sheetView>
  </sheetViews>
  <sheetFormatPr defaultColWidth="8.85546875" defaultRowHeight="15"/>
  <cols>
    <col min="1" max="1" width="4.42578125" style="565" customWidth="1"/>
    <col min="2" max="7" width="14.140625" style="274" customWidth="1"/>
    <col min="8" max="8" width="14.140625" style="574" customWidth="1"/>
    <col min="9" max="12" width="14.140625" style="274" customWidth="1"/>
    <col min="13" max="13" width="14.140625" style="574" customWidth="1"/>
    <col min="14" max="17" width="14.140625" style="274" customWidth="1"/>
    <col min="18" max="18" width="14.140625" style="574" customWidth="1"/>
    <col min="19" max="19" width="14.140625" style="275" customWidth="1"/>
    <col min="20" max="20" width="14.140625" style="279" customWidth="1"/>
    <col min="21" max="21" width="14.140625" style="574" customWidth="1"/>
    <col min="22" max="24" width="14.140625" style="274" customWidth="1"/>
    <col min="25" max="16384" width="8.85546875" style="565"/>
  </cols>
  <sheetData>
    <row r="1" spans="2:24" s="272" customFormat="1" ht="42.75" customHeight="1">
      <c r="B1" s="272" t="s">
        <v>516</v>
      </c>
      <c r="C1" s="272" t="s">
        <v>517</v>
      </c>
      <c r="D1" s="272" t="s">
        <v>518</v>
      </c>
      <c r="E1" s="273" t="s">
        <v>302</v>
      </c>
      <c r="F1" s="273" t="s">
        <v>303</v>
      </c>
      <c r="G1" s="273" t="s">
        <v>519</v>
      </c>
      <c r="H1" s="572" t="s">
        <v>124</v>
      </c>
      <c r="I1" s="273" t="s">
        <v>305</v>
      </c>
      <c r="J1" s="273" t="s">
        <v>306</v>
      </c>
      <c r="K1" s="273" t="s">
        <v>307</v>
      </c>
      <c r="L1" s="273" t="s">
        <v>308</v>
      </c>
      <c r="M1" s="572" t="s">
        <v>509</v>
      </c>
      <c r="N1" s="273" t="s">
        <v>309</v>
      </c>
      <c r="O1" s="273" t="s">
        <v>310</v>
      </c>
      <c r="P1" s="273" t="s">
        <v>312</v>
      </c>
      <c r="Q1" s="273" t="s">
        <v>311</v>
      </c>
      <c r="R1" s="572" t="s">
        <v>520</v>
      </c>
      <c r="S1" s="273" t="s">
        <v>521</v>
      </c>
      <c r="T1" s="278" t="s">
        <v>828</v>
      </c>
      <c r="U1" s="575" t="s">
        <v>522</v>
      </c>
      <c r="V1" s="272" t="s">
        <v>523</v>
      </c>
      <c r="W1" s="272" t="s">
        <v>524</v>
      </c>
      <c r="X1" s="272" t="s">
        <v>525</v>
      </c>
    </row>
    <row r="2" spans="2:24">
      <c r="B2" s="568" t="s">
        <v>826</v>
      </c>
      <c r="C2" s="568">
        <v>2016</v>
      </c>
      <c r="D2" s="568" t="s">
        <v>526</v>
      </c>
      <c r="E2" s="566">
        <v>0</v>
      </c>
      <c r="F2" s="566">
        <v>0</v>
      </c>
      <c r="G2" s="566">
        <v>0</v>
      </c>
      <c r="H2" s="573">
        <f t="shared" ref="H2:H65" si="0">E2+F2+G2</f>
        <v>0</v>
      </c>
      <c r="I2" s="566">
        <v>0</v>
      </c>
      <c r="J2" s="566">
        <v>0</v>
      </c>
      <c r="K2" s="566">
        <v>0</v>
      </c>
      <c r="L2" s="566">
        <v>0</v>
      </c>
      <c r="M2" s="573">
        <f t="shared" ref="M2:M65" si="1">I2+J2+K2+L2</f>
        <v>0</v>
      </c>
      <c r="N2" s="566">
        <v>0</v>
      </c>
      <c r="O2" s="566">
        <v>0</v>
      </c>
      <c r="P2" s="566">
        <v>0</v>
      </c>
      <c r="Q2" s="566">
        <v>0</v>
      </c>
      <c r="R2" s="576">
        <f t="shared" ref="R2:R65" si="2">N2+O2+P2+Q2</f>
        <v>0</v>
      </c>
      <c r="S2" s="566">
        <v>0</v>
      </c>
      <c r="T2" s="566">
        <f t="shared" ref="T2:T65" si="3">H2+M2+R2+S2</f>
        <v>0</v>
      </c>
      <c r="U2" s="573">
        <v>10891900</v>
      </c>
      <c r="V2" s="566">
        <v>0</v>
      </c>
      <c r="W2" s="566">
        <v>0</v>
      </c>
      <c r="X2" s="274">
        <v>0</v>
      </c>
    </row>
    <row r="3" spans="2:24">
      <c r="B3" s="568" t="s">
        <v>824</v>
      </c>
      <c r="C3" s="568">
        <v>2016</v>
      </c>
      <c r="D3" s="568" t="s">
        <v>526</v>
      </c>
      <c r="E3" s="566">
        <v>0</v>
      </c>
      <c r="F3" s="566">
        <v>0</v>
      </c>
      <c r="G3" s="566">
        <v>0</v>
      </c>
      <c r="H3" s="573">
        <f t="shared" si="0"/>
        <v>0</v>
      </c>
      <c r="I3" s="566">
        <v>0</v>
      </c>
      <c r="J3" s="566">
        <v>0</v>
      </c>
      <c r="K3" s="566">
        <v>0</v>
      </c>
      <c r="L3" s="566">
        <v>0</v>
      </c>
      <c r="M3" s="573">
        <f t="shared" si="1"/>
        <v>0</v>
      </c>
      <c r="N3" s="566">
        <v>0</v>
      </c>
      <c r="O3" s="566">
        <v>0</v>
      </c>
      <c r="P3" s="566">
        <v>0</v>
      </c>
      <c r="Q3" s="566">
        <v>0</v>
      </c>
      <c r="R3" s="576">
        <f t="shared" si="2"/>
        <v>0</v>
      </c>
      <c r="S3" s="566">
        <v>0</v>
      </c>
      <c r="T3" s="566">
        <f t="shared" si="3"/>
        <v>0</v>
      </c>
      <c r="U3" s="573">
        <v>0</v>
      </c>
      <c r="V3" s="566">
        <v>0</v>
      </c>
      <c r="W3" s="566">
        <v>0</v>
      </c>
      <c r="X3" s="274">
        <v>0</v>
      </c>
    </row>
    <row r="4" spans="2:24">
      <c r="B4" s="568" t="s">
        <v>825</v>
      </c>
      <c r="C4" s="568">
        <v>2016</v>
      </c>
      <c r="D4" s="568" t="s">
        <v>526</v>
      </c>
      <c r="E4" s="566">
        <v>0</v>
      </c>
      <c r="F4" s="566">
        <v>0</v>
      </c>
      <c r="G4" s="566">
        <v>0</v>
      </c>
      <c r="H4" s="573">
        <f t="shared" si="0"/>
        <v>0</v>
      </c>
      <c r="I4" s="566">
        <v>0</v>
      </c>
      <c r="J4" s="566">
        <v>0</v>
      </c>
      <c r="K4" s="566">
        <v>0</v>
      </c>
      <c r="L4" s="566">
        <v>0</v>
      </c>
      <c r="M4" s="573">
        <f t="shared" si="1"/>
        <v>0</v>
      </c>
      <c r="N4" s="566">
        <v>0</v>
      </c>
      <c r="O4" s="566">
        <v>0</v>
      </c>
      <c r="P4" s="566">
        <v>0</v>
      </c>
      <c r="Q4" s="566">
        <v>0</v>
      </c>
      <c r="R4" s="576">
        <f t="shared" si="2"/>
        <v>0</v>
      </c>
      <c r="S4" s="566">
        <v>0</v>
      </c>
      <c r="T4" s="566">
        <f t="shared" si="3"/>
        <v>0</v>
      </c>
      <c r="U4" s="573">
        <v>0</v>
      </c>
      <c r="V4" s="566">
        <v>16325500</v>
      </c>
      <c r="W4" s="566">
        <v>0</v>
      </c>
      <c r="X4" s="274">
        <v>0</v>
      </c>
    </row>
    <row r="5" spans="2:24">
      <c r="B5" s="568" t="s">
        <v>827</v>
      </c>
      <c r="C5" s="568">
        <v>2016</v>
      </c>
      <c r="D5" s="568" t="s">
        <v>526</v>
      </c>
      <c r="E5" s="566">
        <v>0</v>
      </c>
      <c r="F5" s="566">
        <v>0</v>
      </c>
      <c r="G5" s="566">
        <v>0</v>
      </c>
      <c r="H5" s="573">
        <f t="shared" si="0"/>
        <v>0</v>
      </c>
      <c r="I5" s="566">
        <v>0</v>
      </c>
      <c r="J5" s="566">
        <v>0</v>
      </c>
      <c r="K5" s="566">
        <v>0</v>
      </c>
      <c r="L5" s="566">
        <v>0</v>
      </c>
      <c r="M5" s="573">
        <f t="shared" si="1"/>
        <v>0</v>
      </c>
      <c r="N5" s="566">
        <v>0</v>
      </c>
      <c r="O5" s="566">
        <v>0</v>
      </c>
      <c r="P5" s="566">
        <v>0</v>
      </c>
      <c r="Q5" s="566">
        <v>0</v>
      </c>
      <c r="R5" s="576">
        <f t="shared" si="2"/>
        <v>0</v>
      </c>
      <c r="S5" s="566">
        <v>7689440</v>
      </c>
      <c r="T5" s="566">
        <f t="shared" si="3"/>
        <v>7689440</v>
      </c>
      <c r="U5" s="573">
        <v>0</v>
      </c>
      <c r="V5" s="566">
        <v>0</v>
      </c>
      <c r="W5" s="566">
        <v>0</v>
      </c>
      <c r="X5" s="274">
        <v>0</v>
      </c>
    </row>
    <row r="6" spans="2:24">
      <c r="B6" s="568" t="s">
        <v>316</v>
      </c>
      <c r="C6" s="568">
        <v>2016</v>
      </c>
      <c r="D6" s="568" t="s">
        <v>526</v>
      </c>
      <c r="E6" s="566">
        <v>1231350</v>
      </c>
      <c r="F6" s="566">
        <v>0</v>
      </c>
      <c r="G6" s="566">
        <v>11283300</v>
      </c>
      <c r="H6" s="573">
        <f t="shared" si="0"/>
        <v>12514650</v>
      </c>
      <c r="I6" s="566">
        <v>2717640</v>
      </c>
      <c r="J6" s="566">
        <v>0</v>
      </c>
      <c r="K6" s="566">
        <v>0</v>
      </c>
      <c r="L6" s="566">
        <v>0</v>
      </c>
      <c r="M6" s="573">
        <f t="shared" si="1"/>
        <v>2717640</v>
      </c>
      <c r="N6" s="566">
        <v>0</v>
      </c>
      <c r="O6" s="566">
        <v>0</v>
      </c>
      <c r="P6" s="566">
        <v>0</v>
      </c>
      <c r="Q6" s="566">
        <v>0</v>
      </c>
      <c r="R6" s="576">
        <f t="shared" si="2"/>
        <v>0</v>
      </c>
      <c r="S6" s="566">
        <v>2302110</v>
      </c>
      <c r="T6" s="566">
        <f t="shared" si="3"/>
        <v>17534400</v>
      </c>
      <c r="U6" s="573">
        <v>0</v>
      </c>
      <c r="V6" s="566">
        <v>0</v>
      </c>
      <c r="W6" s="566">
        <v>0</v>
      </c>
      <c r="X6" s="274">
        <v>0</v>
      </c>
    </row>
    <row r="7" spans="2:24">
      <c r="B7" s="568" t="s">
        <v>455</v>
      </c>
      <c r="C7" s="568">
        <v>2016</v>
      </c>
      <c r="D7" s="568" t="s">
        <v>526</v>
      </c>
      <c r="E7" s="566">
        <v>86750</v>
      </c>
      <c r="F7" s="566">
        <v>0</v>
      </c>
      <c r="G7" s="566">
        <v>0</v>
      </c>
      <c r="H7" s="573">
        <f t="shared" si="0"/>
        <v>86750</v>
      </c>
      <c r="I7" s="566">
        <v>207502</v>
      </c>
      <c r="J7" s="566">
        <v>0</v>
      </c>
      <c r="K7" s="566">
        <v>0</v>
      </c>
      <c r="L7" s="566">
        <v>0</v>
      </c>
      <c r="M7" s="573">
        <f t="shared" si="1"/>
        <v>207502</v>
      </c>
      <c r="N7" s="566">
        <v>0</v>
      </c>
      <c r="O7" s="566">
        <v>0</v>
      </c>
      <c r="P7" s="566">
        <v>234372.04669999969</v>
      </c>
      <c r="Q7" s="566">
        <v>0</v>
      </c>
      <c r="R7" s="576">
        <f t="shared" si="2"/>
        <v>234372.04669999969</v>
      </c>
      <c r="S7" s="566">
        <v>46719.199999999997</v>
      </c>
      <c r="T7" s="566">
        <f t="shared" si="3"/>
        <v>575343.24669999967</v>
      </c>
      <c r="U7" s="573">
        <v>0</v>
      </c>
      <c r="V7" s="566">
        <v>0</v>
      </c>
      <c r="W7" s="566">
        <v>0</v>
      </c>
      <c r="X7" s="274">
        <v>0</v>
      </c>
    </row>
    <row r="8" spans="2:24">
      <c r="B8" s="568" t="s">
        <v>318</v>
      </c>
      <c r="C8" s="568">
        <v>2016</v>
      </c>
      <c r="D8" s="568" t="s">
        <v>526</v>
      </c>
      <c r="E8" s="566">
        <v>2213890</v>
      </c>
      <c r="F8" s="566">
        <v>0</v>
      </c>
      <c r="G8" s="566">
        <v>0</v>
      </c>
      <c r="H8" s="573">
        <f t="shared" si="0"/>
        <v>2213890</v>
      </c>
      <c r="I8" s="566">
        <v>3259680</v>
      </c>
      <c r="J8" s="566">
        <v>0</v>
      </c>
      <c r="K8" s="566">
        <v>0</v>
      </c>
      <c r="L8" s="566">
        <v>0</v>
      </c>
      <c r="M8" s="573">
        <f t="shared" si="1"/>
        <v>3259680</v>
      </c>
      <c r="N8" s="566">
        <v>4153575</v>
      </c>
      <c r="O8" s="566">
        <v>2594263.25</v>
      </c>
      <c r="P8" s="566">
        <v>0</v>
      </c>
      <c r="Q8" s="566">
        <v>0</v>
      </c>
      <c r="R8" s="576">
        <f t="shared" si="2"/>
        <v>6747838.25</v>
      </c>
      <c r="S8" s="566">
        <v>1419950</v>
      </c>
      <c r="T8" s="566">
        <f t="shared" si="3"/>
        <v>13641358.25</v>
      </c>
      <c r="U8" s="573">
        <v>0</v>
      </c>
      <c r="V8" s="566">
        <v>0</v>
      </c>
      <c r="W8" s="566">
        <v>0</v>
      </c>
      <c r="X8" s="274">
        <v>0</v>
      </c>
    </row>
    <row r="9" spans="2:24">
      <c r="B9" s="568" t="s">
        <v>320</v>
      </c>
      <c r="C9" s="568">
        <v>2016</v>
      </c>
      <c r="D9" s="568" t="s">
        <v>526</v>
      </c>
      <c r="E9" s="566">
        <v>169966</v>
      </c>
      <c r="F9" s="566">
        <v>0</v>
      </c>
      <c r="G9" s="566">
        <v>0</v>
      </c>
      <c r="H9" s="573">
        <f t="shared" si="0"/>
        <v>169966</v>
      </c>
      <c r="I9" s="566">
        <v>335664</v>
      </c>
      <c r="J9" s="566">
        <v>0</v>
      </c>
      <c r="K9" s="566">
        <v>0</v>
      </c>
      <c r="L9" s="566">
        <v>0</v>
      </c>
      <c r="M9" s="573">
        <f t="shared" si="1"/>
        <v>335664</v>
      </c>
      <c r="N9" s="566">
        <v>72176</v>
      </c>
      <c r="O9" s="566">
        <v>0</v>
      </c>
      <c r="P9" s="566">
        <v>0</v>
      </c>
      <c r="Q9" s="566">
        <v>0</v>
      </c>
      <c r="R9" s="576">
        <f t="shared" si="2"/>
        <v>72176</v>
      </c>
      <c r="S9" s="566">
        <v>97681.9</v>
      </c>
      <c r="T9" s="566">
        <f t="shared" si="3"/>
        <v>675487.9</v>
      </c>
      <c r="U9" s="573">
        <v>0</v>
      </c>
      <c r="V9" s="566">
        <v>0</v>
      </c>
      <c r="W9" s="566">
        <v>0</v>
      </c>
      <c r="X9" s="274">
        <v>0</v>
      </c>
    </row>
    <row r="10" spans="2:24">
      <c r="B10" s="568" t="s">
        <v>323</v>
      </c>
      <c r="C10" s="568">
        <v>2016</v>
      </c>
      <c r="D10" s="568" t="s">
        <v>526</v>
      </c>
      <c r="E10" s="566">
        <v>1211050</v>
      </c>
      <c r="F10" s="566">
        <v>0</v>
      </c>
      <c r="G10" s="566">
        <v>0</v>
      </c>
      <c r="H10" s="573">
        <f t="shared" si="0"/>
        <v>1211050</v>
      </c>
      <c r="I10" s="566">
        <v>5534910</v>
      </c>
      <c r="J10" s="566">
        <v>0</v>
      </c>
      <c r="K10" s="566">
        <v>0</v>
      </c>
      <c r="L10" s="566">
        <v>0</v>
      </c>
      <c r="M10" s="573">
        <f t="shared" si="1"/>
        <v>5534910</v>
      </c>
      <c r="N10" s="566">
        <v>17339883.5921886</v>
      </c>
      <c r="O10" s="566">
        <v>36149.476315399996</v>
      </c>
      <c r="P10" s="566">
        <v>0</v>
      </c>
      <c r="Q10" s="566">
        <v>0</v>
      </c>
      <c r="R10" s="576">
        <f t="shared" si="2"/>
        <v>17376033.068504002</v>
      </c>
      <c r="S10" s="566">
        <v>738506</v>
      </c>
      <c r="T10" s="566">
        <f t="shared" si="3"/>
        <v>24860499.068504002</v>
      </c>
      <c r="U10" s="573">
        <v>0</v>
      </c>
      <c r="V10" s="566">
        <v>0</v>
      </c>
      <c r="W10" s="566">
        <v>0</v>
      </c>
      <c r="X10" s="274">
        <v>0</v>
      </c>
    </row>
    <row r="11" spans="2:24">
      <c r="B11" s="568" t="s">
        <v>324</v>
      </c>
      <c r="C11" s="568">
        <v>2016</v>
      </c>
      <c r="D11" s="568" t="s">
        <v>526</v>
      </c>
      <c r="E11" s="566">
        <v>350626</v>
      </c>
      <c r="F11" s="566">
        <v>0</v>
      </c>
      <c r="G11" s="566">
        <v>0</v>
      </c>
      <c r="H11" s="573">
        <f t="shared" si="0"/>
        <v>350626</v>
      </c>
      <c r="I11" s="566">
        <v>1225430</v>
      </c>
      <c r="J11" s="566">
        <v>0</v>
      </c>
      <c r="K11" s="566">
        <v>0</v>
      </c>
      <c r="L11" s="566">
        <v>0</v>
      </c>
      <c r="M11" s="573">
        <f t="shared" si="1"/>
        <v>1225430</v>
      </c>
      <c r="N11" s="566">
        <v>5388472.0572226569</v>
      </c>
      <c r="O11" s="566">
        <v>0</v>
      </c>
      <c r="P11" s="566">
        <v>0</v>
      </c>
      <c r="Q11" s="566">
        <v>0</v>
      </c>
      <c r="R11" s="576">
        <f t="shared" si="2"/>
        <v>5388472.0572226569</v>
      </c>
      <c r="S11" s="566">
        <v>214653</v>
      </c>
      <c r="T11" s="566">
        <f t="shared" si="3"/>
        <v>7179181.0572226569</v>
      </c>
      <c r="U11" s="573">
        <v>0</v>
      </c>
      <c r="V11" s="566">
        <v>0</v>
      </c>
      <c r="W11" s="566">
        <v>0</v>
      </c>
      <c r="X11" s="274">
        <v>0</v>
      </c>
    </row>
    <row r="12" spans="2:24">
      <c r="B12" s="568" t="s">
        <v>325</v>
      </c>
      <c r="C12" s="568">
        <v>2016</v>
      </c>
      <c r="D12" s="568" t="s">
        <v>526</v>
      </c>
      <c r="E12" s="566">
        <v>784346</v>
      </c>
      <c r="F12" s="566">
        <v>0</v>
      </c>
      <c r="G12" s="566">
        <v>0</v>
      </c>
      <c r="H12" s="573">
        <f t="shared" si="0"/>
        <v>784346</v>
      </c>
      <c r="I12" s="566">
        <v>3540410</v>
      </c>
      <c r="J12" s="566">
        <v>0</v>
      </c>
      <c r="K12" s="566">
        <v>0</v>
      </c>
      <c r="L12" s="566">
        <v>0</v>
      </c>
      <c r="M12" s="573">
        <f t="shared" si="1"/>
        <v>3540410</v>
      </c>
      <c r="N12" s="566">
        <v>4460625.4671950005</v>
      </c>
      <c r="O12" s="566">
        <v>562886.22000000009</v>
      </c>
      <c r="P12" s="566">
        <v>3721100.7195649925</v>
      </c>
      <c r="Q12" s="566">
        <v>0</v>
      </c>
      <c r="R12" s="576">
        <f t="shared" si="2"/>
        <v>8744612.4067599922</v>
      </c>
      <c r="S12" s="566">
        <v>523698</v>
      </c>
      <c r="T12" s="566">
        <f t="shared" si="3"/>
        <v>13593066.406759992</v>
      </c>
      <c r="U12" s="573">
        <v>0</v>
      </c>
      <c r="V12" s="566">
        <v>0</v>
      </c>
      <c r="W12" s="566">
        <v>0</v>
      </c>
      <c r="X12" s="274">
        <v>0</v>
      </c>
    </row>
    <row r="13" spans="2:24">
      <c r="B13" s="568" t="s">
        <v>326</v>
      </c>
      <c r="C13" s="568">
        <v>2016</v>
      </c>
      <c r="D13" s="568" t="s">
        <v>526</v>
      </c>
      <c r="E13" s="566">
        <v>329960</v>
      </c>
      <c r="F13" s="566">
        <v>0</v>
      </c>
      <c r="G13" s="566">
        <v>0</v>
      </c>
      <c r="H13" s="573">
        <f t="shared" si="0"/>
        <v>329960</v>
      </c>
      <c r="I13" s="566">
        <v>860669</v>
      </c>
      <c r="J13" s="566">
        <v>0</v>
      </c>
      <c r="K13" s="566">
        <v>0</v>
      </c>
      <c r="L13" s="566">
        <v>0</v>
      </c>
      <c r="M13" s="573">
        <f t="shared" si="1"/>
        <v>860669</v>
      </c>
      <c r="N13" s="566">
        <v>407093.80094320001</v>
      </c>
      <c r="O13" s="566">
        <v>0</v>
      </c>
      <c r="P13" s="566">
        <v>0</v>
      </c>
      <c r="Q13" s="566">
        <v>0</v>
      </c>
      <c r="R13" s="576">
        <f t="shared" si="2"/>
        <v>407093.80094320001</v>
      </c>
      <c r="S13" s="566">
        <v>175054</v>
      </c>
      <c r="T13" s="566">
        <f t="shared" si="3"/>
        <v>1772776.8009432</v>
      </c>
      <c r="U13" s="573">
        <v>0</v>
      </c>
      <c r="V13" s="566">
        <v>0</v>
      </c>
      <c r="W13" s="566">
        <v>0</v>
      </c>
      <c r="X13" s="274">
        <v>0</v>
      </c>
    </row>
    <row r="14" spans="2:24">
      <c r="B14" s="568" t="s">
        <v>327</v>
      </c>
      <c r="C14" s="568">
        <v>2016</v>
      </c>
      <c r="D14" s="568" t="s">
        <v>526</v>
      </c>
      <c r="E14" s="566">
        <v>187005</v>
      </c>
      <c r="F14" s="566">
        <v>0</v>
      </c>
      <c r="G14" s="566">
        <v>0</v>
      </c>
      <c r="H14" s="573">
        <f t="shared" si="0"/>
        <v>187005</v>
      </c>
      <c r="I14" s="566">
        <v>517007</v>
      </c>
      <c r="J14" s="566">
        <v>0</v>
      </c>
      <c r="K14" s="566">
        <v>0</v>
      </c>
      <c r="L14" s="566">
        <v>0</v>
      </c>
      <c r="M14" s="573">
        <f t="shared" si="1"/>
        <v>517007</v>
      </c>
      <c r="N14" s="566">
        <v>0</v>
      </c>
      <c r="O14" s="566">
        <v>0</v>
      </c>
      <c r="P14" s="566">
        <v>1893674.9056500008</v>
      </c>
      <c r="Q14" s="566">
        <v>0</v>
      </c>
      <c r="R14" s="576">
        <f t="shared" si="2"/>
        <v>1893674.9056500008</v>
      </c>
      <c r="S14" s="566">
        <v>79243.8</v>
      </c>
      <c r="T14" s="566">
        <f t="shared" si="3"/>
        <v>2676930.7056500008</v>
      </c>
      <c r="U14" s="573">
        <v>0</v>
      </c>
      <c r="V14" s="566">
        <v>0</v>
      </c>
      <c r="W14" s="566">
        <v>0</v>
      </c>
      <c r="X14" s="274">
        <v>0</v>
      </c>
    </row>
    <row r="15" spans="2:24">
      <c r="B15" s="568" t="s">
        <v>328</v>
      </c>
      <c r="C15" s="568">
        <v>2016</v>
      </c>
      <c r="D15" s="568" t="s">
        <v>526</v>
      </c>
      <c r="E15" s="566">
        <v>434248</v>
      </c>
      <c r="F15" s="566">
        <v>0</v>
      </c>
      <c r="G15" s="566">
        <v>0</v>
      </c>
      <c r="H15" s="573">
        <f t="shared" si="0"/>
        <v>434248</v>
      </c>
      <c r="I15" s="566">
        <v>329908</v>
      </c>
      <c r="J15" s="566">
        <v>0</v>
      </c>
      <c r="K15" s="566">
        <v>0</v>
      </c>
      <c r="L15" s="566">
        <v>0</v>
      </c>
      <c r="M15" s="573">
        <f t="shared" si="1"/>
        <v>329908</v>
      </c>
      <c r="N15" s="566">
        <v>0</v>
      </c>
      <c r="O15" s="566">
        <v>0</v>
      </c>
      <c r="P15" s="566">
        <v>2721258.9814160033</v>
      </c>
      <c r="Q15" s="566">
        <v>0</v>
      </c>
      <c r="R15" s="576">
        <f t="shared" si="2"/>
        <v>2721258.9814160033</v>
      </c>
      <c r="S15" s="566">
        <v>152191</v>
      </c>
      <c r="T15" s="566">
        <f t="shared" si="3"/>
        <v>3637605.9814160033</v>
      </c>
      <c r="U15" s="573">
        <v>0</v>
      </c>
      <c r="V15" s="566">
        <v>0</v>
      </c>
      <c r="W15" s="566">
        <v>0</v>
      </c>
      <c r="X15" s="274">
        <v>0</v>
      </c>
    </row>
    <row r="16" spans="2:24">
      <c r="B16" s="568" t="s">
        <v>330</v>
      </c>
      <c r="C16" s="568">
        <v>2016</v>
      </c>
      <c r="D16" s="568" t="s">
        <v>526</v>
      </c>
      <c r="E16" s="566">
        <v>3277870</v>
      </c>
      <c r="F16" s="566">
        <v>0</v>
      </c>
      <c r="G16" s="566">
        <v>0</v>
      </c>
      <c r="H16" s="573">
        <f t="shared" si="0"/>
        <v>3277870</v>
      </c>
      <c r="I16" s="566">
        <v>7971160</v>
      </c>
      <c r="J16" s="566">
        <v>0</v>
      </c>
      <c r="K16" s="566">
        <v>0</v>
      </c>
      <c r="L16" s="566">
        <v>0</v>
      </c>
      <c r="M16" s="573">
        <f t="shared" si="1"/>
        <v>7971160</v>
      </c>
      <c r="N16" s="566">
        <v>6744637.4027014067</v>
      </c>
      <c r="O16" s="566">
        <v>28166.584091696001</v>
      </c>
      <c r="P16" s="566">
        <v>0</v>
      </c>
      <c r="Q16" s="566">
        <v>0</v>
      </c>
      <c r="R16" s="576">
        <f t="shared" si="2"/>
        <v>6772803.9867931027</v>
      </c>
      <c r="S16" s="566">
        <v>1101530</v>
      </c>
      <c r="T16" s="566">
        <f t="shared" si="3"/>
        <v>19123363.986793101</v>
      </c>
      <c r="U16" s="573">
        <v>0</v>
      </c>
      <c r="V16" s="566">
        <v>0</v>
      </c>
      <c r="W16" s="566">
        <v>0</v>
      </c>
      <c r="X16" s="274">
        <v>0</v>
      </c>
    </row>
    <row r="17" spans="2:24">
      <c r="B17" s="568" t="s">
        <v>335</v>
      </c>
      <c r="C17" s="568">
        <v>2016</v>
      </c>
      <c r="D17" s="568" t="s">
        <v>526</v>
      </c>
      <c r="E17" s="566">
        <v>284111</v>
      </c>
      <c r="F17" s="566">
        <v>0</v>
      </c>
      <c r="G17" s="566">
        <v>0</v>
      </c>
      <c r="H17" s="573">
        <f t="shared" si="0"/>
        <v>284111</v>
      </c>
      <c r="I17" s="566">
        <v>507976</v>
      </c>
      <c r="J17" s="566">
        <v>0</v>
      </c>
      <c r="K17" s="566">
        <v>0</v>
      </c>
      <c r="L17" s="566">
        <v>0</v>
      </c>
      <c r="M17" s="573">
        <f t="shared" si="1"/>
        <v>507976</v>
      </c>
      <c r="N17" s="566">
        <v>1159228.0004947002</v>
      </c>
      <c r="O17" s="566">
        <v>32065</v>
      </c>
      <c r="P17" s="566">
        <v>0</v>
      </c>
      <c r="Q17" s="566">
        <v>0</v>
      </c>
      <c r="R17" s="576">
        <f t="shared" si="2"/>
        <v>1191293.0004947002</v>
      </c>
      <c r="S17" s="566">
        <v>191219</v>
      </c>
      <c r="T17" s="566">
        <f t="shared" si="3"/>
        <v>2174599.0004946999</v>
      </c>
      <c r="U17" s="573">
        <v>0</v>
      </c>
      <c r="V17" s="566">
        <v>0</v>
      </c>
      <c r="W17" s="566">
        <v>0</v>
      </c>
      <c r="X17" s="274">
        <v>0</v>
      </c>
    </row>
    <row r="18" spans="2:24">
      <c r="B18" s="568" t="s">
        <v>336</v>
      </c>
      <c r="C18" s="568">
        <v>2016</v>
      </c>
      <c r="D18" s="568" t="s">
        <v>526</v>
      </c>
      <c r="E18" s="566">
        <v>240601</v>
      </c>
      <c r="F18" s="566">
        <v>0</v>
      </c>
      <c r="G18" s="566">
        <v>0</v>
      </c>
      <c r="H18" s="573">
        <f t="shared" si="0"/>
        <v>240601</v>
      </c>
      <c r="I18" s="566">
        <v>224741</v>
      </c>
      <c r="J18" s="566">
        <v>0</v>
      </c>
      <c r="K18" s="566">
        <v>0</v>
      </c>
      <c r="L18" s="566">
        <v>0</v>
      </c>
      <c r="M18" s="573">
        <f t="shared" si="1"/>
        <v>224741</v>
      </c>
      <c r="N18" s="566">
        <v>0</v>
      </c>
      <c r="O18" s="566">
        <v>0</v>
      </c>
      <c r="P18" s="566">
        <v>0</v>
      </c>
      <c r="Q18" s="566">
        <v>0</v>
      </c>
      <c r="R18" s="576">
        <f t="shared" si="2"/>
        <v>0</v>
      </c>
      <c r="S18" s="566">
        <v>147837</v>
      </c>
      <c r="T18" s="566">
        <f t="shared" si="3"/>
        <v>613179</v>
      </c>
      <c r="U18" s="573">
        <v>0</v>
      </c>
      <c r="V18" s="566">
        <v>0</v>
      </c>
      <c r="W18" s="566">
        <v>0</v>
      </c>
      <c r="X18" s="274">
        <v>0</v>
      </c>
    </row>
    <row r="19" spans="2:24">
      <c r="B19" s="568" t="s">
        <v>337</v>
      </c>
      <c r="C19" s="568">
        <v>2016</v>
      </c>
      <c r="D19" s="568" t="s">
        <v>526</v>
      </c>
      <c r="E19" s="566">
        <v>110526</v>
      </c>
      <c r="F19" s="566">
        <v>0</v>
      </c>
      <c r="G19" s="566">
        <v>0</v>
      </c>
      <c r="H19" s="573">
        <f t="shared" si="0"/>
        <v>110526</v>
      </c>
      <c r="I19" s="566">
        <v>101779</v>
      </c>
      <c r="J19" s="566">
        <v>0</v>
      </c>
      <c r="K19" s="566">
        <v>0</v>
      </c>
      <c r="L19" s="566">
        <v>0</v>
      </c>
      <c r="M19" s="573">
        <f t="shared" si="1"/>
        <v>101779</v>
      </c>
      <c r="N19" s="566">
        <v>0</v>
      </c>
      <c r="O19" s="566">
        <v>0</v>
      </c>
      <c r="P19" s="566">
        <v>0</v>
      </c>
      <c r="Q19" s="566">
        <v>0</v>
      </c>
      <c r="R19" s="576">
        <f t="shared" si="2"/>
        <v>0</v>
      </c>
      <c r="S19" s="566">
        <v>89991.7</v>
      </c>
      <c r="T19" s="566">
        <f t="shared" si="3"/>
        <v>302296.7</v>
      </c>
      <c r="U19" s="573">
        <v>0</v>
      </c>
      <c r="V19" s="566">
        <v>0</v>
      </c>
      <c r="W19" s="566">
        <v>0</v>
      </c>
      <c r="X19" s="274">
        <v>0</v>
      </c>
    </row>
    <row r="20" spans="2:24">
      <c r="B20" s="568" t="s">
        <v>338</v>
      </c>
      <c r="C20" s="568">
        <v>2016</v>
      </c>
      <c r="D20" s="568" t="s">
        <v>526</v>
      </c>
      <c r="E20" s="566">
        <v>446636</v>
      </c>
      <c r="F20" s="566">
        <v>0</v>
      </c>
      <c r="G20" s="566">
        <v>0</v>
      </c>
      <c r="H20" s="573">
        <f t="shared" si="0"/>
        <v>446636</v>
      </c>
      <c r="I20" s="566">
        <v>426490</v>
      </c>
      <c r="J20" s="566">
        <v>0</v>
      </c>
      <c r="K20" s="566">
        <v>0</v>
      </c>
      <c r="L20" s="566">
        <v>0</v>
      </c>
      <c r="M20" s="573">
        <f t="shared" si="1"/>
        <v>426490</v>
      </c>
      <c r="N20" s="566">
        <v>0</v>
      </c>
      <c r="O20" s="566">
        <v>0</v>
      </c>
      <c r="P20" s="566">
        <v>0</v>
      </c>
      <c r="Q20" s="566">
        <v>0</v>
      </c>
      <c r="R20" s="576">
        <f t="shared" si="2"/>
        <v>0</v>
      </c>
      <c r="S20" s="566">
        <v>216802</v>
      </c>
      <c r="T20" s="566">
        <f t="shared" si="3"/>
        <v>1089928</v>
      </c>
      <c r="U20" s="573">
        <v>0</v>
      </c>
      <c r="V20" s="566">
        <v>0</v>
      </c>
      <c r="W20" s="566">
        <v>0</v>
      </c>
      <c r="X20" s="274">
        <v>0</v>
      </c>
    </row>
    <row r="21" spans="2:24">
      <c r="B21" s="568" t="s">
        <v>343</v>
      </c>
      <c r="C21" s="568">
        <v>2016</v>
      </c>
      <c r="D21" s="568" t="s">
        <v>526</v>
      </c>
      <c r="E21" s="566">
        <v>130455</v>
      </c>
      <c r="F21" s="566">
        <v>0</v>
      </c>
      <c r="G21" s="566">
        <v>0</v>
      </c>
      <c r="H21" s="573">
        <f t="shared" si="0"/>
        <v>130455</v>
      </c>
      <c r="I21" s="566">
        <v>725007</v>
      </c>
      <c r="J21" s="566">
        <v>0</v>
      </c>
      <c r="K21" s="566">
        <v>0</v>
      </c>
      <c r="L21" s="566">
        <v>0</v>
      </c>
      <c r="M21" s="573">
        <f t="shared" si="1"/>
        <v>725007</v>
      </c>
      <c r="N21" s="566">
        <v>0</v>
      </c>
      <c r="O21" s="566">
        <v>0</v>
      </c>
      <c r="P21" s="566">
        <v>489309.80009999999</v>
      </c>
      <c r="Q21" s="566">
        <v>0</v>
      </c>
      <c r="R21" s="576">
        <f t="shared" si="2"/>
        <v>489309.80009999999</v>
      </c>
      <c r="S21" s="566">
        <v>103572</v>
      </c>
      <c r="T21" s="566">
        <f t="shared" si="3"/>
        <v>1448343.8001000001</v>
      </c>
      <c r="U21" s="573">
        <v>0</v>
      </c>
      <c r="V21" s="566">
        <v>0</v>
      </c>
      <c r="W21" s="566">
        <v>0</v>
      </c>
      <c r="X21" s="274">
        <v>0</v>
      </c>
    </row>
    <row r="22" spans="2:24">
      <c r="B22" s="568" t="s">
        <v>345</v>
      </c>
      <c r="C22" s="568">
        <v>2016</v>
      </c>
      <c r="D22" s="568" t="s">
        <v>526</v>
      </c>
      <c r="E22" s="566">
        <v>236890</v>
      </c>
      <c r="F22" s="566">
        <v>0</v>
      </c>
      <c r="G22" s="566">
        <v>0</v>
      </c>
      <c r="H22" s="573">
        <f t="shared" si="0"/>
        <v>236890</v>
      </c>
      <c r="I22" s="566">
        <v>-44289.3</v>
      </c>
      <c r="J22" s="566">
        <v>0</v>
      </c>
      <c r="K22" s="566">
        <v>0</v>
      </c>
      <c r="L22" s="566">
        <v>0</v>
      </c>
      <c r="M22" s="573">
        <f t="shared" si="1"/>
        <v>-44289.3</v>
      </c>
      <c r="N22" s="566">
        <v>189815.53606201999</v>
      </c>
      <c r="O22" s="566">
        <v>0</v>
      </c>
      <c r="P22" s="566">
        <v>0</v>
      </c>
      <c r="Q22" s="566">
        <v>0</v>
      </c>
      <c r="R22" s="576">
        <f t="shared" si="2"/>
        <v>189815.53606201999</v>
      </c>
      <c r="S22" s="566">
        <v>147355</v>
      </c>
      <c r="T22" s="566">
        <f t="shared" si="3"/>
        <v>529771.23606202006</v>
      </c>
      <c r="U22" s="573">
        <v>0</v>
      </c>
      <c r="V22" s="566">
        <v>0</v>
      </c>
      <c r="W22" s="566">
        <v>0</v>
      </c>
      <c r="X22" s="274">
        <v>0</v>
      </c>
    </row>
    <row r="23" spans="2:24">
      <c r="B23" s="568" t="s">
        <v>346</v>
      </c>
      <c r="C23" s="568">
        <v>2016</v>
      </c>
      <c r="D23" s="568" t="s">
        <v>526</v>
      </c>
      <c r="E23" s="566">
        <v>2245480</v>
      </c>
      <c r="F23" s="566">
        <v>0</v>
      </c>
      <c r="G23" s="566">
        <v>0</v>
      </c>
      <c r="H23" s="573">
        <f t="shared" si="0"/>
        <v>2245480</v>
      </c>
      <c r="I23" s="566">
        <v>3983500</v>
      </c>
      <c r="J23" s="566">
        <v>0</v>
      </c>
      <c r="K23" s="566">
        <v>0</v>
      </c>
      <c r="L23" s="566">
        <v>0</v>
      </c>
      <c r="M23" s="573">
        <f t="shared" si="1"/>
        <v>3983500</v>
      </c>
      <c r="N23" s="566">
        <v>41624010.506016597</v>
      </c>
      <c r="O23" s="566">
        <v>4165997.2000000016</v>
      </c>
      <c r="P23" s="566">
        <v>0</v>
      </c>
      <c r="Q23" s="566">
        <v>0</v>
      </c>
      <c r="R23" s="576">
        <f t="shared" si="2"/>
        <v>45790007.7060166</v>
      </c>
      <c r="S23" s="566">
        <v>2771360</v>
      </c>
      <c r="T23" s="566">
        <f t="shared" si="3"/>
        <v>54790347.7060166</v>
      </c>
      <c r="U23" s="573">
        <v>0</v>
      </c>
      <c r="V23" s="566">
        <v>0</v>
      </c>
      <c r="W23" s="566">
        <v>0</v>
      </c>
      <c r="X23" s="274">
        <v>0</v>
      </c>
    </row>
    <row r="24" spans="2:24">
      <c r="B24" s="568" t="s">
        <v>356</v>
      </c>
      <c r="C24" s="568">
        <v>2016</v>
      </c>
      <c r="D24" s="568" t="s">
        <v>526</v>
      </c>
      <c r="E24" s="566">
        <v>121253</v>
      </c>
      <c r="F24" s="566">
        <v>0</v>
      </c>
      <c r="G24" s="566">
        <v>0</v>
      </c>
      <c r="H24" s="573">
        <f t="shared" si="0"/>
        <v>121253</v>
      </c>
      <c r="I24" s="566">
        <v>203955</v>
      </c>
      <c r="J24" s="566">
        <v>0</v>
      </c>
      <c r="K24" s="566">
        <v>0</v>
      </c>
      <c r="L24" s="566">
        <v>0</v>
      </c>
      <c r="M24" s="573">
        <f t="shared" si="1"/>
        <v>203955</v>
      </c>
      <c r="N24" s="566">
        <v>495238.98970549996</v>
      </c>
      <c r="O24" s="566">
        <v>0</v>
      </c>
      <c r="P24" s="566">
        <v>0</v>
      </c>
      <c r="Q24" s="566">
        <v>0</v>
      </c>
      <c r="R24" s="576">
        <f t="shared" si="2"/>
        <v>495238.98970549996</v>
      </c>
      <c r="S24" s="566">
        <v>115516</v>
      </c>
      <c r="T24" s="566">
        <f t="shared" si="3"/>
        <v>935962.98970549996</v>
      </c>
      <c r="U24" s="573">
        <v>0</v>
      </c>
      <c r="V24" s="566">
        <v>0</v>
      </c>
      <c r="W24" s="566">
        <v>0</v>
      </c>
      <c r="X24" s="274">
        <v>0</v>
      </c>
    </row>
    <row r="25" spans="2:24">
      <c r="B25" s="568" t="s">
        <v>357</v>
      </c>
      <c r="C25" s="568">
        <v>2016</v>
      </c>
      <c r="D25" s="568" t="s">
        <v>526</v>
      </c>
      <c r="E25" s="566">
        <v>178510</v>
      </c>
      <c r="F25" s="566">
        <v>0</v>
      </c>
      <c r="G25" s="566">
        <v>0</v>
      </c>
      <c r="H25" s="573">
        <f t="shared" si="0"/>
        <v>178510</v>
      </c>
      <c r="I25" s="566">
        <v>521469</v>
      </c>
      <c r="J25" s="566">
        <v>0</v>
      </c>
      <c r="K25" s="566">
        <v>0</v>
      </c>
      <c r="L25" s="566">
        <v>0</v>
      </c>
      <c r="M25" s="573">
        <f t="shared" si="1"/>
        <v>521469</v>
      </c>
      <c r="N25" s="566">
        <v>0</v>
      </c>
      <c r="O25" s="566">
        <v>0</v>
      </c>
      <c r="P25" s="566">
        <v>829631.16940999997</v>
      </c>
      <c r="Q25" s="566">
        <v>0</v>
      </c>
      <c r="R25" s="576">
        <f t="shared" si="2"/>
        <v>829631.16940999997</v>
      </c>
      <c r="S25" s="566">
        <v>141615</v>
      </c>
      <c r="T25" s="566">
        <f t="shared" si="3"/>
        <v>1671225.1694100001</v>
      </c>
      <c r="U25" s="573">
        <v>0</v>
      </c>
      <c r="V25" s="566">
        <v>0</v>
      </c>
      <c r="W25" s="566">
        <v>0</v>
      </c>
      <c r="X25" s="274">
        <v>0</v>
      </c>
    </row>
    <row r="26" spans="2:24">
      <c r="B26" s="568" t="s">
        <v>361</v>
      </c>
      <c r="C26" s="568">
        <v>2016</v>
      </c>
      <c r="D26" s="568" t="s">
        <v>526</v>
      </c>
      <c r="E26" s="566">
        <v>79792.800000000003</v>
      </c>
      <c r="F26" s="566">
        <v>0</v>
      </c>
      <c r="G26" s="566">
        <v>0</v>
      </c>
      <c r="H26" s="573">
        <f t="shared" si="0"/>
        <v>79792.800000000003</v>
      </c>
      <c r="I26" s="566">
        <v>110848</v>
      </c>
      <c r="J26" s="566">
        <v>0</v>
      </c>
      <c r="K26" s="566">
        <v>0</v>
      </c>
      <c r="L26" s="566">
        <v>0</v>
      </c>
      <c r="M26" s="573">
        <f t="shared" si="1"/>
        <v>110848</v>
      </c>
      <c r="N26" s="566">
        <v>58752.356105999999</v>
      </c>
      <c r="O26" s="566">
        <v>8860.0040000000008</v>
      </c>
      <c r="P26" s="566">
        <v>0</v>
      </c>
      <c r="Q26" s="566">
        <v>0</v>
      </c>
      <c r="R26" s="576">
        <f t="shared" si="2"/>
        <v>67612.360106000007</v>
      </c>
      <c r="S26" s="566">
        <v>45877.1</v>
      </c>
      <c r="T26" s="566">
        <f t="shared" si="3"/>
        <v>304130.260106</v>
      </c>
      <c r="U26" s="573">
        <v>0</v>
      </c>
      <c r="V26" s="566">
        <v>0</v>
      </c>
      <c r="W26" s="566">
        <v>0</v>
      </c>
      <c r="X26" s="274">
        <v>0</v>
      </c>
    </row>
    <row r="27" spans="2:24">
      <c r="B27" s="568" t="s">
        <v>362</v>
      </c>
      <c r="C27" s="568">
        <v>2016</v>
      </c>
      <c r="D27" s="568" t="s">
        <v>526</v>
      </c>
      <c r="E27" s="566">
        <v>63171.199999999997</v>
      </c>
      <c r="F27" s="566">
        <v>0</v>
      </c>
      <c r="G27" s="566">
        <v>0</v>
      </c>
      <c r="H27" s="573">
        <f t="shared" si="0"/>
        <v>63171.199999999997</v>
      </c>
      <c r="I27" s="566">
        <v>109688</v>
      </c>
      <c r="J27" s="566">
        <v>0</v>
      </c>
      <c r="K27" s="566">
        <v>0</v>
      </c>
      <c r="L27" s="566">
        <v>0</v>
      </c>
      <c r="M27" s="573">
        <f t="shared" si="1"/>
        <v>109688</v>
      </c>
      <c r="N27" s="566">
        <v>0</v>
      </c>
      <c r="O27" s="566">
        <v>0</v>
      </c>
      <c r="P27" s="566">
        <v>36389.532569900002</v>
      </c>
      <c r="Q27" s="566">
        <v>0</v>
      </c>
      <c r="R27" s="576">
        <f t="shared" si="2"/>
        <v>36389.532569900002</v>
      </c>
      <c r="S27" s="566">
        <v>68139.5</v>
      </c>
      <c r="T27" s="566">
        <f t="shared" si="3"/>
        <v>277388.23256989999</v>
      </c>
      <c r="U27" s="573">
        <v>0</v>
      </c>
      <c r="V27" s="566">
        <v>0</v>
      </c>
      <c r="W27" s="566">
        <v>0</v>
      </c>
      <c r="X27" s="274">
        <v>0</v>
      </c>
    </row>
    <row r="28" spans="2:24">
      <c r="B28" s="568" t="s">
        <v>462</v>
      </c>
      <c r="C28" s="568">
        <v>2016</v>
      </c>
      <c r="D28" s="568" t="s">
        <v>526</v>
      </c>
      <c r="E28" s="566">
        <v>61786.3</v>
      </c>
      <c r="F28" s="566">
        <v>0</v>
      </c>
      <c r="G28" s="566">
        <v>0</v>
      </c>
      <c r="H28" s="573">
        <f t="shared" si="0"/>
        <v>61786.3</v>
      </c>
      <c r="I28" s="566">
        <v>792914</v>
      </c>
      <c r="J28" s="566">
        <v>0</v>
      </c>
      <c r="K28" s="566">
        <v>0</v>
      </c>
      <c r="L28" s="566">
        <v>0</v>
      </c>
      <c r="M28" s="573">
        <f t="shared" si="1"/>
        <v>792914</v>
      </c>
      <c r="N28" s="566">
        <v>0</v>
      </c>
      <c r="O28" s="566">
        <v>0</v>
      </c>
      <c r="P28" s="566">
        <v>0</v>
      </c>
      <c r="Q28" s="566">
        <v>0</v>
      </c>
      <c r="R28" s="576">
        <f t="shared" si="2"/>
        <v>0</v>
      </c>
      <c r="S28" s="566">
        <v>134076</v>
      </c>
      <c r="T28" s="566">
        <f t="shared" si="3"/>
        <v>988776.3</v>
      </c>
      <c r="U28" s="573">
        <v>0</v>
      </c>
      <c r="V28" s="566">
        <v>0</v>
      </c>
      <c r="W28" s="566">
        <v>0</v>
      </c>
      <c r="X28" s="274">
        <v>0</v>
      </c>
    </row>
    <row r="29" spans="2:24">
      <c r="B29" s="568" t="s">
        <v>363</v>
      </c>
      <c r="C29" s="568">
        <v>2016</v>
      </c>
      <c r="D29" s="568" t="s">
        <v>526</v>
      </c>
      <c r="E29" s="566">
        <v>123408</v>
      </c>
      <c r="F29" s="566">
        <v>0</v>
      </c>
      <c r="G29" s="566">
        <v>0</v>
      </c>
      <c r="H29" s="573">
        <f t="shared" si="0"/>
        <v>123408</v>
      </c>
      <c r="I29" s="566">
        <v>-222.17</v>
      </c>
      <c r="J29" s="566">
        <v>0</v>
      </c>
      <c r="K29" s="566">
        <v>0</v>
      </c>
      <c r="L29" s="566">
        <v>0</v>
      </c>
      <c r="M29" s="573">
        <f t="shared" si="1"/>
        <v>-222.17</v>
      </c>
      <c r="N29" s="566">
        <v>100479.15477971299</v>
      </c>
      <c r="O29" s="566">
        <v>0</v>
      </c>
      <c r="P29" s="566">
        <v>0</v>
      </c>
      <c r="Q29" s="566">
        <v>0</v>
      </c>
      <c r="R29" s="576">
        <f t="shared" si="2"/>
        <v>100479.15477971299</v>
      </c>
      <c r="S29" s="566">
        <v>62381.1</v>
      </c>
      <c r="T29" s="566">
        <f t="shared" si="3"/>
        <v>286046.08477971295</v>
      </c>
      <c r="U29" s="573">
        <v>0</v>
      </c>
      <c r="V29" s="566">
        <v>0</v>
      </c>
      <c r="W29" s="566">
        <v>0</v>
      </c>
      <c r="X29" s="274">
        <v>0</v>
      </c>
    </row>
    <row r="30" spans="2:24">
      <c r="B30" s="568" t="s">
        <v>364</v>
      </c>
      <c r="C30" s="568">
        <v>2016</v>
      </c>
      <c r="D30" s="568" t="s">
        <v>526</v>
      </c>
      <c r="E30" s="566">
        <v>98.19</v>
      </c>
      <c r="F30" s="566">
        <v>0</v>
      </c>
      <c r="G30" s="566">
        <v>0</v>
      </c>
      <c r="H30" s="573">
        <f t="shared" si="0"/>
        <v>98.19</v>
      </c>
      <c r="I30" s="566">
        <v>-19168.3</v>
      </c>
      <c r="J30" s="566">
        <v>0</v>
      </c>
      <c r="K30" s="566">
        <v>0</v>
      </c>
      <c r="L30" s="566">
        <v>0</v>
      </c>
      <c r="M30" s="573">
        <f t="shared" si="1"/>
        <v>-19168.3</v>
      </c>
      <c r="N30" s="566">
        <v>0</v>
      </c>
      <c r="O30" s="566">
        <v>0</v>
      </c>
      <c r="P30" s="566">
        <v>0</v>
      </c>
      <c r="Q30" s="566">
        <v>0</v>
      </c>
      <c r="R30" s="576">
        <f t="shared" si="2"/>
        <v>0</v>
      </c>
      <c r="S30" s="566">
        <v>-86.15</v>
      </c>
      <c r="T30" s="566">
        <f t="shared" si="3"/>
        <v>-19156.260000000002</v>
      </c>
      <c r="U30" s="573">
        <v>0</v>
      </c>
      <c r="V30" s="566">
        <v>0</v>
      </c>
      <c r="W30" s="566">
        <v>0</v>
      </c>
      <c r="X30" s="274">
        <v>0</v>
      </c>
    </row>
    <row r="31" spans="2:24">
      <c r="B31" s="568" t="s">
        <v>367</v>
      </c>
      <c r="C31" s="568">
        <v>2016</v>
      </c>
      <c r="D31" s="568" t="s">
        <v>526</v>
      </c>
      <c r="E31" s="566">
        <v>726.54</v>
      </c>
      <c r="F31" s="566">
        <v>0</v>
      </c>
      <c r="G31" s="566">
        <v>0</v>
      </c>
      <c r="H31" s="573">
        <f t="shared" si="0"/>
        <v>726.54</v>
      </c>
      <c r="I31" s="566">
        <v>57714.6</v>
      </c>
      <c r="J31" s="566">
        <v>0</v>
      </c>
      <c r="K31" s="566">
        <v>0</v>
      </c>
      <c r="L31" s="566">
        <v>0</v>
      </c>
      <c r="M31" s="573">
        <f t="shared" si="1"/>
        <v>57714.6</v>
      </c>
      <c r="N31" s="566">
        <v>0</v>
      </c>
      <c r="O31" s="566">
        <v>0</v>
      </c>
      <c r="P31" s="566">
        <v>0</v>
      </c>
      <c r="Q31" s="566">
        <v>0</v>
      </c>
      <c r="R31" s="576">
        <f t="shared" si="2"/>
        <v>0</v>
      </c>
      <c r="S31" s="566">
        <v>4769.2299999999996</v>
      </c>
      <c r="T31" s="566">
        <f t="shared" si="3"/>
        <v>63210.369999999995</v>
      </c>
      <c r="U31" s="573">
        <v>0</v>
      </c>
      <c r="V31" s="566">
        <v>0</v>
      </c>
      <c r="W31" s="566">
        <v>0</v>
      </c>
      <c r="X31" s="274">
        <v>0</v>
      </c>
    </row>
    <row r="32" spans="2:24">
      <c r="B32" s="568" t="s">
        <v>463</v>
      </c>
      <c r="C32" s="568">
        <v>2016</v>
      </c>
      <c r="D32" s="568" t="s">
        <v>526</v>
      </c>
      <c r="E32" s="566">
        <v>8570.51</v>
      </c>
      <c r="F32" s="566">
        <v>0</v>
      </c>
      <c r="G32" s="566">
        <v>0</v>
      </c>
      <c r="H32" s="573">
        <f t="shared" si="0"/>
        <v>8570.51</v>
      </c>
      <c r="I32" s="566">
        <v>27019.9</v>
      </c>
      <c r="J32" s="566">
        <v>0</v>
      </c>
      <c r="K32" s="566">
        <v>0</v>
      </c>
      <c r="L32" s="566">
        <v>0</v>
      </c>
      <c r="M32" s="573">
        <f t="shared" si="1"/>
        <v>27019.9</v>
      </c>
      <c r="N32" s="566">
        <v>0</v>
      </c>
      <c r="O32" s="566">
        <v>0</v>
      </c>
      <c r="P32" s="566">
        <v>0</v>
      </c>
      <c r="Q32" s="566">
        <v>0</v>
      </c>
      <c r="R32" s="576">
        <f t="shared" si="2"/>
        <v>0</v>
      </c>
      <c r="S32" s="566">
        <v>10624</v>
      </c>
      <c r="T32" s="566">
        <f t="shared" si="3"/>
        <v>46214.41</v>
      </c>
      <c r="U32" s="573">
        <v>0</v>
      </c>
      <c r="V32" s="566">
        <v>0</v>
      </c>
      <c r="W32" s="566">
        <v>0</v>
      </c>
      <c r="X32" s="274">
        <v>0</v>
      </c>
    </row>
    <row r="33" spans="2:24">
      <c r="B33" s="568" t="s">
        <v>368</v>
      </c>
      <c r="C33" s="568">
        <v>2016</v>
      </c>
      <c r="D33" s="568" t="s">
        <v>526</v>
      </c>
      <c r="E33" s="566">
        <v>316075</v>
      </c>
      <c r="F33" s="566">
        <v>0</v>
      </c>
      <c r="G33" s="566">
        <v>0</v>
      </c>
      <c r="H33" s="573">
        <f t="shared" si="0"/>
        <v>316075</v>
      </c>
      <c r="I33" s="566">
        <v>1493230</v>
      </c>
      <c r="J33" s="566">
        <v>0</v>
      </c>
      <c r="K33" s="566">
        <v>0</v>
      </c>
      <c r="L33" s="566">
        <v>0</v>
      </c>
      <c r="M33" s="573">
        <f t="shared" si="1"/>
        <v>1493230</v>
      </c>
      <c r="N33" s="566">
        <v>729369.89006416011</v>
      </c>
      <c r="O33" s="566">
        <v>221060.52769399999</v>
      </c>
      <c r="P33" s="566">
        <v>0</v>
      </c>
      <c r="Q33" s="566">
        <v>0</v>
      </c>
      <c r="R33" s="576">
        <f t="shared" si="2"/>
        <v>950430.41775816004</v>
      </c>
      <c r="S33" s="566">
        <v>101753</v>
      </c>
      <c r="T33" s="566">
        <f t="shared" si="3"/>
        <v>2861488.4177581603</v>
      </c>
      <c r="U33" s="573">
        <v>0</v>
      </c>
      <c r="V33" s="566">
        <v>0</v>
      </c>
      <c r="W33" s="566">
        <v>0</v>
      </c>
      <c r="X33" s="274">
        <v>0</v>
      </c>
    </row>
    <row r="34" spans="2:24">
      <c r="B34" s="568" t="s">
        <v>369</v>
      </c>
      <c r="C34" s="568">
        <v>2016</v>
      </c>
      <c r="D34" s="568" t="s">
        <v>526</v>
      </c>
      <c r="E34" s="566">
        <v>160.72999999999999</v>
      </c>
      <c r="F34" s="566">
        <v>0</v>
      </c>
      <c r="G34" s="566">
        <v>0</v>
      </c>
      <c r="H34" s="573">
        <f t="shared" si="0"/>
        <v>160.72999999999999</v>
      </c>
      <c r="I34" s="566">
        <v>-26188.7</v>
      </c>
      <c r="J34" s="566">
        <v>0</v>
      </c>
      <c r="K34" s="566">
        <v>0</v>
      </c>
      <c r="L34" s="566">
        <v>0</v>
      </c>
      <c r="M34" s="573">
        <f t="shared" si="1"/>
        <v>-26188.7</v>
      </c>
      <c r="N34" s="566">
        <v>0</v>
      </c>
      <c r="O34" s="566">
        <v>0</v>
      </c>
      <c r="P34" s="566">
        <v>0</v>
      </c>
      <c r="Q34" s="566">
        <v>0</v>
      </c>
      <c r="R34" s="576">
        <f t="shared" si="2"/>
        <v>0</v>
      </c>
      <c r="S34" s="566">
        <v>-86.15</v>
      </c>
      <c r="T34" s="566">
        <f t="shared" si="3"/>
        <v>-26114.120000000003</v>
      </c>
      <c r="U34" s="573">
        <v>0</v>
      </c>
      <c r="V34" s="566">
        <v>0</v>
      </c>
      <c r="W34" s="566">
        <v>0</v>
      </c>
      <c r="X34" s="274">
        <v>0</v>
      </c>
    </row>
    <row r="35" spans="2:24">
      <c r="B35" s="568" t="s">
        <v>465</v>
      </c>
      <c r="C35" s="568">
        <v>2016</v>
      </c>
      <c r="D35" s="568" t="s">
        <v>526</v>
      </c>
      <c r="E35" s="566">
        <v>181233</v>
      </c>
      <c r="F35" s="566">
        <v>0</v>
      </c>
      <c r="G35" s="566">
        <v>0</v>
      </c>
      <c r="H35" s="573">
        <f t="shared" si="0"/>
        <v>181233</v>
      </c>
      <c r="I35" s="566">
        <v>348206</v>
      </c>
      <c r="J35" s="566">
        <v>0</v>
      </c>
      <c r="K35" s="566">
        <v>0</v>
      </c>
      <c r="L35" s="566">
        <v>0</v>
      </c>
      <c r="M35" s="573">
        <f t="shared" si="1"/>
        <v>348206</v>
      </c>
      <c r="N35" s="566">
        <v>0</v>
      </c>
      <c r="O35" s="566">
        <v>0</v>
      </c>
      <c r="P35" s="566">
        <v>0</v>
      </c>
      <c r="Q35" s="566">
        <v>0</v>
      </c>
      <c r="R35" s="576">
        <f t="shared" si="2"/>
        <v>0</v>
      </c>
      <c r="S35" s="566">
        <v>69149.2</v>
      </c>
      <c r="T35" s="566">
        <f t="shared" si="3"/>
        <v>598588.19999999995</v>
      </c>
      <c r="U35" s="573">
        <v>0</v>
      </c>
      <c r="V35" s="566">
        <v>0</v>
      </c>
      <c r="W35" s="566">
        <v>0</v>
      </c>
      <c r="X35" s="274">
        <v>0</v>
      </c>
    </row>
    <row r="36" spans="2:24">
      <c r="B36" s="568" t="s">
        <v>371</v>
      </c>
      <c r="C36" s="568">
        <v>2016</v>
      </c>
      <c r="D36" s="568" t="s">
        <v>526</v>
      </c>
      <c r="E36" s="566">
        <v>56397.9</v>
      </c>
      <c r="F36" s="566">
        <v>0</v>
      </c>
      <c r="G36" s="566">
        <v>0</v>
      </c>
      <c r="H36" s="573">
        <f t="shared" si="0"/>
        <v>56397.9</v>
      </c>
      <c r="I36" s="566">
        <v>140737</v>
      </c>
      <c r="J36" s="566">
        <v>0</v>
      </c>
      <c r="K36" s="566">
        <v>0</v>
      </c>
      <c r="L36" s="566">
        <v>0</v>
      </c>
      <c r="M36" s="573">
        <f t="shared" si="1"/>
        <v>140737</v>
      </c>
      <c r="N36" s="566">
        <v>10922.8922313</v>
      </c>
      <c r="O36" s="566">
        <v>0</v>
      </c>
      <c r="P36" s="566">
        <v>0</v>
      </c>
      <c r="Q36" s="566">
        <v>0</v>
      </c>
      <c r="R36" s="576">
        <f t="shared" si="2"/>
        <v>10922.8922313</v>
      </c>
      <c r="S36" s="566">
        <v>43101.8</v>
      </c>
      <c r="T36" s="566">
        <f t="shared" si="3"/>
        <v>251159.59223130002</v>
      </c>
      <c r="U36" s="573">
        <v>0</v>
      </c>
      <c r="V36" s="566">
        <v>0</v>
      </c>
      <c r="W36" s="566">
        <v>0</v>
      </c>
      <c r="X36" s="274">
        <v>0</v>
      </c>
    </row>
    <row r="37" spans="2:24">
      <c r="B37" s="568" t="s">
        <v>467</v>
      </c>
      <c r="C37" s="568">
        <v>2016</v>
      </c>
      <c r="D37" s="568" t="s">
        <v>526</v>
      </c>
      <c r="E37" s="566">
        <v>78391.199999999997</v>
      </c>
      <c r="F37" s="566">
        <v>0</v>
      </c>
      <c r="G37" s="566">
        <v>0</v>
      </c>
      <c r="H37" s="573">
        <f t="shared" si="0"/>
        <v>78391.199999999997</v>
      </c>
      <c r="I37" s="566">
        <v>389459</v>
      </c>
      <c r="J37" s="566">
        <v>0</v>
      </c>
      <c r="K37" s="566">
        <v>0</v>
      </c>
      <c r="L37" s="566">
        <v>0</v>
      </c>
      <c r="M37" s="573">
        <f t="shared" si="1"/>
        <v>389459</v>
      </c>
      <c r="N37" s="566">
        <v>0</v>
      </c>
      <c r="O37" s="566">
        <v>0</v>
      </c>
      <c r="P37" s="566">
        <v>0</v>
      </c>
      <c r="Q37" s="566">
        <v>0</v>
      </c>
      <c r="R37" s="576">
        <f t="shared" si="2"/>
        <v>0</v>
      </c>
      <c r="S37" s="566">
        <v>49831.199999999997</v>
      </c>
      <c r="T37" s="566">
        <f t="shared" si="3"/>
        <v>517681.4</v>
      </c>
      <c r="U37" s="573">
        <v>0</v>
      </c>
      <c r="V37" s="566">
        <v>0</v>
      </c>
      <c r="W37" s="566">
        <v>0</v>
      </c>
      <c r="X37" s="274">
        <v>0</v>
      </c>
    </row>
    <row r="38" spans="2:24">
      <c r="B38" s="568" t="s">
        <v>373</v>
      </c>
      <c r="C38" s="568">
        <v>2016</v>
      </c>
      <c r="D38" s="568" t="s">
        <v>526</v>
      </c>
      <c r="E38" s="566">
        <v>591089</v>
      </c>
      <c r="F38" s="566">
        <v>0</v>
      </c>
      <c r="G38" s="566">
        <v>0</v>
      </c>
      <c r="H38" s="573">
        <f t="shared" si="0"/>
        <v>591089</v>
      </c>
      <c r="I38" s="566">
        <v>3055000</v>
      </c>
      <c r="J38" s="566">
        <v>0</v>
      </c>
      <c r="K38" s="566">
        <v>0</v>
      </c>
      <c r="L38" s="566">
        <v>0</v>
      </c>
      <c r="M38" s="573">
        <f t="shared" si="1"/>
        <v>3055000</v>
      </c>
      <c r="N38" s="566">
        <v>0</v>
      </c>
      <c r="O38" s="566">
        <v>0</v>
      </c>
      <c r="P38" s="566">
        <v>0</v>
      </c>
      <c r="Q38" s="566">
        <v>0</v>
      </c>
      <c r="R38" s="576">
        <f t="shared" si="2"/>
        <v>0</v>
      </c>
      <c r="S38" s="566">
        <v>813007</v>
      </c>
      <c r="T38" s="566">
        <f t="shared" si="3"/>
        <v>4459096</v>
      </c>
      <c r="U38" s="573">
        <v>0</v>
      </c>
      <c r="V38" s="566">
        <v>0</v>
      </c>
      <c r="W38" s="566">
        <v>0</v>
      </c>
      <c r="X38" s="274">
        <v>0</v>
      </c>
    </row>
    <row r="39" spans="2:24">
      <c r="B39" s="568" t="s">
        <v>374</v>
      </c>
      <c r="C39" s="568">
        <v>2016</v>
      </c>
      <c r="D39" s="568" t="s">
        <v>526</v>
      </c>
      <c r="E39" s="566">
        <v>97.15</v>
      </c>
      <c r="F39" s="566">
        <v>0</v>
      </c>
      <c r="G39" s="566">
        <v>0</v>
      </c>
      <c r="H39" s="573">
        <f t="shared" si="0"/>
        <v>97.15</v>
      </c>
      <c r="I39" s="566">
        <v>0</v>
      </c>
      <c r="J39" s="566">
        <v>0</v>
      </c>
      <c r="K39" s="566">
        <v>0</v>
      </c>
      <c r="L39" s="566">
        <v>0</v>
      </c>
      <c r="M39" s="573">
        <f t="shared" si="1"/>
        <v>0</v>
      </c>
      <c r="N39" s="566">
        <v>0</v>
      </c>
      <c r="O39" s="566">
        <v>0</v>
      </c>
      <c r="P39" s="566">
        <v>0</v>
      </c>
      <c r="Q39" s="566">
        <v>0</v>
      </c>
      <c r="R39" s="576">
        <f t="shared" si="2"/>
        <v>0</v>
      </c>
      <c r="S39" s="566">
        <v>0</v>
      </c>
      <c r="T39" s="566">
        <f t="shared" si="3"/>
        <v>97.15</v>
      </c>
      <c r="U39" s="573">
        <v>0</v>
      </c>
      <c r="V39" s="566">
        <v>0</v>
      </c>
      <c r="W39" s="566">
        <v>0</v>
      </c>
      <c r="X39" s="274">
        <v>2224460</v>
      </c>
    </row>
    <row r="40" spans="2:24">
      <c r="B40" s="568" t="s">
        <v>376</v>
      </c>
      <c r="C40" s="568">
        <v>2016</v>
      </c>
      <c r="D40" s="568" t="s">
        <v>526</v>
      </c>
      <c r="E40" s="566">
        <v>643.83000000000004</v>
      </c>
      <c r="F40" s="566">
        <v>0</v>
      </c>
      <c r="G40" s="566">
        <v>0</v>
      </c>
      <c r="H40" s="573">
        <f t="shared" si="0"/>
        <v>643.83000000000004</v>
      </c>
      <c r="I40" s="566">
        <v>2243.5300000000002</v>
      </c>
      <c r="J40" s="566">
        <v>0</v>
      </c>
      <c r="K40" s="566">
        <v>0</v>
      </c>
      <c r="L40" s="566">
        <v>0</v>
      </c>
      <c r="M40" s="573">
        <f t="shared" si="1"/>
        <v>2243.5300000000002</v>
      </c>
      <c r="N40" s="566">
        <v>0</v>
      </c>
      <c r="O40" s="566">
        <v>0</v>
      </c>
      <c r="P40" s="566">
        <v>0</v>
      </c>
      <c r="Q40" s="566">
        <v>0</v>
      </c>
      <c r="R40" s="576">
        <f t="shared" si="2"/>
        <v>0</v>
      </c>
      <c r="S40" s="566">
        <v>2571.39</v>
      </c>
      <c r="T40" s="566">
        <f t="shared" si="3"/>
        <v>5458.75</v>
      </c>
      <c r="U40" s="573">
        <v>0</v>
      </c>
      <c r="V40" s="566">
        <v>0</v>
      </c>
      <c r="W40" s="566">
        <v>0</v>
      </c>
      <c r="X40" s="274">
        <v>0</v>
      </c>
    </row>
    <row r="41" spans="2:24">
      <c r="B41" s="568" t="s">
        <v>378</v>
      </c>
      <c r="C41" s="568">
        <v>2016</v>
      </c>
      <c r="D41" s="568" t="s">
        <v>526</v>
      </c>
      <c r="E41" s="566">
        <v>110.09</v>
      </c>
      <c r="F41" s="566">
        <v>0</v>
      </c>
      <c r="G41" s="566">
        <v>0</v>
      </c>
      <c r="H41" s="573">
        <f t="shared" si="0"/>
        <v>110.09</v>
      </c>
      <c r="I41" s="566">
        <v>0</v>
      </c>
      <c r="J41" s="566">
        <v>0</v>
      </c>
      <c r="K41" s="566">
        <v>0</v>
      </c>
      <c r="L41" s="566">
        <v>0</v>
      </c>
      <c r="M41" s="573">
        <f t="shared" si="1"/>
        <v>0</v>
      </c>
      <c r="N41" s="566">
        <v>0</v>
      </c>
      <c r="O41" s="566">
        <v>0</v>
      </c>
      <c r="P41" s="566">
        <v>0</v>
      </c>
      <c r="Q41" s="566">
        <v>0</v>
      </c>
      <c r="R41" s="576">
        <f t="shared" si="2"/>
        <v>0</v>
      </c>
      <c r="S41" s="566">
        <v>0</v>
      </c>
      <c r="T41" s="566">
        <f t="shared" si="3"/>
        <v>110.09</v>
      </c>
      <c r="U41" s="573">
        <v>0</v>
      </c>
      <c r="V41" s="566">
        <v>0</v>
      </c>
      <c r="W41" s="566">
        <v>0</v>
      </c>
      <c r="X41" s="274">
        <v>0</v>
      </c>
    </row>
    <row r="42" spans="2:24">
      <c r="B42" s="568" t="s">
        <v>452</v>
      </c>
      <c r="C42" s="568">
        <v>2016</v>
      </c>
      <c r="D42" s="568" t="s">
        <v>526</v>
      </c>
      <c r="E42" s="566">
        <v>1493730</v>
      </c>
      <c r="F42" s="566">
        <v>0</v>
      </c>
      <c r="G42" s="566">
        <v>0</v>
      </c>
      <c r="H42" s="573">
        <f t="shared" si="0"/>
        <v>1493730</v>
      </c>
      <c r="I42" s="566">
        <v>4770640</v>
      </c>
      <c r="J42" s="566">
        <v>0</v>
      </c>
      <c r="K42" s="566">
        <v>0</v>
      </c>
      <c r="L42" s="566">
        <v>0</v>
      </c>
      <c r="M42" s="573">
        <f t="shared" si="1"/>
        <v>4770640</v>
      </c>
      <c r="N42" s="566">
        <v>207279.13279234001</v>
      </c>
      <c r="O42" s="566">
        <v>8080.1312495000002</v>
      </c>
      <c r="P42" s="566">
        <v>2454124.0201451657</v>
      </c>
      <c r="Q42" s="566">
        <v>0</v>
      </c>
      <c r="R42" s="576">
        <f t="shared" si="2"/>
        <v>2669483.2841870058</v>
      </c>
      <c r="S42" s="566">
        <v>814896</v>
      </c>
      <c r="T42" s="566">
        <f t="shared" si="3"/>
        <v>9748749.2841870058</v>
      </c>
      <c r="U42" s="573">
        <v>0</v>
      </c>
      <c r="V42" s="566">
        <v>0</v>
      </c>
      <c r="W42" s="566">
        <v>0</v>
      </c>
      <c r="X42" s="274">
        <v>0</v>
      </c>
    </row>
    <row r="43" spans="2:24">
      <c r="B43" s="568" t="s">
        <v>380</v>
      </c>
      <c r="C43" s="568">
        <v>2016</v>
      </c>
      <c r="D43" s="568" t="s">
        <v>526</v>
      </c>
      <c r="E43" s="566">
        <v>1902720</v>
      </c>
      <c r="F43" s="566">
        <v>0</v>
      </c>
      <c r="G43" s="566">
        <v>0</v>
      </c>
      <c r="H43" s="573">
        <f t="shared" si="0"/>
        <v>1902720</v>
      </c>
      <c r="I43" s="566">
        <v>2501690</v>
      </c>
      <c r="J43" s="566">
        <v>0</v>
      </c>
      <c r="K43" s="566">
        <v>0</v>
      </c>
      <c r="L43" s="566">
        <v>0</v>
      </c>
      <c r="M43" s="573">
        <f t="shared" si="1"/>
        <v>2501690</v>
      </c>
      <c r="N43" s="566">
        <v>0</v>
      </c>
      <c r="O43" s="566">
        <v>5546271.5593616758</v>
      </c>
      <c r="P43" s="566">
        <v>2413782.3719849982</v>
      </c>
      <c r="Q43" s="566">
        <v>0</v>
      </c>
      <c r="R43" s="576">
        <f t="shared" si="2"/>
        <v>7960053.9313466735</v>
      </c>
      <c r="S43" s="566">
        <v>573801</v>
      </c>
      <c r="T43" s="566">
        <f t="shared" si="3"/>
        <v>12938264.931346674</v>
      </c>
      <c r="U43" s="573">
        <v>0</v>
      </c>
      <c r="V43" s="566">
        <v>0</v>
      </c>
      <c r="W43" s="566">
        <v>0</v>
      </c>
      <c r="X43" s="274">
        <v>0</v>
      </c>
    </row>
    <row r="44" spans="2:24">
      <c r="B44" s="568" t="s">
        <v>382</v>
      </c>
      <c r="C44" s="568">
        <v>2016</v>
      </c>
      <c r="D44" s="568" t="s">
        <v>526</v>
      </c>
      <c r="E44" s="566">
        <v>-12071.8</v>
      </c>
      <c r="F44" s="566">
        <v>0</v>
      </c>
      <c r="G44" s="566">
        <v>0</v>
      </c>
      <c r="H44" s="573">
        <f t="shared" si="0"/>
        <v>-12071.8</v>
      </c>
      <c r="I44" s="566">
        <v>-319756</v>
      </c>
      <c r="J44" s="566">
        <v>0</v>
      </c>
      <c r="K44" s="566">
        <v>0</v>
      </c>
      <c r="L44" s="566">
        <v>0</v>
      </c>
      <c r="M44" s="573">
        <f t="shared" si="1"/>
        <v>-319756</v>
      </c>
      <c r="N44" s="566">
        <v>0</v>
      </c>
      <c r="O44" s="566">
        <v>0</v>
      </c>
      <c r="P44" s="566">
        <v>0</v>
      </c>
      <c r="Q44" s="566">
        <v>0</v>
      </c>
      <c r="R44" s="576">
        <f t="shared" si="2"/>
        <v>0</v>
      </c>
      <c r="S44" s="566">
        <v>-24407.4</v>
      </c>
      <c r="T44" s="566">
        <f t="shared" si="3"/>
        <v>-356235.2</v>
      </c>
      <c r="U44" s="573">
        <v>0</v>
      </c>
      <c r="V44" s="566">
        <v>0</v>
      </c>
      <c r="W44" s="566">
        <v>0</v>
      </c>
      <c r="X44" s="274">
        <v>0</v>
      </c>
    </row>
    <row r="45" spans="2:24">
      <c r="B45" s="568" t="s">
        <v>383</v>
      </c>
      <c r="C45" s="568">
        <v>2016</v>
      </c>
      <c r="D45" s="568" t="s">
        <v>526</v>
      </c>
      <c r="E45" s="566">
        <v>185868</v>
      </c>
      <c r="F45" s="566">
        <v>0</v>
      </c>
      <c r="G45" s="566">
        <v>0</v>
      </c>
      <c r="H45" s="573">
        <f t="shared" si="0"/>
        <v>185868</v>
      </c>
      <c r="I45" s="566">
        <v>374827</v>
      </c>
      <c r="J45" s="566">
        <v>0</v>
      </c>
      <c r="K45" s="566">
        <v>0</v>
      </c>
      <c r="L45" s="566">
        <v>0</v>
      </c>
      <c r="M45" s="573">
        <f t="shared" si="1"/>
        <v>374827</v>
      </c>
      <c r="N45" s="566">
        <v>236446.10921160001</v>
      </c>
      <c r="O45" s="566">
        <v>0</v>
      </c>
      <c r="P45" s="566">
        <v>0</v>
      </c>
      <c r="Q45" s="566">
        <v>0</v>
      </c>
      <c r="R45" s="576">
        <f t="shared" si="2"/>
        <v>236446.10921160001</v>
      </c>
      <c r="S45" s="566">
        <v>120327</v>
      </c>
      <c r="T45" s="566">
        <f t="shared" si="3"/>
        <v>917468.10921160004</v>
      </c>
      <c r="U45" s="573">
        <v>0</v>
      </c>
      <c r="V45" s="566">
        <v>0</v>
      </c>
      <c r="W45" s="566">
        <v>0</v>
      </c>
      <c r="X45" s="274">
        <v>0</v>
      </c>
    </row>
    <row r="46" spans="2:24">
      <c r="B46" s="568" t="s">
        <v>384</v>
      </c>
      <c r="C46" s="568">
        <v>2016</v>
      </c>
      <c r="D46" s="568" t="s">
        <v>526</v>
      </c>
      <c r="E46" s="566">
        <v>737877</v>
      </c>
      <c r="F46" s="566">
        <v>0</v>
      </c>
      <c r="G46" s="566">
        <v>0</v>
      </c>
      <c r="H46" s="573">
        <f t="shared" si="0"/>
        <v>737877</v>
      </c>
      <c r="I46" s="566">
        <v>2735990</v>
      </c>
      <c r="J46" s="566">
        <v>0</v>
      </c>
      <c r="K46" s="566">
        <v>0</v>
      </c>
      <c r="L46" s="566">
        <v>0</v>
      </c>
      <c r="M46" s="573">
        <f t="shared" si="1"/>
        <v>2735990</v>
      </c>
      <c r="N46" s="566">
        <v>2283541.5853859996</v>
      </c>
      <c r="O46" s="566">
        <v>-187457.25</v>
      </c>
      <c r="P46" s="566">
        <v>0</v>
      </c>
      <c r="Q46" s="566">
        <v>0</v>
      </c>
      <c r="R46" s="576">
        <f t="shared" si="2"/>
        <v>2096084.3353859996</v>
      </c>
      <c r="S46" s="566">
        <v>396963</v>
      </c>
      <c r="T46" s="566">
        <f t="shared" si="3"/>
        <v>5966914.3353859996</v>
      </c>
      <c r="U46" s="573">
        <v>0</v>
      </c>
      <c r="V46" s="566">
        <v>0</v>
      </c>
      <c r="W46" s="566">
        <v>0</v>
      </c>
      <c r="X46" s="274">
        <v>0</v>
      </c>
    </row>
    <row r="47" spans="2:24">
      <c r="B47" s="568" t="s">
        <v>385</v>
      </c>
      <c r="C47" s="568">
        <v>2016</v>
      </c>
      <c r="D47" s="568" t="s">
        <v>526</v>
      </c>
      <c r="E47" s="566">
        <v>6285.72</v>
      </c>
      <c r="F47" s="566">
        <v>0</v>
      </c>
      <c r="G47" s="566">
        <v>0</v>
      </c>
      <c r="H47" s="573">
        <f t="shared" si="0"/>
        <v>6285.72</v>
      </c>
      <c r="I47" s="566">
        <v>33523.800000000003</v>
      </c>
      <c r="J47" s="566">
        <v>0</v>
      </c>
      <c r="K47" s="566">
        <v>0</v>
      </c>
      <c r="L47" s="566">
        <v>0</v>
      </c>
      <c r="M47" s="573">
        <f t="shared" si="1"/>
        <v>33523.800000000003</v>
      </c>
      <c r="N47" s="566">
        <v>0</v>
      </c>
      <c r="O47" s="566">
        <v>0</v>
      </c>
      <c r="P47" s="566">
        <v>0</v>
      </c>
      <c r="Q47" s="566">
        <v>0</v>
      </c>
      <c r="R47" s="576">
        <f t="shared" si="2"/>
        <v>0</v>
      </c>
      <c r="S47" s="566">
        <v>2095.2399999999998</v>
      </c>
      <c r="T47" s="566">
        <f t="shared" si="3"/>
        <v>41904.76</v>
      </c>
      <c r="U47" s="573">
        <v>0</v>
      </c>
      <c r="V47" s="566">
        <v>0</v>
      </c>
      <c r="W47" s="566">
        <v>0</v>
      </c>
      <c r="X47" s="274">
        <v>0</v>
      </c>
    </row>
    <row r="48" spans="2:24">
      <c r="B48" s="568" t="s">
        <v>386</v>
      </c>
      <c r="C48" s="568">
        <v>2016</v>
      </c>
      <c r="D48" s="568" t="s">
        <v>526</v>
      </c>
      <c r="E48" s="566">
        <v>807290</v>
      </c>
      <c r="F48" s="566">
        <v>0</v>
      </c>
      <c r="G48" s="566">
        <v>0</v>
      </c>
      <c r="H48" s="573">
        <f t="shared" si="0"/>
        <v>807290</v>
      </c>
      <c r="I48" s="566">
        <v>3179080</v>
      </c>
      <c r="J48" s="566">
        <v>0</v>
      </c>
      <c r="K48" s="566">
        <v>0</v>
      </c>
      <c r="L48" s="566">
        <v>0</v>
      </c>
      <c r="M48" s="573">
        <f t="shared" si="1"/>
        <v>3179080</v>
      </c>
      <c r="N48" s="566">
        <v>1832811.6255940804</v>
      </c>
      <c r="O48" s="566">
        <v>71728.819845799997</v>
      </c>
      <c r="P48" s="566">
        <v>0</v>
      </c>
      <c r="Q48" s="566">
        <v>0</v>
      </c>
      <c r="R48" s="576">
        <f t="shared" si="2"/>
        <v>1904540.4454398805</v>
      </c>
      <c r="S48" s="566">
        <v>531372</v>
      </c>
      <c r="T48" s="566">
        <f t="shared" si="3"/>
        <v>6422282.4454398807</v>
      </c>
      <c r="U48" s="573">
        <v>0</v>
      </c>
      <c r="V48" s="566">
        <v>0</v>
      </c>
      <c r="W48" s="566">
        <v>0</v>
      </c>
      <c r="X48" s="274">
        <v>0</v>
      </c>
    </row>
    <row r="49" spans="2:24">
      <c r="B49" s="568" t="s">
        <v>387</v>
      </c>
      <c r="C49" s="568">
        <v>2016</v>
      </c>
      <c r="D49" s="568" t="s">
        <v>526</v>
      </c>
      <c r="E49" s="566">
        <v>180640</v>
      </c>
      <c r="F49" s="566">
        <v>0</v>
      </c>
      <c r="G49" s="566">
        <v>0</v>
      </c>
      <c r="H49" s="573">
        <f t="shared" si="0"/>
        <v>180640</v>
      </c>
      <c r="I49" s="566">
        <v>897789</v>
      </c>
      <c r="J49" s="566">
        <v>0</v>
      </c>
      <c r="K49" s="566">
        <v>0</v>
      </c>
      <c r="L49" s="566">
        <v>0</v>
      </c>
      <c r="M49" s="573">
        <f t="shared" si="1"/>
        <v>897789</v>
      </c>
      <c r="N49" s="566">
        <v>165053.09837750002</v>
      </c>
      <c r="O49" s="566">
        <v>0</v>
      </c>
      <c r="P49" s="566">
        <v>0</v>
      </c>
      <c r="Q49" s="566">
        <v>0</v>
      </c>
      <c r="R49" s="576">
        <f t="shared" si="2"/>
        <v>165053.09837750002</v>
      </c>
      <c r="S49" s="566">
        <v>106952</v>
      </c>
      <c r="T49" s="566">
        <f t="shared" si="3"/>
        <v>1350434.0983775</v>
      </c>
      <c r="U49" s="573">
        <v>0</v>
      </c>
      <c r="V49" s="566">
        <v>0</v>
      </c>
      <c r="W49" s="566">
        <v>0</v>
      </c>
      <c r="X49" s="274">
        <v>0</v>
      </c>
    </row>
    <row r="50" spans="2:24">
      <c r="B50" s="568" t="s">
        <v>460</v>
      </c>
      <c r="C50" s="568">
        <v>2016</v>
      </c>
      <c r="D50" s="568" t="s">
        <v>526</v>
      </c>
      <c r="E50" s="566">
        <v>4771.66</v>
      </c>
      <c r="F50" s="566">
        <v>0</v>
      </c>
      <c r="G50" s="566">
        <v>0</v>
      </c>
      <c r="H50" s="573">
        <f t="shared" si="0"/>
        <v>4771.66</v>
      </c>
      <c r="I50" s="566">
        <v>34721.4</v>
      </c>
      <c r="J50" s="566">
        <v>0</v>
      </c>
      <c r="K50" s="566">
        <v>0</v>
      </c>
      <c r="L50" s="566">
        <v>0</v>
      </c>
      <c r="M50" s="573">
        <f t="shared" si="1"/>
        <v>34721.4</v>
      </c>
      <c r="N50" s="566">
        <v>0</v>
      </c>
      <c r="O50" s="566">
        <v>0</v>
      </c>
      <c r="P50" s="566">
        <v>0</v>
      </c>
      <c r="Q50" s="566">
        <v>0</v>
      </c>
      <c r="R50" s="576">
        <f t="shared" si="2"/>
        <v>0</v>
      </c>
      <c r="S50" s="566">
        <v>8450.8799999999992</v>
      </c>
      <c r="T50" s="566">
        <f t="shared" si="3"/>
        <v>47943.939999999995</v>
      </c>
      <c r="U50" s="573">
        <v>0</v>
      </c>
      <c r="V50" s="566">
        <v>0</v>
      </c>
      <c r="W50" s="566">
        <v>0</v>
      </c>
      <c r="X50" s="274">
        <v>0</v>
      </c>
    </row>
    <row r="51" spans="2:24">
      <c r="B51" s="568" t="s">
        <v>456</v>
      </c>
      <c r="C51" s="568">
        <v>2016</v>
      </c>
      <c r="D51" s="568" t="s">
        <v>526</v>
      </c>
      <c r="E51" s="566">
        <v>27690</v>
      </c>
      <c r="F51" s="566">
        <v>0</v>
      </c>
      <c r="G51" s="566">
        <v>0</v>
      </c>
      <c r="H51" s="573">
        <f t="shared" si="0"/>
        <v>27690</v>
      </c>
      <c r="I51" s="566">
        <v>176385</v>
      </c>
      <c r="J51" s="566">
        <v>0</v>
      </c>
      <c r="K51" s="566">
        <v>0</v>
      </c>
      <c r="L51" s="566">
        <v>0</v>
      </c>
      <c r="M51" s="573">
        <f t="shared" si="1"/>
        <v>176385</v>
      </c>
      <c r="N51" s="566">
        <v>0</v>
      </c>
      <c r="O51" s="566">
        <v>0</v>
      </c>
      <c r="P51" s="566">
        <v>0</v>
      </c>
      <c r="Q51" s="566">
        <v>0</v>
      </c>
      <c r="R51" s="576">
        <f t="shared" si="2"/>
        <v>0</v>
      </c>
      <c r="S51" s="566">
        <v>41654.400000000001</v>
      </c>
      <c r="T51" s="566">
        <f t="shared" si="3"/>
        <v>245729.4</v>
      </c>
      <c r="U51" s="573">
        <v>0</v>
      </c>
      <c r="V51" s="566">
        <v>0</v>
      </c>
      <c r="W51" s="566">
        <v>0</v>
      </c>
      <c r="X51" s="274">
        <v>0</v>
      </c>
    </row>
    <row r="52" spans="2:24">
      <c r="B52" s="568" t="s">
        <v>458</v>
      </c>
      <c r="C52" s="568">
        <v>2016</v>
      </c>
      <c r="D52" s="568" t="s">
        <v>526</v>
      </c>
      <c r="E52" s="566">
        <v>78742.100000000006</v>
      </c>
      <c r="F52" s="566">
        <v>0</v>
      </c>
      <c r="G52" s="566">
        <v>0</v>
      </c>
      <c r="H52" s="573">
        <f t="shared" si="0"/>
        <v>78742.100000000006</v>
      </c>
      <c r="I52" s="566">
        <v>15679.4</v>
      </c>
      <c r="J52" s="566">
        <v>0</v>
      </c>
      <c r="K52" s="566">
        <v>0</v>
      </c>
      <c r="L52" s="566">
        <v>0</v>
      </c>
      <c r="M52" s="573">
        <f t="shared" si="1"/>
        <v>15679.4</v>
      </c>
      <c r="N52" s="566">
        <v>0</v>
      </c>
      <c r="O52" s="566">
        <v>0</v>
      </c>
      <c r="P52" s="566">
        <v>0</v>
      </c>
      <c r="Q52" s="566">
        <v>0</v>
      </c>
      <c r="R52" s="576">
        <f t="shared" si="2"/>
        <v>0</v>
      </c>
      <c r="S52" s="566">
        <v>1868.75</v>
      </c>
      <c r="T52" s="566">
        <f t="shared" si="3"/>
        <v>96290.25</v>
      </c>
      <c r="U52" s="573">
        <v>0</v>
      </c>
      <c r="V52" s="566">
        <v>0</v>
      </c>
      <c r="W52" s="566">
        <v>0</v>
      </c>
      <c r="X52" s="274">
        <v>0</v>
      </c>
    </row>
    <row r="53" spans="2:24">
      <c r="B53" s="568" t="s">
        <v>388</v>
      </c>
      <c r="C53" s="568">
        <v>2016</v>
      </c>
      <c r="D53" s="568" t="s">
        <v>526</v>
      </c>
      <c r="E53" s="566">
        <v>134471</v>
      </c>
      <c r="F53" s="566">
        <v>0</v>
      </c>
      <c r="G53" s="566">
        <v>0</v>
      </c>
      <c r="H53" s="573">
        <f t="shared" si="0"/>
        <v>134471</v>
      </c>
      <c r="I53" s="566">
        <v>453492</v>
      </c>
      <c r="J53" s="566">
        <v>0</v>
      </c>
      <c r="K53" s="566">
        <v>0</v>
      </c>
      <c r="L53" s="566">
        <v>0</v>
      </c>
      <c r="M53" s="573">
        <f t="shared" si="1"/>
        <v>453492</v>
      </c>
      <c r="N53" s="566">
        <v>2231080.6480379007</v>
      </c>
      <c r="O53" s="566">
        <v>0</v>
      </c>
      <c r="P53" s="566">
        <v>0</v>
      </c>
      <c r="Q53" s="566">
        <v>0</v>
      </c>
      <c r="R53" s="576">
        <f t="shared" si="2"/>
        <v>2231080.6480379007</v>
      </c>
      <c r="S53" s="566">
        <v>163530</v>
      </c>
      <c r="T53" s="566">
        <f t="shared" si="3"/>
        <v>2982573.6480379007</v>
      </c>
      <c r="U53" s="573">
        <v>0</v>
      </c>
      <c r="V53" s="566">
        <v>0</v>
      </c>
      <c r="W53" s="566">
        <v>0</v>
      </c>
      <c r="X53" s="274">
        <v>0</v>
      </c>
    </row>
    <row r="54" spans="2:24">
      <c r="B54" s="568" t="s">
        <v>469</v>
      </c>
      <c r="C54" s="568">
        <v>2016</v>
      </c>
      <c r="D54" s="568" t="s">
        <v>526</v>
      </c>
      <c r="E54" s="566">
        <v>88209</v>
      </c>
      <c r="F54" s="566">
        <v>0</v>
      </c>
      <c r="G54" s="566">
        <v>0</v>
      </c>
      <c r="H54" s="573">
        <f t="shared" si="0"/>
        <v>88209</v>
      </c>
      <c r="I54" s="566">
        <v>240402</v>
      </c>
      <c r="J54" s="566">
        <v>0</v>
      </c>
      <c r="K54" s="566">
        <v>0</v>
      </c>
      <c r="L54" s="566">
        <v>0</v>
      </c>
      <c r="M54" s="573">
        <f t="shared" si="1"/>
        <v>240402</v>
      </c>
      <c r="N54" s="566">
        <v>0</v>
      </c>
      <c r="O54" s="566">
        <v>0</v>
      </c>
      <c r="P54" s="566">
        <v>0</v>
      </c>
      <c r="Q54" s="566">
        <v>0</v>
      </c>
      <c r="R54" s="576">
        <f t="shared" si="2"/>
        <v>0</v>
      </c>
      <c r="S54" s="566">
        <v>64420.1</v>
      </c>
      <c r="T54" s="566">
        <f t="shared" si="3"/>
        <v>393031.1</v>
      </c>
      <c r="U54" s="573">
        <v>0</v>
      </c>
      <c r="V54" s="566">
        <v>0</v>
      </c>
      <c r="W54" s="566">
        <v>0</v>
      </c>
      <c r="X54" s="274">
        <v>0</v>
      </c>
    </row>
    <row r="55" spans="2:24">
      <c r="B55" s="568" t="s">
        <v>389</v>
      </c>
      <c r="C55" s="568">
        <v>2016</v>
      </c>
      <c r="D55" s="568" t="s">
        <v>526</v>
      </c>
      <c r="E55" s="566">
        <v>281762</v>
      </c>
      <c r="F55" s="566">
        <v>0</v>
      </c>
      <c r="G55" s="566">
        <v>0</v>
      </c>
      <c r="H55" s="573">
        <f t="shared" si="0"/>
        <v>281762</v>
      </c>
      <c r="I55" s="566">
        <v>769895</v>
      </c>
      <c r="J55" s="566">
        <v>0</v>
      </c>
      <c r="K55" s="566">
        <v>0</v>
      </c>
      <c r="L55" s="566">
        <v>0</v>
      </c>
      <c r="M55" s="573">
        <f t="shared" si="1"/>
        <v>769895</v>
      </c>
      <c r="N55" s="566">
        <v>0</v>
      </c>
      <c r="O55" s="566">
        <v>0</v>
      </c>
      <c r="P55" s="566">
        <v>0</v>
      </c>
      <c r="Q55" s="566">
        <v>0</v>
      </c>
      <c r="R55" s="576">
        <f t="shared" si="2"/>
        <v>0</v>
      </c>
      <c r="S55" s="566">
        <v>203108</v>
      </c>
      <c r="T55" s="566">
        <f t="shared" si="3"/>
        <v>1254765</v>
      </c>
      <c r="U55" s="573">
        <v>0</v>
      </c>
      <c r="V55" s="566">
        <v>0</v>
      </c>
      <c r="W55" s="566">
        <v>0</v>
      </c>
      <c r="X55" s="274">
        <v>0</v>
      </c>
    </row>
    <row r="56" spans="2:24">
      <c r="B56" s="568" t="s">
        <v>390</v>
      </c>
      <c r="C56" s="568">
        <v>2016</v>
      </c>
      <c r="D56" s="568" t="s">
        <v>526</v>
      </c>
      <c r="E56" s="566">
        <v>140563</v>
      </c>
      <c r="F56" s="566">
        <v>0</v>
      </c>
      <c r="G56" s="566">
        <v>0</v>
      </c>
      <c r="H56" s="573">
        <f t="shared" si="0"/>
        <v>140563</v>
      </c>
      <c r="I56" s="566">
        <v>329177</v>
      </c>
      <c r="J56" s="566">
        <v>0</v>
      </c>
      <c r="K56" s="566">
        <v>0</v>
      </c>
      <c r="L56" s="566">
        <v>0</v>
      </c>
      <c r="M56" s="573">
        <f t="shared" si="1"/>
        <v>329177</v>
      </c>
      <c r="N56" s="566">
        <v>145397.5782438</v>
      </c>
      <c r="O56" s="566">
        <v>0</v>
      </c>
      <c r="P56" s="566">
        <v>0</v>
      </c>
      <c r="Q56" s="566">
        <v>0</v>
      </c>
      <c r="R56" s="576">
        <f t="shared" si="2"/>
        <v>145397.5782438</v>
      </c>
      <c r="S56" s="566">
        <v>29269.7</v>
      </c>
      <c r="T56" s="566">
        <f t="shared" si="3"/>
        <v>644407.27824379993</v>
      </c>
      <c r="U56" s="573">
        <v>0</v>
      </c>
      <c r="V56" s="566">
        <v>0</v>
      </c>
      <c r="W56" s="566">
        <v>0</v>
      </c>
      <c r="X56" s="274">
        <v>0</v>
      </c>
    </row>
    <row r="57" spans="2:24">
      <c r="B57" s="568" t="s">
        <v>392</v>
      </c>
      <c r="C57" s="568">
        <v>2016</v>
      </c>
      <c r="D57" s="568" t="s">
        <v>526</v>
      </c>
      <c r="E57" s="566">
        <v>447742</v>
      </c>
      <c r="F57" s="566">
        <v>0</v>
      </c>
      <c r="G57" s="566">
        <v>0</v>
      </c>
      <c r="H57" s="573">
        <f t="shared" si="0"/>
        <v>447742</v>
      </c>
      <c r="I57" s="566">
        <v>599959</v>
      </c>
      <c r="J57" s="566">
        <v>0</v>
      </c>
      <c r="K57" s="566">
        <v>0</v>
      </c>
      <c r="L57" s="566">
        <v>0</v>
      </c>
      <c r="M57" s="573">
        <f t="shared" si="1"/>
        <v>599959</v>
      </c>
      <c r="N57" s="566">
        <v>338179.18202018994</v>
      </c>
      <c r="O57" s="566">
        <v>68782.827391450002</v>
      </c>
      <c r="P57" s="566">
        <v>0</v>
      </c>
      <c r="Q57" s="566">
        <v>0</v>
      </c>
      <c r="R57" s="576">
        <f t="shared" si="2"/>
        <v>406962.00941163994</v>
      </c>
      <c r="S57" s="566">
        <v>56000.5</v>
      </c>
      <c r="T57" s="566">
        <f t="shared" si="3"/>
        <v>1510663.50941164</v>
      </c>
      <c r="U57" s="573">
        <v>0</v>
      </c>
      <c r="V57" s="566">
        <v>0</v>
      </c>
      <c r="W57" s="566">
        <v>0</v>
      </c>
      <c r="X57" s="274">
        <v>0</v>
      </c>
    </row>
    <row r="58" spans="2:24">
      <c r="B58" s="568" t="s">
        <v>394</v>
      </c>
      <c r="C58" s="568">
        <v>2016</v>
      </c>
      <c r="D58" s="568" t="s">
        <v>526</v>
      </c>
      <c r="E58" s="566">
        <v>1269360</v>
      </c>
      <c r="F58" s="566">
        <v>0</v>
      </c>
      <c r="G58" s="566">
        <v>0</v>
      </c>
      <c r="H58" s="573">
        <f t="shared" si="0"/>
        <v>1269360</v>
      </c>
      <c r="I58" s="566">
        <v>3977490</v>
      </c>
      <c r="J58" s="566">
        <v>0</v>
      </c>
      <c r="K58" s="566">
        <v>0</v>
      </c>
      <c r="L58" s="566">
        <v>0</v>
      </c>
      <c r="M58" s="573">
        <f t="shared" si="1"/>
        <v>3977490</v>
      </c>
      <c r="N58" s="566">
        <v>3300415.8022050997</v>
      </c>
      <c r="O58" s="566">
        <v>126822.4264218</v>
      </c>
      <c r="P58" s="566">
        <v>0</v>
      </c>
      <c r="Q58" s="566">
        <v>0</v>
      </c>
      <c r="R58" s="576">
        <f t="shared" si="2"/>
        <v>3427238.2286268999</v>
      </c>
      <c r="S58" s="566">
        <v>164938</v>
      </c>
      <c r="T58" s="566">
        <f t="shared" si="3"/>
        <v>8839026.2286268994</v>
      </c>
      <c r="U58" s="573">
        <v>0</v>
      </c>
      <c r="V58" s="566">
        <v>0</v>
      </c>
      <c r="W58" s="566">
        <v>0</v>
      </c>
      <c r="X58" s="274">
        <v>0</v>
      </c>
    </row>
    <row r="59" spans="2:24">
      <c r="B59" s="568" t="s">
        <v>395</v>
      </c>
      <c r="C59" s="568">
        <v>2016</v>
      </c>
      <c r="D59" s="568" t="s">
        <v>526</v>
      </c>
      <c r="E59" s="566">
        <v>-574.28</v>
      </c>
      <c r="F59" s="566">
        <v>0</v>
      </c>
      <c r="G59" s="566">
        <v>0</v>
      </c>
      <c r="H59" s="573">
        <f t="shared" si="0"/>
        <v>-574.28</v>
      </c>
      <c r="I59" s="566">
        <v>-16454.400000000001</v>
      </c>
      <c r="J59" s="566">
        <v>0</v>
      </c>
      <c r="K59" s="566">
        <v>0</v>
      </c>
      <c r="L59" s="566">
        <v>0</v>
      </c>
      <c r="M59" s="573">
        <f t="shared" si="1"/>
        <v>-16454.400000000001</v>
      </c>
      <c r="N59" s="566">
        <v>37953.030863100001</v>
      </c>
      <c r="O59" s="566">
        <v>0</v>
      </c>
      <c r="P59" s="566">
        <v>0</v>
      </c>
      <c r="Q59" s="566">
        <v>0</v>
      </c>
      <c r="R59" s="576">
        <f t="shared" si="2"/>
        <v>37953.030863100001</v>
      </c>
      <c r="S59" s="566">
        <v>-2290.0300000000002</v>
      </c>
      <c r="T59" s="566">
        <f t="shared" si="3"/>
        <v>18634.320863100002</v>
      </c>
      <c r="U59" s="573">
        <v>0</v>
      </c>
      <c r="V59" s="566">
        <v>0</v>
      </c>
      <c r="W59" s="566">
        <v>0</v>
      </c>
      <c r="X59" s="274">
        <v>0</v>
      </c>
    </row>
    <row r="60" spans="2:24">
      <c r="B60" s="568" t="s">
        <v>396</v>
      </c>
      <c r="C60" s="568">
        <v>2016</v>
      </c>
      <c r="D60" s="568" t="s">
        <v>526</v>
      </c>
      <c r="E60" s="566">
        <v>174143</v>
      </c>
      <c r="F60" s="566">
        <v>0</v>
      </c>
      <c r="G60" s="566">
        <v>0</v>
      </c>
      <c r="H60" s="573">
        <f t="shared" si="0"/>
        <v>174143</v>
      </c>
      <c r="I60" s="566">
        <v>180802</v>
      </c>
      <c r="J60" s="566">
        <v>0</v>
      </c>
      <c r="K60" s="566">
        <v>0</v>
      </c>
      <c r="L60" s="566">
        <v>0</v>
      </c>
      <c r="M60" s="573">
        <f t="shared" si="1"/>
        <v>180802</v>
      </c>
      <c r="N60" s="566">
        <v>187368.72871</v>
      </c>
      <c r="O60" s="566">
        <v>0</v>
      </c>
      <c r="P60" s="566">
        <v>0</v>
      </c>
      <c r="Q60" s="566">
        <v>0</v>
      </c>
      <c r="R60" s="576">
        <f t="shared" si="2"/>
        <v>187368.72871</v>
      </c>
      <c r="S60" s="566">
        <v>48915.1</v>
      </c>
      <c r="T60" s="566">
        <f t="shared" si="3"/>
        <v>591228.82870999991</v>
      </c>
      <c r="U60" s="573">
        <v>0</v>
      </c>
      <c r="V60" s="566">
        <v>0</v>
      </c>
      <c r="W60" s="566">
        <v>0</v>
      </c>
      <c r="X60" s="274">
        <v>0</v>
      </c>
    </row>
    <row r="61" spans="2:24">
      <c r="B61" s="568" t="s">
        <v>397</v>
      </c>
      <c r="C61" s="568">
        <v>2016</v>
      </c>
      <c r="D61" s="568" t="s">
        <v>526</v>
      </c>
      <c r="E61" s="566">
        <v>1117740</v>
      </c>
      <c r="F61" s="566">
        <v>0</v>
      </c>
      <c r="G61" s="566">
        <v>0</v>
      </c>
      <c r="H61" s="573">
        <f t="shared" si="0"/>
        <v>1117740</v>
      </c>
      <c r="I61" s="566">
        <v>2307210</v>
      </c>
      <c r="J61" s="566">
        <v>0</v>
      </c>
      <c r="K61" s="566">
        <v>0</v>
      </c>
      <c r="L61" s="566">
        <v>0</v>
      </c>
      <c r="M61" s="573">
        <f t="shared" si="1"/>
        <v>2307210</v>
      </c>
      <c r="N61" s="566">
        <v>1570969.48381725</v>
      </c>
      <c r="O61" s="566">
        <v>107519.4</v>
      </c>
      <c r="P61" s="566">
        <v>0</v>
      </c>
      <c r="Q61" s="566">
        <v>0</v>
      </c>
      <c r="R61" s="576">
        <f t="shared" si="2"/>
        <v>1678488.8838172499</v>
      </c>
      <c r="S61" s="566">
        <v>644005</v>
      </c>
      <c r="T61" s="566">
        <f t="shared" si="3"/>
        <v>5747443.8838172499</v>
      </c>
      <c r="U61" s="573">
        <v>0</v>
      </c>
      <c r="V61" s="566">
        <v>0</v>
      </c>
      <c r="W61" s="566">
        <v>0</v>
      </c>
      <c r="X61" s="274">
        <v>0</v>
      </c>
    </row>
    <row r="62" spans="2:24">
      <c r="B62" s="568" t="s">
        <v>400</v>
      </c>
      <c r="C62" s="568">
        <v>2016</v>
      </c>
      <c r="D62" s="568" t="s">
        <v>526</v>
      </c>
      <c r="E62" s="566">
        <v>103744</v>
      </c>
      <c r="F62" s="566">
        <v>0</v>
      </c>
      <c r="G62" s="566">
        <v>0</v>
      </c>
      <c r="H62" s="573">
        <f t="shared" si="0"/>
        <v>103744</v>
      </c>
      <c r="I62" s="566">
        <v>240308</v>
      </c>
      <c r="J62" s="566">
        <v>0</v>
      </c>
      <c r="K62" s="566">
        <v>0</v>
      </c>
      <c r="L62" s="566">
        <v>0</v>
      </c>
      <c r="M62" s="573">
        <f t="shared" si="1"/>
        <v>240308</v>
      </c>
      <c r="N62" s="566">
        <v>86987.074449599997</v>
      </c>
      <c r="O62" s="566">
        <v>0</v>
      </c>
      <c r="P62" s="566">
        <v>0</v>
      </c>
      <c r="Q62" s="566">
        <v>0</v>
      </c>
      <c r="R62" s="576">
        <f t="shared" si="2"/>
        <v>86987.074449599997</v>
      </c>
      <c r="S62" s="566">
        <v>45602</v>
      </c>
      <c r="T62" s="566">
        <f t="shared" si="3"/>
        <v>476641.07444960001</v>
      </c>
      <c r="U62" s="573">
        <v>0</v>
      </c>
      <c r="V62" s="566">
        <v>0</v>
      </c>
      <c r="W62" s="566">
        <v>0</v>
      </c>
      <c r="X62" s="274">
        <v>0</v>
      </c>
    </row>
    <row r="63" spans="2:24">
      <c r="B63" s="568" t="s">
        <v>453</v>
      </c>
      <c r="C63" s="568">
        <v>2016</v>
      </c>
      <c r="D63" s="568" t="s">
        <v>526</v>
      </c>
      <c r="E63" s="566">
        <v>340349</v>
      </c>
      <c r="F63" s="566">
        <v>0</v>
      </c>
      <c r="G63" s="566">
        <v>0</v>
      </c>
      <c r="H63" s="573">
        <f t="shared" si="0"/>
        <v>340349</v>
      </c>
      <c r="I63" s="566">
        <v>1769820</v>
      </c>
      <c r="J63" s="566">
        <v>0</v>
      </c>
      <c r="K63" s="566">
        <v>0</v>
      </c>
      <c r="L63" s="566">
        <v>0</v>
      </c>
      <c r="M63" s="573">
        <f t="shared" si="1"/>
        <v>1769820</v>
      </c>
      <c r="N63" s="566">
        <v>1036532.37377472</v>
      </c>
      <c r="O63" s="566">
        <v>73224.166243999993</v>
      </c>
      <c r="P63" s="566">
        <v>0</v>
      </c>
      <c r="Q63" s="566">
        <v>0</v>
      </c>
      <c r="R63" s="576">
        <f t="shared" si="2"/>
        <v>1109756.5400187201</v>
      </c>
      <c r="S63" s="566">
        <v>170739</v>
      </c>
      <c r="T63" s="566">
        <f t="shared" si="3"/>
        <v>3390664.5400187201</v>
      </c>
      <c r="U63" s="573">
        <v>0</v>
      </c>
      <c r="V63" s="566">
        <v>0</v>
      </c>
      <c r="W63" s="566">
        <v>0</v>
      </c>
      <c r="X63" s="274">
        <v>0</v>
      </c>
    </row>
    <row r="64" spans="2:24">
      <c r="B64" s="568" t="s">
        <v>402</v>
      </c>
      <c r="C64" s="568">
        <v>2016</v>
      </c>
      <c r="D64" s="568" t="s">
        <v>526</v>
      </c>
      <c r="E64" s="566">
        <v>358298</v>
      </c>
      <c r="F64" s="566">
        <v>0</v>
      </c>
      <c r="G64" s="566">
        <v>0</v>
      </c>
      <c r="H64" s="573">
        <f t="shared" si="0"/>
        <v>358298</v>
      </c>
      <c r="I64" s="566">
        <v>462611</v>
      </c>
      <c r="J64" s="566">
        <v>0</v>
      </c>
      <c r="K64" s="566">
        <v>0</v>
      </c>
      <c r="L64" s="566">
        <v>0</v>
      </c>
      <c r="M64" s="573">
        <f t="shared" si="1"/>
        <v>462611</v>
      </c>
      <c r="N64" s="566">
        <v>7135556.997296202</v>
      </c>
      <c r="O64" s="566">
        <v>52000</v>
      </c>
      <c r="P64" s="566">
        <v>0</v>
      </c>
      <c r="Q64" s="566">
        <v>0</v>
      </c>
      <c r="R64" s="576">
        <f t="shared" si="2"/>
        <v>7187556.997296202</v>
      </c>
      <c r="S64" s="566">
        <v>59782</v>
      </c>
      <c r="T64" s="566">
        <f t="shared" si="3"/>
        <v>8068247.997296202</v>
      </c>
      <c r="U64" s="573">
        <v>0</v>
      </c>
      <c r="V64" s="566">
        <v>0</v>
      </c>
      <c r="W64" s="566">
        <v>0</v>
      </c>
      <c r="X64" s="274">
        <v>0</v>
      </c>
    </row>
    <row r="65" spans="2:24">
      <c r="B65" s="568" t="s">
        <v>470</v>
      </c>
      <c r="C65" s="568">
        <v>2016</v>
      </c>
      <c r="D65" s="568" t="s">
        <v>526</v>
      </c>
      <c r="E65" s="566">
        <v>45064.800000000003</v>
      </c>
      <c r="F65" s="566">
        <v>0</v>
      </c>
      <c r="G65" s="566">
        <v>0</v>
      </c>
      <c r="H65" s="573">
        <f t="shared" si="0"/>
        <v>45064.800000000003</v>
      </c>
      <c r="I65" s="566">
        <v>148437</v>
      </c>
      <c r="J65" s="566">
        <v>0</v>
      </c>
      <c r="K65" s="566">
        <v>0</v>
      </c>
      <c r="L65" s="566">
        <v>0</v>
      </c>
      <c r="M65" s="573">
        <f t="shared" si="1"/>
        <v>148437</v>
      </c>
      <c r="N65" s="566">
        <v>0</v>
      </c>
      <c r="O65" s="566">
        <v>0</v>
      </c>
      <c r="P65" s="566">
        <v>0</v>
      </c>
      <c r="Q65" s="566">
        <v>0</v>
      </c>
      <c r="R65" s="576">
        <f t="shared" si="2"/>
        <v>0</v>
      </c>
      <c r="S65" s="566">
        <v>4127.4799999999996</v>
      </c>
      <c r="T65" s="566">
        <f t="shared" si="3"/>
        <v>197629.28</v>
      </c>
      <c r="U65" s="573">
        <v>0</v>
      </c>
      <c r="V65" s="566">
        <v>0</v>
      </c>
      <c r="W65" s="566">
        <v>0</v>
      </c>
      <c r="X65" s="274">
        <v>0</v>
      </c>
    </row>
    <row r="66" spans="2:24">
      <c r="B66" s="568" t="s">
        <v>403</v>
      </c>
      <c r="C66" s="568">
        <v>2016</v>
      </c>
      <c r="D66" s="568" t="s">
        <v>526</v>
      </c>
      <c r="E66" s="566">
        <v>517287</v>
      </c>
      <c r="F66" s="566">
        <v>0</v>
      </c>
      <c r="G66" s="566">
        <v>0</v>
      </c>
      <c r="H66" s="573">
        <f t="shared" ref="H66:H129" si="4">E66+F66+G66</f>
        <v>517287</v>
      </c>
      <c r="I66" s="566">
        <v>2128430</v>
      </c>
      <c r="J66" s="566">
        <v>0</v>
      </c>
      <c r="K66" s="566">
        <v>0</v>
      </c>
      <c r="L66" s="566">
        <v>0</v>
      </c>
      <c r="M66" s="573">
        <f t="shared" ref="M66:M129" si="5">I66+J66+K66+L66</f>
        <v>2128430</v>
      </c>
      <c r="N66" s="566">
        <v>1480283.6336007095</v>
      </c>
      <c r="O66" s="566">
        <v>0</v>
      </c>
      <c r="P66" s="566">
        <v>0</v>
      </c>
      <c r="Q66" s="566">
        <v>0</v>
      </c>
      <c r="R66" s="576">
        <f t="shared" ref="R66:R129" si="6">N66+O66+P66+Q66</f>
        <v>1480283.6336007095</v>
      </c>
      <c r="S66" s="566">
        <v>123145</v>
      </c>
      <c r="T66" s="566">
        <f t="shared" ref="T66:T129" si="7">H66+M66+R66+S66</f>
        <v>4249145.63360071</v>
      </c>
      <c r="U66" s="573">
        <v>0</v>
      </c>
      <c r="V66" s="566">
        <v>0</v>
      </c>
      <c r="W66" s="566">
        <v>0</v>
      </c>
      <c r="X66" s="274">
        <v>0</v>
      </c>
    </row>
    <row r="67" spans="2:24">
      <c r="B67" s="568" t="s">
        <v>404</v>
      </c>
      <c r="C67" s="568">
        <v>2016</v>
      </c>
      <c r="D67" s="568" t="s">
        <v>526</v>
      </c>
      <c r="E67" s="566">
        <v>142.69999999999999</v>
      </c>
      <c r="F67" s="566">
        <v>0</v>
      </c>
      <c r="G67" s="566">
        <v>0</v>
      </c>
      <c r="H67" s="573">
        <f t="shared" si="4"/>
        <v>142.69999999999999</v>
      </c>
      <c r="I67" s="566">
        <v>1014.45</v>
      </c>
      <c r="J67" s="566">
        <v>0</v>
      </c>
      <c r="K67" s="566">
        <v>0</v>
      </c>
      <c r="L67" s="566">
        <v>0</v>
      </c>
      <c r="M67" s="573">
        <f t="shared" si="5"/>
        <v>1014.45</v>
      </c>
      <c r="N67" s="566">
        <v>0</v>
      </c>
      <c r="O67" s="566">
        <v>0</v>
      </c>
      <c r="P67" s="566">
        <v>0</v>
      </c>
      <c r="Q67" s="566">
        <v>0</v>
      </c>
      <c r="R67" s="576">
        <f t="shared" si="6"/>
        <v>0</v>
      </c>
      <c r="S67" s="566">
        <v>-0.12</v>
      </c>
      <c r="T67" s="566">
        <f t="shared" si="7"/>
        <v>1157.0300000000002</v>
      </c>
      <c r="U67" s="573">
        <v>0</v>
      </c>
      <c r="V67" s="566">
        <v>0</v>
      </c>
      <c r="W67" s="566">
        <v>0</v>
      </c>
      <c r="X67" s="274">
        <v>0</v>
      </c>
    </row>
    <row r="68" spans="2:24">
      <c r="B68" s="568" t="s">
        <v>405</v>
      </c>
      <c r="C68" s="568">
        <v>2016</v>
      </c>
      <c r="D68" s="568" t="s">
        <v>526</v>
      </c>
      <c r="E68" s="566">
        <v>123685</v>
      </c>
      <c r="F68" s="566">
        <v>0</v>
      </c>
      <c r="G68" s="566">
        <v>0</v>
      </c>
      <c r="H68" s="573">
        <f t="shared" si="4"/>
        <v>123685</v>
      </c>
      <c r="I68" s="566">
        <v>-2757.31</v>
      </c>
      <c r="J68" s="566">
        <v>0</v>
      </c>
      <c r="K68" s="566">
        <v>0</v>
      </c>
      <c r="L68" s="566">
        <v>0</v>
      </c>
      <c r="M68" s="573">
        <f t="shared" si="5"/>
        <v>-2757.31</v>
      </c>
      <c r="N68" s="566">
        <v>0</v>
      </c>
      <c r="O68" s="566">
        <v>0</v>
      </c>
      <c r="P68" s="566">
        <v>0</v>
      </c>
      <c r="Q68" s="566">
        <v>0</v>
      </c>
      <c r="R68" s="576">
        <f t="shared" si="6"/>
        <v>0</v>
      </c>
      <c r="S68" s="566">
        <v>39271.199999999997</v>
      </c>
      <c r="T68" s="566">
        <f t="shared" si="7"/>
        <v>160198.89000000001</v>
      </c>
      <c r="U68" s="573">
        <v>0</v>
      </c>
      <c r="V68" s="566">
        <v>0</v>
      </c>
      <c r="W68" s="566">
        <v>0</v>
      </c>
      <c r="X68" s="274">
        <v>0</v>
      </c>
    </row>
    <row r="69" spans="2:24">
      <c r="B69" s="568" t="s">
        <v>407</v>
      </c>
      <c r="C69" s="568">
        <v>2016</v>
      </c>
      <c r="D69" s="568" t="s">
        <v>526</v>
      </c>
      <c r="E69" s="566">
        <v>208.81</v>
      </c>
      <c r="F69" s="566">
        <v>0</v>
      </c>
      <c r="G69" s="566">
        <v>0</v>
      </c>
      <c r="H69" s="573">
        <f t="shared" si="4"/>
        <v>208.81</v>
      </c>
      <c r="I69" s="566">
        <v>541.76</v>
      </c>
      <c r="J69" s="566">
        <v>0</v>
      </c>
      <c r="K69" s="566">
        <v>0</v>
      </c>
      <c r="L69" s="566">
        <v>0</v>
      </c>
      <c r="M69" s="573">
        <f t="shared" si="5"/>
        <v>541.76</v>
      </c>
      <c r="N69" s="566">
        <v>0</v>
      </c>
      <c r="O69" s="566">
        <v>0</v>
      </c>
      <c r="P69" s="566">
        <v>0</v>
      </c>
      <c r="Q69" s="566">
        <v>0</v>
      </c>
      <c r="R69" s="576">
        <f t="shared" si="6"/>
        <v>0</v>
      </c>
      <c r="S69" s="566">
        <v>0</v>
      </c>
      <c r="T69" s="566">
        <f t="shared" si="7"/>
        <v>750.56999999999994</v>
      </c>
      <c r="U69" s="573">
        <v>0</v>
      </c>
      <c r="V69" s="566">
        <v>0</v>
      </c>
      <c r="W69" s="566">
        <v>0</v>
      </c>
      <c r="X69" s="274">
        <v>0</v>
      </c>
    </row>
    <row r="70" spans="2:24">
      <c r="B70" s="568" t="s">
        <v>410</v>
      </c>
      <c r="C70" s="568">
        <v>2016</v>
      </c>
      <c r="D70" s="568" t="s">
        <v>526</v>
      </c>
      <c r="E70" s="566">
        <v>189769</v>
      </c>
      <c r="F70" s="566">
        <v>0</v>
      </c>
      <c r="G70" s="566">
        <v>0</v>
      </c>
      <c r="H70" s="573">
        <f t="shared" si="4"/>
        <v>189769</v>
      </c>
      <c r="I70" s="566">
        <v>557280</v>
      </c>
      <c r="J70" s="566">
        <v>0</v>
      </c>
      <c r="K70" s="566">
        <v>0</v>
      </c>
      <c r="L70" s="566">
        <v>0</v>
      </c>
      <c r="M70" s="573">
        <f t="shared" si="5"/>
        <v>557280</v>
      </c>
      <c r="N70" s="566">
        <v>854759.26076447999</v>
      </c>
      <c r="O70" s="566">
        <v>0</v>
      </c>
      <c r="P70" s="566">
        <v>0</v>
      </c>
      <c r="Q70" s="566">
        <v>0</v>
      </c>
      <c r="R70" s="576">
        <f t="shared" si="6"/>
        <v>854759.26076447999</v>
      </c>
      <c r="S70" s="566">
        <v>191802</v>
      </c>
      <c r="T70" s="566">
        <f t="shared" si="7"/>
        <v>1793610.2607644801</v>
      </c>
      <c r="U70" s="573">
        <v>0</v>
      </c>
      <c r="V70" s="566">
        <v>0</v>
      </c>
      <c r="W70" s="566">
        <v>0</v>
      </c>
      <c r="X70" s="274">
        <v>0</v>
      </c>
    </row>
    <row r="71" spans="2:24">
      <c r="B71" s="568" t="s">
        <v>412</v>
      </c>
      <c r="C71" s="568">
        <v>2016</v>
      </c>
      <c r="D71" s="568" t="s">
        <v>526</v>
      </c>
      <c r="E71" s="566">
        <v>1031290</v>
      </c>
      <c r="F71" s="566">
        <v>0</v>
      </c>
      <c r="G71" s="566">
        <v>0</v>
      </c>
      <c r="H71" s="573">
        <f t="shared" si="4"/>
        <v>1031290</v>
      </c>
      <c r="I71" s="566">
        <v>477134</v>
      </c>
      <c r="J71" s="566">
        <v>0</v>
      </c>
      <c r="K71" s="566">
        <v>0</v>
      </c>
      <c r="L71" s="566">
        <v>0</v>
      </c>
      <c r="M71" s="573">
        <f t="shared" si="5"/>
        <v>477134</v>
      </c>
      <c r="N71" s="566">
        <v>0</v>
      </c>
      <c r="O71" s="566">
        <v>9764139.1790349595</v>
      </c>
      <c r="P71" s="566">
        <v>0</v>
      </c>
      <c r="Q71" s="566">
        <v>0</v>
      </c>
      <c r="R71" s="576">
        <f t="shared" si="6"/>
        <v>9764139.1790349595</v>
      </c>
      <c r="S71" s="566">
        <v>606513</v>
      </c>
      <c r="T71" s="566">
        <f t="shared" si="7"/>
        <v>11879076.17903496</v>
      </c>
      <c r="U71" s="573">
        <v>0</v>
      </c>
      <c r="V71" s="566">
        <v>0</v>
      </c>
      <c r="W71" s="566">
        <v>0</v>
      </c>
      <c r="X71" s="274">
        <v>0</v>
      </c>
    </row>
    <row r="72" spans="2:24">
      <c r="B72" s="568" t="s">
        <v>472</v>
      </c>
      <c r="C72" s="568">
        <v>2016</v>
      </c>
      <c r="D72" s="568" t="s">
        <v>526</v>
      </c>
      <c r="E72" s="566">
        <v>165782</v>
      </c>
      <c r="F72" s="566">
        <v>0</v>
      </c>
      <c r="G72" s="566">
        <v>0</v>
      </c>
      <c r="H72" s="573">
        <f t="shared" si="4"/>
        <v>165782</v>
      </c>
      <c r="I72" s="566">
        <v>307062</v>
      </c>
      <c r="J72" s="566">
        <v>0</v>
      </c>
      <c r="K72" s="566">
        <v>0</v>
      </c>
      <c r="L72" s="566">
        <v>0</v>
      </c>
      <c r="M72" s="573">
        <f t="shared" si="5"/>
        <v>307062</v>
      </c>
      <c r="N72" s="566">
        <v>8523.75</v>
      </c>
      <c r="O72" s="566">
        <v>0</v>
      </c>
      <c r="P72" s="566">
        <v>0</v>
      </c>
      <c r="Q72" s="566">
        <v>0</v>
      </c>
      <c r="R72" s="576">
        <f t="shared" si="6"/>
        <v>8523.75</v>
      </c>
      <c r="S72" s="566">
        <v>188305</v>
      </c>
      <c r="T72" s="566">
        <f t="shared" si="7"/>
        <v>669672.75</v>
      </c>
      <c r="U72" s="573">
        <v>0</v>
      </c>
      <c r="V72" s="566">
        <v>0</v>
      </c>
      <c r="W72" s="566">
        <v>0</v>
      </c>
      <c r="X72" s="274">
        <v>0</v>
      </c>
    </row>
    <row r="73" spans="2:24">
      <c r="B73" s="568" t="s">
        <v>473</v>
      </c>
      <c r="C73" s="568">
        <v>2016</v>
      </c>
      <c r="D73" s="568" t="s">
        <v>526</v>
      </c>
      <c r="E73" s="566">
        <v>68867.7</v>
      </c>
      <c r="F73" s="566">
        <v>0</v>
      </c>
      <c r="G73" s="566">
        <v>0</v>
      </c>
      <c r="H73" s="573">
        <f t="shared" si="4"/>
        <v>68867.7</v>
      </c>
      <c r="I73" s="566">
        <v>109783</v>
      </c>
      <c r="J73" s="566">
        <v>0</v>
      </c>
      <c r="K73" s="566">
        <v>0</v>
      </c>
      <c r="L73" s="566">
        <v>0</v>
      </c>
      <c r="M73" s="573">
        <f t="shared" si="5"/>
        <v>109783</v>
      </c>
      <c r="N73" s="566">
        <v>0</v>
      </c>
      <c r="O73" s="566">
        <v>0</v>
      </c>
      <c r="P73" s="566">
        <v>0</v>
      </c>
      <c r="Q73" s="566">
        <v>0</v>
      </c>
      <c r="R73" s="576">
        <f t="shared" si="6"/>
        <v>0</v>
      </c>
      <c r="S73" s="566">
        <v>5451.07</v>
      </c>
      <c r="T73" s="566">
        <f t="shared" si="7"/>
        <v>184101.77000000002</v>
      </c>
      <c r="U73" s="573">
        <v>0</v>
      </c>
      <c r="V73" s="566">
        <v>0</v>
      </c>
      <c r="W73" s="566">
        <v>0</v>
      </c>
      <c r="X73" s="274">
        <v>0</v>
      </c>
    </row>
    <row r="74" spans="2:24">
      <c r="B74" s="568" t="s">
        <v>482</v>
      </c>
      <c r="C74" s="568">
        <v>2016</v>
      </c>
      <c r="D74" s="568" t="s">
        <v>526</v>
      </c>
      <c r="E74" s="566">
        <v>264232</v>
      </c>
      <c r="F74" s="566">
        <v>0</v>
      </c>
      <c r="G74" s="566">
        <v>0</v>
      </c>
      <c r="H74" s="573">
        <f t="shared" si="4"/>
        <v>264232</v>
      </c>
      <c r="I74" s="566">
        <v>3823810</v>
      </c>
      <c r="J74" s="566">
        <v>0</v>
      </c>
      <c r="K74" s="566">
        <v>0</v>
      </c>
      <c r="L74" s="566">
        <v>0</v>
      </c>
      <c r="M74" s="573">
        <f t="shared" si="5"/>
        <v>3823810</v>
      </c>
      <c r="N74" s="566">
        <v>0</v>
      </c>
      <c r="O74" s="566">
        <v>0</v>
      </c>
      <c r="P74" s="566">
        <v>0</v>
      </c>
      <c r="Q74" s="566">
        <v>0</v>
      </c>
      <c r="R74" s="576">
        <f t="shared" si="6"/>
        <v>0</v>
      </c>
      <c r="S74" s="566">
        <v>-754.79</v>
      </c>
      <c r="T74" s="566">
        <f t="shared" si="7"/>
        <v>4087287.21</v>
      </c>
      <c r="U74" s="573">
        <v>0</v>
      </c>
      <c r="V74" s="566">
        <v>0</v>
      </c>
      <c r="W74" s="566">
        <v>0</v>
      </c>
      <c r="X74" s="274">
        <v>0</v>
      </c>
    </row>
    <row r="75" spans="2:24">
      <c r="B75" s="568" t="s">
        <v>483</v>
      </c>
      <c r="C75" s="568">
        <v>2016</v>
      </c>
      <c r="D75" s="568" t="s">
        <v>526</v>
      </c>
      <c r="E75" s="566">
        <v>247857</v>
      </c>
      <c r="F75" s="566">
        <v>0</v>
      </c>
      <c r="G75" s="566">
        <v>0</v>
      </c>
      <c r="H75" s="573">
        <f t="shared" si="4"/>
        <v>247857</v>
      </c>
      <c r="I75" s="566">
        <v>5402540</v>
      </c>
      <c r="J75" s="566">
        <v>0</v>
      </c>
      <c r="K75" s="566">
        <v>0</v>
      </c>
      <c r="L75" s="566">
        <v>0</v>
      </c>
      <c r="M75" s="573">
        <f t="shared" si="5"/>
        <v>5402540</v>
      </c>
      <c r="N75" s="566">
        <v>0</v>
      </c>
      <c r="O75" s="566">
        <v>0</v>
      </c>
      <c r="P75" s="566">
        <v>0</v>
      </c>
      <c r="Q75" s="566">
        <v>0</v>
      </c>
      <c r="R75" s="576">
        <f t="shared" si="6"/>
        <v>0</v>
      </c>
      <c r="S75" s="566">
        <v>0</v>
      </c>
      <c r="T75" s="566">
        <f t="shared" si="7"/>
        <v>5650397</v>
      </c>
      <c r="U75" s="573">
        <v>0</v>
      </c>
      <c r="V75" s="566">
        <v>0</v>
      </c>
      <c r="W75" s="566">
        <v>0</v>
      </c>
      <c r="X75" s="274">
        <v>0</v>
      </c>
    </row>
    <row r="76" spans="2:24">
      <c r="B76" s="568" t="s">
        <v>484</v>
      </c>
      <c r="C76" s="568">
        <v>2016</v>
      </c>
      <c r="D76" s="568" t="s">
        <v>526</v>
      </c>
      <c r="E76" s="566">
        <v>195587</v>
      </c>
      <c r="F76" s="566">
        <v>0</v>
      </c>
      <c r="G76" s="566">
        <v>0</v>
      </c>
      <c r="H76" s="573">
        <f t="shared" si="4"/>
        <v>195587</v>
      </c>
      <c r="I76" s="566">
        <v>3987180</v>
      </c>
      <c r="J76" s="566">
        <v>0</v>
      </c>
      <c r="K76" s="566">
        <v>0</v>
      </c>
      <c r="L76" s="566">
        <v>0</v>
      </c>
      <c r="M76" s="573">
        <f t="shared" si="5"/>
        <v>3987180</v>
      </c>
      <c r="N76" s="566">
        <v>0</v>
      </c>
      <c r="O76" s="566">
        <v>0</v>
      </c>
      <c r="P76" s="566">
        <v>0</v>
      </c>
      <c r="Q76" s="566">
        <v>0</v>
      </c>
      <c r="R76" s="576">
        <f t="shared" si="6"/>
        <v>0</v>
      </c>
      <c r="S76" s="566">
        <v>0</v>
      </c>
      <c r="T76" s="566">
        <f t="shared" si="7"/>
        <v>4182767</v>
      </c>
      <c r="U76" s="573">
        <v>0</v>
      </c>
      <c r="V76" s="566">
        <v>0</v>
      </c>
      <c r="W76" s="566">
        <v>0</v>
      </c>
      <c r="X76" s="274">
        <v>0</v>
      </c>
    </row>
    <row r="77" spans="2:24" s="276" customFormat="1">
      <c r="B77" s="568" t="s">
        <v>485</v>
      </c>
      <c r="C77" s="568">
        <v>2016</v>
      </c>
      <c r="D77" s="568" t="s">
        <v>526</v>
      </c>
      <c r="E77" s="566">
        <v>31640.799999999999</v>
      </c>
      <c r="F77" s="566">
        <v>0</v>
      </c>
      <c r="G77" s="566">
        <v>0</v>
      </c>
      <c r="H77" s="573">
        <f t="shared" si="4"/>
        <v>31640.799999999999</v>
      </c>
      <c r="I77" s="566">
        <v>566295</v>
      </c>
      <c r="J77" s="566">
        <v>0</v>
      </c>
      <c r="K77" s="566">
        <v>0</v>
      </c>
      <c r="L77" s="566">
        <v>0</v>
      </c>
      <c r="M77" s="573">
        <f t="shared" si="5"/>
        <v>566295</v>
      </c>
      <c r="N77" s="566">
        <v>0</v>
      </c>
      <c r="O77" s="566">
        <v>0</v>
      </c>
      <c r="P77" s="566">
        <v>0</v>
      </c>
      <c r="Q77" s="566">
        <v>0</v>
      </c>
      <c r="R77" s="576">
        <f t="shared" si="6"/>
        <v>0</v>
      </c>
      <c r="S77" s="566">
        <v>0</v>
      </c>
      <c r="T77" s="566">
        <f t="shared" si="7"/>
        <v>597935.80000000005</v>
      </c>
      <c r="U77" s="573">
        <v>0</v>
      </c>
      <c r="V77" s="566">
        <v>0</v>
      </c>
      <c r="W77" s="566">
        <v>0</v>
      </c>
      <c r="X77" s="275">
        <v>0</v>
      </c>
    </row>
    <row r="78" spans="2:24">
      <c r="B78" s="568" t="s">
        <v>486</v>
      </c>
      <c r="C78" s="568">
        <v>2016</v>
      </c>
      <c r="D78" s="568" t="s">
        <v>526</v>
      </c>
      <c r="E78" s="566">
        <v>31438.7</v>
      </c>
      <c r="F78" s="566">
        <v>0</v>
      </c>
      <c r="G78" s="566">
        <v>0</v>
      </c>
      <c r="H78" s="573">
        <f t="shared" si="4"/>
        <v>31438.7</v>
      </c>
      <c r="I78" s="566">
        <v>463873</v>
      </c>
      <c r="J78" s="566">
        <v>0</v>
      </c>
      <c r="K78" s="566">
        <v>0</v>
      </c>
      <c r="L78" s="566">
        <v>0</v>
      </c>
      <c r="M78" s="573">
        <f t="shared" si="5"/>
        <v>463873</v>
      </c>
      <c r="N78" s="566">
        <v>0</v>
      </c>
      <c r="O78" s="566">
        <v>0</v>
      </c>
      <c r="P78" s="566">
        <v>0</v>
      </c>
      <c r="Q78" s="566">
        <v>0</v>
      </c>
      <c r="R78" s="576">
        <f t="shared" si="6"/>
        <v>0</v>
      </c>
      <c r="S78" s="566">
        <v>36350.400000000001</v>
      </c>
      <c r="T78" s="566">
        <f t="shared" si="7"/>
        <v>531662.1</v>
      </c>
      <c r="U78" s="573">
        <v>0</v>
      </c>
      <c r="V78" s="566">
        <v>0</v>
      </c>
      <c r="W78" s="566">
        <v>0</v>
      </c>
      <c r="X78" s="274">
        <v>0</v>
      </c>
    </row>
    <row r="79" spans="2:24">
      <c r="B79" s="568" t="s">
        <v>488</v>
      </c>
      <c r="C79" s="568">
        <v>2016</v>
      </c>
      <c r="D79" s="568" t="s">
        <v>526</v>
      </c>
      <c r="E79" s="566">
        <v>68952.3</v>
      </c>
      <c r="F79" s="566">
        <v>0</v>
      </c>
      <c r="G79" s="566">
        <v>0</v>
      </c>
      <c r="H79" s="573">
        <f t="shared" si="4"/>
        <v>68952.3</v>
      </c>
      <c r="I79" s="566">
        <v>496178</v>
      </c>
      <c r="J79" s="566">
        <v>0</v>
      </c>
      <c r="K79" s="566">
        <v>0</v>
      </c>
      <c r="L79" s="566">
        <v>0</v>
      </c>
      <c r="M79" s="573">
        <f t="shared" si="5"/>
        <v>496178</v>
      </c>
      <c r="N79" s="566">
        <v>0</v>
      </c>
      <c r="O79" s="566">
        <v>0</v>
      </c>
      <c r="P79" s="566">
        <v>0</v>
      </c>
      <c r="Q79" s="566">
        <v>0</v>
      </c>
      <c r="R79" s="576">
        <f t="shared" si="6"/>
        <v>0</v>
      </c>
      <c r="S79" s="566">
        <v>0</v>
      </c>
      <c r="T79" s="566">
        <f t="shared" si="7"/>
        <v>565130.30000000005</v>
      </c>
      <c r="U79" s="573">
        <v>0</v>
      </c>
      <c r="V79" s="566">
        <v>0</v>
      </c>
      <c r="W79" s="566">
        <v>0</v>
      </c>
      <c r="X79" s="274">
        <v>0</v>
      </c>
    </row>
    <row r="80" spans="2:24">
      <c r="B80" s="568" t="s">
        <v>474</v>
      </c>
      <c r="C80" s="568">
        <v>2016</v>
      </c>
      <c r="D80" s="568" t="s">
        <v>526</v>
      </c>
      <c r="E80" s="566">
        <v>85400.8</v>
      </c>
      <c r="F80" s="566">
        <v>0</v>
      </c>
      <c r="G80" s="566">
        <v>0</v>
      </c>
      <c r="H80" s="573">
        <f t="shared" si="4"/>
        <v>85400.8</v>
      </c>
      <c r="I80" s="566">
        <v>653969</v>
      </c>
      <c r="J80" s="566">
        <v>0</v>
      </c>
      <c r="K80" s="566">
        <v>0</v>
      </c>
      <c r="L80" s="566">
        <v>0</v>
      </c>
      <c r="M80" s="573">
        <f t="shared" si="5"/>
        <v>653969</v>
      </c>
      <c r="N80" s="566">
        <v>0</v>
      </c>
      <c r="O80" s="566">
        <v>0</v>
      </c>
      <c r="P80" s="566">
        <v>0</v>
      </c>
      <c r="Q80" s="566">
        <v>0</v>
      </c>
      <c r="R80" s="576">
        <f t="shared" si="6"/>
        <v>0</v>
      </c>
      <c r="S80" s="566">
        <v>8307.94</v>
      </c>
      <c r="T80" s="566">
        <f t="shared" si="7"/>
        <v>747677.74</v>
      </c>
      <c r="U80" s="573">
        <v>0</v>
      </c>
      <c r="V80" s="566">
        <v>0</v>
      </c>
      <c r="W80" s="566">
        <v>0</v>
      </c>
      <c r="X80" s="274">
        <v>0</v>
      </c>
    </row>
    <row r="81" spans="2:24">
      <c r="B81" s="568" t="s">
        <v>475</v>
      </c>
      <c r="C81" s="568">
        <v>2016</v>
      </c>
      <c r="D81" s="568" t="s">
        <v>526</v>
      </c>
      <c r="E81" s="566">
        <v>281123</v>
      </c>
      <c r="F81" s="566">
        <v>0</v>
      </c>
      <c r="G81" s="566">
        <v>0</v>
      </c>
      <c r="H81" s="573">
        <f t="shared" si="4"/>
        <v>281123</v>
      </c>
      <c r="I81" s="566">
        <v>1478610</v>
      </c>
      <c r="J81" s="566">
        <v>0</v>
      </c>
      <c r="K81" s="566">
        <v>0</v>
      </c>
      <c r="L81" s="566">
        <v>0</v>
      </c>
      <c r="M81" s="573">
        <f t="shared" si="5"/>
        <v>1478610</v>
      </c>
      <c r="N81" s="566">
        <v>0</v>
      </c>
      <c r="O81" s="566">
        <v>0</v>
      </c>
      <c r="P81" s="566">
        <v>0</v>
      </c>
      <c r="Q81" s="566">
        <v>0</v>
      </c>
      <c r="R81" s="576">
        <f t="shared" si="6"/>
        <v>0</v>
      </c>
      <c r="S81" s="566">
        <v>56027.4</v>
      </c>
      <c r="T81" s="566">
        <f t="shared" si="7"/>
        <v>1815760.4</v>
      </c>
      <c r="U81" s="573">
        <v>0</v>
      </c>
      <c r="V81" s="566">
        <v>0</v>
      </c>
      <c r="W81" s="566">
        <v>0</v>
      </c>
      <c r="X81" s="274">
        <v>0</v>
      </c>
    </row>
    <row r="82" spans="2:24">
      <c r="B82" s="568" t="s">
        <v>476</v>
      </c>
      <c r="C82" s="568">
        <v>2016</v>
      </c>
      <c r="D82" s="568" t="s">
        <v>526</v>
      </c>
      <c r="E82" s="566">
        <v>159211</v>
      </c>
      <c r="F82" s="566">
        <v>0</v>
      </c>
      <c r="G82" s="566">
        <v>0</v>
      </c>
      <c r="H82" s="573">
        <f t="shared" si="4"/>
        <v>159211</v>
      </c>
      <c r="I82" s="566">
        <v>3047390</v>
      </c>
      <c r="J82" s="566">
        <v>0</v>
      </c>
      <c r="K82" s="566">
        <v>0</v>
      </c>
      <c r="L82" s="566">
        <v>0</v>
      </c>
      <c r="M82" s="573">
        <f t="shared" si="5"/>
        <v>3047390</v>
      </c>
      <c r="N82" s="566">
        <v>0</v>
      </c>
      <c r="O82" s="566">
        <v>0</v>
      </c>
      <c r="P82" s="566">
        <v>0</v>
      </c>
      <c r="Q82" s="566">
        <v>0</v>
      </c>
      <c r="R82" s="576">
        <f t="shared" si="6"/>
        <v>0</v>
      </c>
      <c r="S82" s="566">
        <v>51027.199999999997</v>
      </c>
      <c r="T82" s="566">
        <f t="shared" si="7"/>
        <v>3257628.2</v>
      </c>
      <c r="U82" s="573">
        <v>0</v>
      </c>
      <c r="V82" s="566">
        <v>0</v>
      </c>
      <c r="W82" s="566">
        <v>0</v>
      </c>
      <c r="X82" s="274">
        <v>0</v>
      </c>
    </row>
    <row r="83" spans="2:24">
      <c r="B83" s="568" t="s">
        <v>477</v>
      </c>
      <c r="C83" s="568">
        <v>2016</v>
      </c>
      <c r="D83" s="568" t="s">
        <v>526</v>
      </c>
      <c r="E83" s="566">
        <v>673053</v>
      </c>
      <c r="F83" s="566">
        <v>0</v>
      </c>
      <c r="G83" s="566">
        <v>0</v>
      </c>
      <c r="H83" s="573">
        <f t="shared" si="4"/>
        <v>673053</v>
      </c>
      <c r="I83" s="566">
        <v>7220640</v>
      </c>
      <c r="J83" s="566">
        <v>0</v>
      </c>
      <c r="K83" s="566">
        <v>0</v>
      </c>
      <c r="L83" s="566">
        <v>0</v>
      </c>
      <c r="M83" s="573">
        <f t="shared" si="5"/>
        <v>7220640</v>
      </c>
      <c r="N83" s="566">
        <v>0</v>
      </c>
      <c r="O83" s="566">
        <v>0</v>
      </c>
      <c r="P83" s="566">
        <v>0</v>
      </c>
      <c r="Q83" s="566">
        <v>0</v>
      </c>
      <c r="R83" s="576">
        <f t="shared" si="6"/>
        <v>0</v>
      </c>
      <c r="S83" s="566">
        <v>2531</v>
      </c>
      <c r="T83" s="566">
        <f t="shared" si="7"/>
        <v>7896224</v>
      </c>
      <c r="U83" s="573">
        <v>0</v>
      </c>
      <c r="V83" s="566">
        <v>0</v>
      </c>
      <c r="W83" s="566">
        <v>0</v>
      </c>
      <c r="X83" s="274">
        <v>0</v>
      </c>
    </row>
    <row r="84" spans="2:24">
      <c r="B84" s="568" t="s">
        <v>478</v>
      </c>
      <c r="C84" s="568">
        <v>2016</v>
      </c>
      <c r="D84" s="568" t="s">
        <v>526</v>
      </c>
      <c r="E84" s="566">
        <v>109665</v>
      </c>
      <c r="F84" s="566">
        <v>0</v>
      </c>
      <c r="G84" s="566">
        <v>0</v>
      </c>
      <c r="H84" s="573">
        <f t="shared" si="4"/>
        <v>109665</v>
      </c>
      <c r="I84" s="566">
        <v>1645950</v>
      </c>
      <c r="J84" s="566">
        <v>0</v>
      </c>
      <c r="K84" s="566">
        <v>0</v>
      </c>
      <c r="L84" s="566">
        <v>0</v>
      </c>
      <c r="M84" s="573">
        <f t="shared" si="5"/>
        <v>1645950</v>
      </c>
      <c r="N84" s="566">
        <v>0</v>
      </c>
      <c r="O84" s="566">
        <v>0</v>
      </c>
      <c r="P84" s="566">
        <v>0</v>
      </c>
      <c r="Q84" s="566">
        <v>0</v>
      </c>
      <c r="R84" s="576">
        <f t="shared" si="6"/>
        <v>0</v>
      </c>
      <c r="S84" s="566">
        <v>0</v>
      </c>
      <c r="T84" s="566">
        <f t="shared" si="7"/>
        <v>1755615</v>
      </c>
      <c r="U84" s="573">
        <v>0</v>
      </c>
      <c r="V84" s="566">
        <v>0</v>
      </c>
      <c r="W84" s="566">
        <v>0</v>
      </c>
      <c r="X84" s="274">
        <v>0</v>
      </c>
    </row>
    <row r="85" spans="2:24">
      <c r="B85" s="568" t="s">
        <v>479</v>
      </c>
      <c r="C85" s="568">
        <v>2016</v>
      </c>
      <c r="D85" s="568" t="s">
        <v>526</v>
      </c>
      <c r="E85" s="566">
        <v>76532.399999999994</v>
      </c>
      <c r="F85" s="566">
        <v>0</v>
      </c>
      <c r="G85" s="566">
        <v>0</v>
      </c>
      <c r="H85" s="573">
        <f t="shared" si="4"/>
        <v>76532.399999999994</v>
      </c>
      <c r="I85" s="566">
        <v>437843</v>
      </c>
      <c r="J85" s="566">
        <v>0</v>
      </c>
      <c r="K85" s="566">
        <v>0</v>
      </c>
      <c r="L85" s="566">
        <v>0</v>
      </c>
      <c r="M85" s="573">
        <f t="shared" si="5"/>
        <v>437843</v>
      </c>
      <c r="N85" s="566">
        <v>0</v>
      </c>
      <c r="O85" s="566">
        <v>0</v>
      </c>
      <c r="P85" s="566">
        <v>0</v>
      </c>
      <c r="Q85" s="566">
        <v>0</v>
      </c>
      <c r="R85" s="576">
        <f t="shared" si="6"/>
        <v>0</v>
      </c>
      <c r="S85" s="566">
        <v>0</v>
      </c>
      <c r="T85" s="566">
        <f t="shared" si="7"/>
        <v>514375.4</v>
      </c>
      <c r="U85" s="573">
        <v>0</v>
      </c>
      <c r="V85" s="566">
        <v>0</v>
      </c>
      <c r="W85" s="566">
        <v>0</v>
      </c>
      <c r="X85" s="274">
        <v>0</v>
      </c>
    </row>
    <row r="86" spans="2:24">
      <c r="B86" s="568" t="s">
        <v>480</v>
      </c>
      <c r="C86" s="568">
        <v>2016</v>
      </c>
      <c r="D86" s="568" t="s">
        <v>526</v>
      </c>
      <c r="E86" s="566">
        <v>78766.3</v>
      </c>
      <c r="F86" s="566">
        <v>0</v>
      </c>
      <c r="G86" s="566">
        <v>0</v>
      </c>
      <c r="H86" s="573">
        <f t="shared" si="4"/>
        <v>78766.3</v>
      </c>
      <c r="I86" s="566">
        <v>371432</v>
      </c>
      <c r="J86" s="566">
        <v>0</v>
      </c>
      <c r="K86" s="566">
        <v>0</v>
      </c>
      <c r="L86" s="566">
        <v>0</v>
      </c>
      <c r="M86" s="573">
        <f t="shared" si="5"/>
        <v>371432</v>
      </c>
      <c r="N86" s="566">
        <v>0</v>
      </c>
      <c r="O86" s="566">
        <v>0</v>
      </c>
      <c r="P86" s="566">
        <v>0</v>
      </c>
      <c r="Q86" s="566">
        <v>0</v>
      </c>
      <c r="R86" s="576">
        <f t="shared" si="6"/>
        <v>0</v>
      </c>
      <c r="S86" s="566">
        <v>-43.89</v>
      </c>
      <c r="T86" s="566">
        <f t="shared" si="7"/>
        <v>450154.41</v>
      </c>
      <c r="U86" s="573">
        <v>0</v>
      </c>
      <c r="V86" s="566">
        <v>0</v>
      </c>
      <c r="W86" s="566">
        <v>0</v>
      </c>
      <c r="X86" s="274">
        <v>0</v>
      </c>
    </row>
    <row r="87" spans="2:24">
      <c r="B87" s="568" t="s">
        <v>420</v>
      </c>
      <c r="C87" s="568">
        <v>2016</v>
      </c>
      <c r="D87" s="568" t="s">
        <v>526</v>
      </c>
      <c r="E87" s="566">
        <v>456128</v>
      </c>
      <c r="F87" s="566">
        <v>0</v>
      </c>
      <c r="G87" s="566">
        <v>0</v>
      </c>
      <c r="H87" s="573">
        <f t="shared" si="4"/>
        <v>456128</v>
      </c>
      <c r="I87" s="566">
        <v>1774820</v>
      </c>
      <c r="J87" s="566">
        <v>0</v>
      </c>
      <c r="K87" s="566">
        <v>0</v>
      </c>
      <c r="L87" s="566">
        <v>0</v>
      </c>
      <c r="M87" s="573">
        <f t="shared" si="5"/>
        <v>1774820</v>
      </c>
      <c r="N87" s="566">
        <v>0</v>
      </c>
      <c r="O87" s="566">
        <v>0</v>
      </c>
      <c r="P87" s="566">
        <v>0</v>
      </c>
      <c r="Q87" s="566">
        <v>0</v>
      </c>
      <c r="R87" s="576">
        <f t="shared" si="6"/>
        <v>0</v>
      </c>
      <c r="S87" s="566">
        <v>884108</v>
      </c>
      <c r="T87" s="566">
        <f t="shared" si="7"/>
        <v>3115056</v>
      </c>
      <c r="U87" s="573">
        <v>0</v>
      </c>
      <c r="V87" s="566">
        <v>0</v>
      </c>
      <c r="W87" s="566">
        <v>2224460</v>
      </c>
      <c r="X87" s="274">
        <v>0</v>
      </c>
    </row>
    <row r="88" spans="2:24">
      <c r="B88" s="568" t="s">
        <v>422</v>
      </c>
      <c r="C88" s="568">
        <v>2016</v>
      </c>
      <c r="D88" s="568" t="s">
        <v>526</v>
      </c>
      <c r="E88" s="566">
        <v>262892</v>
      </c>
      <c r="F88" s="566">
        <v>0</v>
      </c>
      <c r="G88" s="566">
        <v>0</v>
      </c>
      <c r="H88" s="573">
        <f t="shared" si="4"/>
        <v>262892</v>
      </c>
      <c r="I88" s="566">
        <v>263496</v>
      </c>
      <c r="J88" s="566">
        <v>0</v>
      </c>
      <c r="K88" s="566">
        <v>0</v>
      </c>
      <c r="L88" s="566">
        <v>0</v>
      </c>
      <c r="M88" s="573">
        <f t="shared" si="5"/>
        <v>263496</v>
      </c>
      <c r="N88" s="566">
        <v>0</v>
      </c>
      <c r="O88" s="566">
        <v>0</v>
      </c>
      <c r="P88" s="566">
        <v>0</v>
      </c>
      <c r="Q88" s="566">
        <v>0</v>
      </c>
      <c r="R88" s="576">
        <f t="shared" si="6"/>
        <v>0</v>
      </c>
      <c r="S88" s="566">
        <v>316377</v>
      </c>
      <c r="T88" s="566">
        <f t="shared" si="7"/>
        <v>842765</v>
      </c>
      <c r="U88" s="573">
        <v>0</v>
      </c>
      <c r="V88" s="566">
        <v>0</v>
      </c>
      <c r="W88" s="566">
        <v>0</v>
      </c>
      <c r="X88" s="274">
        <v>0</v>
      </c>
    </row>
    <row r="89" spans="2:24">
      <c r="B89" s="568" t="s">
        <v>423</v>
      </c>
      <c r="C89" s="568">
        <v>2016</v>
      </c>
      <c r="D89" s="568" t="s">
        <v>526</v>
      </c>
      <c r="E89" s="566">
        <v>131497</v>
      </c>
      <c r="F89" s="566">
        <v>0</v>
      </c>
      <c r="G89" s="566">
        <v>0</v>
      </c>
      <c r="H89" s="573">
        <f t="shared" si="4"/>
        <v>131497</v>
      </c>
      <c r="I89" s="566">
        <v>2506300</v>
      </c>
      <c r="J89" s="566">
        <v>0</v>
      </c>
      <c r="K89" s="566">
        <v>0</v>
      </c>
      <c r="L89" s="566">
        <v>0</v>
      </c>
      <c r="M89" s="573">
        <f t="shared" si="5"/>
        <v>2506300</v>
      </c>
      <c r="N89" s="566">
        <v>0</v>
      </c>
      <c r="O89" s="566">
        <v>0</v>
      </c>
      <c r="P89" s="566">
        <v>0</v>
      </c>
      <c r="Q89" s="566">
        <v>0</v>
      </c>
      <c r="R89" s="576">
        <f t="shared" si="6"/>
        <v>0</v>
      </c>
      <c r="S89" s="566">
        <v>616595</v>
      </c>
      <c r="T89" s="566">
        <f t="shared" si="7"/>
        <v>3254392</v>
      </c>
      <c r="U89" s="573">
        <v>0</v>
      </c>
      <c r="V89" s="566">
        <v>0</v>
      </c>
      <c r="W89" s="566">
        <v>0</v>
      </c>
      <c r="X89" s="274">
        <v>0</v>
      </c>
    </row>
    <row r="90" spans="2:24">
      <c r="B90" s="568" t="s">
        <v>424</v>
      </c>
      <c r="C90" s="568">
        <v>2016</v>
      </c>
      <c r="D90" s="568" t="s">
        <v>526</v>
      </c>
      <c r="E90" s="566">
        <v>350475</v>
      </c>
      <c r="F90" s="566">
        <v>0</v>
      </c>
      <c r="G90" s="566">
        <v>0</v>
      </c>
      <c r="H90" s="573">
        <f t="shared" si="4"/>
        <v>350475</v>
      </c>
      <c r="I90" s="566">
        <v>2317710</v>
      </c>
      <c r="J90" s="566">
        <v>0</v>
      </c>
      <c r="K90" s="566">
        <v>0</v>
      </c>
      <c r="L90" s="566">
        <v>0</v>
      </c>
      <c r="M90" s="573">
        <f t="shared" si="5"/>
        <v>2317710</v>
      </c>
      <c r="N90" s="566">
        <v>262622.74870929995</v>
      </c>
      <c r="O90" s="566">
        <v>0</v>
      </c>
      <c r="P90" s="566">
        <v>0</v>
      </c>
      <c r="Q90" s="566">
        <v>0</v>
      </c>
      <c r="R90" s="576">
        <f t="shared" si="6"/>
        <v>262622.74870929995</v>
      </c>
      <c r="S90" s="566">
        <v>5788.26</v>
      </c>
      <c r="T90" s="566">
        <f t="shared" si="7"/>
        <v>2936596.0087092998</v>
      </c>
      <c r="U90" s="573">
        <v>0</v>
      </c>
      <c r="V90" s="566">
        <v>0</v>
      </c>
      <c r="W90" s="566">
        <v>0</v>
      </c>
      <c r="X90" s="274">
        <v>0</v>
      </c>
    </row>
    <row r="91" spans="2:24">
      <c r="B91" s="568" t="s">
        <v>425</v>
      </c>
      <c r="C91" s="568">
        <v>2016</v>
      </c>
      <c r="D91" s="568" t="s">
        <v>526</v>
      </c>
      <c r="E91" s="566">
        <v>1482360</v>
      </c>
      <c r="F91" s="566">
        <v>0</v>
      </c>
      <c r="G91" s="566">
        <v>0</v>
      </c>
      <c r="H91" s="573">
        <f t="shared" si="4"/>
        <v>1482360</v>
      </c>
      <c r="I91" s="566">
        <v>818507</v>
      </c>
      <c r="J91" s="566">
        <v>0</v>
      </c>
      <c r="K91" s="566">
        <v>0</v>
      </c>
      <c r="L91" s="566">
        <v>0</v>
      </c>
      <c r="M91" s="573">
        <f t="shared" si="5"/>
        <v>818507</v>
      </c>
      <c r="N91" s="566">
        <v>1841793.3421235003</v>
      </c>
      <c r="O91" s="566">
        <v>0</v>
      </c>
      <c r="P91" s="566">
        <v>0</v>
      </c>
      <c r="Q91" s="566">
        <v>0</v>
      </c>
      <c r="R91" s="576">
        <f t="shared" si="6"/>
        <v>1841793.3421235003</v>
      </c>
      <c r="S91" s="566">
        <v>17609.099999999999</v>
      </c>
      <c r="T91" s="566">
        <f t="shared" si="7"/>
        <v>4160269.4421235002</v>
      </c>
      <c r="U91" s="573">
        <v>0</v>
      </c>
      <c r="V91" s="566">
        <v>0</v>
      </c>
      <c r="W91" s="566">
        <v>0</v>
      </c>
      <c r="X91" s="274">
        <v>0</v>
      </c>
    </row>
    <row r="92" spans="2:24">
      <c r="B92" s="568" t="s">
        <v>427</v>
      </c>
      <c r="C92" s="568">
        <v>2016</v>
      </c>
      <c r="D92" s="568" t="s">
        <v>526</v>
      </c>
      <c r="E92" s="566">
        <v>223088</v>
      </c>
      <c r="F92" s="566">
        <v>0</v>
      </c>
      <c r="G92" s="566">
        <v>0</v>
      </c>
      <c r="H92" s="573">
        <f t="shared" si="4"/>
        <v>223088</v>
      </c>
      <c r="I92" s="566">
        <v>364097</v>
      </c>
      <c r="J92" s="566">
        <v>0</v>
      </c>
      <c r="K92" s="566">
        <v>0</v>
      </c>
      <c r="L92" s="566">
        <v>0</v>
      </c>
      <c r="M92" s="573">
        <f t="shared" si="5"/>
        <v>364097</v>
      </c>
      <c r="N92" s="566">
        <v>7776.0049220000001</v>
      </c>
      <c r="O92" s="566">
        <v>0</v>
      </c>
      <c r="P92" s="566">
        <v>0</v>
      </c>
      <c r="Q92" s="566">
        <v>0</v>
      </c>
      <c r="R92" s="576">
        <f t="shared" si="6"/>
        <v>7776.0049220000001</v>
      </c>
      <c r="S92" s="566">
        <v>2848.88</v>
      </c>
      <c r="T92" s="566">
        <f t="shared" si="7"/>
        <v>597809.884922</v>
      </c>
      <c r="U92" s="573">
        <v>0</v>
      </c>
      <c r="V92" s="566">
        <v>0</v>
      </c>
      <c r="W92" s="566">
        <v>0</v>
      </c>
      <c r="X92" s="274">
        <v>0</v>
      </c>
    </row>
    <row r="93" spans="2:24">
      <c r="B93" s="568" t="s">
        <v>428</v>
      </c>
      <c r="C93" s="568">
        <v>2016</v>
      </c>
      <c r="D93" s="568" t="s">
        <v>526</v>
      </c>
      <c r="E93" s="566">
        <v>492624</v>
      </c>
      <c r="F93" s="566">
        <v>0</v>
      </c>
      <c r="G93" s="566">
        <v>0</v>
      </c>
      <c r="H93" s="573">
        <f t="shared" si="4"/>
        <v>492624</v>
      </c>
      <c r="I93" s="566">
        <v>897877</v>
      </c>
      <c r="J93" s="566">
        <v>0</v>
      </c>
      <c r="K93" s="566">
        <v>0</v>
      </c>
      <c r="L93" s="566">
        <v>0</v>
      </c>
      <c r="M93" s="573">
        <f t="shared" si="5"/>
        <v>897877</v>
      </c>
      <c r="N93" s="566">
        <v>0</v>
      </c>
      <c r="O93" s="566">
        <v>0</v>
      </c>
      <c r="P93" s="566">
        <v>0</v>
      </c>
      <c r="Q93" s="566">
        <v>0</v>
      </c>
      <c r="R93" s="576">
        <f t="shared" si="6"/>
        <v>0</v>
      </c>
      <c r="S93" s="566">
        <v>5315.03</v>
      </c>
      <c r="T93" s="566">
        <f t="shared" si="7"/>
        <v>1395816.03</v>
      </c>
      <c r="U93" s="573">
        <v>0</v>
      </c>
      <c r="V93" s="566">
        <v>0</v>
      </c>
      <c r="W93" s="566">
        <v>0</v>
      </c>
      <c r="X93" s="274">
        <v>0</v>
      </c>
    </row>
    <row r="94" spans="2:24">
      <c r="B94" s="568" t="s">
        <v>430</v>
      </c>
      <c r="C94" s="568">
        <v>2016</v>
      </c>
      <c r="D94" s="568" t="s">
        <v>526</v>
      </c>
      <c r="E94" s="566">
        <v>975127</v>
      </c>
      <c r="F94" s="566">
        <v>0</v>
      </c>
      <c r="G94" s="566">
        <v>0</v>
      </c>
      <c r="H94" s="573">
        <f t="shared" si="4"/>
        <v>975127</v>
      </c>
      <c r="I94" s="566">
        <v>4553060</v>
      </c>
      <c r="J94" s="566">
        <v>0</v>
      </c>
      <c r="K94" s="566">
        <v>0</v>
      </c>
      <c r="L94" s="566">
        <v>0</v>
      </c>
      <c r="M94" s="573">
        <f t="shared" si="5"/>
        <v>4553060</v>
      </c>
      <c r="N94" s="566">
        <v>220230.333904767</v>
      </c>
      <c r="O94" s="566">
        <v>687918.64348103188</v>
      </c>
      <c r="P94" s="566">
        <v>1837696.6472424883</v>
      </c>
      <c r="Q94" s="566">
        <v>0</v>
      </c>
      <c r="R94" s="576">
        <f t="shared" si="6"/>
        <v>2745845.6246282873</v>
      </c>
      <c r="S94" s="566">
        <v>620587</v>
      </c>
      <c r="T94" s="566">
        <f t="shared" si="7"/>
        <v>8894619.6246282868</v>
      </c>
      <c r="U94" s="573">
        <v>0</v>
      </c>
      <c r="V94" s="566">
        <v>0</v>
      </c>
      <c r="W94" s="566">
        <v>0</v>
      </c>
      <c r="X94" s="274">
        <v>0</v>
      </c>
    </row>
    <row r="95" spans="2:24">
      <c r="B95" s="568" t="s">
        <v>481</v>
      </c>
      <c r="C95" s="568">
        <v>2016</v>
      </c>
      <c r="D95" s="568" t="s">
        <v>526</v>
      </c>
      <c r="E95" s="566">
        <v>452332</v>
      </c>
      <c r="F95" s="566">
        <v>0</v>
      </c>
      <c r="G95" s="566">
        <v>0</v>
      </c>
      <c r="H95" s="573">
        <f t="shared" si="4"/>
        <v>452332</v>
      </c>
      <c r="I95" s="566">
        <v>7093480</v>
      </c>
      <c r="J95" s="566">
        <v>0</v>
      </c>
      <c r="K95" s="566">
        <v>0</v>
      </c>
      <c r="L95" s="566">
        <v>0</v>
      </c>
      <c r="M95" s="573">
        <f t="shared" si="5"/>
        <v>7093480</v>
      </c>
      <c r="N95" s="566">
        <v>0</v>
      </c>
      <c r="O95" s="566">
        <v>0</v>
      </c>
      <c r="P95" s="566">
        <v>0</v>
      </c>
      <c r="Q95" s="566">
        <v>0</v>
      </c>
      <c r="R95" s="576">
        <f t="shared" si="6"/>
        <v>0</v>
      </c>
      <c r="S95" s="566">
        <v>87346.3</v>
      </c>
      <c r="T95" s="566">
        <f t="shared" si="7"/>
        <v>7633158.2999999998</v>
      </c>
      <c r="U95" s="573">
        <v>0</v>
      </c>
      <c r="V95" s="566">
        <v>0</v>
      </c>
      <c r="W95" s="566">
        <v>0</v>
      </c>
      <c r="X95" s="274">
        <v>0</v>
      </c>
    </row>
    <row r="96" spans="2:24">
      <c r="B96" s="568" t="s">
        <v>432</v>
      </c>
      <c r="C96" s="568">
        <v>2016</v>
      </c>
      <c r="D96" s="568" t="s">
        <v>526</v>
      </c>
      <c r="E96" s="566">
        <v>430573</v>
      </c>
      <c r="F96" s="566">
        <v>0</v>
      </c>
      <c r="G96" s="566">
        <v>0</v>
      </c>
      <c r="H96" s="573">
        <f t="shared" si="4"/>
        <v>430573</v>
      </c>
      <c r="I96" s="566">
        <v>1681580</v>
      </c>
      <c r="J96" s="566">
        <v>0</v>
      </c>
      <c r="K96" s="566">
        <v>0</v>
      </c>
      <c r="L96" s="566">
        <v>0</v>
      </c>
      <c r="M96" s="573">
        <f t="shared" si="5"/>
        <v>1681580</v>
      </c>
      <c r="N96" s="566">
        <v>28985</v>
      </c>
      <c r="O96" s="566">
        <v>410457.12002695288</v>
      </c>
      <c r="P96" s="566">
        <v>756089.76431002747</v>
      </c>
      <c r="Q96" s="566">
        <v>0</v>
      </c>
      <c r="R96" s="576">
        <f t="shared" si="6"/>
        <v>1195531.8843369803</v>
      </c>
      <c r="S96" s="566">
        <v>165237</v>
      </c>
      <c r="T96" s="566">
        <f t="shared" si="7"/>
        <v>3472921.8843369801</v>
      </c>
      <c r="U96" s="573">
        <v>0</v>
      </c>
      <c r="V96" s="566">
        <v>0</v>
      </c>
      <c r="W96" s="566">
        <v>0</v>
      </c>
      <c r="X96" s="274">
        <v>0</v>
      </c>
    </row>
    <row r="97" spans="2:24">
      <c r="B97" s="568" t="s">
        <v>434</v>
      </c>
      <c r="C97" s="568">
        <v>2016</v>
      </c>
      <c r="D97" s="568" t="s">
        <v>526</v>
      </c>
      <c r="E97" s="566">
        <v>1299990</v>
      </c>
      <c r="F97" s="566">
        <v>0</v>
      </c>
      <c r="G97" s="566">
        <v>0</v>
      </c>
      <c r="H97" s="573">
        <f t="shared" si="4"/>
        <v>1299990</v>
      </c>
      <c r="I97" s="566">
        <v>3213000</v>
      </c>
      <c r="J97" s="566">
        <v>0</v>
      </c>
      <c r="K97" s="566">
        <v>0</v>
      </c>
      <c r="L97" s="566">
        <v>0</v>
      </c>
      <c r="M97" s="573">
        <f t="shared" si="5"/>
        <v>3213000</v>
      </c>
      <c r="N97" s="566">
        <v>98785</v>
      </c>
      <c r="O97" s="566">
        <v>422373.35754096101</v>
      </c>
      <c r="P97" s="566">
        <v>1370951.1857632927</v>
      </c>
      <c r="Q97" s="566">
        <v>0</v>
      </c>
      <c r="R97" s="576">
        <f t="shared" si="6"/>
        <v>1892109.5433042538</v>
      </c>
      <c r="S97" s="566">
        <v>192839</v>
      </c>
      <c r="T97" s="566">
        <f t="shared" si="7"/>
        <v>6597938.5433042534</v>
      </c>
      <c r="U97" s="573">
        <v>0</v>
      </c>
      <c r="V97" s="566">
        <v>0</v>
      </c>
      <c r="W97" s="566">
        <v>0</v>
      </c>
      <c r="X97" s="274">
        <v>0</v>
      </c>
    </row>
    <row r="98" spans="2:24">
      <c r="B98" s="568" t="s">
        <v>435</v>
      </c>
      <c r="C98" s="568">
        <v>2016</v>
      </c>
      <c r="D98" s="568" t="s">
        <v>526</v>
      </c>
      <c r="E98" s="566">
        <v>457545</v>
      </c>
      <c r="F98" s="566">
        <v>0</v>
      </c>
      <c r="G98" s="566">
        <v>0</v>
      </c>
      <c r="H98" s="573">
        <f t="shared" si="4"/>
        <v>457545</v>
      </c>
      <c r="I98" s="566">
        <v>1181610</v>
      </c>
      <c r="J98" s="566">
        <v>0</v>
      </c>
      <c r="K98" s="566">
        <v>0</v>
      </c>
      <c r="L98" s="566">
        <v>0</v>
      </c>
      <c r="M98" s="573">
        <f t="shared" si="5"/>
        <v>1181610</v>
      </c>
      <c r="N98" s="566">
        <v>126275.80911401602</v>
      </c>
      <c r="O98" s="566">
        <v>322802.20722600009</v>
      </c>
      <c r="P98" s="566">
        <v>505384.69866203039</v>
      </c>
      <c r="Q98" s="566">
        <v>0</v>
      </c>
      <c r="R98" s="576">
        <f t="shared" si="6"/>
        <v>954462.71500204643</v>
      </c>
      <c r="S98" s="566">
        <v>104538</v>
      </c>
      <c r="T98" s="566">
        <f t="shared" si="7"/>
        <v>2698155.7150020464</v>
      </c>
      <c r="U98" s="573">
        <v>0</v>
      </c>
      <c r="V98" s="566">
        <v>0</v>
      </c>
      <c r="W98" s="566">
        <v>0</v>
      </c>
      <c r="X98" s="274">
        <v>0</v>
      </c>
    </row>
    <row r="99" spans="2:24">
      <c r="B99" s="568" t="s">
        <v>436</v>
      </c>
      <c r="C99" s="568">
        <v>2016</v>
      </c>
      <c r="D99" s="568" t="s">
        <v>526</v>
      </c>
      <c r="E99" s="566">
        <v>379713</v>
      </c>
      <c r="F99" s="566">
        <v>0</v>
      </c>
      <c r="G99" s="566">
        <v>0</v>
      </c>
      <c r="H99" s="573">
        <f t="shared" si="4"/>
        <v>379713</v>
      </c>
      <c r="I99" s="566">
        <v>1106020</v>
      </c>
      <c r="J99" s="566">
        <v>0</v>
      </c>
      <c r="K99" s="566">
        <v>0</v>
      </c>
      <c r="L99" s="566">
        <v>0</v>
      </c>
      <c r="M99" s="573">
        <f t="shared" si="5"/>
        <v>1106020</v>
      </c>
      <c r="N99" s="566">
        <v>0</v>
      </c>
      <c r="O99" s="566">
        <v>422395.65755873598</v>
      </c>
      <c r="P99" s="566">
        <v>492207.75747952197</v>
      </c>
      <c r="Q99" s="566">
        <v>0</v>
      </c>
      <c r="R99" s="576">
        <f t="shared" si="6"/>
        <v>914603.41503825795</v>
      </c>
      <c r="S99" s="566">
        <v>96942</v>
      </c>
      <c r="T99" s="566">
        <f t="shared" si="7"/>
        <v>2497278.4150382578</v>
      </c>
      <c r="U99" s="573">
        <v>0</v>
      </c>
      <c r="V99" s="566">
        <v>0</v>
      </c>
      <c r="W99" s="566">
        <v>0</v>
      </c>
      <c r="X99" s="274">
        <v>0</v>
      </c>
    </row>
    <row r="100" spans="2:24">
      <c r="B100" s="568" t="s">
        <v>437</v>
      </c>
      <c r="C100" s="568">
        <v>2016</v>
      </c>
      <c r="D100" s="568" t="s">
        <v>526</v>
      </c>
      <c r="E100" s="566">
        <v>73821.100000000006</v>
      </c>
      <c r="F100" s="566">
        <v>0</v>
      </c>
      <c r="G100" s="566">
        <v>0</v>
      </c>
      <c r="H100" s="573">
        <f t="shared" si="4"/>
        <v>73821.100000000006</v>
      </c>
      <c r="I100" s="566">
        <v>128118</v>
      </c>
      <c r="J100" s="566">
        <v>0</v>
      </c>
      <c r="K100" s="566">
        <v>0</v>
      </c>
      <c r="L100" s="566">
        <v>0</v>
      </c>
      <c r="M100" s="573">
        <f t="shared" si="5"/>
        <v>128118</v>
      </c>
      <c r="N100" s="566">
        <v>26427.081855500001</v>
      </c>
      <c r="O100" s="566">
        <v>35283.569999999992</v>
      </c>
      <c r="P100" s="566">
        <v>40281.525568352001</v>
      </c>
      <c r="Q100" s="566">
        <v>0</v>
      </c>
      <c r="R100" s="576">
        <f t="shared" si="6"/>
        <v>101992.177423852</v>
      </c>
      <c r="S100" s="566">
        <v>10595.8</v>
      </c>
      <c r="T100" s="566">
        <f t="shared" si="7"/>
        <v>314527.077423852</v>
      </c>
      <c r="U100" s="573">
        <v>0</v>
      </c>
      <c r="V100" s="566">
        <v>0</v>
      </c>
      <c r="W100" s="566">
        <v>0</v>
      </c>
      <c r="X100" s="274">
        <v>0</v>
      </c>
    </row>
    <row r="101" spans="2:24">
      <c r="B101" s="568" t="s">
        <v>438</v>
      </c>
      <c r="C101" s="568">
        <v>2016</v>
      </c>
      <c r="D101" s="568" t="s">
        <v>526</v>
      </c>
      <c r="E101" s="566">
        <v>187870</v>
      </c>
      <c r="F101" s="566">
        <v>0</v>
      </c>
      <c r="G101" s="566">
        <v>0</v>
      </c>
      <c r="H101" s="573">
        <f t="shared" si="4"/>
        <v>187870</v>
      </c>
      <c r="I101" s="566">
        <v>852683</v>
      </c>
      <c r="J101" s="566">
        <v>0</v>
      </c>
      <c r="K101" s="566">
        <v>0</v>
      </c>
      <c r="L101" s="566">
        <v>0</v>
      </c>
      <c r="M101" s="573">
        <f t="shared" si="5"/>
        <v>852683</v>
      </c>
      <c r="N101" s="566">
        <v>40330.034220000001</v>
      </c>
      <c r="O101" s="566">
        <v>26981.004926633999</v>
      </c>
      <c r="P101" s="566">
        <v>88672.158732695971</v>
      </c>
      <c r="Q101" s="566">
        <v>0</v>
      </c>
      <c r="R101" s="576">
        <f t="shared" si="6"/>
        <v>155983.19787932996</v>
      </c>
      <c r="S101" s="566">
        <v>24923.3</v>
      </c>
      <c r="T101" s="566">
        <f t="shared" si="7"/>
        <v>1221459.4978793301</v>
      </c>
      <c r="U101" s="573">
        <v>0</v>
      </c>
      <c r="V101" s="566">
        <v>0</v>
      </c>
      <c r="W101" s="566">
        <v>0</v>
      </c>
      <c r="X101" s="274">
        <v>0</v>
      </c>
    </row>
    <row r="102" spans="2:24">
      <c r="B102" s="568" t="s">
        <v>439</v>
      </c>
      <c r="C102" s="568">
        <v>2016</v>
      </c>
      <c r="D102" s="568" t="s">
        <v>526</v>
      </c>
      <c r="E102" s="566">
        <v>97354.7</v>
      </c>
      <c r="F102" s="566">
        <v>0</v>
      </c>
      <c r="G102" s="566">
        <v>0</v>
      </c>
      <c r="H102" s="573">
        <f t="shared" si="4"/>
        <v>97354.7</v>
      </c>
      <c r="I102" s="566">
        <v>306056</v>
      </c>
      <c r="J102" s="566">
        <v>0</v>
      </c>
      <c r="K102" s="566">
        <v>0</v>
      </c>
      <c r="L102" s="566">
        <v>0</v>
      </c>
      <c r="M102" s="573">
        <f t="shared" si="5"/>
        <v>306056</v>
      </c>
      <c r="N102" s="566">
        <v>0</v>
      </c>
      <c r="O102" s="566">
        <v>119595.6000588</v>
      </c>
      <c r="P102" s="566">
        <v>121126.722723475</v>
      </c>
      <c r="Q102" s="566">
        <v>0</v>
      </c>
      <c r="R102" s="576">
        <f t="shared" si="6"/>
        <v>240722.32278227501</v>
      </c>
      <c r="S102" s="566">
        <v>22424.3</v>
      </c>
      <c r="T102" s="566">
        <f t="shared" si="7"/>
        <v>666557.32278227503</v>
      </c>
      <c r="U102" s="573">
        <v>0</v>
      </c>
      <c r="V102" s="566">
        <v>0</v>
      </c>
      <c r="W102" s="566">
        <v>0</v>
      </c>
      <c r="X102" s="274">
        <v>0</v>
      </c>
    </row>
    <row r="103" spans="2:24">
      <c r="B103" s="568" t="s">
        <v>441</v>
      </c>
      <c r="C103" s="568">
        <v>2016</v>
      </c>
      <c r="D103" s="568" t="s">
        <v>526</v>
      </c>
      <c r="E103" s="566">
        <v>78683.8</v>
      </c>
      <c r="F103" s="566">
        <v>0</v>
      </c>
      <c r="G103" s="566">
        <v>0</v>
      </c>
      <c r="H103" s="573">
        <f t="shared" si="4"/>
        <v>78683.8</v>
      </c>
      <c r="I103" s="566">
        <v>189641</v>
      </c>
      <c r="J103" s="566">
        <v>0</v>
      </c>
      <c r="K103" s="566">
        <v>0</v>
      </c>
      <c r="L103" s="566">
        <v>0</v>
      </c>
      <c r="M103" s="573">
        <f t="shared" si="5"/>
        <v>189641</v>
      </c>
      <c r="N103" s="566">
        <v>0</v>
      </c>
      <c r="O103" s="566">
        <v>39913.620343200004</v>
      </c>
      <c r="P103" s="566">
        <v>101672.85301070999</v>
      </c>
      <c r="Q103" s="566">
        <v>0</v>
      </c>
      <c r="R103" s="576">
        <f t="shared" si="6"/>
        <v>141586.47335391</v>
      </c>
      <c r="S103" s="566">
        <v>29977.599999999999</v>
      </c>
      <c r="T103" s="566">
        <f t="shared" si="7"/>
        <v>439888.87335390993</v>
      </c>
      <c r="U103" s="573">
        <v>0</v>
      </c>
      <c r="V103" s="566">
        <v>0</v>
      </c>
      <c r="W103" s="566">
        <v>0</v>
      </c>
      <c r="X103" s="274">
        <v>0</v>
      </c>
    </row>
    <row r="104" spans="2:24">
      <c r="B104" s="568" t="s">
        <v>442</v>
      </c>
      <c r="C104" s="568">
        <v>2016</v>
      </c>
      <c r="D104" s="568" t="s">
        <v>526</v>
      </c>
      <c r="E104" s="566">
        <v>231473</v>
      </c>
      <c r="F104" s="566">
        <v>0</v>
      </c>
      <c r="G104" s="566">
        <v>0</v>
      </c>
      <c r="H104" s="573">
        <f t="shared" si="4"/>
        <v>231473</v>
      </c>
      <c r="I104" s="566">
        <v>874059</v>
      </c>
      <c r="J104" s="566">
        <v>0</v>
      </c>
      <c r="K104" s="566">
        <v>0</v>
      </c>
      <c r="L104" s="566">
        <v>0</v>
      </c>
      <c r="M104" s="573">
        <f t="shared" si="5"/>
        <v>874059</v>
      </c>
      <c r="N104" s="566">
        <v>7251.0839661999998</v>
      </c>
      <c r="O104" s="566">
        <v>50624.073129999997</v>
      </c>
      <c r="P104" s="566">
        <v>115353.72710418999</v>
      </c>
      <c r="Q104" s="566">
        <v>0</v>
      </c>
      <c r="R104" s="576">
        <f t="shared" si="6"/>
        <v>173228.88420038999</v>
      </c>
      <c r="S104" s="566">
        <v>54226.9</v>
      </c>
      <c r="T104" s="566">
        <f t="shared" si="7"/>
        <v>1332987.7842003899</v>
      </c>
      <c r="U104" s="573">
        <v>0</v>
      </c>
      <c r="V104" s="566">
        <v>0</v>
      </c>
      <c r="W104" s="566">
        <v>0</v>
      </c>
      <c r="X104" s="274">
        <v>0</v>
      </c>
    </row>
    <row r="105" spans="2:24">
      <c r="B105" s="568" t="s">
        <v>443</v>
      </c>
      <c r="C105" s="568">
        <v>2016</v>
      </c>
      <c r="D105" s="568" t="s">
        <v>526</v>
      </c>
      <c r="E105" s="566">
        <v>177752</v>
      </c>
      <c r="F105" s="566">
        <v>0</v>
      </c>
      <c r="G105" s="566">
        <v>0</v>
      </c>
      <c r="H105" s="573">
        <f t="shared" si="4"/>
        <v>177752</v>
      </c>
      <c r="I105" s="566">
        <v>716573</v>
      </c>
      <c r="J105" s="566">
        <v>0</v>
      </c>
      <c r="K105" s="566">
        <v>0</v>
      </c>
      <c r="L105" s="566">
        <v>0</v>
      </c>
      <c r="M105" s="573">
        <f t="shared" si="5"/>
        <v>716573</v>
      </c>
      <c r="N105" s="566">
        <v>0</v>
      </c>
      <c r="O105" s="566">
        <v>116181.84724932899</v>
      </c>
      <c r="P105" s="566">
        <v>116632.23168199699</v>
      </c>
      <c r="Q105" s="566">
        <v>0</v>
      </c>
      <c r="R105" s="576">
        <f t="shared" si="6"/>
        <v>232814.07893132599</v>
      </c>
      <c r="S105" s="566">
        <v>42321.599999999999</v>
      </c>
      <c r="T105" s="566">
        <f t="shared" si="7"/>
        <v>1169460.6789313261</v>
      </c>
      <c r="U105" s="573">
        <v>0</v>
      </c>
      <c r="V105" s="566">
        <v>0</v>
      </c>
      <c r="W105" s="566">
        <v>0</v>
      </c>
      <c r="X105" s="274">
        <v>0</v>
      </c>
    </row>
    <row r="106" spans="2:24">
      <c r="B106" s="568" t="s">
        <v>444</v>
      </c>
      <c r="C106" s="568">
        <v>2016</v>
      </c>
      <c r="D106" s="568" t="s">
        <v>526</v>
      </c>
      <c r="E106" s="566">
        <v>230085</v>
      </c>
      <c r="F106" s="566">
        <v>0</v>
      </c>
      <c r="G106" s="566">
        <v>0</v>
      </c>
      <c r="H106" s="573">
        <f t="shared" si="4"/>
        <v>230085</v>
      </c>
      <c r="I106" s="566">
        <v>1135820</v>
      </c>
      <c r="J106" s="566">
        <v>0</v>
      </c>
      <c r="K106" s="566">
        <v>0</v>
      </c>
      <c r="L106" s="566">
        <v>0</v>
      </c>
      <c r="M106" s="573">
        <f t="shared" si="5"/>
        <v>1135820</v>
      </c>
      <c r="N106" s="566">
        <v>27803.112270610003</v>
      </c>
      <c r="O106" s="566">
        <v>95787.162690661004</v>
      </c>
      <c r="P106" s="566">
        <v>242139.74904372409</v>
      </c>
      <c r="Q106" s="566">
        <v>0</v>
      </c>
      <c r="R106" s="576">
        <f t="shared" si="6"/>
        <v>365730.02400499512</v>
      </c>
      <c r="S106" s="566">
        <v>267616</v>
      </c>
      <c r="T106" s="566">
        <f t="shared" si="7"/>
        <v>1999251.0240049951</v>
      </c>
      <c r="U106" s="573">
        <v>0</v>
      </c>
      <c r="V106" s="566">
        <v>0</v>
      </c>
      <c r="W106" s="566">
        <v>0</v>
      </c>
      <c r="X106" s="274">
        <v>0</v>
      </c>
    </row>
    <row r="107" spans="2:24">
      <c r="B107" s="568" t="s">
        <v>445</v>
      </c>
      <c r="C107" s="568">
        <v>2016</v>
      </c>
      <c r="D107" s="568" t="s">
        <v>526</v>
      </c>
      <c r="E107" s="566">
        <v>150084</v>
      </c>
      <c r="F107" s="566">
        <v>0</v>
      </c>
      <c r="G107" s="566">
        <v>0</v>
      </c>
      <c r="H107" s="573">
        <f t="shared" si="4"/>
        <v>150084</v>
      </c>
      <c r="I107" s="566">
        <v>422533</v>
      </c>
      <c r="J107" s="566">
        <v>0</v>
      </c>
      <c r="K107" s="566">
        <v>0</v>
      </c>
      <c r="L107" s="566">
        <v>0</v>
      </c>
      <c r="M107" s="573">
        <f t="shared" si="5"/>
        <v>422533</v>
      </c>
      <c r="N107" s="566">
        <v>2150</v>
      </c>
      <c r="O107" s="566">
        <v>125508.49560102803</v>
      </c>
      <c r="P107" s="566">
        <v>120920.943701526</v>
      </c>
      <c r="Q107" s="566">
        <v>0</v>
      </c>
      <c r="R107" s="576">
        <f t="shared" si="6"/>
        <v>248579.43930255403</v>
      </c>
      <c r="S107" s="566">
        <v>31495.5</v>
      </c>
      <c r="T107" s="566">
        <f t="shared" si="7"/>
        <v>852691.939302554</v>
      </c>
      <c r="U107" s="573">
        <v>0</v>
      </c>
      <c r="V107" s="566">
        <v>0</v>
      </c>
      <c r="W107" s="566">
        <v>0</v>
      </c>
      <c r="X107" s="274">
        <v>0</v>
      </c>
    </row>
    <row r="108" spans="2:24">
      <c r="B108" s="568" t="s">
        <v>446</v>
      </c>
      <c r="C108" s="568">
        <v>2016</v>
      </c>
      <c r="D108" s="568" t="s">
        <v>526</v>
      </c>
      <c r="E108" s="566">
        <v>345074</v>
      </c>
      <c r="F108" s="566">
        <v>0</v>
      </c>
      <c r="G108" s="566">
        <v>0</v>
      </c>
      <c r="H108" s="573">
        <f t="shared" si="4"/>
        <v>345074</v>
      </c>
      <c r="I108" s="566">
        <v>1034400</v>
      </c>
      <c r="J108" s="566">
        <v>0</v>
      </c>
      <c r="K108" s="566">
        <v>0</v>
      </c>
      <c r="L108" s="566">
        <v>0</v>
      </c>
      <c r="M108" s="573">
        <f t="shared" si="5"/>
        <v>1034400</v>
      </c>
      <c r="N108" s="566">
        <v>8740</v>
      </c>
      <c r="O108" s="566">
        <v>62976.190082999994</v>
      </c>
      <c r="P108" s="566">
        <v>677411.34371575876</v>
      </c>
      <c r="Q108" s="566">
        <v>0</v>
      </c>
      <c r="R108" s="576">
        <f t="shared" si="6"/>
        <v>749127.53379875876</v>
      </c>
      <c r="S108" s="566">
        <v>62702.9</v>
      </c>
      <c r="T108" s="566">
        <f t="shared" si="7"/>
        <v>2191304.4337987588</v>
      </c>
      <c r="U108" s="573">
        <v>0</v>
      </c>
      <c r="V108" s="566">
        <v>0</v>
      </c>
      <c r="W108" s="566">
        <v>0</v>
      </c>
      <c r="X108" s="274">
        <v>0</v>
      </c>
    </row>
    <row r="109" spans="2:24">
      <c r="B109" s="568" t="s">
        <v>447</v>
      </c>
      <c r="C109" s="568">
        <v>2016</v>
      </c>
      <c r="D109" s="568" t="s">
        <v>526</v>
      </c>
      <c r="E109" s="566">
        <v>233583</v>
      </c>
      <c r="F109" s="566">
        <v>0</v>
      </c>
      <c r="G109" s="566">
        <v>0</v>
      </c>
      <c r="H109" s="573">
        <f t="shared" si="4"/>
        <v>233583</v>
      </c>
      <c r="I109" s="566">
        <v>697831</v>
      </c>
      <c r="J109" s="566">
        <v>0</v>
      </c>
      <c r="K109" s="566">
        <v>0</v>
      </c>
      <c r="L109" s="566">
        <v>0</v>
      </c>
      <c r="M109" s="573">
        <f t="shared" si="5"/>
        <v>697831</v>
      </c>
      <c r="N109" s="566">
        <v>3075.8048520000002</v>
      </c>
      <c r="O109" s="566">
        <v>172713.29933370993</v>
      </c>
      <c r="P109" s="566">
        <v>479375.62270710227</v>
      </c>
      <c r="Q109" s="566">
        <v>0</v>
      </c>
      <c r="R109" s="576">
        <f t="shared" si="6"/>
        <v>655164.72689281218</v>
      </c>
      <c r="S109" s="566">
        <v>61298</v>
      </c>
      <c r="T109" s="566">
        <f t="shared" si="7"/>
        <v>1647876.7268928122</v>
      </c>
      <c r="U109" s="573">
        <v>0</v>
      </c>
      <c r="V109" s="566">
        <v>0</v>
      </c>
      <c r="W109" s="566">
        <v>0</v>
      </c>
      <c r="X109" s="274">
        <v>0</v>
      </c>
    </row>
    <row r="110" spans="2:24">
      <c r="B110" s="568" t="s">
        <v>448</v>
      </c>
      <c r="C110" s="568">
        <v>2016</v>
      </c>
      <c r="D110" s="568" t="s">
        <v>526</v>
      </c>
      <c r="E110" s="566">
        <v>468815</v>
      </c>
      <c r="F110" s="566">
        <v>0</v>
      </c>
      <c r="G110" s="566">
        <v>0</v>
      </c>
      <c r="H110" s="573">
        <f t="shared" si="4"/>
        <v>468815</v>
      </c>
      <c r="I110" s="566">
        <v>2072730</v>
      </c>
      <c r="J110" s="566">
        <v>0</v>
      </c>
      <c r="K110" s="566">
        <v>0</v>
      </c>
      <c r="L110" s="566">
        <v>0</v>
      </c>
      <c r="M110" s="573">
        <f t="shared" si="5"/>
        <v>2072730</v>
      </c>
      <c r="N110" s="566">
        <v>73187.080254800007</v>
      </c>
      <c r="O110" s="566">
        <v>476304.82141872798</v>
      </c>
      <c r="P110" s="566">
        <v>762581.55129524041</v>
      </c>
      <c r="Q110" s="566">
        <v>0</v>
      </c>
      <c r="R110" s="576">
        <f t="shared" si="6"/>
        <v>1312073.4529687683</v>
      </c>
      <c r="S110" s="566">
        <v>80600.100000000006</v>
      </c>
      <c r="T110" s="566">
        <f t="shared" si="7"/>
        <v>3934218.5529687684</v>
      </c>
      <c r="U110" s="573">
        <v>0</v>
      </c>
      <c r="V110" s="566">
        <v>0</v>
      </c>
      <c r="W110" s="566">
        <v>0</v>
      </c>
      <c r="X110" s="274">
        <v>0</v>
      </c>
    </row>
    <row r="111" spans="2:24">
      <c r="B111" s="568" t="s">
        <v>449</v>
      </c>
      <c r="C111" s="568">
        <v>2016</v>
      </c>
      <c r="D111" s="568" t="s">
        <v>526</v>
      </c>
      <c r="E111" s="566">
        <v>878907</v>
      </c>
      <c r="F111" s="566">
        <v>0</v>
      </c>
      <c r="G111" s="566">
        <v>0</v>
      </c>
      <c r="H111" s="573">
        <f t="shared" si="4"/>
        <v>878907</v>
      </c>
      <c r="I111" s="566">
        <v>4570550</v>
      </c>
      <c r="J111" s="566">
        <v>0</v>
      </c>
      <c r="K111" s="566">
        <v>0</v>
      </c>
      <c r="L111" s="566">
        <v>0</v>
      </c>
      <c r="M111" s="573">
        <f t="shared" si="5"/>
        <v>4570550</v>
      </c>
      <c r="N111" s="566">
        <v>0</v>
      </c>
      <c r="O111" s="566">
        <v>207610.04609294003</v>
      </c>
      <c r="P111" s="566">
        <v>675575.98196358001</v>
      </c>
      <c r="Q111" s="566">
        <v>0</v>
      </c>
      <c r="R111" s="576">
        <f t="shared" si="6"/>
        <v>883186.02805652004</v>
      </c>
      <c r="S111" s="566">
        <v>706740</v>
      </c>
      <c r="T111" s="566">
        <f t="shared" si="7"/>
        <v>7039383.02805652</v>
      </c>
      <c r="U111" s="573">
        <v>0</v>
      </c>
      <c r="V111" s="566">
        <v>0</v>
      </c>
      <c r="W111" s="566">
        <v>0</v>
      </c>
      <c r="X111" s="274">
        <v>0</v>
      </c>
    </row>
    <row r="112" spans="2:24">
      <c r="B112" s="568" t="s">
        <v>450</v>
      </c>
      <c r="C112" s="568">
        <v>2016</v>
      </c>
      <c r="D112" s="568" t="s">
        <v>526</v>
      </c>
      <c r="E112" s="566">
        <v>968615</v>
      </c>
      <c r="F112" s="566">
        <v>0</v>
      </c>
      <c r="G112" s="566">
        <v>0</v>
      </c>
      <c r="H112" s="573">
        <f t="shared" si="4"/>
        <v>968615</v>
      </c>
      <c r="I112" s="566">
        <v>2389930</v>
      </c>
      <c r="J112" s="566">
        <v>0</v>
      </c>
      <c r="K112" s="566">
        <v>0</v>
      </c>
      <c r="L112" s="566">
        <v>0</v>
      </c>
      <c r="M112" s="573">
        <f t="shared" si="5"/>
        <v>2389930</v>
      </c>
      <c r="N112" s="566">
        <v>2953793.5390909794</v>
      </c>
      <c r="O112" s="566">
        <v>9160</v>
      </c>
      <c r="P112" s="566">
        <v>0</v>
      </c>
      <c r="Q112" s="566">
        <v>0</v>
      </c>
      <c r="R112" s="576">
        <f t="shared" si="6"/>
        <v>2962953.5390909794</v>
      </c>
      <c r="S112" s="566">
        <v>413017</v>
      </c>
      <c r="T112" s="566">
        <f t="shared" si="7"/>
        <v>6734515.5390909798</v>
      </c>
      <c r="U112" s="573">
        <v>0</v>
      </c>
      <c r="V112" s="566">
        <v>0</v>
      </c>
      <c r="W112" s="566">
        <v>0</v>
      </c>
      <c r="X112" s="274">
        <v>0</v>
      </c>
    </row>
    <row r="113" spans="2:24">
      <c r="B113" s="568" t="s">
        <v>583</v>
      </c>
      <c r="C113" s="568">
        <v>2016</v>
      </c>
      <c r="D113" s="568" t="s">
        <v>526</v>
      </c>
      <c r="E113" s="566">
        <v>0</v>
      </c>
      <c r="F113" s="566">
        <v>0</v>
      </c>
      <c r="G113" s="566">
        <v>0</v>
      </c>
      <c r="H113" s="573">
        <f t="shared" si="4"/>
        <v>0</v>
      </c>
      <c r="I113" s="566">
        <v>0</v>
      </c>
      <c r="J113" s="566">
        <v>0</v>
      </c>
      <c r="K113" s="566">
        <v>0</v>
      </c>
      <c r="L113" s="566">
        <v>0</v>
      </c>
      <c r="M113" s="573">
        <f t="shared" si="5"/>
        <v>0</v>
      </c>
      <c r="N113" s="566">
        <v>0</v>
      </c>
      <c r="O113" s="566">
        <v>0</v>
      </c>
      <c r="P113" s="566">
        <v>0</v>
      </c>
      <c r="Q113" s="566">
        <v>0</v>
      </c>
      <c r="R113" s="576">
        <f t="shared" si="6"/>
        <v>0</v>
      </c>
      <c r="S113" s="566">
        <v>0</v>
      </c>
      <c r="T113" s="566">
        <f t="shared" si="7"/>
        <v>0</v>
      </c>
      <c r="U113" s="573">
        <v>0</v>
      </c>
      <c r="V113" s="566">
        <v>0</v>
      </c>
      <c r="W113" s="566">
        <v>0</v>
      </c>
      <c r="X113" s="274">
        <v>0</v>
      </c>
    </row>
    <row r="114" spans="2:24">
      <c r="B114" s="568" t="s">
        <v>584</v>
      </c>
      <c r="C114" s="568">
        <v>2016</v>
      </c>
      <c r="D114" s="568" t="s">
        <v>526</v>
      </c>
      <c r="E114" s="566">
        <v>0</v>
      </c>
      <c r="F114" s="566">
        <v>0</v>
      </c>
      <c r="G114" s="566">
        <v>0</v>
      </c>
      <c r="H114" s="573">
        <f t="shared" si="4"/>
        <v>0</v>
      </c>
      <c r="I114" s="566">
        <v>0</v>
      </c>
      <c r="J114" s="566">
        <v>0</v>
      </c>
      <c r="K114" s="566">
        <v>0</v>
      </c>
      <c r="L114" s="566">
        <v>0</v>
      </c>
      <c r="M114" s="573">
        <f t="shared" si="5"/>
        <v>0</v>
      </c>
      <c r="N114" s="566">
        <v>0</v>
      </c>
      <c r="O114" s="566">
        <v>0</v>
      </c>
      <c r="P114" s="566">
        <v>0</v>
      </c>
      <c r="Q114" s="566">
        <v>0</v>
      </c>
      <c r="R114" s="576">
        <f t="shared" si="6"/>
        <v>0</v>
      </c>
      <c r="S114" s="566">
        <v>0</v>
      </c>
      <c r="T114" s="566">
        <f t="shared" si="7"/>
        <v>0</v>
      </c>
      <c r="U114" s="573">
        <v>0</v>
      </c>
      <c r="V114" s="566">
        <v>17999500</v>
      </c>
      <c r="W114" s="566">
        <v>0</v>
      </c>
      <c r="X114" s="274">
        <v>0</v>
      </c>
    </row>
    <row r="115" spans="2:24">
      <c r="B115" s="568" t="s">
        <v>535</v>
      </c>
      <c r="C115" s="568">
        <v>2016</v>
      </c>
      <c r="D115" s="568" t="s">
        <v>526</v>
      </c>
      <c r="E115" s="566">
        <v>2814.72</v>
      </c>
      <c r="F115" s="566">
        <v>331.35</v>
      </c>
      <c r="G115" s="566">
        <v>0</v>
      </c>
      <c r="H115" s="573">
        <f t="shared" si="4"/>
        <v>3146.0699999999997</v>
      </c>
      <c r="I115" s="566">
        <v>867.77</v>
      </c>
      <c r="J115" s="566">
        <v>0</v>
      </c>
      <c r="K115" s="566">
        <v>0</v>
      </c>
      <c r="L115" s="566">
        <v>0</v>
      </c>
      <c r="M115" s="573">
        <f t="shared" si="5"/>
        <v>867.77</v>
      </c>
      <c r="N115" s="566">
        <v>0</v>
      </c>
      <c r="O115" s="566">
        <v>0</v>
      </c>
      <c r="P115" s="566">
        <v>0</v>
      </c>
      <c r="Q115" s="566">
        <v>0</v>
      </c>
      <c r="R115" s="576">
        <f t="shared" si="6"/>
        <v>0</v>
      </c>
      <c r="S115" s="566">
        <v>0</v>
      </c>
      <c r="T115" s="566">
        <f t="shared" si="7"/>
        <v>4013.8399999999997</v>
      </c>
      <c r="U115" s="573">
        <v>0</v>
      </c>
      <c r="V115" s="566">
        <v>0</v>
      </c>
      <c r="W115" s="566">
        <v>0</v>
      </c>
      <c r="X115" s="274">
        <v>0</v>
      </c>
    </row>
    <row r="116" spans="2:24">
      <c r="B116" s="568" t="s">
        <v>585</v>
      </c>
      <c r="C116" s="568">
        <v>2016</v>
      </c>
      <c r="D116" s="568" t="s">
        <v>526</v>
      </c>
      <c r="E116" s="566">
        <v>0</v>
      </c>
      <c r="F116" s="566">
        <v>0</v>
      </c>
      <c r="G116" s="566">
        <v>0</v>
      </c>
      <c r="H116" s="573">
        <f t="shared" si="4"/>
        <v>0</v>
      </c>
      <c r="I116" s="566">
        <v>0</v>
      </c>
      <c r="J116" s="566">
        <v>0</v>
      </c>
      <c r="K116" s="566">
        <v>0</v>
      </c>
      <c r="L116" s="566">
        <v>0</v>
      </c>
      <c r="M116" s="573">
        <f t="shared" si="5"/>
        <v>0</v>
      </c>
      <c r="N116" s="566">
        <v>0</v>
      </c>
      <c r="O116" s="566">
        <v>0</v>
      </c>
      <c r="P116" s="566">
        <v>0</v>
      </c>
      <c r="Q116" s="566">
        <v>0</v>
      </c>
      <c r="R116" s="576">
        <f t="shared" si="6"/>
        <v>0</v>
      </c>
      <c r="S116" s="566">
        <v>0</v>
      </c>
      <c r="T116" s="566">
        <f t="shared" si="7"/>
        <v>0</v>
      </c>
      <c r="U116" s="573">
        <v>0</v>
      </c>
      <c r="V116" s="566">
        <v>0</v>
      </c>
      <c r="W116" s="566">
        <v>0</v>
      </c>
      <c r="X116" s="274">
        <v>0</v>
      </c>
    </row>
    <row r="117" spans="2:24">
      <c r="B117" s="568" t="s">
        <v>574</v>
      </c>
      <c r="C117" s="568">
        <v>2016</v>
      </c>
      <c r="D117" s="568" t="s">
        <v>526</v>
      </c>
      <c r="E117" s="566">
        <v>13369.6</v>
      </c>
      <c r="F117" s="566">
        <v>12924.8</v>
      </c>
      <c r="G117" s="566">
        <v>0</v>
      </c>
      <c r="H117" s="573">
        <f t="shared" si="4"/>
        <v>26294.400000000001</v>
      </c>
      <c r="I117" s="566">
        <v>277911</v>
      </c>
      <c r="J117" s="566">
        <v>0</v>
      </c>
      <c r="K117" s="566">
        <v>0</v>
      </c>
      <c r="L117" s="566">
        <v>4672.9799999999996</v>
      </c>
      <c r="M117" s="573">
        <f t="shared" si="5"/>
        <v>282583.98</v>
      </c>
      <c r="N117" s="566">
        <v>407584.6264989</v>
      </c>
      <c r="O117" s="566">
        <v>0</v>
      </c>
      <c r="P117" s="566">
        <v>0</v>
      </c>
      <c r="Q117" s="566">
        <v>0</v>
      </c>
      <c r="R117" s="576">
        <f t="shared" si="6"/>
        <v>407584.6264989</v>
      </c>
      <c r="S117" s="566">
        <v>1764</v>
      </c>
      <c r="T117" s="566">
        <f t="shared" si="7"/>
        <v>718227.00649890001</v>
      </c>
      <c r="U117" s="573">
        <v>0</v>
      </c>
      <c r="V117" s="566">
        <v>0</v>
      </c>
      <c r="W117" s="566">
        <v>0</v>
      </c>
      <c r="X117" s="274">
        <v>0</v>
      </c>
    </row>
    <row r="118" spans="2:24">
      <c r="B118" s="568" t="s">
        <v>602</v>
      </c>
      <c r="C118" s="568">
        <v>2016</v>
      </c>
      <c r="D118" s="568" t="s">
        <v>526</v>
      </c>
      <c r="E118" s="566">
        <v>8049.95</v>
      </c>
      <c r="F118" s="566">
        <v>7340.39</v>
      </c>
      <c r="G118" s="566">
        <v>0</v>
      </c>
      <c r="H118" s="573">
        <f t="shared" si="4"/>
        <v>15390.34</v>
      </c>
      <c r="I118" s="566">
        <v>145911</v>
      </c>
      <c r="J118" s="566">
        <v>0</v>
      </c>
      <c r="K118" s="566">
        <v>0</v>
      </c>
      <c r="L118" s="566">
        <v>3934.73</v>
      </c>
      <c r="M118" s="573">
        <f t="shared" si="5"/>
        <v>149845.73000000001</v>
      </c>
      <c r="N118" s="566">
        <v>0</v>
      </c>
      <c r="O118" s="566">
        <v>0</v>
      </c>
      <c r="P118" s="566">
        <v>0</v>
      </c>
      <c r="Q118" s="566">
        <v>0</v>
      </c>
      <c r="R118" s="576">
        <f t="shared" si="6"/>
        <v>0</v>
      </c>
      <c r="S118" s="566">
        <v>0</v>
      </c>
      <c r="T118" s="566">
        <f t="shared" si="7"/>
        <v>165236.07</v>
      </c>
      <c r="U118" s="573">
        <v>0</v>
      </c>
      <c r="V118" s="566">
        <v>0</v>
      </c>
      <c r="W118" s="566">
        <v>0</v>
      </c>
      <c r="X118" s="274">
        <v>0</v>
      </c>
    </row>
    <row r="119" spans="2:24">
      <c r="B119" s="568" t="s">
        <v>586</v>
      </c>
      <c r="C119" s="568">
        <v>2016</v>
      </c>
      <c r="D119" s="568" t="s">
        <v>526</v>
      </c>
      <c r="E119" s="566">
        <v>25797</v>
      </c>
      <c r="F119" s="566">
        <v>10292.799999999999</v>
      </c>
      <c r="G119" s="566">
        <v>0</v>
      </c>
      <c r="H119" s="573">
        <f t="shared" si="4"/>
        <v>36089.800000000003</v>
      </c>
      <c r="I119" s="566">
        <v>74381.899999999994</v>
      </c>
      <c r="J119" s="566">
        <v>0</v>
      </c>
      <c r="K119" s="566">
        <v>0</v>
      </c>
      <c r="L119" s="566">
        <v>3872.62</v>
      </c>
      <c r="M119" s="573">
        <f t="shared" si="5"/>
        <v>78254.51999999999</v>
      </c>
      <c r="N119" s="566">
        <v>48118.76584</v>
      </c>
      <c r="O119" s="566">
        <v>0</v>
      </c>
      <c r="P119" s="566">
        <v>0</v>
      </c>
      <c r="Q119" s="566">
        <v>0</v>
      </c>
      <c r="R119" s="576">
        <f t="shared" si="6"/>
        <v>48118.76584</v>
      </c>
      <c r="S119" s="566">
        <v>6574.79</v>
      </c>
      <c r="T119" s="566">
        <f t="shared" si="7"/>
        <v>169037.87583999999</v>
      </c>
      <c r="U119" s="573">
        <v>0</v>
      </c>
      <c r="V119" s="566">
        <v>0</v>
      </c>
      <c r="W119" s="566">
        <v>0</v>
      </c>
      <c r="X119" s="274">
        <v>0</v>
      </c>
    </row>
    <row r="120" spans="2:24">
      <c r="B120" s="568" t="s">
        <v>595</v>
      </c>
      <c r="C120" s="568">
        <v>2016</v>
      </c>
      <c r="D120" s="568" t="s">
        <v>526</v>
      </c>
      <c r="E120" s="566">
        <v>32317.599999999999</v>
      </c>
      <c r="F120" s="566">
        <v>13503.7</v>
      </c>
      <c r="G120" s="566">
        <v>0</v>
      </c>
      <c r="H120" s="573">
        <f t="shared" si="4"/>
        <v>45821.3</v>
      </c>
      <c r="I120" s="566">
        <v>221312</v>
      </c>
      <c r="J120" s="566">
        <v>0</v>
      </c>
      <c r="K120" s="566">
        <v>0</v>
      </c>
      <c r="L120" s="566">
        <v>3822.62</v>
      </c>
      <c r="M120" s="573">
        <f t="shared" si="5"/>
        <v>225134.62</v>
      </c>
      <c r="N120" s="566">
        <v>624428.68007550004</v>
      </c>
      <c r="O120" s="566">
        <v>0</v>
      </c>
      <c r="P120" s="566">
        <v>10056.969999999999</v>
      </c>
      <c r="Q120" s="566">
        <v>10056.969999999999</v>
      </c>
      <c r="R120" s="576">
        <f t="shared" si="6"/>
        <v>644542.62007549999</v>
      </c>
      <c r="S120" s="566">
        <v>24161.5</v>
      </c>
      <c r="T120" s="566">
        <f t="shared" si="7"/>
        <v>939660.04007550003</v>
      </c>
      <c r="U120" s="573">
        <v>0</v>
      </c>
      <c r="V120" s="566">
        <v>0</v>
      </c>
      <c r="W120" s="566">
        <v>0</v>
      </c>
      <c r="X120" s="274">
        <v>0</v>
      </c>
    </row>
    <row r="121" spans="2:24">
      <c r="B121" s="568" t="s">
        <v>603</v>
      </c>
      <c r="C121" s="568">
        <v>2016</v>
      </c>
      <c r="D121" s="568" t="s">
        <v>526</v>
      </c>
      <c r="E121" s="566">
        <v>88831.8</v>
      </c>
      <c r="F121" s="566">
        <v>66476.399999999994</v>
      </c>
      <c r="G121" s="566">
        <v>0</v>
      </c>
      <c r="H121" s="573">
        <f t="shared" si="4"/>
        <v>155308.20000000001</v>
      </c>
      <c r="I121" s="566">
        <v>338263</v>
      </c>
      <c r="J121" s="566">
        <v>0</v>
      </c>
      <c r="K121" s="566">
        <v>0</v>
      </c>
      <c r="L121" s="566">
        <v>9989.92</v>
      </c>
      <c r="M121" s="573">
        <f t="shared" si="5"/>
        <v>348252.92</v>
      </c>
      <c r="N121" s="566">
        <v>489444.40860620001</v>
      </c>
      <c r="O121" s="566">
        <v>0</v>
      </c>
      <c r="P121" s="566">
        <v>13163.37</v>
      </c>
      <c r="Q121" s="566">
        <v>13163.37</v>
      </c>
      <c r="R121" s="576">
        <f t="shared" si="6"/>
        <v>515771.1486062</v>
      </c>
      <c r="S121" s="566">
        <v>35806.1</v>
      </c>
      <c r="T121" s="566">
        <f t="shared" si="7"/>
        <v>1055138.3686062</v>
      </c>
      <c r="U121" s="573">
        <v>0</v>
      </c>
      <c r="V121" s="566">
        <v>0</v>
      </c>
      <c r="W121" s="566">
        <v>0</v>
      </c>
      <c r="X121" s="274">
        <v>0</v>
      </c>
    </row>
    <row r="122" spans="2:24">
      <c r="B122" s="568" t="s">
        <v>536</v>
      </c>
      <c r="C122" s="568">
        <v>2016</v>
      </c>
      <c r="D122" s="568" t="s">
        <v>526</v>
      </c>
      <c r="E122" s="566">
        <v>7501.79</v>
      </c>
      <c r="F122" s="566">
        <v>11510.1</v>
      </c>
      <c r="G122" s="566">
        <v>0</v>
      </c>
      <c r="H122" s="573">
        <f t="shared" si="4"/>
        <v>19011.89</v>
      </c>
      <c r="I122" s="566">
        <v>73816.399999999994</v>
      </c>
      <c r="J122" s="566">
        <v>0</v>
      </c>
      <c r="K122" s="566">
        <v>0</v>
      </c>
      <c r="L122" s="566">
        <v>4223.95</v>
      </c>
      <c r="M122" s="573">
        <f t="shared" si="5"/>
        <v>78040.349999999991</v>
      </c>
      <c r="N122" s="566">
        <v>2215.1418200000003</v>
      </c>
      <c r="O122" s="566">
        <v>0</v>
      </c>
      <c r="P122" s="566">
        <v>0</v>
      </c>
      <c r="Q122" s="566">
        <v>0</v>
      </c>
      <c r="R122" s="576">
        <f t="shared" si="6"/>
        <v>2215.1418200000003</v>
      </c>
      <c r="S122" s="566">
        <v>22277.7</v>
      </c>
      <c r="T122" s="566">
        <f t="shared" si="7"/>
        <v>121545.08181999999</v>
      </c>
      <c r="U122" s="573">
        <v>0</v>
      </c>
      <c r="V122" s="566">
        <v>0</v>
      </c>
      <c r="W122" s="566">
        <v>0</v>
      </c>
      <c r="X122" s="274">
        <v>0</v>
      </c>
    </row>
    <row r="123" spans="2:24">
      <c r="B123" s="568" t="s">
        <v>575</v>
      </c>
      <c r="C123" s="568">
        <v>2016</v>
      </c>
      <c r="D123" s="568" t="s">
        <v>526</v>
      </c>
      <c r="E123" s="566">
        <v>21014.400000000001</v>
      </c>
      <c r="F123" s="566">
        <v>55634</v>
      </c>
      <c r="G123" s="566">
        <v>0</v>
      </c>
      <c r="H123" s="573">
        <f t="shared" si="4"/>
        <v>76648.399999999994</v>
      </c>
      <c r="I123" s="566">
        <v>262754</v>
      </c>
      <c r="J123" s="566">
        <v>0</v>
      </c>
      <c r="K123" s="566">
        <v>0</v>
      </c>
      <c r="L123" s="566">
        <v>0</v>
      </c>
      <c r="M123" s="573">
        <f t="shared" si="5"/>
        <v>262754</v>
      </c>
      <c r="N123" s="566">
        <v>0</v>
      </c>
      <c r="O123" s="566">
        <v>0</v>
      </c>
      <c r="P123" s="566">
        <v>0</v>
      </c>
      <c r="Q123" s="566">
        <v>0</v>
      </c>
      <c r="R123" s="576">
        <f t="shared" si="6"/>
        <v>0</v>
      </c>
      <c r="S123" s="566">
        <v>42574.3</v>
      </c>
      <c r="T123" s="566">
        <f t="shared" si="7"/>
        <v>381976.7</v>
      </c>
      <c r="U123" s="573">
        <v>0</v>
      </c>
      <c r="V123" s="566">
        <v>0</v>
      </c>
      <c r="W123" s="566">
        <v>0</v>
      </c>
      <c r="X123" s="274">
        <v>0</v>
      </c>
    </row>
    <row r="124" spans="2:24">
      <c r="B124" s="568" t="s">
        <v>587</v>
      </c>
      <c r="C124" s="568">
        <v>2016</v>
      </c>
      <c r="D124" s="568" t="s">
        <v>526</v>
      </c>
      <c r="E124" s="566">
        <v>20930.7</v>
      </c>
      <c r="F124" s="566">
        <v>16263</v>
      </c>
      <c r="G124" s="566">
        <v>0</v>
      </c>
      <c r="H124" s="573">
        <f t="shared" si="4"/>
        <v>37193.699999999997</v>
      </c>
      <c r="I124" s="566">
        <v>155841</v>
      </c>
      <c r="J124" s="566">
        <v>0</v>
      </c>
      <c r="K124" s="566">
        <v>0</v>
      </c>
      <c r="L124" s="566">
        <v>9293.9699999999993</v>
      </c>
      <c r="M124" s="573">
        <f t="shared" si="5"/>
        <v>165134.97</v>
      </c>
      <c r="N124" s="566">
        <v>86810.157860000007</v>
      </c>
      <c r="O124" s="566">
        <v>0</v>
      </c>
      <c r="P124" s="566">
        <v>0</v>
      </c>
      <c r="Q124" s="566">
        <v>0</v>
      </c>
      <c r="R124" s="576">
        <f t="shared" si="6"/>
        <v>86810.157860000007</v>
      </c>
      <c r="S124" s="566">
        <v>43.16</v>
      </c>
      <c r="T124" s="566">
        <f t="shared" si="7"/>
        <v>289181.98785999994</v>
      </c>
      <c r="U124" s="573">
        <v>0</v>
      </c>
      <c r="V124" s="566">
        <v>0</v>
      </c>
      <c r="W124" s="566">
        <v>0</v>
      </c>
      <c r="X124" s="274">
        <v>0</v>
      </c>
    </row>
    <row r="125" spans="2:24">
      <c r="B125" s="568" t="s">
        <v>537</v>
      </c>
      <c r="C125" s="568">
        <v>2016</v>
      </c>
      <c r="D125" s="568" t="s">
        <v>526</v>
      </c>
      <c r="E125" s="566">
        <v>8495.02</v>
      </c>
      <c r="F125" s="566">
        <v>14575.4</v>
      </c>
      <c r="G125" s="566">
        <v>0</v>
      </c>
      <c r="H125" s="573">
        <f t="shared" si="4"/>
        <v>23070.42</v>
      </c>
      <c r="I125" s="566">
        <v>109378</v>
      </c>
      <c r="J125" s="566">
        <v>0</v>
      </c>
      <c r="K125" s="566">
        <v>0</v>
      </c>
      <c r="L125" s="566">
        <v>4230.37</v>
      </c>
      <c r="M125" s="573">
        <f t="shared" si="5"/>
        <v>113608.37</v>
      </c>
      <c r="N125" s="566">
        <v>0</v>
      </c>
      <c r="O125" s="566">
        <v>0</v>
      </c>
      <c r="P125" s="566">
        <v>0</v>
      </c>
      <c r="Q125" s="566">
        <v>0</v>
      </c>
      <c r="R125" s="576">
        <f t="shared" si="6"/>
        <v>0</v>
      </c>
      <c r="S125" s="566">
        <v>2730.62</v>
      </c>
      <c r="T125" s="566">
        <f t="shared" si="7"/>
        <v>139409.40999999997</v>
      </c>
      <c r="U125" s="573">
        <v>0</v>
      </c>
      <c r="V125" s="566">
        <v>0</v>
      </c>
      <c r="W125" s="566">
        <v>0</v>
      </c>
      <c r="X125" s="274">
        <v>0</v>
      </c>
    </row>
    <row r="126" spans="2:24">
      <c r="B126" s="568" t="s">
        <v>588</v>
      </c>
      <c r="C126" s="568">
        <v>2016</v>
      </c>
      <c r="D126" s="568" t="s">
        <v>526</v>
      </c>
      <c r="E126" s="566">
        <v>52518.8</v>
      </c>
      <c r="F126" s="566">
        <v>36004.400000000001</v>
      </c>
      <c r="G126" s="566">
        <v>0</v>
      </c>
      <c r="H126" s="573">
        <f t="shared" si="4"/>
        <v>88523.200000000012</v>
      </c>
      <c r="I126" s="566">
        <v>-43410.2</v>
      </c>
      <c r="J126" s="566">
        <v>0</v>
      </c>
      <c r="K126" s="566">
        <v>0</v>
      </c>
      <c r="L126" s="566">
        <v>8504.26</v>
      </c>
      <c r="M126" s="573">
        <f t="shared" si="5"/>
        <v>-34905.939999999995</v>
      </c>
      <c r="N126" s="566">
        <v>348097.56750079995</v>
      </c>
      <c r="O126" s="566">
        <v>0</v>
      </c>
      <c r="P126" s="566">
        <v>0</v>
      </c>
      <c r="Q126" s="566">
        <v>0</v>
      </c>
      <c r="R126" s="576">
        <f t="shared" si="6"/>
        <v>348097.56750079995</v>
      </c>
      <c r="S126" s="566">
        <v>-1241.8</v>
      </c>
      <c r="T126" s="566">
        <f t="shared" si="7"/>
        <v>400473.02750079997</v>
      </c>
      <c r="U126" s="573">
        <v>0</v>
      </c>
      <c r="V126" s="566">
        <v>0</v>
      </c>
      <c r="W126" s="566">
        <v>0</v>
      </c>
      <c r="X126" s="274">
        <v>0</v>
      </c>
    </row>
    <row r="127" spans="2:24">
      <c r="B127" s="568" t="s">
        <v>604</v>
      </c>
      <c r="C127" s="568">
        <v>2016</v>
      </c>
      <c r="D127" s="568" t="s">
        <v>526</v>
      </c>
      <c r="E127" s="566">
        <v>27678.3</v>
      </c>
      <c r="F127" s="566">
        <v>30786.3</v>
      </c>
      <c r="G127" s="566">
        <v>0</v>
      </c>
      <c r="H127" s="573">
        <f t="shared" si="4"/>
        <v>58464.6</v>
      </c>
      <c r="I127" s="566">
        <v>37194</v>
      </c>
      <c r="J127" s="566">
        <v>0</v>
      </c>
      <c r="K127" s="566">
        <v>0</v>
      </c>
      <c r="L127" s="566">
        <v>4368.8500000000004</v>
      </c>
      <c r="M127" s="573">
        <f t="shared" si="5"/>
        <v>41562.85</v>
      </c>
      <c r="N127" s="566">
        <v>294587.56130600005</v>
      </c>
      <c r="O127" s="566">
        <v>0</v>
      </c>
      <c r="P127" s="566">
        <v>16988.125</v>
      </c>
      <c r="Q127" s="566">
        <v>16988.125</v>
      </c>
      <c r="R127" s="576">
        <f t="shared" si="6"/>
        <v>328563.81130600005</v>
      </c>
      <c r="S127" s="566">
        <v>32820.699999999997</v>
      </c>
      <c r="T127" s="566">
        <f t="shared" si="7"/>
        <v>461411.96130600007</v>
      </c>
      <c r="U127" s="573">
        <v>0</v>
      </c>
      <c r="V127" s="566">
        <v>0</v>
      </c>
      <c r="W127" s="566">
        <v>0</v>
      </c>
      <c r="X127" s="274">
        <v>0</v>
      </c>
    </row>
    <row r="128" spans="2:24">
      <c r="B128" s="568" t="s">
        <v>538</v>
      </c>
      <c r="C128" s="568">
        <v>2016</v>
      </c>
      <c r="D128" s="568" t="s">
        <v>526</v>
      </c>
      <c r="E128" s="566">
        <v>41713.699999999997</v>
      </c>
      <c r="F128" s="566">
        <v>47932.2</v>
      </c>
      <c r="G128" s="566">
        <v>0</v>
      </c>
      <c r="H128" s="573">
        <f t="shared" si="4"/>
        <v>89645.9</v>
      </c>
      <c r="I128" s="566">
        <v>154742</v>
      </c>
      <c r="J128" s="566">
        <v>0</v>
      </c>
      <c r="K128" s="566">
        <v>0</v>
      </c>
      <c r="L128" s="566">
        <v>4242.88</v>
      </c>
      <c r="M128" s="573">
        <f t="shared" si="5"/>
        <v>158984.88</v>
      </c>
      <c r="N128" s="566">
        <v>78950.5424317</v>
      </c>
      <c r="O128" s="566">
        <v>0</v>
      </c>
      <c r="P128" s="566">
        <v>2825.76</v>
      </c>
      <c r="Q128" s="566">
        <v>2825.76</v>
      </c>
      <c r="R128" s="576">
        <f t="shared" si="6"/>
        <v>84602.062431699989</v>
      </c>
      <c r="S128" s="566">
        <v>22564.3</v>
      </c>
      <c r="T128" s="566">
        <f t="shared" si="7"/>
        <v>355797.14243169996</v>
      </c>
      <c r="U128" s="573">
        <v>0</v>
      </c>
      <c r="V128" s="566">
        <v>0</v>
      </c>
      <c r="W128" s="566">
        <v>0</v>
      </c>
      <c r="X128" s="274">
        <v>0</v>
      </c>
    </row>
    <row r="129" spans="2:24">
      <c r="B129" s="568" t="s">
        <v>539</v>
      </c>
      <c r="C129" s="568">
        <v>2016</v>
      </c>
      <c r="D129" s="568" t="s">
        <v>526</v>
      </c>
      <c r="E129" s="566">
        <v>53027.5</v>
      </c>
      <c r="F129" s="566">
        <v>108511</v>
      </c>
      <c r="G129" s="566">
        <v>0</v>
      </c>
      <c r="H129" s="573">
        <f t="shared" si="4"/>
        <v>161538.5</v>
      </c>
      <c r="I129" s="566">
        <v>608753</v>
      </c>
      <c r="J129" s="566">
        <v>0</v>
      </c>
      <c r="K129" s="566">
        <v>0</v>
      </c>
      <c r="L129" s="566">
        <v>3826.83</v>
      </c>
      <c r="M129" s="573">
        <f t="shared" si="5"/>
        <v>612579.82999999996</v>
      </c>
      <c r="N129" s="566">
        <v>97243.739727630003</v>
      </c>
      <c r="O129" s="566">
        <v>0</v>
      </c>
      <c r="P129" s="566">
        <v>29248.315000000002</v>
      </c>
      <c r="Q129" s="566">
        <v>29248.315000000002</v>
      </c>
      <c r="R129" s="576">
        <f t="shared" si="6"/>
        <v>155740.36972762999</v>
      </c>
      <c r="S129" s="566">
        <v>104764</v>
      </c>
      <c r="T129" s="566">
        <f t="shared" si="7"/>
        <v>1034622.69972763</v>
      </c>
      <c r="U129" s="573">
        <v>0</v>
      </c>
      <c r="V129" s="566">
        <v>0</v>
      </c>
      <c r="W129" s="566">
        <v>0</v>
      </c>
      <c r="X129" s="274">
        <v>0</v>
      </c>
    </row>
    <row r="130" spans="2:24">
      <c r="B130" s="568" t="s">
        <v>562</v>
      </c>
      <c r="C130" s="568">
        <v>2016</v>
      </c>
      <c r="D130" s="568" t="s">
        <v>526</v>
      </c>
      <c r="E130" s="566">
        <v>16478.5</v>
      </c>
      <c r="F130" s="566">
        <v>27273.9</v>
      </c>
      <c r="G130" s="566">
        <v>0</v>
      </c>
      <c r="H130" s="573">
        <f t="shared" ref="H130:H193" si="8">E130+F130+G130</f>
        <v>43752.4</v>
      </c>
      <c r="I130" s="566">
        <v>106480</v>
      </c>
      <c r="J130" s="566">
        <v>0</v>
      </c>
      <c r="K130" s="566">
        <v>0</v>
      </c>
      <c r="L130" s="566">
        <v>3843.72</v>
      </c>
      <c r="M130" s="573">
        <f t="shared" ref="M130:M193" si="9">I130+J130+K130+L130</f>
        <v>110323.72</v>
      </c>
      <c r="N130" s="566">
        <v>68641.172503000009</v>
      </c>
      <c r="O130" s="566">
        <v>0</v>
      </c>
      <c r="P130" s="566">
        <v>0</v>
      </c>
      <c r="Q130" s="566">
        <v>0</v>
      </c>
      <c r="R130" s="576">
        <f t="shared" ref="R130:R193" si="10">N130+O130+P130+Q130</f>
        <v>68641.172503000009</v>
      </c>
      <c r="S130" s="566">
        <v>12348.9</v>
      </c>
      <c r="T130" s="566">
        <f t="shared" ref="T130:T193" si="11">H130+M130+R130+S130</f>
        <v>235066.192503</v>
      </c>
      <c r="U130" s="573">
        <v>0</v>
      </c>
      <c r="V130" s="566">
        <v>0</v>
      </c>
      <c r="W130" s="566">
        <v>0</v>
      </c>
      <c r="X130" s="274">
        <v>0</v>
      </c>
    </row>
    <row r="131" spans="2:24">
      <c r="B131" s="568" t="s">
        <v>547</v>
      </c>
      <c r="C131" s="568">
        <v>2016</v>
      </c>
      <c r="D131" s="568" t="s">
        <v>526</v>
      </c>
      <c r="E131" s="566">
        <v>47587.8</v>
      </c>
      <c r="F131" s="566">
        <v>37542.300000000003</v>
      </c>
      <c r="G131" s="566">
        <v>0</v>
      </c>
      <c r="H131" s="573">
        <f t="shared" si="8"/>
        <v>85130.1</v>
      </c>
      <c r="I131" s="566">
        <v>72959.600000000006</v>
      </c>
      <c r="J131" s="566">
        <v>0</v>
      </c>
      <c r="K131" s="566">
        <v>0</v>
      </c>
      <c r="L131" s="566">
        <v>11414.4</v>
      </c>
      <c r="M131" s="573">
        <f t="shared" si="9"/>
        <v>84374</v>
      </c>
      <c r="N131" s="566">
        <v>330858.33534303994</v>
      </c>
      <c r="O131" s="566">
        <v>0</v>
      </c>
      <c r="P131" s="566">
        <v>0</v>
      </c>
      <c r="Q131" s="566">
        <v>0</v>
      </c>
      <c r="R131" s="576">
        <f t="shared" si="10"/>
        <v>330858.33534303994</v>
      </c>
      <c r="S131" s="566">
        <v>97056.7</v>
      </c>
      <c r="T131" s="566">
        <f t="shared" si="11"/>
        <v>597419.13534303987</v>
      </c>
      <c r="U131" s="573">
        <v>0</v>
      </c>
      <c r="V131" s="566">
        <v>0</v>
      </c>
      <c r="W131" s="566">
        <v>0</v>
      </c>
      <c r="X131" s="274">
        <v>0</v>
      </c>
    </row>
    <row r="132" spans="2:24">
      <c r="B132" s="568" t="s">
        <v>563</v>
      </c>
      <c r="C132" s="568">
        <v>2016</v>
      </c>
      <c r="D132" s="568" t="s">
        <v>526</v>
      </c>
      <c r="E132" s="566">
        <v>21344.799999999999</v>
      </c>
      <c r="F132" s="566">
        <v>19411.900000000001</v>
      </c>
      <c r="G132" s="566">
        <v>0</v>
      </c>
      <c r="H132" s="573">
        <f t="shared" si="8"/>
        <v>40756.699999999997</v>
      </c>
      <c r="I132" s="566">
        <v>92664.4</v>
      </c>
      <c r="J132" s="566">
        <v>0</v>
      </c>
      <c r="K132" s="566">
        <v>0</v>
      </c>
      <c r="L132" s="566">
        <v>5329.21</v>
      </c>
      <c r="M132" s="573">
        <f t="shared" si="9"/>
        <v>97993.61</v>
      </c>
      <c r="N132" s="566">
        <v>52903.836856199996</v>
      </c>
      <c r="O132" s="566">
        <v>0</v>
      </c>
      <c r="P132" s="566">
        <v>2018.3050000000001</v>
      </c>
      <c r="Q132" s="566">
        <v>2018.3050000000001</v>
      </c>
      <c r="R132" s="576">
        <f t="shared" si="10"/>
        <v>56940.446856199997</v>
      </c>
      <c r="S132" s="566">
        <v>5116.83</v>
      </c>
      <c r="T132" s="566">
        <f t="shared" si="11"/>
        <v>200807.58685619998</v>
      </c>
      <c r="U132" s="573">
        <v>0</v>
      </c>
      <c r="V132" s="566">
        <v>0</v>
      </c>
      <c r="W132" s="566">
        <v>0</v>
      </c>
      <c r="X132" s="274">
        <v>0</v>
      </c>
    </row>
    <row r="133" spans="2:24">
      <c r="B133" s="568" t="s">
        <v>576</v>
      </c>
      <c r="C133" s="568">
        <v>2016</v>
      </c>
      <c r="D133" s="568" t="s">
        <v>526</v>
      </c>
      <c r="E133" s="566">
        <v>-57.37</v>
      </c>
      <c r="F133" s="566">
        <v>936.33</v>
      </c>
      <c r="G133" s="566">
        <v>0</v>
      </c>
      <c r="H133" s="573">
        <f t="shared" si="8"/>
        <v>878.96</v>
      </c>
      <c r="I133" s="566">
        <v>15473.7</v>
      </c>
      <c r="J133" s="566">
        <v>0</v>
      </c>
      <c r="K133" s="566">
        <v>0</v>
      </c>
      <c r="L133" s="566">
        <v>0</v>
      </c>
      <c r="M133" s="573">
        <f t="shared" si="9"/>
        <v>15473.7</v>
      </c>
      <c r="N133" s="566">
        <v>0</v>
      </c>
      <c r="O133" s="566">
        <v>0</v>
      </c>
      <c r="P133" s="566">
        <v>0</v>
      </c>
      <c r="Q133" s="566">
        <v>0</v>
      </c>
      <c r="R133" s="576">
        <f t="shared" si="10"/>
        <v>0</v>
      </c>
      <c r="S133" s="566">
        <v>0</v>
      </c>
      <c r="T133" s="566">
        <f t="shared" si="11"/>
        <v>16352.66</v>
      </c>
      <c r="U133" s="573">
        <v>0</v>
      </c>
      <c r="V133" s="566">
        <v>0</v>
      </c>
      <c r="W133" s="566">
        <v>0</v>
      </c>
      <c r="X133" s="274">
        <v>0</v>
      </c>
    </row>
    <row r="134" spans="2:24">
      <c r="B134" s="568" t="s">
        <v>577</v>
      </c>
      <c r="C134" s="568">
        <v>2016</v>
      </c>
      <c r="D134" s="568" t="s">
        <v>526</v>
      </c>
      <c r="E134" s="566">
        <v>11624.6</v>
      </c>
      <c r="F134" s="566">
        <v>25268.7</v>
      </c>
      <c r="G134" s="566">
        <v>0</v>
      </c>
      <c r="H134" s="573">
        <f t="shared" si="8"/>
        <v>36893.300000000003</v>
      </c>
      <c r="I134" s="566">
        <v>111438</v>
      </c>
      <c r="J134" s="566">
        <v>0</v>
      </c>
      <c r="K134" s="566">
        <v>0</v>
      </c>
      <c r="L134" s="566">
        <v>2970.3</v>
      </c>
      <c r="M134" s="573">
        <f t="shared" si="9"/>
        <v>114408.3</v>
      </c>
      <c r="N134" s="566">
        <v>35146.3249163</v>
      </c>
      <c r="O134" s="566">
        <v>0</v>
      </c>
      <c r="P134" s="566">
        <v>594.64499999999998</v>
      </c>
      <c r="Q134" s="566">
        <v>594.64499999999998</v>
      </c>
      <c r="R134" s="576">
        <f t="shared" si="10"/>
        <v>36335.614916299994</v>
      </c>
      <c r="S134" s="566">
        <v>8629.5499999999993</v>
      </c>
      <c r="T134" s="566">
        <f t="shared" si="11"/>
        <v>196266.76491629999</v>
      </c>
      <c r="U134" s="573">
        <v>0</v>
      </c>
      <c r="V134" s="566">
        <v>0</v>
      </c>
      <c r="W134" s="566">
        <v>0</v>
      </c>
      <c r="X134" s="274">
        <v>0</v>
      </c>
    </row>
    <row r="135" spans="2:24">
      <c r="B135" s="568" t="s">
        <v>596</v>
      </c>
      <c r="C135" s="568">
        <v>2016</v>
      </c>
      <c r="D135" s="568" t="s">
        <v>526</v>
      </c>
      <c r="E135" s="566">
        <v>13148.6</v>
      </c>
      <c r="F135" s="566">
        <v>18476.7</v>
      </c>
      <c r="G135" s="566">
        <v>0</v>
      </c>
      <c r="H135" s="573">
        <f t="shared" si="8"/>
        <v>31625.300000000003</v>
      </c>
      <c r="I135" s="566">
        <v>60010.8</v>
      </c>
      <c r="J135" s="566">
        <v>0</v>
      </c>
      <c r="K135" s="566">
        <v>0</v>
      </c>
      <c r="L135" s="566">
        <v>25397</v>
      </c>
      <c r="M135" s="573">
        <f t="shared" si="9"/>
        <v>85407.8</v>
      </c>
      <c r="N135" s="566">
        <v>124148.65147130002</v>
      </c>
      <c r="O135" s="566">
        <v>0</v>
      </c>
      <c r="P135" s="566">
        <v>0</v>
      </c>
      <c r="Q135" s="566">
        <v>0</v>
      </c>
      <c r="R135" s="576">
        <f t="shared" si="10"/>
        <v>124148.65147130002</v>
      </c>
      <c r="S135" s="566">
        <v>11494.6</v>
      </c>
      <c r="T135" s="566">
        <f t="shared" si="11"/>
        <v>252676.35147130003</v>
      </c>
      <c r="U135" s="573">
        <v>0</v>
      </c>
      <c r="V135" s="566">
        <v>0</v>
      </c>
      <c r="W135" s="566">
        <v>0</v>
      </c>
      <c r="X135" s="274">
        <v>0</v>
      </c>
    </row>
    <row r="136" spans="2:24">
      <c r="B136" s="568" t="s">
        <v>540</v>
      </c>
      <c r="C136" s="568">
        <v>2016</v>
      </c>
      <c r="D136" s="568" t="s">
        <v>526</v>
      </c>
      <c r="E136" s="566">
        <v>-912.01</v>
      </c>
      <c r="F136" s="566">
        <v>-1625.81</v>
      </c>
      <c r="G136" s="566">
        <v>0</v>
      </c>
      <c r="H136" s="573">
        <f t="shared" si="8"/>
        <v>-2537.8199999999997</v>
      </c>
      <c r="I136" s="566">
        <v>289520</v>
      </c>
      <c r="J136" s="566">
        <v>0</v>
      </c>
      <c r="K136" s="566">
        <v>0</v>
      </c>
      <c r="L136" s="566">
        <v>0</v>
      </c>
      <c r="M136" s="573">
        <f t="shared" si="9"/>
        <v>289520</v>
      </c>
      <c r="N136" s="566">
        <v>0</v>
      </c>
      <c r="O136" s="566">
        <v>0</v>
      </c>
      <c r="P136" s="566">
        <v>0</v>
      </c>
      <c r="Q136" s="566">
        <v>0</v>
      </c>
      <c r="R136" s="576">
        <f t="shared" si="10"/>
        <v>0</v>
      </c>
      <c r="S136" s="566">
        <v>-33704.1</v>
      </c>
      <c r="T136" s="566">
        <f t="shared" si="11"/>
        <v>253278.07999999999</v>
      </c>
      <c r="U136" s="573">
        <v>0</v>
      </c>
      <c r="V136" s="566">
        <v>0</v>
      </c>
      <c r="W136" s="566">
        <v>0</v>
      </c>
      <c r="X136" s="274">
        <v>0</v>
      </c>
    </row>
    <row r="137" spans="2:24">
      <c r="B137" s="568" t="s">
        <v>589</v>
      </c>
      <c r="C137" s="568">
        <v>2016</v>
      </c>
      <c r="D137" s="568" t="s">
        <v>526</v>
      </c>
      <c r="E137" s="566">
        <v>0</v>
      </c>
      <c r="F137" s="566">
        <v>13674.2</v>
      </c>
      <c r="G137" s="566">
        <v>0</v>
      </c>
      <c r="H137" s="573">
        <f t="shared" si="8"/>
        <v>13674.2</v>
      </c>
      <c r="I137" s="566">
        <v>104472</v>
      </c>
      <c r="J137" s="566">
        <v>0</v>
      </c>
      <c r="K137" s="566">
        <v>0</v>
      </c>
      <c r="L137" s="566">
        <v>0</v>
      </c>
      <c r="M137" s="573">
        <f t="shared" si="9"/>
        <v>104472</v>
      </c>
      <c r="N137" s="566">
        <v>9566.26</v>
      </c>
      <c r="O137" s="566">
        <v>0</v>
      </c>
      <c r="P137" s="566">
        <v>6502.8150000000005</v>
      </c>
      <c r="Q137" s="566">
        <v>6502.8150000000005</v>
      </c>
      <c r="R137" s="576">
        <f t="shared" si="10"/>
        <v>22571.89</v>
      </c>
      <c r="S137" s="566">
        <v>820.03</v>
      </c>
      <c r="T137" s="566">
        <f t="shared" si="11"/>
        <v>141538.12</v>
      </c>
      <c r="U137" s="573">
        <v>0</v>
      </c>
      <c r="V137" s="566">
        <v>0</v>
      </c>
      <c r="W137" s="566">
        <v>0</v>
      </c>
      <c r="X137" s="274">
        <v>0</v>
      </c>
    </row>
    <row r="138" spans="2:24">
      <c r="B138" s="568" t="s">
        <v>564</v>
      </c>
      <c r="C138" s="568">
        <v>2016</v>
      </c>
      <c r="D138" s="568" t="s">
        <v>526</v>
      </c>
      <c r="E138" s="566">
        <v>0</v>
      </c>
      <c r="F138" s="566">
        <v>23328.9</v>
      </c>
      <c r="G138" s="566">
        <v>0</v>
      </c>
      <c r="H138" s="573">
        <f t="shared" si="8"/>
        <v>23328.9</v>
      </c>
      <c r="I138" s="566">
        <v>133641</v>
      </c>
      <c r="J138" s="566">
        <v>0</v>
      </c>
      <c r="K138" s="566">
        <v>0</v>
      </c>
      <c r="L138" s="566">
        <v>0</v>
      </c>
      <c r="M138" s="573">
        <f t="shared" si="9"/>
        <v>133641</v>
      </c>
      <c r="N138" s="566">
        <v>47671.64</v>
      </c>
      <c r="O138" s="566">
        <v>0</v>
      </c>
      <c r="P138" s="566">
        <v>13071.805</v>
      </c>
      <c r="Q138" s="566">
        <v>13071.805</v>
      </c>
      <c r="R138" s="576">
        <f t="shared" si="10"/>
        <v>73815.25</v>
      </c>
      <c r="S138" s="566">
        <v>9251.15</v>
      </c>
      <c r="T138" s="566">
        <f t="shared" si="11"/>
        <v>240036.3</v>
      </c>
      <c r="U138" s="573">
        <v>0</v>
      </c>
      <c r="V138" s="566">
        <v>0</v>
      </c>
      <c r="W138" s="566">
        <v>0</v>
      </c>
      <c r="X138" s="274">
        <v>0</v>
      </c>
    </row>
    <row r="139" spans="2:24">
      <c r="B139" s="568" t="s">
        <v>597</v>
      </c>
      <c r="C139" s="568">
        <v>2016</v>
      </c>
      <c r="D139" s="568" t="s">
        <v>526</v>
      </c>
      <c r="E139" s="566">
        <v>148028</v>
      </c>
      <c r="F139" s="566">
        <v>44960.9</v>
      </c>
      <c r="G139" s="566">
        <v>0</v>
      </c>
      <c r="H139" s="573">
        <f t="shared" si="8"/>
        <v>192988.9</v>
      </c>
      <c r="I139" s="566">
        <v>1448720</v>
      </c>
      <c r="J139" s="566">
        <v>0</v>
      </c>
      <c r="K139" s="566">
        <v>0</v>
      </c>
      <c r="L139" s="566">
        <v>5320.66</v>
      </c>
      <c r="M139" s="573">
        <f t="shared" si="9"/>
        <v>1454040.66</v>
      </c>
      <c r="N139" s="566">
        <v>1472684.5671324094</v>
      </c>
      <c r="O139" s="566">
        <v>0</v>
      </c>
      <c r="P139" s="566">
        <v>0</v>
      </c>
      <c r="Q139" s="566">
        <v>0</v>
      </c>
      <c r="R139" s="576">
        <f t="shared" si="10"/>
        <v>1472684.5671324094</v>
      </c>
      <c r="S139" s="566">
        <v>0</v>
      </c>
      <c r="T139" s="566">
        <f t="shared" si="11"/>
        <v>3119714.1271324093</v>
      </c>
      <c r="U139" s="573">
        <v>0</v>
      </c>
      <c r="V139" s="566">
        <v>0</v>
      </c>
      <c r="W139" s="566">
        <v>0</v>
      </c>
      <c r="X139" s="274">
        <v>0</v>
      </c>
    </row>
    <row r="140" spans="2:24">
      <c r="B140" s="568" t="s">
        <v>565</v>
      </c>
      <c r="C140" s="568">
        <v>2016</v>
      </c>
      <c r="D140" s="568" t="s">
        <v>526</v>
      </c>
      <c r="E140" s="566">
        <v>29795.3</v>
      </c>
      <c r="F140" s="566">
        <v>26383.4</v>
      </c>
      <c r="G140" s="566">
        <v>0</v>
      </c>
      <c r="H140" s="573">
        <f t="shared" si="8"/>
        <v>56178.7</v>
      </c>
      <c r="I140" s="566">
        <v>83753</v>
      </c>
      <c r="J140" s="566">
        <v>0</v>
      </c>
      <c r="K140" s="566">
        <v>0</v>
      </c>
      <c r="L140" s="566">
        <v>9290.83</v>
      </c>
      <c r="M140" s="573">
        <f t="shared" si="9"/>
        <v>93043.83</v>
      </c>
      <c r="N140" s="566">
        <v>762207.84</v>
      </c>
      <c r="O140" s="566">
        <v>0</v>
      </c>
      <c r="P140" s="566">
        <v>0</v>
      </c>
      <c r="Q140" s="566">
        <v>0</v>
      </c>
      <c r="R140" s="576">
        <f t="shared" si="10"/>
        <v>762207.84</v>
      </c>
      <c r="S140" s="566">
        <v>0</v>
      </c>
      <c r="T140" s="566">
        <f t="shared" si="11"/>
        <v>911430.37</v>
      </c>
      <c r="U140" s="573">
        <v>0</v>
      </c>
      <c r="V140" s="566">
        <v>0</v>
      </c>
      <c r="W140" s="566">
        <v>0</v>
      </c>
      <c r="X140" s="274">
        <v>0</v>
      </c>
    </row>
    <row r="141" spans="2:24">
      <c r="B141" s="568" t="s">
        <v>548</v>
      </c>
      <c r="C141" s="568">
        <v>2016</v>
      </c>
      <c r="D141" s="568" t="s">
        <v>526</v>
      </c>
      <c r="E141" s="566">
        <v>44848.7</v>
      </c>
      <c r="F141" s="566">
        <v>29136.2</v>
      </c>
      <c r="G141" s="566">
        <v>0</v>
      </c>
      <c r="H141" s="573">
        <f t="shared" si="8"/>
        <v>73984.899999999994</v>
      </c>
      <c r="I141" s="566">
        <v>264955</v>
      </c>
      <c r="J141" s="566">
        <v>0</v>
      </c>
      <c r="K141" s="566">
        <v>0</v>
      </c>
      <c r="L141" s="566">
        <v>9311.5400000000009</v>
      </c>
      <c r="M141" s="573">
        <f t="shared" si="9"/>
        <v>274266.53999999998</v>
      </c>
      <c r="N141" s="566">
        <v>482214.78903610009</v>
      </c>
      <c r="O141" s="566">
        <v>0</v>
      </c>
      <c r="P141" s="566">
        <v>0</v>
      </c>
      <c r="Q141" s="566">
        <v>0</v>
      </c>
      <c r="R141" s="576">
        <f t="shared" si="10"/>
        <v>482214.78903610009</v>
      </c>
      <c r="S141" s="566">
        <v>0</v>
      </c>
      <c r="T141" s="566">
        <f t="shared" si="11"/>
        <v>830466.22903609998</v>
      </c>
      <c r="U141" s="573">
        <v>0</v>
      </c>
      <c r="V141" s="566">
        <v>0</v>
      </c>
      <c r="W141" s="566">
        <v>0</v>
      </c>
      <c r="X141" s="274">
        <v>0</v>
      </c>
    </row>
    <row r="142" spans="2:24">
      <c r="B142" s="568" t="s">
        <v>598</v>
      </c>
      <c r="C142" s="568">
        <v>2016</v>
      </c>
      <c r="D142" s="568" t="s">
        <v>526</v>
      </c>
      <c r="E142" s="566">
        <v>18381.900000000001</v>
      </c>
      <c r="F142" s="566">
        <v>16316.6</v>
      </c>
      <c r="G142" s="566">
        <v>0</v>
      </c>
      <c r="H142" s="573">
        <f t="shared" si="8"/>
        <v>34698.5</v>
      </c>
      <c r="I142" s="566">
        <v>139318</v>
      </c>
      <c r="J142" s="566">
        <v>0</v>
      </c>
      <c r="K142" s="566">
        <v>0</v>
      </c>
      <c r="L142" s="566">
        <v>3844.55</v>
      </c>
      <c r="M142" s="573">
        <f t="shared" si="9"/>
        <v>143162.54999999999</v>
      </c>
      <c r="N142" s="566">
        <v>0</v>
      </c>
      <c r="O142" s="566">
        <v>0</v>
      </c>
      <c r="P142" s="566">
        <v>0</v>
      </c>
      <c r="Q142" s="566">
        <v>0</v>
      </c>
      <c r="R142" s="576">
        <f t="shared" si="10"/>
        <v>0</v>
      </c>
      <c r="S142" s="566">
        <v>0</v>
      </c>
      <c r="T142" s="566">
        <f t="shared" si="11"/>
        <v>177861.05</v>
      </c>
      <c r="U142" s="573">
        <v>0</v>
      </c>
      <c r="V142" s="566">
        <v>0</v>
      </c>
      <c r="W142" s="566">
        <v>0</v>
      </c>
      <c r="X142" s="274">
        <v>0</v>
      </c>
    </row>
    <row r="143" spans="2:24">
      <c r="B143" s="568" t="s">
        <v>527</v>
      </c>
      <c r="C143" s="568">
        <v>2016</v>
      </c>
      <c r="D143" s="568" t="s">
        <v>526</v>
      </c>
      <c r="E143" s="566">
        <v>25416.9</v>
      </c>
      <c r="F143" s="566">
        <v>23368</v>
      </c>
      <c r="G143" s="566">
        <v>0</v>
      </c>
      <c r="H143" s="573">
        <f t="shared" si="8"/>
        <v>48784.9</v>
      </c>
      <c r="I143" s="566">
        <v>145366</v>
      </c>
      <c r="J143" s="566">
        <v>0</v>
      </c>
      <c r="K143" s="566">
        <v>0</v>
      </c>
      <c r="L143" s="566">
        <v>8482.2099999999991</v>
      </c>
      <c r="M143" s="573">
        <f t="shared" si="9"/>
        <v>153848.21</v>
      </c>
      <c r="N143" s="566">
        <v>15970.8025822</v>
      </c>
      <c r="O143" s="566">
        <v>0</v>
      </c>
      <c r="P143" s="566">
        <v>3421.32</v>
      </c>
      <c r="Q143" s="566">
        <v>3421.32</v>
      </c>
      <c r="R143" s="576">
        <f t="shared" si="10"/>
        <v>22813.442582200001</v>
      </c>
      <c r="S143" s="566">
        <v>473.91</v>
      </c>
      <c r="T143" s="566">
        <f t="shared" si="11"/>
        <v>225920.46258219998</v>
      </c>
      <c r="U143" s="573">
        <v>0</v>
      </c>
      <c r="V143" s="566">
        <v>0</v>
      </c>
      <c r="W143" s="566">
        <v>0</v>
      </c>
      <c r="X143" s="274">
        <v>0</v>
      </c>
    </row>
    <row r="144" spans="2:24">
      <c r="B144" s="568" t="s">
        <v>549</v>
      </c>
      <c r="C144" s="568">
        <v>2016</v>
      </c>
      <c r="D144" s="568" t="s">
        <v>526</v>
      </c>
      <c r="E144" s="566">
        <v>33812.9</v>
      </c>
      <c r="F144" s="566">
        <v>28136.400000000001</v>
      </c>
      <c r="G144" s="566">
        <v>0</v>
      </c>
      <c r="H144" s="573">
        <f t="shared" si="8"/>
        <v>61949.3</v>
      </c>
      <c r="I144" s="566">
        <v>209530</v>
      </c>
      <c r="J144" s="566">
        <v>0</v>
      </c>
      <c r="K144" s="566">
        <v>0</v>
      </c>
      <c r="L144" s="566">
        <v>9386.6</v>
      </c>
      <c r="M144" s="573">
        <f t="shared" si="9"/>
        <v>218916.6</v>
      </c>
      <c r="N144" s="566">
        <v>103658.19964000001</v>
      </c>
      <c r="O144" s="566">
        <v>0</v>
      </c>
      <c r="P144" s="566">
        <v>10160.744999999999</v>
      </c>
      <c r="Q144" s="566">
        <v>10160.744999999999</v>
      </c>
      <c r="R144" s="576">
        <f t="shared" si="10"/>
        <v>123979.68964</v>
      </c>
      <c r="S144" s="566">
        <v>595.4</v>
      </c>
      <c r="T144" s="566">
        <f t="shared" si="11"/>
        <v>405440.98964000004</v>
      </c>
      <c r="U144" s="573">
        <v>0</v>
      </c>
      <c r="V144" s="566">
        <v>0</v>
      </c>
      <c r="W144" s="566">
        <v>0</v>
      </c>
      <c r="X144" s="274">
        <v>0</v>
      </c>
    </row>
    <row r="145" spans="2:24">
      <c r="B145" s="568" t="s">
        <v>578</v>
      </c>
      <c r="C145" s="568">
        <v>2016</v>
      </c>
      <c r="D145" s="568" t="s">
        <v>526</v>
      </c>
      <c r="E145" s="566">
        <v>207125</v>
      </c>
      <c r="F145" s="566">
        <v>61559.4</v>
      </c>
      <c r="G145" s="566">
        <v>0</v>
      </c>
      <c r="H145" s="573">
        <f t="shared" si="8"/>
        <v>268684.40000000002</v>
      </c>
      <c r="I145" s="566">
        <v>1772630</v>
      </c>
      <c r="J145" s="566">
        <v>0</v>
      </c>
      <c r="K145" s="566">
        <v>0</v>
      </c>
      <c r="L145" s="566">
        <v>1796.06</v>
      </c>
      <c r="M145" s="573">
        <f t="shared" si="9"/>
        <v>1774426.06</v>
      </c>
      <c r="N145" s="566">
        <v>649395.95464059978</v>
      </c>
      <c r="O145" s="566">
        <v>0</v>
      </c>
      <c r="P145" s="566">
        <v>0</v>
      </c>
      <c r="Q145" s="566">
        <v>0</v>
      </c>
      <c r="R145" s="576">
        <f t="shared" si="10"/>
        <v>649395.95464059978</v>
      </c>
      <c r="S145" s="566">
        <v>0</v>
      </c>
      <c r="T145" s="566">
        <f t="shared" si="11"/>
        <v>2692506.4146405999</v>
      </c>
      <c r="U145" s="573">
        <v>0</v>
      </c>
      <c r="V145" s="566">
        <v>0</v>
      </c>
      <c r="W145" s="566">
        <v>0</v>
      </c>
      <c r="X145" s="274">
        <v>0</v>
      </c>
    </row>
    <row r="146" spans="2:24">
      <c r="B146" s="568" t="s">
        <v>590</v>
      </c>
      <c r="C146" s="568">
        <v>2016</v>
      </c>
      <c r="D146" s="568" t="s">
        <v>526</v>
      </c>
      <c r="E146" s="566">
        <v>0</v>
      </c>
      <c r="F146" s="566">
        <v>0</v>
      </c>
      <c r="G146" s="566">
        <v>0</v>
      </c>
      <c r="H146" s="573">
        <f t="shared" si="8"/>
        <v>0</v>
      </c>
      <c r="I146" s="566">
        <v>0</v>
      </c>
      <c r="J146" s="566">
        <v>0</v>
      </c>
      <c r="K146" s="566">
        <v>0</v>
      </c>
      <c r="L146" s="566">
        <v>0</v>
      </c>
      <c r="M146" s="573">
        <f t="shared" si="9"/>
        <v>0</v>
      </c>
      <c r="N146" s="566">
        <v>0</v>
      </c>
      <c r="O146" s="566">
        <v>0</v>
      </c>
      <c r="P146" s="566">
        <v>0</v>
      </c>
      <c r="Q146" s="566">
        <v>0</v>
      </c>
      <c r="R146" s="576">
        <f t="shared" si="10"/>
        <v>0</v>
      </c>
      <c r="S146" s="566">
        <v>0</v>
      </c>
      <c r="T146" s="566">
        <f t="shared" si="11"/>
        <v>0</v>
      </c>
      <c r="U146" s="573">
        <v>0</v>
      </c>
      <c r="V146" s="566">
        <v>17255300</v>
      </c>
      <c r="W146" s="566">
        <v>0</v>
      </c>
      <c r="X146" s="274">
        <v>0</v>
      </c>
    </row>
    <row r="147" spans="2:24">
      <c r="B147" s="568" t="s">
        <v>605</v>
      </c>
      <c r="C147" s="568">
        <v>2016</v>
      </c>
      <c r="D147" s="568" t="s">
        <v>526</v>
      </c>
      <c r="E147" s="566">
        <v>97527.1</v>
      </c>
      <c r="F147" s="566">
        <v>178826</v>
      </c>
      <c r="G147" s="566">
        <v>0</v>
      </c>
      <c r="H147" s="573">
        <f t="shared" si="8"/>
        <v>276353.09999999998</v>
      </c>
      <c r="I147" s="566">
        <v>6289760</v>
      </c>
      <c r="J147" s="566">
        <v>0</v>
      </c>
      <c r="K147" s="566">
        <v>0</v>
      </c>
      <c r="L147" s="566">
        <v>10589.3</v>
      </c>
      <c r="M147" s="573">
        <f t="shared" si="9"/>
        <v>6300349.2999999998</v>
      </c>
      <c r="N147" s="566">
        <v>348153</v>
      </c>
      <c r="O147" s="566">
        <v>0</v>
      </c>
      <c r="P147" s="566">
        <v>0</v>
      </c>
      <c r="Q147" s="566">
        <v>0</v>
      </c>
      <c r="R147" s="576">
        <f t="shared" si="10"/>
        <v>348153</v>
      </c>
      <c r="S147" s="566">
        <v>150376</v>
      </c>
      <c r="T147" s="566">
        <f t="shared" si="11"/>
        <v>7075231.3999999994</v>
      </c>
      <c r="U147" s="573">
        <v>0</v>
      </c>
      <c r="V147" s="566">
        <v>0</v>
      </c>
      <c r="W147" s="566">
        <v>0</v>
      </c>
      <c r="X147" s="274">
        <v>0</v>
      </c>
    </row>
    <row r="148" spans="2:24">
      <c r="B148" s="568" t="s">
        <v>606</v>
      </c>
      <c r="C148" s="568">
        <v>2016</v>
      </c>
      <c r="D148" s="568" t="s">
        <v>526</v>
      </c>
      <c r="E148" s="566">
        <v>478133</v>
      </c>
      <c r="F148" s="566">
        <v>79578</v>
      </c>
      <c r="G148" s="566">
        <v>0</v>
      </c>
      <c r="H148" s="573">
        <f t="shared" si="8"/>
        <v>557711</v>
      </c>
      <c r="I148" s="566">
        <v>-201991</v>
      </c>
      <c r="J148" s="566">
        <v>0</v>
      </c>
      <c r="K148" s="566">
        <v>0</v>
      </c>
      <c r="L148" s="566">
        <v>723162</v>
      </c>
      <c r="M148" s="573">
        <f t="shared" si="9"/>
        <v>521171</v>
      </c>
      <c r="N148" s="566">
        <v>4648644.0384853994</v>
      </c>
      <c r="O148" s="566">
        <v>1097956.3799999997</v>
      </c>
      <c r="P148" s="566">
        <v>0</v>
      </c>
      <c r="Q148" s="566">
        <v>0</v>
      </c>
      <c r="R148" s="576">
        <f t="shared" si="10"/>
        <v>5746600.4184853993</v>
      </c>
      <c r="S148" s="566">
        <v>625305</v>
      </c>
      <c r="T148" s="566">
        <f t="shared" si="11"/>
        <v>7450787.4184853993</v>
      </c>
      <c r="U148" s="573">
        <v>0</v>
      </c>
      <c r="V148" s="566">
        <v>0</v>
      </c>
      <c r="W148" s="566">
        <v>0</v>
      </c>
      <c r="X148" s="274">
        <v>0</v>
      </c>
    </row>
    <row r="149" spans="2:24">
      <c r="B149" s="568" t="s">
        <v>566</v>
      </c>
      <c r="C149" s="568">
        <v>2016</v>
      </c>
      <c r="D149" s="568" t="s">
        <v>526</v>
      </c>
      <c r="E149" s="566">
        <v>397823</v>
      </c>
      <c r="F149" s="566">
        <v>67632.5</v>
      </c>
      <c r="G149" s="566">
        <v>0</v>
      </c>
      <c r="H149" s="573">
        <f t="shared" si="8"/>
        <v>465455.5</v>
      </c>
      <c r="I149" s="566">
        <v>1634350</v>
      </c>
      <c r="J149" s="566">
        <v>0</v>
      </c>
      <c r="K149" s="566">
        <v>0</v>
      </c>
      <c r="L149" s="566">
        <v>779594</v>
      </c>
      <c r="M149" s="573">
        <f t="shared" si="9"/>
        <v>2413944</v>
      </c>
      <c r="N149" s="566">
        <v>1732946.3680500002</v>
      </c>
      <c r="O149" s="566">
        <v>0</v>
      </c>
      <c r="P149" s="566">
        <v>2720570.5</v>
      </c>
      <c r="Q149" s="566">
        <v>2720570.5</v>
      </c>
      <c r="R149" s="576">
        <f t="shared" si="10"/>
        <v>7174087.3680499997</v>
      </c>
      <c r="S149" s="566">
        <v>201753</v>
      </c>
      <c r="T149" s="566">
        <f t="shared" si="11"/>
        <v>10255239.86805</v>
      </c>
      <c r="U149" s="573">
        <v>0</v>
      </c>
      <c r="V149" s="566">
        <v>0</v>
      </c>
      <c r="W149" s="566">
        <v>0</v>
      </c>
      <c r="X149" s="274">
        <v>0</v>
      </c>
    </row>
    <row r="150" spans="2:24">
      <c r="B150" s="568" t="s">
        <v>550</v>
      </c>
      <c r="C150" s="568">
        <v>2016</v>
      </c>
      <c r="D150" s="568" t="s">
        <v>526</v>
      </c>
      <c r="E150" s="566">
        <v>428631</v>
      </c>
      <c r="F150" s="566">
        <v>51263.6</v>
      </c>
      <c r="G150" s="566">
        <v>0</v>
      </c>
      <c r="H150" s="573">
        <f t="shared" si="8"/>
        <v>479894.6</v>
      </c>
      <c r="I150" s="566">
        <v>3489390</v>
      </c>
      <c r="J150" s="566">
        <v>0</v>
      </c>
      <c r="K150" s="566">
        <v>0</v>
      </c>
      <c r="L150" s="566">
        <v>88427.4</v>
      </c>
      <c r="M150" s="573">
        <f t="shared" si="9"/>
        <v>3577817.4</v>
      </c>
      <c r="N150" s="566">
        <v>7034840.0758223999</v>
      </c>
      <c r="O150" s="566">
        <v>0</v>
      </c>
      <c r="P150" s="566">
        <v>150032</v>
      </c>
      <c r="Q150" s="566">
        <v>150032</v>
      </c>
      <c r="R150" s="576">
        <f t="shared" si="10"/>
        <v>7334904.0758223999</v>
      </c>
      <c r="S150" s="566">
        <v>138675</v>
      </c>
      <c r="T150" s="566">
        <f t="shared" si="11"/>
        <v>11531291.0758224</v>
      </c>
      <c r="U150" s="573">
        <v>0</v>
      </c>
      <c r="V150" s="566">
        <v>0</v>
      </c>
      <c r="W150" s="566">
        <v>0</v>
      </c>
      <c r="X150" s="274">
        <v>0</v>
      </c>
    </row>
    <row r="151" spans="2:24">
      <c r="B151" s="568" t="s">
        <v>551</v>
      </c>
      <c r="C151" s="568">
        <v>2016</v>
      </c>
      <c r="D151" s="568" t="s">
        <v>526</v>
      </c>
      <c r="E151" s="566">
        <v>182242</v>
      </c>
      <c r="F151" s="566">
        <v>59793</v>
      </c>
      <c r="G151" s="566">
        <v>0</v>
      </c>
      <c r="H151" s="573">
        <f t="shared" si="8"/>
        <v>242035</v>
      </c>
      <c r="I151" s="566">
        <v>1053240</v>
      </c>
      <c r="J151" s="566">
        <v>0</v>
      </c>
      <c r="K151" s="566">
        <v>0</v>
      </c>
      <c r="L151" s="566">
        <v>-8207.5</v>
      </c>
      <c r="M151" s="573">
        <f t="shared" si="9"/>
        <v>1045032.5</v>
      </c>
      <c r="N151" s="566">
        <v>865992.62061299966</v>
      </c>
      <c r="O151" s="566">
        <v>0</v>
      </c>
      <c r="P151" s="566">
        <v>0</v>
      </c>
      <c r="Q151" s="566">
        <v>0</v>
      </c>
      <c r="R151" s="576">
        <f t="shared" si="10"/>
        <v>865992.62061299966</v>
      </c>
      <c r="S151" s="566">
        <v>54023.1</v>
      </c>
      <c r="T151" s="566">
        <f t="shared" si="11"/>
        <v>2207083.2206129995</v>
      </c>
      <c r="U151" s="573">
        <v>0</v>
      </c>
      <c r="V151" s="566">
        <v>0</v>
      </c>
      <c r="W151" s="566">
        <v>0</v>
      </c>
      <c r="X151" s="274">
        <v>0</v>
      </c>
    </row>
    <row r="152" spans="2:24">
      <c r="B152" s="568" t="s">
        <v>567</v>
      </c>
      <c r="C152" s="568">
        <v>2016</v>
      </c>
      <c r="D152" s="568" t="s">
        <v>526</v>
      </c>
      <c r="E152" s="566">
        <v>144558</v>
      </c>
      <c r="F152" s="566">
        <v>36339.4</v>
      </c>
      <c r="G152" s="566">
        <v>0</v>
      </c>
      <c r="H152" s="573">
        <f t="shared" si="8"/>
        <v>180897.4</v>
      </c>
      <c r="I152" s="566">
        <v>-988958</v>
      </c>
      <c r="J152" s="566">
        <v>0</v>
      </c>
      <c r="K152" s="566">
        <v>0</v>
      </c>
      <c r="L152" s="566">
        <v>128100</v>
      </c>
      <c r="M152" s="573">
        <f t="shared" si="9"/>
        <v>-860858</v>
      </c>
      <c r="N152" s="566">
        <v>0</v>
      </c>
      <c r="O152" s="566">
        <v>4243752.3262239601</v>
      </c>
      <c r="P152" s="566">
        <v>0</v>
      </c>
      <c r="Q152" s="566">
        <v>0</v>
      </c>
      <c r="R152" s="576">
        <f t="shared" si="10"/>
        <v>4243752.3262239601</v>
      </c>
      <c r="S152" s="566">
        <v>168503</v>
      </c>
      <c r="T152" s="566">
        <f t="shared" si="11"/>
        <v>3732294.7262239601</v>
      </c>
      <c r="U152" s="573">
        <v>0</v>
      </c>
      <c r="V152" s="566">
        <v>0</v>
      </c>
      <c r="W152" s="566">
        <v>0</v>
      </c>
      <c r="X152" s="274">
        <v>0</v>
      </c>
    </row>
    <row r="153" spans="2:24">
      <c r="B153" s="568" t="s">
        <v>599</v>
      </c>
      <c r="C153" s="568">
        <v>2016</v>
      </c>
      <c r="D153" s="568" t="s">
        <v>526</v>
      </c>
      <c r="E153" s="566">
        <v>95384.4</v>
      </c>
      <c r="F153" s="566">
        <v>-47995.9</v>
      </c>
      <c r="G153" s="566">
        <v>0</v>
      </c>
      <c r="H153" s="573">
        <f t="shared" si="8"/>
        <v>47388.499999999993</v>
      </c>
      <c r="I153" s="566">
        <v>2651800</v>
      </c>
      <c r="J153" s="566">
        <v>0</v>
      </c>
      <c r="K153" s="566">
        <v>0</v>
      </c>
      <c r="L153" s="566">
        <v>17438.099999999999</v>
      </c>
      <c r="M153" s="573">
        <f t="shared" si="9"/>
        <v>2669238.1</v>
      </c>
      <c r="N153" s="566">
        <v>0</v>
      </c>
      <c r="O153" s="566">
        <v>0</v>
      </c>
      <c r="P153" s="566">
        <v>0</v>
      </c>
      <c r="Q153" s="566">
        <v>0</v>
      </c>
      <c r="R153" s="576">
        <f t="shared" si="10"/>
        <v>0</v>
      </c>
      <c r="S153" s="566">
        <v>55903.4</v>
      </c>
      <c r="T153" s="566">
        <f t="shared" si="11"/>
        <v>2772530</v>
      </c>
      <c r="U153" s="573">
        <v>0</v>
      </c>
      <c r="V153" s="566">
        <v>0</v>
      </c>
      <c r="W153" s="566">
        <v>0</v>
      </c>
      <c r="X153" s="274">
        <v>0</v>
      </c>
    </row>
    <row r="154" spans="2:24">
      <c r="B154" s="568" t="s">
        <v>541</v>
      </c>
      <c r="C154" s="568">
        <v>2016</v>
      </c>
      <c r="D154" s="568" t="s">
        <v>526</v>
      </c>
      <c r="E154" s="566">
        <v>205590</v>
      </c>
      <c r="F154" s="566">
        <v>34512.699999999997</v>
      </c>
      <c r="G154" s="566">
        <v>0</v>
      </c>
      <c r="H154" s="573">
        <f t="shared" si="8"/>
        <v>240102.7</v>
      </c>
      <c r="I154" s="566">
        <v>1322310</v>
      </c>
      <c r="J154" s="566">
        <v>0</v>
      </c>
      <c r="K154" s="566">
        <v>0</v>
      </c>
      <c r="L154" s="566">
        <v>233055</v>
      </c>
      <c r="M154" s="573">
        <f t="shared" si="9"/>
        <v>1555365</v>
      </c>
      <c r="N154" s="566">
        <v>4358932.3438485814</v>
      </c>
      <c r="O154" s="566">
        <v>0</v>
      </c>
      <c r="P154" s="566">
        <v>0</v>
      </c>
      <c r="Q154" s="566">
        <v>0</v>
      </c>
      <c r="R154" s="576">
        <f t="shared" si="10"/>
        <v>4358932.3438485814</v>
      </c>
      <c r="S154" s="566">
        <v>117485</v>
      </c>
      <c r="T154" s="566">
        <f t="shared" si="11"/>
        <v>6271885.0438485816</v>
      </c>
      <c r="U154" s="573">
        <v>0</v>
      </c>
      <c r="V154" s="566">
        <v>0</v>
      </c>
      <c r="W154" s="566">
        <v>0</v>
      </c>
      <c r="X154" s="274">
        <v>0</v>
      </c>
    </row>
    <row r="155" spans="2:24">
      <c r="B155" s="568" t="s">
        <v>591</v>
      </c>
      <c r="C155" s="568">
        <v>2016</v>
      </c>
      <c r="D155" s="568" t="s">
        <v>526</v>
      </c>
      <c r="E155" s="566">
        <v>402436</v>
      </c>
      <c r="F155" s="566">
        <v>20171.099999999999</v>
      </c>
      <c r="G155" s="566">
        <v>0</v>
      </c>
      <c r="H155" s="573">
        <f t="shared" si="8"/>
        <v>422607.1</v>
      </c>
      <c r="I155" s="566">
        <v>-774556</v>
      </c>
      <c r="J155" s="566">
        <v>0</v>
      </c>
      <c r="K155" s="566">
        <v>0</v>
      </c>
      <c r="L155" s="566">
        <v>813434</v>
      </c>
      <c r="M155" s="573">
        <f t="shared" si="9"/>
        <v>38878</v>
      </c>
      <c r="N155" s="566">
        <v>4532081.5363596017</v>
      </c>
      <c r="O155" s="566">
        <v>0</v>
      </c>
      <c r="P155" s="566">
        <v>0</v>
      </c>
      <c r="Q155" s="566">
        <v>0</v>
      </c>
      <c r="R155" s="576">
        <f t="shared" si="10"/>
        <v>4532081.5363596017</v>
      </c>
      <c r="S155" s="566">
        <v>159651</v>
      </c>
      <c r="T155" s="566">
        <f t="shared" si="11"/>
        <v>5153217.6363596013</v>
      </c>
      <c r="U155" s="573">
        <v>0</v>
      </c>
      <c r="V155" s="566">
        <v>0</v>
      </c>
      <c r="W155" s="566">
        <v>0</v>
      </c>
      <c r="X155" s="274">
        <v>0</v>
      </c>
    </row>
    <row r="156" spans="2:24">
      <c r="B156" s="568" t="s">
        <v>542</v>
      </c>
      <c r="C156" s="568">
        <v>2016</v>
      </c>
      <c r="D156" s="568" t="s">
        <v>526</v>
      </c>
      <c r="E156" s="566">
        <v>951463</v>
      </c>
      <c r="F156" s="566">
        <v>929757</v>
      </c>
      <c r="G156" s="566">
        <v>0</v>
      </c>
      <c r="H156" s="573">
        <f t="shared" si="8"/>
        <v>1881220</v>
      </c>
      <c r="I156" s="566">
        <v>991923</v>
      </c>
      <c r="J156" s="566">
        <v>0</v>
      </c>
      <c r="K156" s="566">
        <v>0</v>
      </c>
      <c r="L156" s="566">
        <v>356666</v>
      </c>
      <c r="M156" s="573">
        <f t="shared" si="9"/>
        <v>1348589</v>
      </c>
      <c r="N156" s="566">
        <v>0</v>
      </c>
      <c r="O156" s="566">
        <v>0</v>
      </c>
      <c r="P156" s="566">
        <v>9407386.2750000432</v>
      </c>
      <c r="Q156" s="566">
        <v>9407386.2750000432</v>
      </c>
      <c r="R156" s="576">
        <f t="shared" si="10"/>
        <v>18814772.550000086</v>
      </c>
      <c r="S156" s="566">
        <v>421570</v>
      </c>
      <c r="T156" s="566">
        <f t="shared" si="11"/>
        <v>22466151.550000086</v>
      </c>
      <c r="U156" s="573">
        <v>0</v>
      </c>
      <c r="V156" s="566">
        <v>0</v>
      </c>
      <c r="W156" s="566">
        <v>0</v>
      </c>
      <c r="X156" s="274">
        <v>0</v>
      </c>
    </row>
    <row r="157" spans="2:24">
      <c r="B157" s="568" t="s">
        <v>579</v>
      </c>
      <c r="C157" s="568">
        <v>2016</v>
      </c>
      <c r="D157" s="568" t="s">
        <v>526</v>
      </c>
      <c r="E157" s="566">
        <v>20398</v>
      </c>
      <c r="F157" s="566">
        <v>53013.5</v>
      </c>
      <c r="G157" s="566">
        <v>0</v>
      </c>
      <c r="H157" s="573">
        <f t="shared" si="8"/>
        <v>73411.5</v>
      </c>
      <c r="I157" s="566">
        <v>452780</v>
      </c>
      <c r="J157" s="566">
        <v>0</v>
      </c>
      <c r="K157" s="566">
        <v>0</v>
      </c>
      <c r="L157" s="566">
        <v>0</v>
      </c>
      <c r="M157" s="573">
        <f t="shared" si="9"/>
        <v>452780</v>
      </c>
      <c r="N157" s="566">
        <v>0</v>
      </c>
      <c r="O157" s="566">
        <v>0</v>
      </c>
      <c r="P157" s="566">
        <v>0</v>
      </c>
      <c r="Q157" s="566">
        <v>0</v>
      </c>
      <c r="R157" s="576">
        <f t="shared" si="10"/>
        <v>0</v>
      </c>
      <c r="S157" s="566">
        <v>0</v>
      </c>
      <c r="T157" s="566">
        <f t="shared" si="11"/>
        <v>526191.5</v>
      </c>
      <c r="U157" s="573">
        <v>0</v>
      </c>
      <c r="V157" s="566">
        <v>0</v>
      </c>
      <c r="W157" s="566">
        <v>0</v>
      </c>
      <c r="X157" s="274">
        <v>0</v>
      </c>
    </row>
    <row r="158" spans="2:24">
      <c r="B158" s="568" t="s">
        <v>580</v>
      </c>
      <c r="C158" s="568">
        <v>2016</v>
      </c>
      <c r="D158" s="568" t="s">
        <v>526</v>
      </c>
      <c r="E158" s="566">
        <v>1340310</v>
      </c>
      <c r="F158" s="566">
        <v>205321</v>
      </c>
      <c r="G158" s="566">
        <v>0</v>
      </c>
      <c r="H158" s="573">
        <f t="shared" si="8"/>
        <v>1545631</v>
      </c>
      <c r="I158" s="566">
        <v>12312100</v>
      </c>
      <c r="J158" s="566">
        <v>0</v>
      </c>
      <c r="K158" s="566">
        <v>0</v>
      </c>
      <c r="L158" s="566">
        <v>92781.7</v>
      </c>
      <c r="M158" s="573">
        <f t="shared" si="9"/>
        <v>12404881.699999999</v>
      </c>
      <c r="N158" s="566">
        <v>3315007.5678750006</v>
      </c>
      <c r="O158" s="566">
        <v>16725057.704052128</v>
      </c>
      <c r="P158" s="566">
        <v>0</v>
      </c>
      <c r="Q158" s="566">
        <v>0</v>
      </c>
      <c r="R158" s="576">
        <f t="shared" si="10"/>
        <v>20040065.271927129</v>
      </c>
      <c r="S158" s="566">
        <v>5929.68</v>
      </c>
      <c r="T158" s="566">
        <f t="shared" si="11"/>
        <v>33996507.651927128</v>
      </c>
      <c r="U158" s="573">
        <v>0</v>
      </c>
      <c r="V158" s="566">
        <v>0</v>
      </c>
      <c r="W158" s="566">
        <v>0</v>
      </c>
      <c r="X158" s="274">
        <v>0</v>
      </c>
    </row>
    <row r="159" spans="2:24">
      <c r="B159" s="568" t="s">
        <v>552</v>
      </c>
      <c r="C159" s="568">
        <v>2016</v>
      </c>
      <c r="D159" s="568" t="s">
        <v>526</v>
      </c>
      <c r="E159" s="566">
        <v>318081</v>
      </c>
      <c r="F159" s="566">
        <v>16878.099999999999</v>
      </c>
      <c r="G159" s="566">
        <v>0</v>
      </c>
      <c r="H159" s="573">
        <f t="shared" si="8"/>
        <v>334959.09999999998</v>
      </c>
      <c r="I159" s="566">
        <v>2610080</v>
      </c>
      <c r="J159" s="566">
        <v>0</v>
      </c>
      <c r="K159" s="566">
        <v>0</v>
      </c>
      <c r="L159" s="566">
        <v>0</v>
      </c>
      <c r="M159" s="573">
        <f t="shared" si="9"/>
        <v>2610080</v>
      </c>
      <c r="N159" s="566">
        <v>4863231.7918115901</v>
      </c>
      <c r="O159" s="566">
        <v>0</v>
      </c>
      <c r="P159" s="566">
        <v>0</v>
      </c>
      <c r="Q159" s="566">
        <v>0</v>
      </c>
      <c r="R159" s="576">
        <f t="shared" si="10"/>
        <v>4863231.7918115901</v>
      </c>
      <c r="S159" s="566">
        <v>96658.9</v>
      </c>
      <c r="T159" s="566">
        <f t="shared" si="11"/>
        <v>7904929.791811591</v>
      </c>
      <c r="U159" s="573">
        <v>0</v>
      </c>
      <c r="V159" s="566">
        <v>0</v>
      </c>
      <c r="W159" s="566">
        <v>0</v>
      </c>
      <c r="X159" s="274">
        <v>0</v>
      </c>
    </row>
    <row r="160" spans="2:24">
      <c r="B160" s="568" t="s">
        <v>543</v>
      </c>
      <c r="C160" s="568">
        <v>2016</v>
      </c>
      <c r="D160" s="568" t="s">
        <v>526</v>
      </c>
      <c r="E160" s="566">
        <v>23899.599999999999</v>
      </c>
      <c r="F160" s="566">
        <v>1441.53</v>
      </c>
      <c r="G160" s="566">
        <v>0</v>
      </c>
      <c r="H160" s="573">
        <f t="shared" si="8"/>
        <v>25341.129999999997</v>
      </c>
      <c r="I160" s="566">
        <v>893572</v>
      </c>
      <c r="J160" s="566">
        <v>0</v>
      </c>
      <c r="K160" s="566">
        <v>0</v>
      </c>
      <c r="L160" s="566">
        <v>0</v>
      </c>
      <c r="M160" s="573">
        <f t="shared" si="9"/>
        <v>893572</v>
      </c>
      <c r="N160" s="566">
        <v>0</v>
      </c>
      <c r="O160" s="566">
        <v>0</v>
      </c>
      <c r="P160" s="566">
        <v>0</v>
      </c>
      <c r="Q160" s="566">
        <v>0</v>
      </c>
      <c r="R160" s="576">
        <f t="shared" si="10"/>
        <v>0</v>
      </c>
      <c r="S160" s="566">
        <v>0</v>
      </c>
      <c r="T160" s="566">
        <f t="shared" si="11"/>
        <v>918913.13</v>
      </c>
      <c r="U160" s="573">
        <v>0</v>
      </c>
      <c r="V160" s="566">
        <v>0</v>
      </c>
      <c r="W160" s="566">
        <v>0</v>
      </c>
      <c r="X160" s="274">
        <v>0</v>
      </c>
    </row>
    <row r="161" spans="2:24">
      <c r="B161" s="568" t="s">
        <v>581</v>
      </c>
      <c r="C161" s="568">
        <v>2016</v>
      </c>
      <c r="D161" s="568" t="s">
        <v>526</v>
      </c>
      <c r="E161" s="566">
        <v>133986</v>
      </c>
      <c r="F161" s="566">
        <v>20105.5</v>
      </c>
      <c r="G161" s="566">
        <v>0</v>
      </c>
      <c r="H161" s="573">
        <f t="shared" si="8"/>
        <v>154091.5</v>
      </c>
      <c r="I161" s="566">
        <v>1198300</v>
      </c>
      <c r="J161" s="566">
        <v>0</v>
      </c>
      <c r="K161" s="566">
        <v>0</v>
      </c>
      <c r="L161" s="566">
        <v>96170</v>
      </c>
      <c r="M161" s="573">
        <f t="shared" si="9"/>
        <v>1294470</v>
      </c>
      <c r="N161" s="566">
        <v>1211081.0957160101</v>
      </c>
      <c r="O161" s="566">
        <v>0</v>
      </c>
      <c r="P161" s="566">
        <v>0</v>
      </c>
      <c r="Q161" s="566">
        <v>0</v>
      </c>
      <c r="R161" s="576">
        <f t="shared" si="10"/>
        <v>1211081.0957160101</v>
      </c>
      <c r="S161" s="566">
        <v>47285</v>
      </c>
      <c r="T161" s="566">
        <f t="shared" si="11"/>
        <v>2706927.5957160098</v>
      </c>
      <c r="U161" s="573">
        <v>0</v>
      </c>
      <c r="V161" s="566">
        <v>0</v>
      </c>
      <c r="W161" s="566">
        <v>0</v>
      </c>
      <c r="X161" s="274">
        <v>0</v>
      </c>
    </row>
    <row r="162" spans="2:24">
      <c r="B162" s="568" t="s">
        <v>600</v>
      </c>
      <c r="C162" s="568">
        <v>2016</v>
      </c>
      <c r="D162" s="568" t="s">
        <v>526</v>
      </c>
      <c r="E162" s="566">
        <v>57866.6</v>
      </c>
      <c r="F162" s="566">
        <v>7912.41</v>
      </c>
      <c r="G162" s="566">
        <v>0</v>
      </c>
      <c r="H162" s="573">
        <f t="shared" si="8"/>
        <v>65779.009999999995</v>
      </c>
      <c r="I162" s="566">
        <v>382466</v>
      </c>
      <c r="J162" s="566">
        <v>0</v>
      </c>
      <c r="K162" s="566">
        <v>0</v>
      </c>
      <c r="L162" s="566">
        <v>245968</v>
      </c>
      <c r="M162" s="573">
        <f t="shared" si="9"/>
        <v>628434</v>
      </c>
      <c r="N162" s="566">
        <v>489686.12199999997</v>
      </c>
      <c r="O162" s="566">
        <v>0</v>
      </c>
      <c r="P162" s="566">
        <v>0</v>
      </c>
      <c r="Q162" s="566">
        <v>0</v>
      </c>
      <c r="R162" s="576">
        <f t="shared" si="10"/>
        <v>489686.12199999997</v>
      </c>
      <c r="S162" s="566">
        <v>130338</v>
      </c>
      <c r="T162" s="566">
        <f t="shared" si="11"/>
        <v>1314237.132</v>
      </c>
      <c r="U162" s="573">
        <v>0</v>
      </c>
      <c r="V162" s="566">
        <v>0</v>
      </c>
      <c r="W162" s="566">
        <v>0</v>
      </c>
      <c r="X162" s="274">
        <v>0</v>
      </c>
    </row>
    <row r="163" spans="2:24">
      <c r="B163" s="568" t="s">
        <v>582</v>
      </c>
      <c r="C163" s="568">
        <v>2016</v>
      </c>
      <c r="D163" s="568" t="s">
        <v>526</v>
      </c>
      <c r="E163" s="566">
        <v>16931.7</v>
      </c>
      <c r="F163" s="566">
        <v>33989.1</v>
      </c>
      <c r="G163" s="566">
        <v>0</v>
      </c>
      <c r="H163" s="573">
        <f t="shared" si="8"/>
        <v>50920.800000000003</v>
      </c>
      <c r="I163" s="566">
        <v>109041</v>
      </c>
      <c r="J163" s="566">
        <v>0</v>
      </c>
      <c r="K163" s="566">
        <v>0</v>
      </c>
      <c r="L163" s="566">
        <v>0</v>
      </c>
      <c r="M163" s="573">
        <f t="shared" si="9"/>
        <v>109041</v>
      </c>
      <c r="N163" s="566">
        <v>0</v>
      </c>
      <c r="O163" s="566">
        <v>0</v>
      </c>
      <c r="P163" s="566">
        <v>0</v>
      </c>
      <c r="Q163" s="566">
        <v>0</v>
      </c>
      <c r="R163" s="576">
        <f t="shared" si="10"/>
        <v>0</v>
      </c>
      <c r="S163" s="566">
        <v>0</v>
      </c>
      <c r="T163" s="566">
        <f t="shared" si="11"/>
        <v>159961.79999999999</v>
      </c>
      <c r="U163" s="573">
        <v>0</v>
      </c>
      <c r="V163" s="566">
        <v>0</v>
      </c>
      <c r="W163" s="566">
        <v>0</v>
      </c>
      <c r="X163" s="274">
        <v>0</v>
      </c>
    </row>
    <row r="164" spans="2:24">
      <c r="B164" s="568" t="s">
        <v>544</v>
      </c>
      <c r="C164" s="568">
        <v>2016</v>
      </c>
      <c r="D164" s="568" t="s">
        <v>526</v>
      </c>
      <c r="E164" s="566">
        <v>46978.5</v>
      </c>
      <c r="F164" s="566">
        <v>51791.9</v>
      </c>
      <c r="G164" s="566">
        <v>0</v>
      </c>
      <c r="H164" s="573">
        <f t="shared" si="8"/>
        <v>98770.4</v>
      </c>
      <c r="I164" s="566">
        <v>1673170</v>
      </c>
      <c r="J164" s="566">
        <v>0</v>
      </c>
      <c r="K164" s="566">
        <v>0</v>
      </c>
      <c r="L164" s="566">
        <v>0</v>
      </c>
      <c r="M164" s="573">
        <f t="shared" si="9"/>
        <v>1673170</v>
      </c>
      <c r="N164" s="566">
        <v>0</v>
      </c>
      <c r="O164" s="566">
        <v>0</v>
      </c>
      <c r="P164" s="566">
        <v>0</v>
      </c>
      <c r="Q164" s="566">
        <v>0</v>
      </c>
      <c r="R164" s="576">
        <f t="shared" si="10"/>
        <v>0</v>
      </c>
      <c r="S164" s="566">
        <v>0</v>
      </c>
      <c r="T164" s="566">
        <f t="shared" si="11"/>
        <v>1771940.4</v>
      </c>
      <c r="U164" s="573">
        <v>0</v>
      </c>
      <c r="V164" s="566">
        <v>0</v>
      </c>
      <c r="W164" s="566">
        <v>0</v>
      </c>
      <c r="X164" s="274">
        <v>0</v>
      </c>
    </row>
    <row r="165" spans="2:24">
      <c r="B165" s="568" t="s">
        <v>703</v>
      </c>
      <c r="C165" s="568">
        <v>2016</v>
      </c>
      <c r="D165" s="568" t="s">
        <v>526</v>
      </c>
      <c r="E165" s="566">
        <v>35436.300000000003</v>
      </c>
      <c r="F165" s="566">
        <v>19702.7</v>
      </c>
      <c r="G165" s="566">
        <v>0</v>
      </c>
      <c r="H165" s="573">
        <f t="shared" si="8"/>
        <v>55139</v>
      </c>
      <c r="I165" s="566">
        <v>675912</v>
      </c>
      <c r="J165" s="566">
        <v>0</v>
      </c>
      <c r="K165" s="566">
        <v>0</v>
      </c>
      <c r="L165" s="566">
        <v>63412.3</v>
      </c>
      <c r="M165" s="573">
        <f t="shared" si="9"/>
        <v>739324.3</v>
      </c>
      <c r="N165" s="566">
        <v>1215427.4796515899</v>
      </c>
      <c r="O165" s="566">
        <v>0</v>
      </c>
      <c r="P165" s="566">
        <v>0</v>
      </c>
      <c r="Q165" s="566">
        <v>0</v>
      </c>
      <c r="R165" s="576">
        <f t="shared" si="10"/>
        <v>1215427.4796515899</v>
      </c>
      <c r="S165" s="566">
        <v>23828.400000000001</v>
      </c>
      <c r="T165" s="566">
        <f t="shared" si="11"/>
        <v>2033719.1796515898</v>
      </c>
      <c r="U165" s="573">
        <v>0</v>
      </c>
      <c r="V165" s="566">
        <v>0</v>
      </c>
      <c r="W165" s="566">
        <v>0</v>
      </c>
      <c r="X165" s="274">
        <v>0</v>
      </c>
    </row>
    <row r="166" spans="2:24">
      <c r="B166" s="568" t="s">
        <v>601</v>
      </c>
      <c r="C166" s="568">
        <v>2016</v>
      </c>
      <c r="D166" s="568" t="s">
        <v>526</v>
      </c>
      <c r="E166" s="566">
        <v>30642.9</v>
      </c>
      <c r="F166" s="566">
        <v>7566</v>
      </c>
      <c r="G166" s="566">
        <v>0</v>
      </c>
      <c r="H166" s="573">
        <f t="shared" si="8"/>
        <v>38208.9</v>
      </c>
      <c r="I166" s="566">
        <v>119835</v>
      </c>
      <c r="J166" s="566">
        <v>0</v>
      </c>
      <c r="K166" s="566">
        <v>0</v>
      </c>
      <c r="L166" s="566">
        <v>-33.24</v>
      </c>
      <c r="M166" s="573">
        <f t="shared" si="9"/>
        <v>119801.76</v>
      </c>
      <c r="N166" s="566">
        <v>28973</v>
      </c>
      <c r="O166" s="566">
        <v>0</v>
      </c>
      <c r="P166" s="566">
        <v>0</v>
      </c>
      <c r="Q166" s="566">
        <v>0</v>
      </c>
      <c r="R166" s="576">
        <f t="shared" si="10"/>
        <v>28973</v>
      </c>
      <c r="S166" s="566">
        <v>48517.4</v>
      </c>
      <c r="T166" s="566">
        <f t="shared" si="11"/>
        <v>235501.06</v>
      </c>
      <c r="U166" s="573">
        <v>0</v>
      </c>
      <c r="V166" s="566">
        <v>0</v>
      </c>
      <c r="W166" s="566">
        <v>0</v>
      </c>
      <c r="X166" s="274">
        <v>0</v>
      </c>
    </row>
    <row r="167" spans="2:24">
      <c r="B167" s="568" t="s">
        <v>704</v>
      </c>
      <c r="C167" s="568">
        <v>2016</v>
      </c>
      <c r="D167" s="568" t="s">
        <v>526</v>
      </c>
      <c r="E167" s="566">
        <v>5315.35</v>
      </c>
      <c r="F167" s="566">
        <v>19696.099999999999</v>
      </c>
      <c r="G167" s="566">
        <v>0</v>
      </c>
      <c r="H167" s="573">
        <f t="shared" si="8"/>
        <v>25011.449999999997</v>
      </c>
      <c r="I167" s="566">
        <v>25483.200000000001</v>
      </c>
      <c r="J167" s="566">
        <v>0</v>
      </c>
      <c r="K167" s="566">
        <v>0</v>
      </c>
      <c r="L167" s="566">
        <v>0</v>
      </c>
      <c r="M167" s="573">
        <f t="shared" si="9"/>
        <v>25483.200000000001</v>
      </c>
      <c r="N167" s="566">
        <v>0</v>
      </c>
      <c r="O167" s="566">
        <v>0</v>
      </c>
      <c r="P167" s="566">
        <v>0</v>
      </c>
      <c r="Q167" s="566">
        <v>0</v>
      </c>
      <c r="R167" s="576">
        <f t="shared" si="10"/>
        <v>0</v>
      </c>
      <c r="S167" s="566">
        <v>75.63</v>
      </c>
      <c r="T167" s="566">
        <f t="shared" si="11"/>
        <v>50570.279999999992</v>
      </c>
      <c r="U167" s="573">
        <v>0</v>
      </c>
      <c r="V167" s="566">
        <v>0</v>
      </c>
      <c r="W167" s="566">
        <v>0</v>
      </c>
      <c r="X167" s="274">
        <v>0</v>
      </c>
    </row>
    <row r="168" spans="2:24">
      <c r="B168" s="568" t="s">
        <v>705</v>
      </c>
      <c r="C168" s="568">
        <v>2016</v>
      </c>
      <c r="D168" s="568" t="s">
        <v>526</v>
      </c>
      <c r="E168" s="566">
        <v>6858.49</v>
      </c>
      <c r="F168" s="566">
        <v>5333.47</v>
      </c>
      <c r="G168" s="566">
        <v>0</v>
      </c>
      <c r="H168" s="573">
        <f t="shared" si="8"/>
        <v>12191.96</v>
      </c>
      <c r="I168" s="566">
        <v>65889.5</v>
      </c>
      <c r="J168" s="566">
        <v>0</v>
      </c>
      <c r="K168" s="566">
        <v>0</v>
      </c>
      <c r="L168" s="566">
        <v>0</v>
      </c>
      <c r="M168" s="573">
        <f t="shared" si="9"/>
        <v>65889.5</v>
      </c>
      <c r="N168" s="566">
        <v>0</v>
      </c>
      <c r="O168" s="566">
        <v>0</v>
      </c>
      <c r="P168" s="566">
        <v>0</v>
      </c>
      <c r="Q168" s="566">
        <v>0</v>
      </c>
      <c r="R168" s="576">
        <f t="shared" si="10"/>
        <v>0</v>
      </c>
      <c r="S168" s="566">
        <v>0</v>
      </c>
      <c r="T168" s="566">
        <f t="shared" si="11"/>
        <v>78081.459999999992</v>
      </c>
      <c r="U168" s="573">
        <v>0</v>
      </c>
      <c r="V168" s="566">
        <v>0</v>
      </c>
      <c r="W168" s="566">
        <v>0</v>
      </c>
      <c r="X168" s="274">
        <v>0</v>
      </c>
    </row>
    <row r="169" spans="2:24">
      <c r="B169" s="568" t="s">
        <v>592</v>
      </c>
      <c r="C169" s="568">
        <v>2016</v>
      </c>
      <c r="D169" s="568" t="s">
        <v>526</v>
      </c>
      <c r="E169" s="566">
        <v>157650</v>
      </c>
      <c r="F169" s="566">
        <v>21558.3</v>
      </c>
      <c r="G169" s="566">
        <v>0</v>
      </c>
      <c r="H169" s="573">
        <f t="shared" si="8"/>
        <v>179208.3</v>
      </c>
      <c r="I169" s="566">
        <v>3745870</v>
      </c>
      <c r="J169" s="566">
        <v>0</v>
      </c>
      <c r="K169" s="566">
        <v>0</v>
      </c>
      <c r="L169" s="566">
        <v>0</v>
      </c>
      <c r="M169" s="573">
        <f t="shared" si="9"/>
        <v>3745870</v>
      </c>
      <c r="N169" s="566">
        <v>0</v>
      </c>
      <c r="O169" s="566">
        <v>2180883.39326791</v>
      </c>
      <c r="P169" s="566">
        <v>0</v>
      </c>
      <c r="Q169" s="566">
        <v>0</v>
      </c>
      <c r="R169" s="576">
        <f t="shared" si="10"/>
        <v>2180883.39326791</v>
      </c>
      <c r="S169" s="566">
        <v>19192.7</v>
      </c>
      <c r="T169" s="566">
        <f t="shared" si="11"/>
        <v>6125154.39326791</v>
      </c>
      <c r="U169" s="573">
        <v>0</v>
      </c>
      <c r="V169" s="566">
        <v>0</v>
      </c>
      <c r="W169" s="566">
        <v>0</v>
      </c>
      <c r="X169" s="274">
        <v>0</v>
      </c>
    </row>
    <row r="170" spans="2:24">
      <c r="B170" s="568" t="s">
        <v>545</v>
      </c>
      <c r="C170" s="568">
        <v>2016</v>
      </c>
      <c r="D170" s="568" t="s">
        <v>526</v>
      </c>
      <c r="E170" s="566">
        <v>1025580</v>
      </c>
      <c r="F170" s="566">
        <v>23011</v>
      </c>
      <c r="G170" s="566">
        <v>0</v>
      </c>
      <c r="H170" s="573">
        <f t="shared" si="8"/>
        <v>1048591</v>
      </c>
      <c r="I170" s="566">
        <v>-215743</v>
      </c>
      <c r="J170" s="566">
        <v>0</v>
      </c>
      <c r="K170" s="566">
        <v>0</v>
      </c>
      <c r="L170" s="566">
        <v>119537</v>
      </c>
      <c r="M170" s="573">
        <f t="shared" si="9"/>
        <v>-96206</v>
      </c>
      <c r="N170" s="566">
        <v>0</v>
      </c>
      <c r="O170" s="566">
        <v>38149619.850000009</v>
      </c>
      <c r="P170" s="566">
        <v>0</v>
      </c>
      <c r="Q170" s="566">
        <v>0</v>
      </c>
      <c r="R170" s="576">
        <f t="shared" si="10"/>
        <v>38149619.850000009</v>
      </c>
      <c r="S170" s="566">
        <v>20489</v>
      </c>
      <c r="T170" s="566">
        <f t="shared" si="11"/>
        <v>39122493.850000009</v>
      </c>
      <c r="U170" s="573">
        <v>0</v>
      </c>
      <c r="V170" s="566">
        <v>0</v>
      </c>
      <c r="W170" s="566">
        <v>0</v>
      </c>
      <c r="X170" s="274">
        <v>0</v>
      </c>
    </row>
    <row r="171" spans="2:24">
      <c r="B171" s="568" t="s">
        <v>706</v>
      </c>
      <c r="C171" s="568">
        <v>2016</v>
      </c>
      <c r="D171" s="568" t="s">
        <v>526</v>
      </c>
      <c r="E171" s="566">
        <v>9300.65</v>
      </c>
      <c r="F171" s="566">
        <v>8348.86</v>
      </c>
      <c r="G171" s="566">
        <v>0</v>
      </c>
      <c r="H171" s="573">
        <f t="shared" si="8"/>
        <v>17649.510000000002</v>
      </c>
      <c r="I171" s="566">
        <v>35408.1</v>
      </c>
      <c r="J171" s="566">
        <v>0</v>
      </c>
      <c r="K171" s="566">
        <v>0</v>
      </c>
      <c r="L171" s="566">
        <v>0</v>
      </c>
      <c r="M171" s="573">
        <f t="shared" si="9"/>
        <v>35408.1</v>
      </c>
      <c r="N171" s="566">
        <v>0</v>
      </c>
      <c r="O171" s="566">
        <v>0</v>
      </c>
      <c r="P171" s="566">
        <v>0</v>
      </c>
      <c r="Q171" s="566">
        <v>0</v>
      </c>
      <c r="R171" s="576">
        <f t="shared" si="10"/>
        <v>0</v>
      </c>
      <c r="S171" s="566">
        <v>0</v>
      </c>
      <c r="T171" s="566">
        <f t="shared" si="11"/>
        <v>53057.61</v>
      </c>
      <c r="U171" s="573">
        <v>0</v>
      </c>
      <c r="V171" s="566">
        <v>0</v>
      </c>
      <c r="W171" s="566">
        <v>0</v>
      </c>
      <c r="X171" s="274">
        <v>0</v>
      </c>
    </row>
    <row r="172" spans="2:24">
      <c r="B172" s="568" t="s">
        <v>707</v>
      </c>
      <c r="C172" s="568">
        <v>2016</v>
      </c>
      <c r="D172" s="568" t="s">
        <v>526</v>
      </c>
      <c r="E172" s="566">
        <v>122450</v>
      </c>
      <c r="F172" s="566">
        <v>46337.1</v>
      </c>
      <c r="G172" s="566">
        <v>0</v>
      </c>
      <c r="H172" s="573">
        <f t="shared" si="8"/>
        <v>168787.1</v>
      </c>
      <c r="I172" s="566">
        <v>678117</v>
      </c>
      <c r="J172" s="566">
        <v>0</v>
      </c>
      <c r="K172" s="566">
        <v>0</v>
      </c>
      <c r="L172" s="566">
        <v>241482</v>
      </c>
      <c r="M172" s="573">
        <f t="shared" si="9"/>
        <v>919599</v>
      </c>
      <c r="N172" s="566">
        <v>0</v>
      </c>
      <c r="O172" s="566">
        <v>0</v>
      </c>
      <c r="P172" s="566">
        <v>0</v>
      </c>
      <c r="Q172" s="566">
        <v>0</v>
      </c>
      <c r="R172" s="576">
        <f t="shared" si="10"/>
        <v>0</v>
      </c>
      <c r="S172" s="566">
        <v>35742.6</v>
      </c>
      <c r="T172" s="566">
        <f t="shared" si="11"/>
        <v>1124128.7000000002</v>
      </c>
      <c r="U172" s="573">
        <v>0</v>
      </c>
      <c r="V172" s="566">
        <v>0</v>
      </c>
      <c r="W172" s="566">
        <v>2881870</v>
      </c>
      <c r="X172" s="274">
        <v>0</v>
      </c>
    </row>
    <row r="173" spans="2:24">
      <c r="B173" s="568" t="s">
        <v>593</v>
      </c>
      <c r="C173" s="568">
        <v>2016</v>
      </c>
      <c r="D173" s="568" t="s">
        <v>526</v>
      </c>
      <c r="E173" s="566">
        <v>13225.5</v>
      </c>
      <c r="F173" s="566">
        <v>88388.4</v>
      </c>
      <c r="G173" s="566">
        <v>0</v>
      </c>
      <c r="H173" s="573">
        <f t="shared" si="8"/>
        <v>101613.9</v>
      </c>
      <c r="I173" s="566">
        <v>267398</v>
      </c>
      <c r="J173" s="566">
        <v>0</v>
      </c>
      <c r="K173" s="566">
        <v>0</v>
      </c>
      <c r="L173" s="566">
        <v>0</v>
      </c>
      <c r="M173" s="573">
        <f t="shared" si="9"/>
        <v>267398</v>
      </c>
      <c r="N173" s="566">
        <v>0</v>
      </c>
      <c r="O173" s="566">
        <v>0</v>
      </c>
      <c r="P173" s="566">
        <v>0</v>
      </c>
      <c r="Q173" s="566">
        <v>0</v>
      </c>
      <c r="R173" s="576">
        <f t="shared" si="10"/>
        <v>0</v>
      </c>
      <c r="S173" s="566">
        <v>423703</v>
      </c>
      <c r="T173" s="566">
        <f t="shared" si="11"/>
        <v>792714.9</v>
      </c>
      <c r="U173" s="573">
        <v>0</v>
      </c>
      <c r="V173" s="566">
        <v>0</v>
      </c>
      <c r="W173" s="566">
        <v>0</v>
      </c>
      <c r="X173" s="274">
        <v>0</v>
      </c>
    </row>
    <row r="174" spans="2:24">
      <c r="B174" s="568" t="s">
        <v>608</v>
      </c>
      <c r="C174" s="568">
        <v>2016</v>
      </c>
      <c r="D174" s="568" t="s">
        <v>526</v>
      </c>
      <c r="E174" s="566">
        <v>-93.73</v>
      </c>
      <c r="F174" s="566">
        <v>24803.3</v>
      </c>
      <c r="G174" s="566">
        <v>0</v>
      </c>
      <c r="H174" s="573">
        <f t="shared" si="8"/>
        <v>24709.57</v>
      </c>
      <c r="I174" s="566">
        <v>1684620</v>
      </c>
      <c r="J174" s="566">
        <v>0</v>
      </c>
      <c r="K174" s="566">
        <v>0</v>
      </c>
      <c r="L174" s="566">
        <v>0</v>
      </c>
      <c r="M174" s="573">
        <f t="shared" si="9"/>
        <v>1684620</v>
      </c>
      <c r="N174" s="566">
        <v>0</v>
      </c>
      <c r="O174" s="566">
        <v>0</v>
      </c>
      <c r="P174" s="566">
        <v>0</v>
      </c>
      <c r="Q174" s="566">
        <v>0</v>
      </c>
      <c r="R174" s="576">
        <f t="shared" si="10"/>
        <v>0</v>
      </c>
      <c r="S174" s="566">
        <v>807467</v>
      </c>
      <c r="T174" s="566">
        <f t="shared" si="11"/>
        <v>2516796.5700000003</v>
      </c>
      <c r="U174" s="573">
        <v>0</v>
      </c>
      <c r="V174" s="566">
        <v>0</v>
      </c>
      <c r="W174" s="566">
        <v>0</v>
      </c>
      <c r="X174" s="274">
        <v>0</v>
      </c>
    </row>
    <row r="175" spans="2:24">
      <c r="B175" s="568" t="s">
        <v>708</v>
      </c>
      <c r="C175" s="568">
        <v>2016</v>
      </c>
      <c r="D175" s="568" t="s">
        <v>526</v>
      </c>
      <c r="E175" s="566">
        <v>52800.1</v>
      </c>
      <c r="F175" s="566">
        <v>46401.1</v>
      </c>
      <c r="G175" s="566">
        <v>0</v>
      </c>
      <c r="H175" s="573">
        <f t="shared" si="8"/>
        <v>99201.2</v>
      </c>
      <c r="I175" s="566">
        <v>887955</v>
      </c>
      <c r="J175" s="566">
        <v>0</v>
      </c>
      <c r="K175" s="566">
        <v>0</v>
      </c>
      <c r="L175" s="566">
        <v>0</v>
      </c>
      <c r="M175" s="573">
        <f t="shared" si="9"/>
        <v>887955</v>
      </c>
      <c r="N175" s="566">
        <v>0</v>
      </c>
      <c r="O175" s="566">
        <v>0</v>
      </c>
      <c r="P175" s="566">
        <v>0</v>
      </c>
      <c r="Q175" s="566">
        <v>0</v>
      </c>
      <c r="R175" s="576">
        <f t="shared" si="10"/>
        <v>0</v>
      </c>
      <c r="S175" s="566">
        <v>0</v>
      </c>
      <c r="T175" s="566">
        <f t="shared" si="11"/>
        <v>987156.2</v>
      </c>
      <c r="U175" s="573">
        <v>0</v>
      </c>
      <c r="V175" s="566">
        <v>0</v>
      </c>
      <c r="W175" s="566">
        <v>0</v>
      </c>
      <c r="X175" s="274">
        <v>0</v>
      </c>
    </row>
    <row r="176" spans="2:24">
      <c r="B176" s="568" t="s">
        <v>594</v>
      </c>
      <c r="C176" s="568">
        <v>2016</v>
      </c>
      <c r="D176" s="568" t="s">
        <v>526</v>
      </c>
      <c r="E176" s="566">
        <v>52800.1</v>
      </c>
      <c r="F176" s="566">
        <v>43079.1</v>
      </c>
      <c r="G176" s="566">
        <v>0</v>
      </c>
      <c r="H176" s="573">
        <f t="shared" si="8"/>
        <v>95879.2</v>
      </c>
      <c r="I176" s="566">
        <v>1526340</v>
      </c>
      <c r="J176" s="566">
        <v>0</v>
      </c>
      <c r="K176" s="566">
        <v>0</v>
      </c>
      <c r="L176" s="566">
        <v>0</v>
      </c>
      <c r="M176" s="573">
        <f t="shared" si="9"/>
        <v>1526340</v>
      </c>
      <c r="N176" s="566">
        <v>0</v>
      </c>
      <c r="O176" s="566">
        <v>0</v>
      </c>
      <c r="P176" s="566">
        <v>0</v>
      </c>
      <c r="Q176" s="566">
        <v>0</v>
      </c>
      <c r="R176" s="576">
        <f t="shared" si="10"/>
        <v>0</v>
      </c>
      <c r="S176" s="566">
        <v>0</v>
      </c>
      <c r="T176" s="566">
        <f t="shared" si="11"/>
        <v>1622219.2</v>
      </c>
      <c r="U176" s="573">
        <v>0</v>
      </c>
      <c r="V176" s="566">
        <v>0</v>
      </c>
      <c r="W176" s="566">
        <v>0</v>
      </c>
      <c r="X176" s="274">
        <v>0</v>
      </c>
    </row>
    <row r="177" spans="2:24">
      <c r="B177" s="568" t="s">
        <v>609</v>
      </c>
      <c r="C177" s="568">
        <v>2016</v>
      </c>
      <c r="D177" s="568" t="s">
        <v>526</v>
      </c>
      <c r="E177" s="566">
        <v>24750.400000000001</v>
      </c>
      <c r="F177" s="566">
        <v>58485.8</v>
      </c>
      <c r="G177" s="566">
        <v>0</v>
      </c>
      <c r="H177" s="573">
        <f t="shared" si="8"/>
        <v>83236.200000000012</v>
      </c>
      <c r="I177" s="566">
        <v>2120560</v>
      </c>
      <c r="J177" s="566">
        <v>0</v>
      </c>
      <c r="K177" s="566">
        <v>0</v>
      </c>
      <c r="L177" s="566">
        <v>0</v>
      </c>
      <c r="M177" s="573">
        <f t="shared" si="9"/>
        <v>2120560</v>
      </c>
      <c r="N177" s="566">
        <v>0</v>
      </c>
      <c r="O177" s="566">
        <v>0</v>
      </c>
      <c r="P177" s="566">
        <v>0</v>
      </c>
      <c r="Q177" s="566">
        <v>0</v>
      </c>
      <c r="R177" s="576">
        <f t="shared" si="10"/>
        <v>0</v>
      </c>
      <c r="S177" s="566">
        <v>0</v>
      </c>
      <c r="T177" s="566">
        <f t="shared" si="11"/>
        <v>2203796.2000000002</v>
      </c>
      <c r="U177" s="573">
        <v>0</v>
      </c>
      <c r="V177" s="566">
        <v>0</v>
      </c>
      <c r="W177" s="566">
        <v>0</v>
      </c>
      <c r="X177" s="274">
        <v>0</v>
      </c>
    </row>
    <row r="178" spans="2:24">
      <c r="B178" s="568" t="s">
        <v>657</v>
      </c>
      <c r="C178" s="568">
        <v>2016</v>
      </c>
      <c r="D178" s="568" t="s">
        <v>526</v>
      </c>
      <c r="E178" s="566">
        <v>16500.400000000001</v>
      </c>
      <c r="F178" s="566">
        <v>22734.2</v>
      </c>
      <c r="G178" s="566">
        <v>0</v>
      </c>
      <c r="H178" s="573">
        <f t="shared" si="8"/>
        <v>39234.600000000006</v>
      </c>
      <c r="I178" s="566">
        <v>233404</v>
      </c>
      <c r="J178" s="566">
        <v>0</v>
      </c>
      <c r="K178" s="566">
        <v>0</v>
      </c>
      <c r="L178" s="566">
        <v>0</v>
      </c>
      <c r="M178" s="573">
        <f t="shared" si="9"/>
        <v>233404</v>
      </c>
      <c r="N178" s="566">
        <v>0</v>
      </c>
      <c r="O178" s="566">
        <v>0</v>
      </c>
      <c r="P178" s="566">
        <v>0</v>
      </c>
      <c r="Q178" s="566">
        <v>0</v>
      </c>
      <c r="R178" s="576">
        <f t="shared" si="10"/>
        <v>0</v>
      </c>
      <c r="S178" s="566">
        <v>0</v>
      </c>
      <c r="T178" s="566">
        <f t="shared" si="11"/>
        <v>272638.59999999998</v>
      </c>
      <c r="U178" s="573">
        <v>0</v>
      </c>
      <c r="V178" s="566">
        <v>0</v>
      </c>
      <c r="W178" s="566">
        <v>0</v>
      </c>
      <c r="X178" s="274">
        <v>0</v>
      </c>
    </row>
    <row r="179" spans="2:24">
      <c r="B179" s="568" t="s">
        <v>748</v>
      </c>
      <c r="C179" s="568">
        <v>2016</v>
      </c>
      <c r="D179" s="568" t="s">
        <v>526</v>
      </c>
      <c r="E179" s="566">
        <v>34623.9</v>
      </c>
      <c r="F179" s="566">
        <v>40870</v>
      </c>
      <c r="G179" s="566">
        <v>0</v>
      </c>
      <c r="H179" s="573">
        <f t="shared" si="8"/>
        <v>75493.899999999994</v>
      </c>
      <c r="I179" s="566">
        <v>285482</v>
      </c>
      <c r="J179" s="566">
        <v>0</v>
      </c>
      <c r="K179" s="566">
        <v>0</v>
      </c>
      <c r="L179" s="566">
        <v>0</v>
      </c>
      <c r="M179" s="573">
        <f t="shared" si="9"/>
        <v>285482</v>
      </c>
      <c r="N179" s="566">
        <v>0</v>
      </c>
      <c r="O179" s="566">
        <v>0</v>
      </c>
      <c r="P179" s="566">
        <v>0</v>
      </c>
      <c r="Q179" s="566">
        <v>0</v>
      </c>
      <c r="R179" s="576">
        <f t="shared" si="10"/>
        <v>0</v>
      </c>
      <c r="S179" s="566">
        <v>499.31</v>
      </c>
      <c r="T179" s="566">
        <f t="shared" si="11"/>
        <v>361475.21</v>
      </c>
      <c r="U179" s="573">
        <v>0</v>
      </c>
      <c r="V179" s="566">
        <v>0</v>
      </c>
      <c r="W179" s="566">
        <v>0</v>
      </c>
      <c r="X179" s="274">
        <v>0</v>
      </c>
    </row>
    <row r="180" spans="2:24">
      <c r="B180" s="568" t="s">
        <v>568</v>
      </c>
      <c r="C180" s="568">
        <v>2016</v>
      </c>
      <c r="D180" s="568" t="s">
        <v>526</v>
      </c>
      <c r="E180" s="566">
        <v>56782.1</v>
      </c>
      <c r="F180" s="566">
        <v>5273.95</v>
      </c>
      <c r="G180" s="566">
        <v>0</v>
      </c>
      <c r="H180" s="573">
        <f t="shared" si="8"/>
        <v>62056.049999999996</v>
      </c>
      <c r="I180" s="566">
        <v>1514690</v>
      </c>
      <c r="J180" s="566">
        <v>0</v>
      </c>
      <c r="K180" s="566">
        <v>0</v>
      </c>
      <c r="L180" s="566">
        <v>0</v>
      </c>
      <c r="M180" s="573">
        <f t="shared" si="9"/>
        <v>1514690</v>
      </c>
      <c r="N180" s="566">
        <v>0</v>
      </c>
      <c r="O180" s="566">
        <v>0</v>
      </c>
      <c r="P180" s="566">
        <v>0</v>
      </c>
      <c r="Q180" s="566">
        <v>0</v>
      </c>
      <c r="R180" s="576">
        <f t="shared" si="10"/>
        <v>0</v>
      </c>
      <c r="S180" s="566">
        <v>0</v>
      </c>
      <c r="T180" s="566">
        <f t="shared" si="11"/>
        <v>1576746.05</v>
      </c>
      <c r="U180" s="573">
        <v>0</v>
      </c>
      <c r="V180" s="566">
        <v>0</v>
      </c>
      <c r="W180" s="566">
        <v>0</v>
      </c>
      <c r="X180" s="274">
        <v>0</v>
      </c>
    </row>
    <row r="181" spans="2:24">
      <c r="B181" s="568" t="s">
        <v>749</v>
      </c>
      <c r="C181" s="568">
        <v>2016</v>
      </c>
      <c r="D181" s="568" t="s">
        <v>526</v>
      </c>
      <c r="E181" s="566">
        <v>127809</v>
      </c>
      <c r="F181" s="566">
        <v>7868.67</v>
      </c>
      <c r="G181" s="566">
        <v>0</v>
      </c>
      <c r="H181" s="573">
        <f t="shared" si="8"/>
        <v>135677.67000000001</v>
      </c>
      <c r="I181" s="566">
        <v>5272810</v>
      </c>
      <c r="J181" s="566">
        <v>0</v>
      </c>
      <c r="K181" s="566">
        <v>0</v>
      </c>
      <c r="L181" s="566">
        <v>0</v>
      </c>
      <c r="M181" s="573">
        <f t="shared" si="9"/>
        <v>5272810</v>
      </c>
      <c r="N181" s="566">
        <v>0</v>
      </c>
      <c r="O181" s="566">
        <v>0</v>
      </c>
      <c r="P181" s="566">
        <v>0</v>
      </c>
      <c r="Q181" s="566">
        <v>0</v>
      </c>
      <c r="R181" s="576">
        <f t="shared" si="10"/>
        <v>0</v>
      </c>
      <c r="S181" s="566">
        <v>0</v>
      </c>
      <c r="T181" s="566">
        <f t="shared" si="11"/>
        <v>5408487.6699999999</v>
      </c>
      <c r="U181" s="573">
        <v>0</v>
      </c>
      <c r="V181" s="566">
        <v>0</v>
      </c>
      <c r="W181" s="566">
        <v>0</v>
      </c>
      <c r="X181" s="274">
        <v>0</v>
      </c>
    </row>
    <row r="182" spans="2:24">
      <c r="B182" s="568" t="s">
        <v>709</v>
      </c>
      <c r="C182" s="568">
        <v>2016</v>
      </c>
      <c r="D182" s="568" t="s">
        <v>526</v>
      </c>
      <c r="E182" s="566">
        <v>142205</v>
      </c>
      <c r="F182" s="566">
        <v>89599</v>
      </c>
      <c r="G182" s="566">
        <v>0</v>
      </c>
      <c r="H182" s="573">
        <f t="shared" si="8"/>
        <v>231804</v>
      </c>
      <c r="I182" s="566">
        <v>1785140</v>
      </c>
      <c r="J182" s="566">
        <v>0</v>
      </c>
      <c r="K182" s="566">
        <v>0</v>
      </c>
      <c r="L182" s="566">
        <v>0</v>
      </c>
      <c r="M182" s="573">
        <f t="shared" si="9"/>
        <v>1785140</v>
      </c>
      <c r="N182" s="566">
        <v>0</v>
      </c>
      <c r="O182" s="566">
        <v>0</v>
      </c>
      <c r="P182" s="566">
        <v>0</v>
      </c>
      <c r="Q182" s="566">
        <v>0</v>
      </c>
      <c r="R182" s="576">
        <f t="shared" si="10"/>
        <v>0</v>
      </c>
      <c r="S182" s="566">
        <v>1022.44</v>
      </c>
      <c r="T182" s="566">
        <f t="shared" si="11"/>
        <v>2017966.44</v>
      </c>
      <c r="U182" s="573">
        <v>0</v>
      </c>
      <c r="V182" s="566">
        <v>0</v>
      </c>
      <c r="W182" s="566">
        <v>0</v>
      </c>
      <c r="X182" s="274">
        <v>0</v>
      </c>
    </row>
    <row r="183" spans="2:24">
      <c r="B183" s="568" t="s">
        <v>658</v>
      </c>
      <c r="C183" s="568">
        <v>2016</v>
      </c>
      <c r="D183" s="568" t="s">
        <v>526</v>
      </c>
      <c r="E183" s="566">
        <v>140500</v>
      </c>
      <c r="F183" s="566">
        <v>70953</v>
      </c>
      <c r="G183" s="566">
        <v>0</v>
      </c>
      <c r="H183" s="573">
        <f t="shared" si="8"/>
        <v>211453</v>
      </c>
      <c r="I183" s="566">
        <v>6481280</v>
      </c>
      <c r="J183" s="566">
        <v>0</v>
      </c>
      <c r="K183" s="566">
        <v>0</v>
      </c>
      <c r="L183" s="566">
        <v>0</v>
      </c>
      <c r="M183" s="573">
        <f t="shared" si="9"/>
        <v>6481280</v>
      </c>
      <c r="N183" s="566">
        <v>0</v>
      </c>
      <c r="O183" s="566">
        <v>0</v>
      </c>
      <c r="P183" s="566">
        <v>0</v>
      </c>
      <c r="Q183" s="566">
        <v>0</v>
      </c>
      <c r="R183" s="576">
        <f t="shared" si="10"/>
        <v>0</v>
      </c>
      <c r="S183" s="566">
        <v>0</v>
      </c>
      <c r="T183" s="566">
        <f t="shared" si="11"/>
        <v>6692733</v>
      </c>
      <c r="U183" s="573">
        <v>0</v>
      </c>
      <c r="V183" s="566">
        <v>0</v>
      </c>
      <c r="W183" s="566">
        <v>0</v>
      </c>
      <c r="X183" s="274">
        <v>0</v>
      </c>
    </row>
    <row r="184" spans="2:24">
      <c r="B184" s="568" t="s">
        <v>750</v>
      </c>
      <c r="C184" s="568">
        <v>2016</v>
      </c>
      <c r="D184" s="568" t="s">
        <v>526</v>
      </c>
      <c r="E184" s="566">
        <v>98602.1</v>
      </c>
      <c r="F184" s="566">
        <v>95141.6</v>
      </c>
      <c r="G184" s="566">
        <v>0</v>
      </c>
      <c r="H184" s="573">
        <f t="shared" si="8"/>
        <v>193743.7</v>
      </c>
      <c r="I184" s="566">
        <v>1473470</v>
      </c>
      <c r="J184" s="566">
        <v>0</v>
      </c>
      <c r="K184" s="566">
        <v>0</v>
      </c>
      <c r="L184" s="566">
        <v>14.44</v>
      </c>
      <c r="M184" s="573">
        <f t="shared" si="9"/>
        <v>1473484.44</v>
      </c>
      <c r="N184" s="566">
        <v>0</v>
      </c>
      <c r="O184" s="566">
        <v>100277.99999999999</v>
      </c>
      <c r="P184" s="566">
        <v>0</v>
      </c>
      <c r="Q184" s="566">
        <v>0</v>
      </c>
      <c r="R184" s="576">
        <f t="shared" si="10"/>
        <v>100277.99999999999</v>
      </c>
      <c r="S184" s="566">
        <v>59262.9</v>
      </c>
      <c r="T184" s="566">
        <f t="shared" si="11"/>
        <v>1826769.0399999998</v>
      </c>
      <c r="U184" s="573">
        <v>0</v>
      </c>
      <c r="V184" s="566">
        <v>0</v>
      </c>
      <c r="W184" s="566">
        <v>0</v>
      </c>
      <c r="X184" s="274">
        <v>0</v>
      </c>
    </row>
    <row r="185" spans="2:24">
      <c r="B185" s="568" t="s">
        <v>710</v>
      </c>
      <c r="C185" s="568">
        <v>2016</v>
      </c>
      <c r="D185" s="568" t="s">
        <v>526</v>
      </c>
      <c r="E185" s="566">
        <v>4050.09</v>
      </c>
      <c r="F185" s="566">
        <v>847.42</v>
      </c>
      <c r="G185" s="566">
        <v>0</v>
      </c>
      <c r="H185" s="573">
        <f t="shared" si="8"/>
        <v>4897.51</v>
      </c>
      <c r="I185" s="566">
        <v>72976.100000000006</v>
      </c>
      <c r="J185" s="566">
        <v>0</v>
      </c>
      <c r="K185" s="566">
        <v>0</v>
      </c>
      <c r="L185" s="566">
        <v>0</v>
      </c>
      <c r="M185" s="573">
        <f t="shared" si="9"/>
        <v>72976.100000000006</v>
      </c>
      <c r="N185" s="566">
        <v>0</v>
      </c>
      <c r="O185" s="566">
        <v>0</v>
      </c>
      <c r="P185" s="566">
        <v>0</v>
      </c>
      <c r="Q185" s="566">
        <v>0</v>
      </c>
      <c r="R185" s="576">
        <f t="shared" si="10"/>
        <v>0</v>
      </c>
      <c r="S185" s="566">
        <v>0</v>
      </c>
      <c r="T185" s="566">
        <f t="shared" si="11"/>
        <v>77873.61</v>
      </c>
      <c r="U185" s="573">
        <v>0</v>
      </c>
      <c r="V185" s="566">
        <v>0</v>
      </c>
      <c r="W185" s="566">
        <v>0</v>
      </c>
      <c r="X185" s="274">
        <v>0</v>
      </c>
    </row>
    <row r="186" spans="2:24">
      <c r="B186" s="568" t="s">
        <v>569</v>
      </c>
      <c r="C186" s="568">
        <v>2016</v>
      </c>
      <c r="D186" s="568" t="s">
        <v>526</v>
      </c>
      <c r="E186" s="566">
        <v>0</v>
      </c>
      <c r="F186" s="566">
        <v>0</v>
      </c>
      <c r="G186" s="566">
        <v>0</v>
      </c>
      <c r="H186" s="573">
        <f t="shared" si="8"/>
        <v>0</v>
      </c>
      <c r="I186" s="566">
        <v>0</v>
      </c>
      <c r="J186" s="566">
        <v>0</v>
      </c>
      <c r="K186" s="566">
        <v>0</v>
      </c>
      <c r="L186" s="566">
        <v>0</v>
      </c>
      <c r="M186" s="573">
        <f t="shared" si="9"/>
        <v>0</v>
      </c>
      <c r="N186" s="566">
        <v>0</v>
      </c>
      <c r="O186" s="566">
        <v>0</v>
      </c>
      <c r="P186" s="566">
        <v>0</v>
      </c>
      <c r="Q186" s="566">
        <v>0</v>
      </c>
      <c r="R186" s="576">
        <f t="shared" si="10"/>
        <v>0</v>
      </c>
      <c r="S186" s="566">
        <v>0</v>
      </c>
      <c r="T186" s="566">
        <f t="shared" si="11"/>
        <v>0</v>
      </c>
      <c r="U186" s="573">
        <v>0</v>
      </c>
      <c r="V186" s="566">
        <v>1633920</v>
      </c>
      <c r="W186" s="566">
        <v>0</v>
      </c>
      <c r="X186" s="274">
        <v>0</v>
      </c>
    </row>
    <row r="187" spans="2:24">
      <c r="B187" s="568" t="s">
        <v>659</v>
      </c>
      <c r="C187" s="568">
        <v>2016</v>
      </c>
      <c r="D187" s="568" t="s">
        <v>526</v>
      </c>
      <c r="E187" s="566">
        <v>103241</v>
      </c>
      <c r="F187" s="566">
        <v>33359.300000000003</v>
      </c>
      <c r="G187" s="566">
        <v>0</v>
      </c>
      <c r="H187" s="573">
        <f t="shared" si="8"/>
        <v>136600.29999999999</v>
      </c>
      <c r="I187" s="566">
        <v>-277020</v>
      </c>
      <c r="J187" s="566">
        <v>0</v>
      </c>
      <c r="K187" s="566">
        <v>0</v>
      </c>
      <c r="L187" s="566">
        <v>123799</v>
      </c>
      <c r="M187" s="573">
        <f t="shared" si="9"/>
        <v>-153221</v>
      </c>
      <c r="N187" s="566">
        <v>0</v>
      </c>
      <c r="O187" s="566">
        <v>0</v>
      </c>
      <c r="P187" s="566">
        <v>1661238.1624288021</v>
      </c>
      <c r="Q187" s="566">
        <v>1661238.1624288021</v>
      </c>
      <c r="R187" s="576">
        <f t="shared" si="10"/>
        <v>3322476.3248576042</v>
      </c>
      <c r="S187" s="566">
        <v>2359.0100000000002</v>
      </c>
      <c r="T187" s="566">
        <f t="shared" si="11"/>
        <v>3308214.6348576038</v>
      </c>
      <c r="U187" s="573">
        <v>0</v>
      </c>
      <c r="V187" s="566">
        <v>0</v>
      </c>
      <c r="W187" s="566">
        <v>0</v>
      </c>
      <c r="X187" s="274">
        <v>0</v>
      </c>
    </row>
    <row r="188" spans="2:24">
      <c r="B188" s="568" t="s">
        <v>570</v>
      </c>
      <c r="C188" s="568">
        <v>2016</v>
      </c>
      <c r="D188" s="568" t="s">
        <v>526</v>
      </c>
      <c r="E188" s="566">
        <v>3427.45</v>
      </c>
      <c r="F188" s="566">
        <v>29438</v>
      </c>
      <c r="G188" s="566">
        <v>0</v>
      </c>
      <c r="H188" s="573">
        <f t="shared" si="8"/>
        <v>32865.449999999997</v>
      </c>
      <c r="I188" s="566">
        <v>77239.899999999994</v>
      </c>
      <c r="J188" s="566">
        <v>0</v>
      </c>
      <c r="K188" s="566">
        <v>0</v>
      </c>
      <c r="L188" s="566">
        <v>0</v>
      </c>
      <c r="M188" s="573">
        <f t="shared" si="9"/>
        <v>77239.899999999994</v>
      </c>
      <c r="N188" s="566">
        <v>0</v>
      </c>
      <c r="O188" s="566">
        <v>0</v>
      </c>
      <c r="P188" s="566">
        <v>0</v>
      </c>
      <c r="Q188" s="566">
        <v>0</v>
      </c>
      <c r="R188" s="576">
        <f t="shared" si="10"/>
        <v>0</v>
      </c>
      <c r="S188" s="566">
        <v>64652.3</v>
      </c>
      <c r="T188" s="566">
        <f t="shared" si="11"/>
        <v>174757.65</v>
      </c>
      <c r="U188" s="573">
        <v>0</v>
      </c>
      <c r="V188" s="566">
        <v>0</v>
      </c>
      <c r="W188" s="566">
        <v>0</v>
      </c>
      <c r="X188" s="274">
        <v>0</v>
      </c>
    </row>
    <row r="189" spans="2:24">
      <c r="B189" s="568" t="s">
        <v>660</v>
      </c>
      <c r="C189" s="568">
        <v>2016</v>
      </c>
      <c r="D189" s="568" t="s">
        <v>526</v>
      </c>
      <c r="E189" s="566">
        <v>63370.8</v>
      </c>
      <c r="F189" s="566">
        <v>154843</v>
      </c>
      <c r="G189" s="566">
        <v>0</v>
      </c>
      <c r="H189" s="573">
        <f t="shared" si="8"/>
        <v>218213.8</v>
      </c>
      <c r="I189" s="566">
        <v>601798</v>
      </c>
      <c r="J189" s="566">
        <v>0</v>
      </c>
      <c r="K189" s="566">
        <v>0</v>
      </c>
      <c r="L189" s="566">
        <v>8469.98</v>
      </c>
      <c r="M189" s="573">
        <f t="shared" si="9"/>
        <v>610267.98</v>
      </c>
      <c r="N189" s="566">
        <v>860158.81780876976</v>
      </c>
      <c r="O189" s="566">
        <v>0</v>
      </c>
      <c r="P189" s="566">
        <v>0</v>
      </c>
      <c r="Q189" s="566">
        <v>0</v>
      </c>
      <c r="R189" s="576">
        <f t="shared" si="10"/>
        <v>860158.81780876976</v>
      </c>
      <c r="S189" s="566">
        <v>65354.5</v>
      </c>
      <c r="T189" s="566">
        <f t="shared" si="11"/>
        <v>1753995.0978087699</v>
      </c>
      <c r="U189" s="573">
        <v>0</v>
      </c>
      <c r="V189" s="566">
        <v>0</v>
      </c>
      <c r="W189" s="566">
        <v>0</v>
      </c>
      <c r="X189" s="274">
        <v>0</v>
      </c>
    </row>
    <row r="190" spans="2:24">
      <c r="B190" s="568" t="s">
        <v>610</v>
      </c>
      <c r="C190" s="568">
        <v>2016</v>
      </c>
      <c r="D190" s="568" t="s">
        <v>526</v>
      </c>
      <c r="E190" s="566">
        <v>86073.5</v>
      </c>
      <c r="F190" s="566">
        <v>62519.4</v>
      </c>
      <c r="G190" s="566">
        <v>0</v>
      </c>
      <c r="H190" s="573">
        <f t="shared" si="8"/>
        <v>148592.9</v>
      </c>
      <c r="I190" s="566">
        <v>-156845</v>
      </c>
      <c r="J190" s="566">
        <v>0</v>
      </c>
      <c r="K190" s="566">
        <v>0</v>
      </c>
      <c r="L190" s="566">
        <v>8419.4500000000007</v>
      </c>
      <c r="M190" s="573">
        <f t="shared" si="9"/>
        <v>-148425.54999999999</v>
      </c>
      <c r="N190" s="566">
        <v>308608.39483639994</v>
      </c>
      <c r="O190" s="566">
        <v>0</v>
      </c>
      <c r="P190" s="566">
        <v>0</v>
      </c>
      <c r="Q190" s="566">
        <v>0</v>
      </c>
      <c r="R190" s="576">
        <f t="shared" si="10"/>
        <v>308608.39483639994</v>
      </c>
      <c r="S190" s="566">
        <v>12331.6</v>
      </c>
      <c r="T190" s="566">
        <f t="shared" si="11"/>
        <v>321107.34483639989</v>
      </c>
      <c r="U190" s="573">
        <v>0</v>
      </c>
      <c r="V190" s="566">
        <v>0</v>
      </c>
      <c r="W190" s="566">
        <v>0</v>
      </c>
      <c r="X190" s="274">
        <v>0</v>
      </c>
    </row>
    <row r="191" spans="2:24">
      <c r="B191" s="568" t="s">
        <v>711</v>
      </c>
      <c r="C191" s="568">
        <v>2016</v>
      </c>
      <c r="D191" s="568" t="s">
        <v>526</v>
      </c>
      <c r="E191" s="566">
        <v>82968.7</v>
      </c>
      <c r="F191" s="566">
        <v>88299</v>
      </c>
      <c r="G191" s="566">
        <v>0</v>
      </c>
      <c r="H191" s="573">
        <f t="shared" si="8"/>
        <v>171267.7</v>
      </c>
      <c r="I191" s="566">
        <v>-24752.7</v>
      </c>
      <c r="J191" s="566">
        <v>0</v>
      </c>
      <c r="K191" s="566">
        <v>0</v>
      </c>
      <c r="L191" s="566">
        <v>21596.2</v>
      </c>
      <c r="M191" s="573">
        <f t="shared" si="9"/>
        <v>-3156.5</v>
      </c>
      <c r="N191" s="566">
        <v>914735.65242653992</v>
      </c>
      <c r="O191" s="566">
        <v>0</v>
      </c>
      <c r="P191" s="566">
        <v>0</v>
      </c>
      <c r="Q191" s="566">
        <v>0</v>
      </c>
      <c r="R191" s="576">
        <f t="shared" si="10"/>
        <v>914735.65242653992</v>
      </c>
      <c r="S191" s="566">
        <v>41952.6</v>
      </c>
      <c r="T191" s="566">
        <f t="shared" si="11"/>
        <v>1124799.45242654</v>
      </c>
      <c r="U191" s="573">
        <v>0</v>
      </c>
      <c r="V191" s="566">
        <v>0</v>
      </c>
      <c r="W191" s="566">
        <v>0</v>
      </c>
      <c r="X191" s="274">
        <v>0</v>
      </c>
    </row>
    <row r="192" spans="2:24">
      <c r="B192" s="568" t="s">
        <v>553</v>
      </c>
      <c r="C192" s="568">
        <v>2016</v>
      </c>
      <c r="D192" s="568" t="s">
        <v>526</v>
      </c>
      <c r="E192" s="566">
        <v>139412</v>
      </c>
      <c r="F192" s="566">
        <v>135400</v>
      </c>
      <c r="G192" s="566">
        <v>0</v>
      </c>
      <c r="H192" s="573">
        <f t="shared" si="8"/>
        <v>274812</v>
      </c>
      <c r="I192" s="566">
        <v>1736250</v>
      </c>
      <c r="J192" s="566">
        <v>0</v>
      </c>
      <c r="K192" s="566">
        <v>0</v>
      </c>
      <c r="L192" s="566">
        <v>5631.31</v>
      </c>
      <c r="M192" s="573">
        <f t="shared" si="9"/>
        <v>1741881.31</v>
      </c>
      <c r="N192" s="566">
        <v>1856264.9869432002</v>
      </c>
      <c r="O192" s="566">
        <v>0</v>
      </c>
      <c r="P192" s="566">
        <v>0</v>
      </c>
      <c r="Q192" s="566">
        <v>0</v>
      </c>
      <c r="R192" s="576">
        <f t="shared" si="10"/>
        <v>1856264.9869432002</v>
      </c>
      <c r="S192" s="566">
        <v>42858.5</v>
      </c>
      <c r="T192" s="566">
        <f t="shared" si="11"/>
        <v>3915816.7969432003</v>
      </c>
      <c r="U192" s="573">
        <v>0</v>
      </c>
      <c r="V192" s="566">
        <v>0</v>
      </c>
      <c r="W192" s="566">
        <v>0</v>
      </c>
      <c r="X192" s="274">
        <v>0</v>
      </c>
    </row>
    <row r="193" spans="2:24">
      <c r="B193" s="568" t="s">
        <v>611</v>
      </c>
      <c r="C193" s="568">
        <v>2016</v>
      </c>
      <c r="D193" s="568" t="s">
        <v>526</v>
      </c>
      <c r="E193" s="566">
        <v>145364</v>
      </c>
      <c r="F193" s="566">
        <v>119750</v>
      </c>
      <c r="G193" s="566">
        <v>0</v>
      </c>
      <c r="H193" s="573">
        <f t="shared" si="8"/>
        <v>265114</v>
      </c>
      <c r="I193" s="566">
        <v>1577490</v>
      </c>
      <c r="J193" s="566">
        <v>0</v>
      </c>
      <c r="K193" s="566">
        <v>0</v>
      </c>
      <c r="L193" s="566">
        <v>7608.32</v>
      </c>
      <c r="M193" s="573">
        <f t="shared" si="9"/>
        <v>1585098.32</v>
      </c>
      <c r="N193" s="566">
        <v>1003076.8931894999</v>
      </c>
      <c r="O193" s="566">
        <v>0</v>
      </c>
      <c r="P193" s="566">
        <v>0</v>
      </c>
      <c r="Q193" s="566">
        <v>0</v>
      </c>
      <c r="R193" s="576">
        <f t="shared" si="10"/>
        <v>1003076.8931894999</v>
      </c>
      <c r="S193" s="566">
        <v>32692.2</v>
      </c>
      <c r="T193" s="566">
        <f t="shared" si="11"/>
        <v>2885981.4131895001</v>
      </c>
      <c r="U193" s="573">
        <v>0</v>
      </c>
      <c r="V193" s="566">
        <v>0</v>
      </c>
      <c r="W193" s="566">
        <v>0</v>
      </c>
      <c r="X193" s="274">
        <v>0</v>
      </c>
    </row>
    <row r="194" spans="2:24">
      <c r="B194" s="568" t="s">
        <v>607</v>
      </c>
      <c r="C194" s="568">
        <v>2016</v>
      </c>
      <c r="D194" s="568" t="s">
        <v>526</v>
      </c>
      <c r="E194" s="566">
        <v>167809</v>
      </c>
      <c r="F194" s="566">
        <v>157559</v>
      </c>
      <c r="G194" s="566">
        <v>0</v>
      </c>
      <c r="H194" s="573">
        <f t="shared" ref="H194:H257" si="12">E194+F194+G194</f>
        <v>325368</v>
      </c>
      <c r="I194" s="566">
        <v>611012</v>
      </c>
      <c r="J194" s="566">
        <v>0</v>
      </c>
      <c r="K194" s="566">
        <v>0</v>
      </c>
      <c r="L194" s="566">
        <v>9149.11</v>
      </c>
      <c r="M194" s="573">
        <f t="shared" ref="M194:M257" si="13">I194+J194+K194+L194</f>
        <v>620161.11</v>
      </c>
      <c r="N194" s="566">
        <v>2350989.8958019004</v>
      </c>
      <c r="O194" s="566">
        <v>0</v>
      </c>
      <c r="P194" s="566">
        <v>0</v>
      </c>
      <c r="Q194" s="566">
        <v>0</v>
      </c>
      <c r="R194" s="576">
        <f t="shared" ref="R194:R257" si="14">N194+O194+P194+Q194</f>
        <v>2350989.8958019004</v>
      </c>
      <c r="S194" s="566">
        <v>84548.800000000003</v>
      </c>
      <c r="T194" s="566">
        <f t="shared" ref="T194:T257" si="15">H194+M194+R194+S194</f>
        <v>3381067.8058019001</v>
      </c>
      <c r="U194" s="573">
        <v>0</v>
      </c>
      <c r="V194" s="566">
        <v>0</v>
      </c>
      <c r="W194" s="566">
        <v>0</v>
      </c>
      <c r="X194" s="274">
        <v>0</v>
      </c>
    </row>
    <row r="195" spans="2:24">
      <c r="B195" s="568" t="s">
        <v>571</v>
      </c>
      <c r="C195" s="568">
        <v>2016</v>
      </c>
      <c r="D195" s="568" t="s">
        <v>526</v>
      </c>
      <c r="E195" s="566">
        <v>113331</v>
      </c>
      <c r="F195" s="566">
        <v>168635</v>
      </c>
      <c r="G195" s="566">
        <v>0</v>
      </c>
      <c r="H195" s="573">
        <f t="shared" si="12"/>
        <v>281966</v>
      </c>
      <c r="I195" s="566">
        <v>476594</v>
      </c>
      <c r="J195" s="566">
        <v>0</v>
      </c>
      <c r="K195" s="566">
        <v>0</v>
      </c>
      <c r="L195" s="566">
        <v>12716.4</v>
      </c>
      <c r="M195" s="573">
        <f t="shared" si="13"/>
        <v>489310.4</v>
      </c>
      <c r="N195" s="566">
        <v>675899.7917946399</v>
      </c>
      <c r="O195" s="566">
        <v>0</v>
      </c>
      <c r="P195" s="566">
        <v>0</v>
      </c>
      <c r="Q195" s="566">
        <v>0</v>
      </c>
      <c r="R195" s="576">
        <f t="shared" si="14"/>
        <v>675899.7917946399</v>
      </c>
      <c r="S195" s="566">
        <v>138594</v>
      </c>
      <c r="T195" s="566">
        <f t="shared" si="15"/>
        <v>1585770.1917946399</v>
      </c>
      <c r="U195" s="573">
        <v>0</v>
      </c>
      <c r="V195" s="566">
        <v>0</v>
      </c>
      <c r="W195" s="566">
        <v>0</v>
      </c>
      <c r="X195" s="274">
        <v>0</v>
      </c>
    </row>
    <row r="196" spans="2:24">
      <c r="B196" s="568" t="s">
        <v>712</v>
      </c>
      <c r="C196" s="568">
        <v>2016</v>
      </c>
      <c r="D196" s="568" t="s">
        <v>526</v>
      </c>
      <c r="E196" s="566">
        <v>38961.300000000003</v>
      </c>
      <c r="F196" s="566">
        <v>154693</v>
      </c>
      <c r="G196" s="566">
        <v>0</v>
      </c>
      <c r="H196" s="573">
        <f t="shared" si="12"/>
        <v>193654.3</v>
      </c>
      <c r="I196" s="566">
        <v>-52011.7</v>
      </c>
      <c r="J196" s="566">
        <v>0</v>
      </c>
      <c r="K196" s="566">
        <v>0</v>
      </c>
      <c r="L196" s="566">
        <v>12410.5</v>
      </c>
      <c r="M196" s="573">
        <f t="shared" si="13"/>
        <v>-39601.199999999997</v>
      </c>
      <c r="N196" s="566">
        <v>919481.94296063005</v>
      </c>
      <c r="O196" s="566">
        <v>0</v>
      </c>
      <c r="P196" s="566">
        <v>0</v>
      </c>
      <c r="Q196" s="566">
        <v>0</v>
      </c>
      <c r="R196" s="576">
        <f t="shared" si="14"/>
        <v>919481.94296063005</v>
      </c>
      <c r="S196" s="566">
        <v>12364.3</v>
      </c>
      <c r="T196" s="566">
        <f t="shared" si="15"/>
        <v>1085899.3429606301</v>
      </c>
      <c r="U196" s="573">
        <v>0</v>
      </c>
      <c r="V196" s="566">
        <v>0</v>
      </c>
      <c r="W196" s="566">
        <v>0</v>
      </c>
      <c r="X196" s="274">
        <v>0</v>
      </c>
    </row>
    <row r="197" spans="2:24">
      <c r="B197" s="568" t="s">
        <v>661</v>
      </c>
      <c r="C197" s="568">
        <v>2016</v>
      </c>
      <c r="D197" s="568" t="s">
        <v>526</v>
      </c>
      <c r="E197" s="566">
        <v>124687</v>
      </c>
      <c r="F197" s="566">
        <v>182526</v>
      </c>
      <c r="G197" s="566">
        <v>0</v>
      </c>
      <c r="H197" s="573">
        <f t="shared" si="12"/>
        <v>307213</v>
      </c>
      <c r="I197" s="566">
        <v>81767.5</v>
      </c>
      <c r="J197" s="566">
        <v>0</v>
      </c>
      <c r="K197" s="566">
        <v>0</v>
      </c>
      <c r="L197" s="566">
        <v>7462.37</v>
      </c>
      <c r="M197" s="573">
        <f t="shared" si="13"/>
        <v>89229.87</v>
      </c>
      <c r="N197" s="566">
        <v>661081.78605975991</v>
      </c>
      <c r="O197" s="566">
        <v>0</v>
      </c>
      <c r="P197" s="566">
        <v>0</v>
      </c>
      <c r="Q197" s="566">
        <v>0</v>
      </c>
      <c r="R197" s="576">
        <f t="shared" si="14"/>
        <v>661081.78605975991</v>
      </c>
      <c r="S197" s="566">
        <v>37529.4</v>
      </c>
      <c r="T197" s="566">
        <f t="shared" si="15"/>
        <v>1095054.0560597598</v>
      </c>
      <c r="U197" s="573">
        <v>0</v>
      </c>
      <c r="V197" s="566">
        <v>0</v>
      </c>
      <c r="W197" s="566">
        <v>0</v>
      </c>
      <c r="X197" s="274">
        <v>0</v>
      </c>
    </row>
    <row r="198" spans="2:24">
      <c r="B198" s="568" t="s">
        <v>572</v>
      </c>
      <c r="C198" s="568">
        <v>2016</v>
      </c>
      <c r="D198" s="568" t="s">
        <v>526</v>
      </c>
      <c r="E198" s="566">
        <v>-283.95999999999998</v>
      </c>
      <c r="F198" s="566">
        <v>-8196.9500000000007</v>
      </c>
      <c r="G198" s="566">
        <v>0</v>
      </c>
      <c r="H198" s="573">
        <f t="shared" si="12"/>
        <v>-8480.91</v>
      </c>
      <c r="I198" s="566">
        <v>-106721</v>
      </c>
      <c r="J198" s="566">
        <v>0</v>
      </c>
      <c r="K198" s="566">
        <v>0</v>
      </c>
      <c r="L198" s="566">
        <v>3149.56</v>
      </c>
      <c r="M198" s="573">
        <f t="shared" si="13"/>
        <v>-103571.44</v>
      </c>
      <c r="N198" s="566">
        <v>60611.501362100003</v>
      </c>
      <c r="O198" s="566">
        <v>0</v>
      </c>
      <c r="P198" s="566">
        <v>0</v>
      </c>
      <c r="Q198" s="566">
        <v>0</v>
      </c>
      <c r="R198" s="576">
        <f t="shared" si="14"/>
        <v>60611.501362100003</v>
      </c>
      <c r="S198" s="566">
        <v>-18216.400000000001</v>
      </c>
      <c r="T198" s="566">
        <f t="shared" si="15"/>
        <v>-69657.248637900004</v>
      </c>
      <c r="U198" s="573">
        <v>0</v>
      </c>
      <c r="V198" s="566">
        <v>0</v>
      </c>
      <c r="W198" s="566">
        <v>0</v>
      </c>
      <c r="X198" s="274">
        <v>0</v>
      </c>
    </row>
    <row r="199" spans="2:24">
      <c r="B199" s="568" t="s">
        <v>662</v>
      </c>
      <c r="C199" s="568">
        <v>2016</v>
      </c>
      <c r="D199" s="568" t="s">
        <v>526</v>
      </c>
      <c r="E199" s="566">
        <v>88528.4</v>
      </c>
      <c r="F199" s="566">
        <v>38100.6</v>
      </c>
      <c r="G199" s="566">
        <v>0</v>
      </c>
      <c r="H199" s="573">
        <f t="shared" si="12"/>
        <v>126629</v>
      </c>
      <c r="I199" s="566">
        <v>264378</v>
      </c>
      <c r="J199" s="566">
        <v>0</v>
      </c>
      <c r="K199" s="566">
        <v>0</v>
      </c>
      <c r="L199" s="566">
        <v>4552.8</v>
      </c>
      <c r="M199" s="573">
        <f t="shared" si="13"/>
        <v>268930.8</v>
      </c>
      <c r="N199" s="566">
        <v>516677.76109262323</v>
      </c>
      <c r="O199" s="566">
        <v>0</v>
      </c>
      <c r="P199" s="566">
        <v>0</v>
      </c>
      <c r="Q199" s="566">
        <v>0</v>
      </c>
      <c r="R199" s="576">
        <f t="shared" si="14"/>
        <v>516677.76109262323</v>
      </c>
      <c r="S199" s="566">
        <v>5560.7</v>
      </c>
      <c r="T199" s="566">
        <f t="shared" si="15"/>
        <v>917798.26109262323</v>
      </c>
      <c r="U199" s="573">
        <v>0</v>
      </c>
      <c r="V199" s="566">
        <v>0</v>
      </c>
      <c r="W199" s="566">
        <v>0</v>
      </c>
      <c r="X199" s="274">
        <v>0</v>
      </c>
    </row>
    <row r="200" spans="2:24">
      <c r="B200" s="568" t="s">
        <v>612</v>
      </c>
      <c r="C200" s="568">
        <v>2016</v>
      </c>
      <c r="D200" s="568" t="s">
        <v>526</v>
      </c>
      <c r="E200" s="566">
        <v>94080.1</v>
      </c>
      <c r="F200" s="566">
        <v>36999.4</v>
      </c>
      <c r="G200" s="566">
        <v>0</v>
      </c>
      <c r="H200" s="573">
        <f t="shared" si="12"/>
        <v>131079.5</v>
      </c>
      <c r="I200" s="566">
        <v>-32686.799999999999</v>
      </c>
      <c r="J200" s="566">
        <v>0</v>
      </c>
      <c r="K200" s="566">
        <v>0</v>
      </c>
      <c r="L200" s="566">
        <v>6457.45</v>
      </c>
      <c r="M200" s="573">
        <f t="shared" si="13"/>
        <v>-26229.35</v>
      </c>
      <c r="N200" s="566">
        <v>680995.70749685017</v>
      </c>
      <c r="O200" s="566">
        <v>0</v>
      </c>
      <c r="P200" s="566">
        <v>0</v>
      </c>
      <c r="Q200" s="566">
        <v>0</v>
      </c>
      <c r="R200" s="576">
        <f t="shared" si="14"/>
        <v>680995.70749685017</v>
      </c>
      <c r="S200" s="566">
        <v>0</v>
      </c>
      <c r="T200" s="566">
        <f t="shared" si="15"/>
        <v>785845.85749685019</v>
      </c>
      <c r="U200" s="573">
        <v>0</v>
      </c>
      <c r="V200" s="566">
        <v>0</v>
      </c>
      <c r="W200" s="566">
        <v>0</v>
      </c>
      <c r="X200" s="274">
        <v>0</v>
      </c>
    </row>
    <row r="201" spans="2:24">
      <c r="B201" s="568" t="s">
        <v>613</v>
      </c>
      <c r="C201" s="568">
        <v>2016</v>
      </c>
      <c r="D201" s="568" t="s">
        <v>526</v>
      </c>
      <c r="E201" s="566">
        <v>-104.88</v>
      </c>
      <c r="F201" s="566">
        <v>1779.03</v>
      </c>
      <c r="G201" s="566">
        <v>0</v>
      </c>
      <c r="H201" s="573">
        <f t="shared" si="12"/>
        <v>1674.15</v>
      </c>
      <c r="I201" s="566">
        <v>12488.4</v>
      </c>
      <c r="J201" s="566">
        <v>0</v>
      </c>
      <c r="K201" s="566">
        <v>0</v>
      </c>
      <c r="L201" s="566">
        <v>151.55000000000001</v>
      </c>
      <c r="M201" s="573">
        <f t="shared" si="13"/>
        <v>12639.949999999999</v>
      </c>
      <c r="N201" s="566">
        <v>0</v>
      </c>
      <c r="O201" s="566">
        <v>0</v>
      </c>
      <c r="P201" s="566">
        <v>0</v>
      </c>
      <c r="Q201" s="566">
        <v>0</v>
      </c>
      <c r="R201" s="576">
        <f t="shared" si="14"/>
        <v>0</v>
      </c>
      <c r="S201" s="566">
        <v>0</v>
      </c>
      <c r="T201" s="566">
        <f t="shared" si="15"/>
        <v>14314.099999999999</v>
      </c>
      <c r="U201" s="573">
        <v>0</v>
      </c>
      <c r="V201" s="566">
        <v>0</v>
      </c>
      <c r="W201" s="566">
        <v>0</v>
      </c>
      <c r="X201" s="274">
        <v>0</v>
      </c>
    </row>
    <row r="202" spans="2:24">
      <c r="B202" s="568" t="s">
        <v>726</v>
      </c>
      <c r="C202" s="568">
        <v>2016</v>
      </c>
      <c r="D202" s="568" t="s">
        <v>526</v>
      </c>
      <c r="E202" s="566">
        <v>36534.5</v>
      </c>
      <c r="F202" s="566">
        <v>204729</v>
      </c>
      <c r="G202" s="566">
        <v>0</v>
      </c>
      <c r="H202" s="573">
        <f t="shared" si="12"/>
        <v>241263.5</v>
      </c>
      <c r="I202" s="566">
        <v>-119338</v>
      </c>
      <c r="J202" s="566">
        <v>0</v>
      </c>
      <c r="K202" s="566">
        <v>0</v>
      </c>
      <c r="L202" s="566">
        <v>4267.03</v>
      </c>
      <c r="M202" s="573">
        <f t="shared" si="13"/>
        <v>-115070.97</v>
      </c>
      <c r="N202" s="566">
        <v>0</v>
      </c>
      <c r="O202" s="566">
        <v>0</v>
      </c>
      <c r="P202" s="566">
        <v>715292.59499999997</v>
      </c>
      <c r="Q202" s="566">
        <v>715292.59499999997</v>
      </c>
      <c r="R202" s="576">
        <f t="shared" si="14"/>
        <v>1430585.19</v>
      </c>
      <c r="S202" s="566">
        <v>91277.1</v>
      </c>
      <c r="T202" s="566">
        <f t="shared" si="15"/>
        <v>1648054.82</v>
      </c>
      <c r="U202" s="573">
        <v>0</v>
      </c>
      <c r="V202" s="566">
        <v>0</v>
      </c>
      <c r="W202" s="566">
        <v>0</v>
      </c>
      <c r="X202" s="274">
        <v>0</v>
      </c>
    </row>
    <row r="203" spans="2:24">
      <c r="B203" s="568" t="s">
        <v>573</v>
      </c>
      <c r="C203" s="568">
        <v>2016</v>
      </c>
      <c r="D203" s="568" t="s">
        <v>526</v>
      </c>
      <c r="E203" s="566">
        <v>13626.4</v>
      </c>
      <c r="F203" s="566">
        <v>15580.3</v>
      </c>
      <c r="G203" s="566">
        <v>0</v>
      </c>
      <c r="H203" s="573">
        <f t="shared" si="12"/>
        <v>29206.699999999997</v>
      </c>
      <c r="I203" s="566">
        <v>698963</v>
      </c>
      <c r="J203" s="566">
        <v>0</v>
      </c>
      <c r="K203" s="566">
        <v>0</v>
      </c>
      <c r="L203" s="566">
        <v>0</v>
      </c>
      <c r="M203" s="573">
        <f t="shared" si="13"/>
        <v>698963</v>
      </c>
      <c r="N203" s="566">
        <v>0</v>
      </c>
      <c r="O203" s="566">
        <v>0</v>
      </c>
      <c r="P203" s="566">
        <v>0</v>
      </c>
      <c r="Q203" s="566">
        <v>0</v>
      </c>
      <c r="R203" s="576">
        <f t="shared" si="14"/>
        <v>0</v>
      </c>
      <c r="S203" s="566">
        <v>96</v>
      </c>
      <c r="T203" s="566">
        <f t="shared" si="15"/>
        <v>728265.7</v>
      </c>
      <c r="U203" s="573">
        <v>0</v>
      </c>
      <c r="V203" s="566">
        <v>0</v>
      </c>
      <c r="W203" s="566">
        <v>0</v>
      </c>
      <c r="X203" s="274">
        <v>0</v>
      </c>
    </row>
    <row r="204" spans="2:24">
      <c r="B204" s="568" t="s">
        <v>680</v>
      </c>
      <c r="C204" s="568">
        <v>2016</v>
      </c>
      <c r="D204" s="568" t="s">
        <v>526</v>
      </c>
      <c r="E204" s="566">
        <v>127769</v>
      </c>
      <c r="F204" s="566">
        <v>55085.7</v>
      </c>
      <c r="G204" s="566">
        <v>0</v>
      </c>
      <c r="H204" s="573">
        <f t="shared" si="12"/>
        <v>182854.7</v>
      </c>
      <c r="I204" s="566">
        <v>1428720</v>
      </c>
      <c r="J204" s="566">
        <v>0</v>
      </c>
      <c r="K204" s="566">
        <v>0</v>
      </c>
      <c r="L204" s="566">
        <v>0</v>
      </c>
      <c r="M204" s="573">
        <f t="shared" si="13"/>
        <v>1428720</v>
      </c>
      <c r="N204" s="566">
        <v>487352.57729175</v>
      </c>
      <c r="O204" s="566">
        <v>0</v>
      </c>
      <c r="P204" s="566">
        <v>0</v>
      </c>
      <c r="Q204" s="566">
        <v>0</v>
      </c>
      <c r="R204" s="576">
        <f t="shared" si="14"/>
        <v>487352.57729175</v>
      </c>
      <c r="S204" s="566">
        <v>972.56</v>
      </c>
      <c r="T204" s="566">
        <f t="shared" si="15"/>
        <v>2099899.8372917501</v>
      </c>
      <c r="U204" s="573">
        <v>0</v>
      </c>
      <c r="V204" s="566">
        <v>0</v>
      </c>
      <c r="W204" s="566">
        <v>0</v>
      </c>
      <c r="X204" s="274">
        <v>0</v>
      </c>
    </row>
    <row r="205" spans="2:24">
      <c r="B205" s="568" t="s">
        <v>727</v>
      </c>
      <c r="C205" s="568">
        <v>2016</v>
      </c>
      <c r="D205" s="568" t="s">
        <v>526</v>
      </c>
      <c r="E205" s="566">
        <v>35760.199999999997</v>
      </c>
      <c r="F205" s="566">
        <v>76562.8</v>
      </c>
      <c r="G205" s="566">
        <v>0</v>
      </c>
      <c r="H205" s="573">
        <f t="shared" si="12"/>
        <v>112323</v>
      </c>
      <c r="I205" s="566">
        <v>491319</v>
      </c>
      <c r="J205" s="566">
        <v>0</v>
      </c>
      <c r="K205" s="566">
        <v>0</v>
      </c>
      <c r="L205" s="566">
        <v>0</v>
      </c>
      <c r="M205" s="573">
        <f t="shared" si="13"/>
        <v>491319</v>
      </c>
      <c r="N205" s="566">
        <v>302572.10264036991</v>
      </c>
      <c r="O205" s="566">
        <v>0</v>
      </c>
      <c r="P205" s="566">
        <v>0</v>
      </c>
      <c r="Q205" s="566">
        <v>0</v>
      </c>
      <c r="R205" s="576">
        <f t="shared" si="14"/>
        <v>302572.10264036991</v>
      </c>
      <c r="S205" s="566">
        <v>0</v>
      </c>
      <c r="T205" s="566">
        <f t="shared" si="15"/>
        <v>906214.10264036991</v>
      </c>
      <c r="U205" s="573">
        <v>0</v>
      </c>
      <c r="V205" s="566">
        <v>0</v>
      </c>
      <c r="W205" s="566">
        <v>0</v>
      </c>
      <c r="X205" s="274">
        <v>0</v>
      </c>
    </row>
    <row r="206" spans="2:24">
      <c r="B206" s="568" t="s">
        <v>681</v>
      </c>
      <c r="C206" s="568">
        <v>2016</v>
      </c>
      <c r="D206" s="568" t="s">
        <v>526</v>
      </c>
      <c r="E206" s="566">
        <v>0</v>
      </c>
      <c r="F206" s="566">
        <v>553.64</v>
      </c>
      <c r="G206" s="566">
        <v>0</v>
      </c>
      <c r="H206" s="573">
        <f t="shared" si="12"/>
        <v>553.64</v>
      </c>
      <c r="I206" s="566">
        <v>11214.2</v>
      </c>
      <c r="J206" s="566">
        <v>0</v>
      </c>
      <c r="K206" s="566">
        <v>0</v>
      </c>
      <c r="L206" s="566">
        <v>0</v>
      </c>
      <c r="M206" s="573">
        <f t="shared" si="13"/>
        <v>11214.2</v>
      </c>
      <c r="N206" s="566">
        <v>0</v>
      </c>
      <c r="O206" s="566">
        <v>0</v>
      </c>
      <c r="P206" s="566">
        <v>0</v>
      </c>
      <c r="Q206" s="566">
        <v>0</v>
      </c>
      <c r="R206" s="576">
        <f t="shared" si="14"/>
        <v>0</v>
      </c>
      <c r="S206" s="566">
        <v>8766.73</v>
      </c>
      <c r="T206" s="566">
        <f t="shared" si="15"/>
        <v>20534.57</v>
      </c>
      <c r="U206" s="573">
        <v>0</v>
      </c>
      <c r="V206" s="566">
        <v>0</v>
      </c>
      <c r="W206" s="566">
        <v>0</v>
      </c>
      <c r="X206" s="274">
        <v>0</v>
      </c>
    </row>
    <row r="207" spans="2:24">
      <c r="B207" s="568" t="s">
        <v>663</v>
      </c>
      <c r="C207" s="568">
        <v>2016</v>
      </c>
      <c r="D207" s="568" t="s">
        <v>526</v>
      </c>
      <c r="E207" s="566">
        <v>0</v>
      </c>
      <c r="F207" s="566">
        <v>0</v>
      </c>
      <c r="G207" s="566">
        <v>0</v>
      </c>
      <c r="H207" s="573">
        <f t="shared" si="12"/>
        <v>0</v>
      </c>
      <c r="I207" s="566">
        <v>0</v>
      </c>
      <c r="J207" s="566">
        <v>0</v>
      </c>
      <c r="K207" s="566">
        <v>0</v>
      </c>
      <c r="L207" s="566">
        <v>0</v>
      </c>
      <c r="M207" s="573">
        <f t="shared" si="13"/>
        <v>0</v>
      </c>
      <c r="N207" s="566">
        <v>0</v>
      </c>
      <c r="O207" s="566">
        <v>0</v>
      </c>
      <c r="P207" s="566">
        <v>0</v>
      </c>
      <c r="Q207" s="566">
        <v>0</v>
      </c>
      <c r="R207" s="576">
        <f t="shared" si="14"/>
        <v>0</v>
      </c>
      <c r="S207" s="566">
        <v>0</v>
      </c>
      <c r="T207" s="566">
        <f t="shared" si="15"/>
        <v>0</v>
      </c>
      <c r="U207" s="573">
        <v>1077150</v>
      </c>
      <c r="V207" s="566">
        <v>0</v>
      </c>
      <c r="W207" s="566">
        <v>0</v>
      </c>
      <c r="X207" s="274">
        <v>0</v>
      </c>
    </row>
    <row r="208" spans="2:24">
      <c r="B208" s="568" t="s">
        <v>728</v>
      </c>
      <c r="C208" s="568">
        <v>2016</v>
      </c>
      <c r="D208" s="568" t="s">
        <v>526</v>
      </c>
      <c r="E208" s="566">
        <v>0</v>
      </c>
      <c r="F208" s="566">
        <v>0</v>
      </c>
      <c r="G208" s="566">
        <v>0</v>
      </c>
      <c r="H208" s="573">
        <f t="shared" si="12"/>
        <v>0</v>
      </c>
      <c r="I208" s="566">
        <v>0</v>
      </c>
      <c r="J208" s="566">
        <v>0</v>
      </c>
      <c r="K208" s="566">
        <v>0</v>
      </c>
      <c r="L208" s="566">
        <v>0</v>
      </c>
      <c r="M208" s="573">
        <f t="shared" si="13"/>
        <v>0</v>
      </c>
      <c r="N208" s="566">
        <v>0</v>
      </c>
      <c r="O208" s="566">
        <v>0</v>
      </c>
      <c r="P208" s="566">
        <v>0</v>
      </c>
      <c r="Q208" s="566">
        <v>0</v>
      </c>
      <c r="R208" s="576">
        <f t="shared" si="14"/>
        <v>0</v>
      </c>
      <c r="S208" s="566">
        <v>0</v>
      </c>
      <c r="T208" s="566">
        <f t="shared" si="15"/>
        <v>0</v>
      </c>
      <c r="U208" s="573">
        <v>11052000</v>
      </c>
      <c r="V208" s="566">
        <v>0</v>
      </c>
      <c r="W208" s="566">
        <v>0</v>
      </c>
      <c r="X208" s="274">
        <v>0</v>
      </c>
    </row>
    <row r="209" spans="2:24">
      <c r="B209" s="568" t="s">
        <v>529</v>
      </c>
      <c r="C209" s="568">
        <v>2016</v>
      </c>
      <c r="D209" s="568" t="s">
        <v>526</v>
      </c>
      <c r="E209" s="566">
        <v>0</v>
      </c>
      <c r="F209" s="566">
        <v>0</v>
      </c>
      <c r="G209" s="566">
        <v>0</v>
      </c>
      <c r="H209" s="573">
        <f t="shared" si="12"/>
        <v>0</v>
      </c>
      <c r="I209" s="566">
        <v>-43871.5</v>
      </c>
      <c r="J209" s="566">
        <v>0</v>
      </c>
      <c r="K209" s="566">
        <v>0</v>
      </c>
      <c r="L209" s="566">
        <v>0</v>
      </c>
      <c r="M209" s="573">
        <f t="shared" si="13"/>
        <v>-43871.5</v>
      </c>
      <c r="N209" s="566">
        <v>0</v>
      </c>
      <c r="O209" s="566">
        <v>0</v>
      </c>
      <c r="P209" s="566">
        <v>0</v>
      </c>
      <c r="Q209" s="566">
        <v>0</v>
      </c>
      <c r="R209" s="576">
        <f t="shared" si="14"/>
        <v>0</v>
      </c>
      <c r="S209" s="566">
        <v>0</v>
      </c>
      <c r="T209" s="566">
        <f t="shared" si="15"/>
        <v>-43871.5</v>
      </c>
      <c r="U209" s="573">
        <v>0</v>
      </c>
      <c r="V209" s="566">
        <v>0</v>
      </c>
      <c r="W209" s="566">
        <v>0</v>
      </c>
      <c r="X209" s="274">
        <v>0</v>
      </c>
    </row>
    <row r="210" spans="2:24">
      <c r="B210" s="568" t="s">
        <v>751</v>
      </c>
      <c r="C210" s="568">
        <v>2016</v>
      </c>
      <c r="D210" s="568" t="s">
        <v>526</v>
      </c>
      <c r="E210" s="566">
        <v>19544.3</v>
      </c>
      <c r="F210" s="566">
        <v>0</v>
      </c>
      <c r="G210" s="566">
        <v>0</v>
      </c>
      <c r="H210" s="573">
        <f t="shared" si="12"/>
        <v>19544.3</v>
      </c>
      <c r="I210" s="566">
        <v>348293</v>
      </c>
      <c r="J210" s="566">
        <v>0</v>
      </c>
      <c r="K210" s="566">
        <v>0</v>
      </c>
      <c r="L210" s="566">
        <v>0</v>
      </c>
      <c r="M210" s="573">
        <f t="shared" si="13"/>
        <v>348293</v>
      </c>
      <c r="N210" s="566">
        <v>0</v>
      </c>
      <c r="O210" s="566">
        <v>0</v>
      </c>
      <c r="P210" s="566">
        <v>0</v>
      </c>
      <c r="Q210" s="566">
        <v>0</v>
      </c>
      <c r="R210" s="576">
        <f t="shared" si="14"/>
        <v>0</v>
      </c>
      <c r="S210" s="566">
        <v>5192.83</v>
      </c>
      <c r="T210" s="566">
        <f t="shared" si="15"/>
        <v>373030.13</v>
      </c>
      <c r="U210" s="573">
        <v>0</v>
      </c>
      <c r="V210" s="566">
        <v>0</v>
      </c>
      <c r="W210" s="566">
        <v>0</v>
      </c>
      <c r="X210" s="274">
        <v>0</v>
      </c>
    </row>
    <row r="211" spans="2:24">
      <c r="B211" s="568" t="s">
        <v>554</v>
      </c>
      <c r="C211" s="568">
        <v>2016</v>
      </c>
      <c r="D211" s="568" t="s">
        <v>526</v>
      </c>
      <c r="E211" s="566">
        <v>374159</v>
      </c>
      <c r="F211" s="566">
        <v>0</v>
      </c>
      <c r="G211" s="566">
        <v>0</v>
      </c>
      <c r="H211" s="573">
        <f t="shared" si="12"/>
        <v>374159</v>
      </c>
      <c r="I211" s="566">
        <v>1852340</v>
      </c>
      <c r="J211" s="566">
        <v>0</v>
      </c>
      <c r="K211" s="566">
        <v>0</v>
      </c>
      <c r="L211" s="566">
        <v>0</v>
      </c>
      <c r="M211" s="573">
        <f t="shared" si="13"/>
        <v>1852340</v>
      </c>
      <c r="N211" s="566">
        <v>2978830.5699999817</v>
      </c>
      <c r="O211" s="566">
        <v>0</v>
      </c>
      <c r="P211" s="566">
        <v>0</v>
      </c>
      <c r="Q211" s="566">
        <v>0</v>
      </c>
      <c r="R211" s="576">
        <f t="shared" si="14"/>
        <v>2978830.5699999817</v>
      </c>
      <c r="S211" s="566">
        <v>-347850</v>
      </c>
      <c r="T211" s="566">
        <f t="shared" si="15"/>
        <v>4857479.5699999817</v>
      </c>
      <c r="U211" s="573">
        <v>0</v>
      </c>
      <c r="V211" s="566">
        <v>0</v>
      </c>
      <c r="W211" s="566">
        <v>0</v>
      </c>
      <c r="X211" s="274">
        <v>0</v>
      </c>
    </row>
    <row r="212" spans="2:24">
      <c r="B212" s="568" t="s">
        <v>752</v>
      </c>
      <c r="C212" s="568">
        <v>2016</v>
      </c>
      <c r="D212" s="568" t="s">
        <v>526</v>
      </c>
      <c r="E212" s="566">
        <v>157206</v>
      </c>
      <c r="F212" s="566">
        <v>0</v>
      </c>
      <c r="G212" s="566">
        <v>0</v>
      </c>
      <c r="H212" s="573">
        <f t="shared" si="12"/>
        <v>157206</v>
      </c>
      <c r="I212" s="566">
        <v>-1013140</v>
      </c>
      <c r="J212" s="566">
        <v>0</v>
      </c>
      <c r="K212" s="566">
        <v>0</v>
      </c>
      <c r="L212" s="566">
        <v>0</v>
      </c>
      <c r="M212" s="573">
        <f t="shared" si="13"/>
        <v>-1013140</v>
      </c>
      <c r="N212" s="566">
        <v>3269882.65</v>
      </c>
      <c r="O212" s="566">
        <v>0</v>
      </c>
      <c r="P212" s="566">
        <v>0</v>
      </c>
      <c r="Q212" s="566">
        <v>0</v>
      </c>
      <c r="R212" s="576">
        <f t="shared" si="14"/>
        <v>3269882.65</v>
      </c>
      <c r="S212" s="566">
        <v>141.13999999999999</v>
      </c>
      <c r="T212" s="566">
        <f t="shared" si="15"/>
        <v>2414089.79</v>
      </c>
      <c r="U212" s="573">
        <v>0</v>
      </c>
      <c r="V212" s="566">
        <v>0</v>
      </c>
      <c r="W212" s="566">
        <v>0</v>
      </c>
      <c r="X212" s="274">
        <v>0</v>
      </c>
    </row>
    <row r="213" spans="2:24">
      <c r="B213" s="568" t="s">
        <v>713</v>
      </c>
      <c r="C213" s="568">
        <v>2016</v>
      </c>
      <c r="D213" s="568" t="s">
        <v>526</v>
      </c>
      <c r="E213" s="566">
        <v>96066.3</v>
      </c>
      <c r="F213" s="566">
        <v>0</v>
      </c>
      <c r="G213" s="566">
        <v>0</v>
      </c>
      <c r="H213" s="573">
        <f t="shared" si="12"/>
        <v>96066.3</v>
      </c>
      <c r="I213" s="566">
        <v>319038</v>
      </c>
      <c r="J213" s="566">
        <v>0</v>
      </c>
      <c r="K213" s="566">
        <v>0</v>
      </c>
      <c r="L213" s="566">
        <v>0</v>
      </c>
      <c r="M213" s="573">
        <f t="shared" si="13"/>
        <v>319038</v>
      </c>
      <c r="N213" s="566">
        <v>159629.40650000001</v>
      </c>
      <c r="O213" s="566">
        <v>400</v>
      </c>
      <c r="P213" s="566">
        <v>0</v>
      </c>
      <c r="Q213" s="566">
        <v>0</v>
      </c>
      <c r="R213" s="576">
        <f t="shared" si="14"/>
        <v>160029.40650000001</v>
      </c>
      <c r="S213" s="566">
        <v>42491</v>
      </c>
      <c r="T213" s="566">
        <f t="shared" si="15"/>
        <v>617624.70649999997</v>
      </c>
      <c r="U213" s="573">
        <v>0</v>
      </c>
      <c r="V213" s="566">
        <v>0</v>
      </c>
      <c r="W213" s="566">
        <v>0</v>
      </c>
      <c r="X213" s="274">
        <v>0</v>
      </c>
    </row>
    <row r="214" spans="2:24">
      <c r="B214" s="568" t="s">
        <v>555</v>
      </c>
      <c r="C214" s="568">
        <v>2016</v>
      </c>
      <c r="D214" s="568" t="s">
        <v>526</v>
      </c>
      <c r="E214" s="566">
        <v>564188</v>
      </c>
      <c r="F214" s="566">
        <v>0</v>
      </c>
      <c r="G214" s="566">
        <v>0</v>
      </c>
      <c r="H214" s="573">
        <f t="shared" si="12"/>
        <v>564188</v>
      </c>
      <c r="I214" s="566">
        <v>2599390</v>
      </c>
      <c r="J214" s="566">
        <v>0</v>
      </c>
      <c r="K214" s="566">
        <v>0</v>
      </c>
      <c r="L214" s="566">
        <v>0</v>
      </c>
      <c r="M214" s="573">
        <f t="shared" si="13"/>
        <v>2599390</v>
      </c>
      <c r="N214" s="566">
        <v>6730638.0500000101</v>
      </c>
      <c r="O214" s="566">
        <v>0</v>
      </c>
      <c r="P214" s="566">
        <v>263.08</v>
      </c>
      <c r="Q214" s="566">
        <v>264453.69979999989</v>
      </c>
      <c r="R214" s="576">
        <f t="shared" si="14"/>
        <v>6995354.8298000097</v>
      </c>
      <c r="S214" s="566">
        <v>1115670</v>
      </c>
      <c r="T214" s="566">
        <f t="shared" si="15"/>
        <v>11274602.82980001</v>
      </c>
      <c r="U214" s="573">
        <v>0</v>
      </c>
      <c r="V214" s="566">
        <v>0</v>
      </c>
      <c r="W214" s="566">
        <v>0</v>
      </c>
      <c r="X214" s="274">
        <v>0</v>
      </c>
    </row>
    <row r="215" spans="2:24">
      <c r="B215" s="568" t="s">
        <v>729</v>
      </c>
      <c r="C215" s="568">
        <v>2016</v>
      </c>
      <c r="D215" s="568" t="s">
        <v>526</v>
      </c>
      <c r="E215" s="566">
        <v>31549.8</v>
      </c>
      <c r="F215" s="566">
        <v>0</v>
      </c>
      <c r="G215" s="566">
        <v>0</v>
      </c>
      <c r="H215" s="573">
        <f t="shared" si="12"/>
        <v>31549.8</v>
      </c>
      <c r="I215" s="566">
        <v>283435</v>
      </c>
      <c r="J215" s="566">
        <v>0</v>
      </c>
      <c r="K215" s="566">
        <v>0</v>
      </c>
      <c r="L215" s="566">
        <v>0</v>
      </c>
      <c r="M215" s="573">
        <f t="shared" si="13"/>
        <v>283435</v>
      </c>
      <c r="N215" s="566">
        <v>155978.37270000007</v>
      </c>
      <c r="O215" s="566">
        <v>0</v>
      </c>
      <c r="P215" s="566">
        <v>0</v>
      </c>
      <c r="Q215" s="566">
        <v>0</v>
      </c>
      <c r="R215" s="576">
        <f t="shared" si="14"/>
        <v>155978.37270000007</v>
      </c>
      <c r="S215" s="566">
        <v>43992.2</v>
      </c>
      <c r="T215" s="566">
        <f t="shared" si="15"/>
        <v>514955.37270000007</v>
      </c>
      <c r="U215" s="573">
        <v>0</v>
      </c>
      <c r="V215" s="566">
        <v>0</v>
      </c>
      <c r="W215" s="566">
        <v>0</v>
      </c>
      <c r="X215" s="274">
        <v>0</v>
      </c>
    </row>
    <row r="216" spans="2:24">
      <c r="B216" s="568" t="s">
        <v>730</v>
      </c>
      <c r="C216" s="568">
        <v>2016</v>
      </c>
      <c r="D216" s="568" t="s">
        <v>526</v>
      </c>
      <c r="E216" s="566">
        <v>204511</v>
      </c>
      <c r="F216" s="566">
        <v>0</v>
      </c>
      <c r="G216" s="566">
        <v>0</v>
      </c>
      <c r="H216" s="573">
        <f t="shared" si="12"/>
        <v>204511</v>
      </c>
      <c r="I216" s="566">
        <v>-2520930</v>
      </c>
      <c r="J216" s="566">
        <v>0</v>
      </c>
      <c r="K216" s="566">
        <v>0</v>
      </c>
      <c r="L216" s="566">
        <v>0</v>
      </c>
      <c r="M216" s="573">
        <f t="shared" si="13"/>
        <v>-2520930</v>
      </c>
      <c r="N216" s="566">
        <v>4242884.2496999996</v>
      </c>
      <c r="O216" s="566">
        <v>0</v>
      </c>
      <c r="P216" s="566">
        <v>0</v>
      </c>
      <c r="Q216" s="566">
        <v>0</v>
      </c>
      <c r="R216" s="576">
        <f t="shared" si="14"/>
        <v>4242884.2496999996</v>
      </c>
      <c r="S216" s="566">
        <v>164070</v>
      </c>
      <c r="T216" s="566">
        <f t="shared" si="15"/>
        <v>2090535.2496999996</v>
      </c>
      <c r="U216" s="573">
        <v>0</v>
      </c>
      <c r="V216" s="566">
        <v>0</v>
      </c>
      <c r="W216" s="566">
        <v>0</v>
      </c>
      <c r="X216" s="274">
        <v>0</v>
      </c>
    </row>
    <row r="217" spans="2:24">
      <c r="B217" s="568" t="s">
        <v>530</v>
      </c>
      <c r="C217" s="568">
        <v>2016</v>
      </c>
      <c r="D217" s="568" t="s">
        <v>526</v>
      </c>
      <c r="E217" s="566">
        <v>29376.3</v>
      </c>
      <c r="F217" s="566">
        <v>0</v>
      </c>
      <c r="G217" s="566">
        <v>0</v>
      </c>
      <c r="H217" s="573">
        <f t="shared" si="12"/>
        <v>29376.3</v>
      </c>
      <c r="I217" s="566">
        <v>337693</v>
      </c>
      <c r="J217" s="566">
        <v>0</v>
      </c>
      <c r="K217" s="566">
        <v>0</v>
      </c>
      <c r="L217" s="566">
        <v>0</v>
      </c>
      <c r="M217" s="573">
        <f t="shared" si="13"/>
        <v>337693</v>
      </c>
      <c r="N217" s="566">
        <v>0</v>
      </c>
      <c r="O217" s="566">
        <v>0</v>
      </c>
      <c r="P217" s="566">
        <v>0</v>
      </c>
      <c r="Q217" s="566">
        <v>0</v>
      </c>
      <c r="R217" s="576">
        <f t="shared" si="14"/>
        <v>0</v>
      </c>
      <c r="S217" s="566">
        <v>400</v>
      </c>
      <c r="T217" s="566">
        <f t="shared" si="15"/>
        <v>367469.3</v>
      </c>
      <c r="U217" s="573">
        <v>0</v>
      </c>
      <c r="V217" s="566">
        <v>0</v>
      </c>
      <c r="W217" s="566">
        <v>0</v>
      </c>
      <c r="X217" s="274">
        <v>0</v>
      </c>
    </row>
    <row r="218" spans="2:24">
      <c r="B218" s="568" t="s">
        <v>531</v>
      </c>
      <c r="C218" s="568">
        <v>2016</v>
      </c>
      <c r="D218" s="568" t="s">
        <v>526</v>
      </c>
      <c r="E218" s="566">
        <v>8546.25</v>
      </c>
      <c r="F218" s="566">
        <v>0</v>
      </c>
      <c r="G218" s="566">
        <v>0</v>
      </c>
      <c r="H218" s="573">
        <f t="shared" si="12"/>
        <v>8546.25</v>
      </c>
      <c r="I218" s="566">
        <v>128438</v>
      </c>
      <c r="J218" s="566">
        <v>0</v>
      </c>
      <c r="K218" s="566">
        <v>0</v>
      </c>
      <c r="L218" s="566">
        <v>0</v>
      </c>
      <c r="M218" s="573">
        <f t="shared" si="13"/>
        <v>128438</v>
      </c>
      <c r="N218" s="566">
        <v>0</v>
      </c>
      <c r="O218" s="566">
        <v>0</v>
      </c>
      <c r="P218" s="566">
        <v>0</v>
      </c>
      <c r="Q218" s="566">
        <v>0</v>
      </c>
      <c r="R218" s="576">
        <f t="shared" si="14"/>
        <v>0</v>
      </c>
      <c r="S218" s="566">
        <v>12961</v>
      </c>
      <c r="T218" s="566">
        <f t="shared" si="15"/>
        <v>149945.25</v>
      </c>
      <c r="U218" s="573">
        <v>0</v>
      </c>
      <c r="V218" s="566">
        <v>0</v>
      </c>
      <c r="W218" s="566">
        <v>0</v>
      </c>
      <c r="X218" s="274">
        <v>0</v>
      </c>
    </row>
    <row r="219" spans="2:24">
      <c r="B219" s="568" t="s">
        <v>753</v>
      </c>
      <c r="C219" s="568">
        <v>2016</v>
      </c>
      <c r="D219" s="568" t="s">
        <v>526</v>
      </c>
      <c r="E219" s="566">
        <v>434825</v>
      </c>
      <c r="F219" s="566">
        <v>0</v>
      </c>
      <c r="G219" s="566">
        <v>0</v>
      </c>
      <c r="H219" s="573">
        <f t="shared" si="12"/>
        <v>434825</v>
      </c>
      <c r="I219" s="566">
        <v>4225370</v>
      </c>
      <c r="J219" s="566">
        <v>0</v>
      </c>
      <c r="K219" s="566">
        <v>0</v>
      </c>
      <c r="L219" s="566">
        <v>0</v>
      </c>
      <c r="M219" s="573">
        <f t="shared" si="13"/>
        <v>4225370</v>
      </c>
      <c r="N219" s="566">
        <v>1112916.6099999999</v>
      </c>
      <c r="O219" s="566">
        <v>0</v>
      </c>
      <c r="P219" s="566">
        <v>0</v>
      </c>
      <c r="Q219" s="566">
        <v>0</v>
      </c>
      <c r="R219" s="576">
        <f t="shared" si="14"/>
        <v>1112916.6099999999</v>
      </c>
      <c r="S219" s="566">
        <v>224662</v>
      </c>
      <c r="T219" s="566">
        <f t="shared" si="15"/>
        <v>5997773.6099999994</v>
      </c>
      <c r="U219" s="573">
        <v>0</v>
      </c>
      <c r="V219" s="566">
        <v>0</v>
      </c>
      <c r="W219" s="566">
        <v>0</v>
      </c>
      <c r="X219" s="274">
        <v>0</v>
      </c>
    </row>
    <row r="220" spans="2:24">
      <c r="B220" s="568" t="s">
        <v>754</v>
      </c>
      <c r="C220" s="568">
        <v>2016</v>
      </c>
      <c r="D220" s="568" t="s">
        <v>526</v>
      </c>
      <c r="E220" s="566">
        <v>500882</v>
      </c>
      <c r="F220" s="566">
        <v>0</v>
      </c>
      <c r="G220" s="566">
        <v>0</v>
      </c>
      <c r="H220" s="573">
        <f t="shared" si="12"/>
        <v>500882</v>
      </c>
      <c r="I220" s="566">
        <v>1708200</v>
      </c>
      <c r="J220" s="566">
        <v>0</v>
      </c>
      <c r="K220" s="566">
        <v>0</v>
      </c>
      <c r="L220" s="566">
        <v>0</v>
      </c>
      <c r="M220" s="573">
        <f t="shared" si="13"/>
        <v>1708200</v>
      </c>
      <c r="N220" s="566">
        <v>2249299.7766404008</v>
      </c>
      <c r="O220" s="566">
        <v>0</v>
      </c>
      <c r="P220" s="566">
        <v>0</v>
      </c>
      <c r="Q220" s="566">
        <v>0</v>
      </c>
      <c r="R220" s="576">
        <f t="shared" si="14"/>
        <v>2249299.7766404008</v>
      </c>
      <c r="S220" s="566">
        <v>958351</v>
      </c>
      <c r="T220" s="566">
        <f t="shared" si="15"/>
        <v>5416732.7766404003</v>
      </c>
      <c r="U220" s="573">
        <v>0</v>
      </c>
      <c r="V220" s="566">
        <v>0</v>
      </c>
      <c r="W220" s="566">
        <v>0</v>
      </c>
      <c r="X220" s="274">
        <v>0</v>
      </c>
    </row>
    <row r="221" spans="2:24">
      <c r="B221" s="568" t="s">
        <v>614</v>
      </c>
      <c r="C221" s="568">
        <v>2016</v>
      </c>
      <c r="D221" s="568" t="s">
        <v>526</v>
      </c>
      <c r="E221" s="566">
        <v>7784.62</v>
      </c>
      <c r="F221" s="566">
        <v>0</v>
      </c>
      <c r="G221" s="566">
        <v>0</v>
      </c>
      <c r="H221" s="573">
        <f t="shared" si="12"/>
        <v>7784.62</v>
      </c>
      <c r="I221" s="566">
        <v>111557</v>
      </c>
      <c r="J221" s="566">
        <v>0</v>
      </c>
      <c r="K221" s="566">
        <v>0</v>
      </c>
      <c r="L221" s="566">
        <v>0</v>
      </c>
      <c r="M221" s="573">
        <f t="shared" si="13"/>
        <v>111557</v>
      </c>
      <c r="N221" s="566">
        <v>39982.770951999992</v>
      </c>
      <c r="O221" s="566">
        <v>0</v>
      </c>
      <c r="P221" s="566">
        <v>0</v>
      </c>
      <c r="Q221" s="566">
        <v>0</v>
      </c>
      <c r="R221" s="576">
        <f t="shared" si="14"/>
        <v>39982.770951999992</v>
      </c>
      <c r="S221" s="566">
        <v>0</v>
      </c>
      <c r="T221" s="566">
        <f t="shared" si="15"/>
        <v>159324.39095199999</v>
      </c>
      <c r="U221" s="573">
        <v>0</v>
      </c>
      <c r="V221" s="566">
        <v>0</v>
      </c>
      <c r="W221" s="566">
        <v>0</v>
      </c>
      <c r="X221" s="274">
        <v>0</v>
      </c>
    </row>
    <row r="222" spans="2:24">
      <c r="B222" s="568" t="s">
        <v>731</v>
      </c>
      <c r="C222" s="568">
        <v>2016</v>
      </c>
      <c r="D222" s="568" t="s">
        <v>526</v>
      </c>
      <c r="E222" s="566">
        <v>14805</v>
      </c>
      <c r="F222" s="566">
        <v>0</v>
      </c>
      <c r="G222" s="566">
        <v>0</v>
      </c>
      <c r="H222" s="573">
        <f t="shared" si="12"/>
        <v>14805</v>
      </c>
      <c r="I222" s="566">
        <v>143589</v>
      </c>
      <c r="J222" s="566">
        <v>0</v>
      </c>
      <c r="K222" s="566">
        <v>0</v>
      </c>
      <c r="L222" s="566">
        <v>0</v>
      </c>
      <c r="M222" s="573">
        <f t="shared" si="13"/>
        <v>143589</v>
      </c>
      <c r="N222" s="566">
        <v>0</v>
      </c>
      <c r="O222" s="566">
        <v>0</v>
      </c>
      <c r="P222" s="566">
        <v>0</v>
      </c>
      <c r="Q222" s="566">
        <v>0</v>
      </c>
      <c r="R222" s="576">
        <f t="shared" si="14"/>
        <v>0</v>
      </c>
      <c r="S222" s="566">
        <v>0</v>
      </c>
      <c r="T222" s="566">
        <f t="shared" si="15"/>
        <v>158394</v>
      </c>
      <c r="U222" s="573">
        <v>0</v>
      </c>
      <c r="V222" s="566">
        <v>0</v>
      </c>
      <c r="W222" s="566">
        <v>0</v>
      </c>
      <c r="X222" s="274">
        <v>0</v>
      </c>
    </row>
    <row r="223" spans="2:24">
      <c r="B223" s="568" t="s">
        <v>532</v>
      </c>
      <c r="C223" s="568">
        <v>2016</v>
      </c>
      <c r="D223" s="568" t="s">
        <v>526</v>
      </c>
      <c r="E223" s="566">
        <v>10321</v>
      </c>
      <c r="F223" s="566">
        <v>0</v>
      </c>
      <c r="G223" s="566">
        <v>0</v>
      </c>
      <c r="H223" s="573">
        <f t="shared" si="12"/>
        <v>10321</v>
      </c>
      <c r="I223" s="566">
        <v>196824</v>
      </c>
      <c r="J223" s="566">
        <v>0</v>
      </c>
      <c r="K223" s="566">
        <v>0</v>
      </c>
      <c r="L223" s="566">
        <v>0</v>
      </c>
      <c r="M223" s="573">
        <f t="shared" si="13"/>
        <v>196824</v>
      </c>
      <c r="N223" s="566">
        <v>0</v>
      </c>
      <c r="O223" s="566">
        <v>0</v>
      </c>
      <c r="P223" s="566">
        <v>0</v>
      </c>
      <c r="Q223" s="566">
        <v>0</v>
      </c>
      <c r="R223" s="576">
        <f t="shared" si="14"/>
        <v>0</v>
      </c>
      <c r="S223" s="566">
        <v>1866.42</v>
      </c>
      <c r="T223" s="566">
        <f t="shared" si="15"/>
        <v>209011.42</v>
      </c>
      <c r="U223" s="573">
        <v>0</v>
      </c>
      <c r="V223" s="566">
        <v>0</v>
      </c>
      <c r="W223" s="566">
        <v>0</v>
      </c>
      <c r="X223" s="274">
        <v>0</v>
      </c>
    </row>
    <row r="224" spans="2:24">
      <c r="B224" s="568" t="s">
        <v>755</v>
      </c>
      <c r="C224" s="568">
        <v>2016</v>
      </c>
      <c r="D224" s="568" t="s">
        <v>526</v>
      </c>
      <c r="E224" s="566">
        <v>503380</v>
      </c>
      <c r="F224" s="566">
        <v>0</v>
      </c>
      <c r="G224" s="566">
        <v>0</v>
      </c>
      <c r="H224" s="573">
        <f t="shared" si="12"/>
        <v>503380</v>
      </c>
      <c r="I224" s="566">
        <v>1640950</v>
      </c>
      <c r="J224" s="566">
        <v>0</v>
      </c>
      <c r="K224" s="566">
        <v>0</v>
      </c>
      <c r="L224" s="566">
        <v>0</v>
      </c>
      <c r="M224" s="573">
        <f t="shared" si="13"/>
        <v>1640950</v>
      </c>
      <c r="N224" s="566">
        <v>2171670.09</v>
      </c>
      <c r="O224" s="566">
        <v>0</v>
      </c>
      <c r="P224" s="566">
        <v>0</v>
      </c>
      <c r="Q224" s="566">
        <v>0</v>
      </c>
      <c r="R224" s="576">
        <f t="shared" si="14"/>
        <v>2171670.09</v>
      </c>
      <c r="S224" s="566">
        <v>90253.8</v>
      </c>
      <c r="T224" s="566">
        <f t="shared" si="15"/>
        <v>4406253.8899999997</v>
      </c>
      <c r="U224" s="573">
        <v>0</v>
      </c>
      <c r="V224" s="566">
        <v>0</v>
      </c>
      <c r="W224" s="566">
        <v>0</v>
      </c>
      <c r="X224" s="274">
        <v>0</v>
      </c>
    </row>
    <row r="225" spans="2:24">
      <c r="B225" s="568" t="s">
        <v>732</v>
      </c>
      <c r="C225" s="568">
        <v>2016</v>
      </c>
      <c r="D225" s="568" t="s">
        <v>526</v>
      </c>
      <c r="E225" s="566">
        <v>135973</v>
      </c>
      <c r="F225" s="566">
        <v>0</v>
      </c>
      <c r="G225" s="566">
        <v>0</v>
      </c>
      <c r="H225" s="573">
        <f t="shared" si="12"/>
        <v>135973</v>
      </c>
      <c r="I225" s="566">
        <v>434226</v>
      </c>
      <c r="J225" s="566">
        <v>0</v>
      </c>
      <c r="K225" s="566">
        <v>0</v>
      </c>
      <c r="L225" s="566">
        <v>0</v>
      </c>
      <c r="M225" s="573">
        <f t="shared" si="13"/>
        <v>434226</v>
      </c>
      <c r="N225" s="566">
        <v>571668.22710000002</v>
      </c>
      <c r="O225" s="566">
        <v>0</v>
      </c>
      <c r="P225" s="566">
        <v>0</v>
      </c>
      <c r="Q225" s="566">
        <v>0</v>
      </c>
      <c r="R225" s="576">
        <f t="shared" si="14"/>
        <v>571668.22710000002</v>
      </c>
      <c r="S225" s="566">
        <v>174571</v>
      </c>
      <c r="T225" s="566">
        <f t="shared" si="15"/>
        <v>1316438.2271</v>
      </c>
      <c r="U225" s="573">
        <v>0</v>
      </c>
      <c r="V225" s="566">
        <v>0</v>
      </c>
      <c r="W225" s="566">
        <v>0</v>
      </c>
      <c r="X225" s="274">
        <v>0</v>
      </c>
    </row>
    <row r="226" spans="2:24">
      <c r="B226" s="568" t="s">
        <v>615</v>
      </c>
      <c r="C226" s="568">
        <v>2016</v>
      </c>
      <c r="D226" s="568" t="s">
        <v>526</v>
      </c>
      <c r="E226" s="566">
        <v>3317.26</v>
      </c>
      <c r="F226" s="566">
        <v>0</v>
      </c>
      <c r="G226" s="566">
        <v>0</v>
      </c>
      <c r="H226" s="573">
        <f t="shared" si="12"/>
        <v>3317.26</v>
      </c>
      <c r="I226" s="566">
        <v>24824.2</v>
      </c>
      <c r="J226" s="566">
        <v>0</v>
      </c>
      <c r="K226" s="566">
        <v>0</v>
      </c>
      <c r="L226" s="566">
        <v>0</v>
      </c>
      <c r="M226" s="573">
        <f t="shared" si="13"/>
        <v>24824.2</v>
      </c>
      <c r="N226" s="566">
        <v>0</v>
      </c>
      <c r="O226" s="566">
        <v>0</v>
      </c>
      <c r="P226" s="566">
        <v>0</v>
      </c>
      <c r="Q226" s="566">
        <v>0</v>
      </c>
      <c r="R226" s="576">
        <f t="shared" si="14"/>
        <v>0</v>
      </c>
      <c r="S226" s="566">
        <v>0</v>
      </c>
      <c r="T226" s="566">
        <f t="shared" si="15"/>
        <v>28141.46</v>
      </c>
      <c r="U226" s="573">
        <v>0</v>
      </c>
      <c r="V226" s="566">
        <v>0</v>
      </c>
      <c r="W226" s="566">
        <v>0</v>
      </c>
      <c r="X226" s="274">
        <v>0</v>
      </c>
    </row>
    <row r="227" spans="2:24">
      <c r="B227" s="568" t="s">
        <v>616</v>
      </c>
      <c r="C227" s="568">
        <v>2016</v>
      </c>
      <c r="D227" s="568" t="s">
        <v>526</v>
      </c>
      <c r="E227" s="566">
        <v>840.173</v>
      </c>
      <c r="F227" s="566">
        <v>0</v>
      </c>
      <c r="G227" s="566">
        <v>0</v>
      </c>
      <c r="H227" s="573">
        <f t="shared" si="12"/>
        <v>840.173</v>
      </c>
      <c r="I227" s="566">
        <v>5929.57</v>
      </c>
      <c r="J227" s="566">
        <v>0</v>
      </c>
      <c r="K227" s="566">
        <v>0</v>
      </c>
      <c r="L227" s="566">
        <v>0</v>
      </c>
      <c r="M227" s="573">
        <f t="shared" si="13"/>
        <v>5929.57</v>
      </c>
      <c r="N227" s="566">
        <v>0</v>
      </c>
      <c r="O227" s="566">
        <v>0</v>
      </c>
      <c r="P227" s="566">
        <v>0</v>
      </c>
      <c r="Q227" s="566">
        <v>0</v>
      </c>
      <c r="R227" s="576">
        <f t="shared" si="14"/>
        <v>0</v>
      </c>
      <c r="S227" s="566">
        <v>933.21</v>
      </c>
      <c r="T227" s="566">
        <f t="shared" si="15"/>
        <v>7702.9529999999995</v>
      </c>
      <c r="U227" s="573">
        <v>0</v>
      </c>
      <c r="V227" s="566">
        <v>0</v>
      </c>
      <c r="W227" s="566">
        <v>0</v>
      </c>
      <c r="X227" s="274">
        <v>0</v>
      </c>
    </row>
    <row r="228" spans="2:24">
      <c r="B228" s="568" t="s">
        <v>664</v>
      </c>
      <c r="C228" s="568">
        <v>2016</v>
      </c>
      <c r="D228" s="568" t="s">
        <v>526</v>
      </c>
      <c r="E228" s="566">
        <v>111187</v>
      </c>
      <c r="F228" s="566">
        <v>0</v>
      </c>
      <c r="G228" s="566">
        <v>0</v>
      </c>
      <c r="H228" s="573">
        <f t="shared" si="12"/>
        <v>111187</v>
      </c>
      <c r="I228" s="566">
        <v>411896</v>
      </c>
      <c r="J228" s="566">
        <v>0</v>
      </c>
      <c r="K228" s="566">
        <v>0</v>
      </c>
      <c r="L228" s="566">
        <v>0</v>
      </c>
      <c r="M228" s="573">
        <f t="shared" si="13"/>
        <v>411896</v>
      </c>
      <c r="N228" s="566">
        <v>1022113</v>
      </c>
      <c r="O228" s="566">
        <v>0</v>
      </c>
      <c r="P228" s="566">
        <v>0</v>
      </c>
      <c r="Q228" s="566">
        <v>0</v>
      </c>
      <c r="R228" s="576">
        <f t="shared" si="14"/>
        <v>1022113</v>
      </c>
      <c r="S228" s="566">
        <v>52406.5</v>
      </c>
      <c r="T228" s="566">
        <f t="shared" si="15"/>
        <v>1597602.5</v>
      </c>
      <c r="U228" s="573">
        <v>0</v>
      </c>
      <c r="V228" s="566">
        <v>0</v>
      </c>
      <c r="W228" s="566">
        <v>0</v>
      </c>
      <c r="X228" s="274">
        <v>0</v>
      </c>
    </row>
    <row r="229" spans="2:24">
      <c r="B229" s="568" t="s">
        <v>682</v>
      </c>
      <c r="C229" s="568">
        <v>2016</v>
      </c>
      <c r="D229" s="568" t="s">
        <v>526</v>
      </c>
      <c r="E229" s="566">
        <v>65949.600000000006</v>
      </c>
      <c r="F229" s="566">
        <v>0</v>
      </c>
      <c r="G229" s="566">
        <v>0</v>
      </c>
      <c r="H229" s="573">
        <f t="shared" si="12"/>
        <v>65949.600000000006</v>
      </c>
      <c r="I229" s="566">
        <v>268570</v>
      </c>
      <c r="J229" s="566">
        <v>0</v>
      </c>
      <c r="K229" s="566">
        <v>0</v>
      </c>
      <c r="L229" s="566">
        <v>0</v>
      </c>
      <c r="M229" s="573">
        <f t="shared" si="13"/>
        <v>268570</v>
      </c>
      <c r="N229" s="566">
        <v>334293.55</v>
      </c>
      <c r="O229" s="566">
        <v>0</v>
      </c>
      <c r="P229" s="566">
        <v>0</v>
      </c>
      <c r="Q229" s="566">
        <v>0</v>
      </c>
      <c r="R229" s="576">
        <f t="shared" si="14"/>
        <v>334293.55</v>
      </c>
      <c r="S229" s="566">
        <v>28184.1</v>
      </c>
      <c r="T229" s="566">
        <f t="shared" si="15"/>
        <v>696997.24999999988</v>
      </c>
      <c r="U229" s="573">
        <v>0</v>
      </c>
      <c r="V229" s="566">
        <v>0</v>
      </c>
      <c r="W229" s="566">
        <v>0</v>
      </c>
      <c r="X229" s="274">
        <v>0</v>
      </c>
    </row>
    <row r="230" spans="2:24">
      <c r="B230" s="568" t="s">
        <v>556</v>
      </c>
      <c r="C230" s="568">
        <v>2016</v>
      </c>
      <c r="D230" s="568" t="s">
        <v>526</v>
      </c>
      <c r="E230" s="566">
        <v>7645.7</v>
      </c>
      <c r="F230" s="566">
        <v>0</v>
      </c>
      <c r="G230" s="566">
        <v>0</v>
      </c>
      <c r="H230" s="573">
        <f t="shared" si="12"/>
        <v>7645.7</v>
      </c>
      <c r="I230" s="566">
        <v>104118</v>
      </c>
      <c r="J230" s="566">
        <v>0</v>
      </c>
      <c r="K230" s="566">
        <v>0</v>
      </c>
      <c r="L230" s="566">
        <v>0</v>
      </c>
      <c r="M230" s="573">
        <f t="shared" si="13"/>
        <v>104118</v>
      </c>
      <c r="N230" s="566">
        <v>0</v>
      </c>
      <c r="O230" s="566">
        <v>0</v>
      </c>
      <c r="P230" s="566">
        <v>0</v>
      </c>
      <c r="Q230" s="566">
        <v>0</v>
      </c>
      <c r="R230" s="576">
        <f t="shared" si="14"/>
        <v>0</v>
      </c>
      <c r="S230" s="566">
        <v>0</v>
      </c>
      <c r="T230" s="566">
        <f t="shared" si="15"/>
        <v>111763.7</v>
      </c>
      <c r="U230" s="573">
        <v>0</v>
      </c>
      <c r="V230" s="566">
        <v>0</v>
      </c>
      <c r="W230" s="566">
        <v>0</v>
      </c>
      <c r="X230" s="274">
        <v>0</v>
      </c>
    </row>
    <row r="231" spans="2:24">
      <c r="B231" s="568" t="s">
        <v>733</v>
      </c>
      <c r="C231" s="568">
        <v>2016</v>
      </c>
      <c r="D231" s="568" t="s">
        <v>526</v>
      </c>
      <c r="E231" s="566">
        <v>64999.5</v>
      </c>
      <c r="F231" s="566">
        <v>0</v>
      </c>
      <c r="G231" s="566">
        <v>0</v>
      </c>
      <c r="H231" s="573">
        <f t="shared" si="12"/>
        <v>64999.5</v>
      </c>
      <c r="I231" s="566">
        <v>441850</v>
      </c>
      <c r="J231" s="566">
        <v>0</v>
      </c>
      <c r="K231" s="566">
        <v>0</v>
      </c>
      <c r="L231" s="566">
        <v>0</v>
      </c>
      <c r="M231" s="573">
        <f t="shared" si="13"/>
        <v>441850</v>
      </c>
      <c r="N231" s="566">
        <v>0</v>
      </c>
      <c r="O231" s="566">
        <v>0</v>
      </c>
      <c r="P231" s="566">
        <v>0</v>
      </c>
      <c r="Q231" s="566">
        <v>0</v>
      </c>
      <c r="R231" s="576">
        <f t="shared" si="14"/>
        <v>0</v>
      </c>
      <c r="S231" s="566">
        <v>0</v>
      </c>
      <c r="T231" s="566">
        <f t="shared" si="15"/>
        <v>506849.5</v>
      </c>
      <c r="U231" s="573">
        <v>0</v>
      </c>
      <c r="V231" s="566">
        <v>0</v>
      </c>
      <c r="W231" s="566">
        <v>0</v>
      </c>
      <c r="X231" s="274">
        <v>0</v>
      </c>
    </row>
    <row r="232" spans="2:24">
      <c r="B232" s="568" t="s">
        <v>665</v>
      </c>
      <c r="C232" s="568">
        <v>2016</v>
      </c>
      <c r="D232" s="568" t="s">
        <v>526</v>
      </c>
      <c r="E232" s="566">
        <v>30025.9</v>
      </c>
      <c r="F232" s="566">
        <v>0</v>
      </c>
      <c r="G232" s="566">
        <v>0</v>
      </c>
      <c r="H232" s="573">
        <f t="shared" si="12"/>
        <v>30025.9</v>
      </c>
      <c r="I232" s="566">
        <v>343830</v>
      </c>
      <c r="J232" s="566">
        <v>0</v>
      </c>
      <c r="K232" s="566">
        <v>0</v>
      </c>
      <c r="L232" s="566">
        <v>0</v>
      </c>
      <c r="M232" s="573">
        <f t="shared" si="13"/>
        <v>343830</v>
      </c>
      <c r="N232" s="566">
        <v>0</v>
      </c>
      <c r="O232" s="566">
        <v>0</v>
      </c>
      <c r="P232" s="566">
        <v>0</v>
      </c>
      <c r="Q232" s="566">
        <v>0</v>
      </c>
      <c r="R232" s="576">
        <f t="shared" si="14"/>
        <v>0</v>
      </c>
      <c r="S232" s="566">
        <v>0</v>
      </c>
      <c r="T232" s="566">
        <f t="shared" si="15"/>
        <v>373855.9</v>
      </c>
      <c r="U232" s="573">
        <v>0</v>
      </c>
      <c r="V232" s="566">
        <v>0</v>
      </c>
      <c r="W232" s="566">
        <v>0</v>
      </c>
      <c r="X232" s="274">
        <v>0</v>
      </c>
    </row>
    <row r="233" spans="2:24">
      <c r="B233" s="568" t="s">
        <v>533</v>
      </c>
      <c r="C233" s="568">
        <v>2016</v>
      </c>
      <c r="D233" s="568" t="s">
        <v>526</v>
      </c>
      <c r="E233" s="566">
        <v>25732.9</v>
      </c>
      <c r="F233" s="566">
        <v>0</v>
      </c>
      <c r="G233" s="566">
        <v>0</v>
      </c>
      <c r="H233" s="573">
        <f t="shared" si="12"/>
        <v>25732.9</v>
      </c>
      <c r="I233" s="566">
        <v>451311</v>
      </c>
      <c r="J233" s="566">
        <v>0</v>
      </c>
      <c r="K233" s="566">
        <v>0</v>
      </c>
      <c r="L233" s="566">
        <v>0</v>
      </c>
      <c r="M233" s="573">
        <f t="shared" si="13"/>
        <v>451311</v>
      </c>
      <c r="N233" s="566">
        <v>0</v>
      </c>
      <c r="O233" s="566">
        <v>0</v>
      </c>
      <c r="P233" s="566">
        <v>0</v>
      </c>
      <c r="Q233" s="566">
        <v>0</v>
      </c>
      <c r="R233" s="576">
        <f t="shared" si="14"/>
        <v>0</v>
      </c>
      <c r="S233" s="566">
        <v>0</v>
      </c>
      <c r="T233" s="566">
        <f t="shared" si="15"/>
        <v>477043.9</v>
      </c>
      <c r="U233" s="573">
        <v>0</v>
      </c>
      <c r="V233" s="566">
        <v>0</v>
      </c>
      <c r="W233" s="566">
        <v>0</v>
      </c>
      <c r="X233" s="274">
        <v>0</v>
      </c>
    </row>
    <row r="234" spans="2:24">
      <c r="B234" s="568" t="s">
        <v>756</v>
      </c>
      <c r="C234" s="568">
        <v>2016</v>
      </c>
      <c r="D234" s="568" t="s">
        <v>526</v>
      </c>
      <c r="E234" s="566">
        <v>16803.900000000001</v>
      </c>
      <c r="F234" s="566">
        <v>0</v>
      </c>
      <c r="G234" s="566">
        <v>0</v>
      </c>
      <c r="H234" s="573">
        <f t="shared" si="12"/>
        <v>16803.900000000001</v>
      </c>
      <c r="I234" s="566">
        <v>220544</v>
      </c>
      <c r="J234" s="566">
        <v>0</v>
      </c>
      <c r="K234" s="566">
        <v>0</v>
      </c>
      <c r="L234" s="566">
        <v>0</v>
      </c>
      <c r="M234" s="573">
        <f t="shared" si="13"/>
        <v>220544</v>
      </c>
      <c r="N234" s="566">
        <v>0</v>
      </c>
      <c r="O234" s="566">
        <v>0</v>
      </c>
      <c r="P234" s="566">
        <v>0</v>
      </c>
      <c r="Q234" s="566">
        <v>0</v>
      </c>
      <c r="R234" s="576">
        <f t="shared" si="14"/>
        <v>0</v>
      </c>
      <c r="S234" s="566">
        <v>0</v>
      </c>
      <c r="T234" s="566">
        <f t="shared" si="15"/>
        <v>237347.9</v>
      </c>
      <c r="U234" s="573">
        <v>0</v>
      </c>
      <c r="V234" s="566">
        <v>0</v>
      </c>
      <c r="W234" s="566">
        <v>0</v>
      </c>
      <c r="X234" s="274">
        <v>0</v>
      </c>
    </row>
    <row r="235" spans="2:24">
      <c r="B235" s="568" t="s">
        <v>757</v>
      </c>
      <c r="C235" s="568">
        <v>2016</v>
      </c>
      <c r="D235" s="568" t="s">
        <v>526</v>
      </c>
      <c r="E235" s="566">
        <v>13697.4</v>
      </c>
      <c r="F235" s="566">
        <v>0</v>
      </c>
      <c r="G235" s="566">
        <v>0</v>
      </c>
      <c r="H235" s="573">
        <f t="shared" si="12"/>
        <v>13697.4</v>
      </c>
      <c r="I235" s="566">
        <v>245318</v>
      </c>
      <c r="J235" s="566">
        <v>0</v>
      </c>
      <c r="K235" s="566">
        <v>0</v>
      </c>
      <c r="L235" s="566">
        <v>0</v>
      </c>
      <c r="M235" s="573">
        <f t="shared" si="13"/>
        <v>245318</v>
      </c>
      <c r="N235" s="566">
        <v>0</v>
      </c>
      <c r="O235" s="566">
        <v>0</v>
      </c>
      <c r="P235" s="566">
        <v>0</v>
      </c>
      <c r="Q235" s="566">
        <v>0</v>
      </c>
      <c r="R235" s="576">
        <f t="shared" si="14"/>
        <v>0</v>
      </c>
      <c r="S235" s="566">
        <v>0</v>
      </c>
      <c r="T235" s="566">
        <f t="shared" si="15"/>
        <v>259015.4</v>
      </c>
      <c r="U235" s="573">
        <v>0</v>
      </c>
      <c r="V235" s="566">
        <v>0</v>
      </c>
      <c r="W235" s="566">
        <v>0</v>
      </c>
      <c r="X235" s="274">
        <v>0</v>
      </c>
    </row>
    <row r="236" spans="2:24">
      <c r="B236" s="568" t="s">
        <v>617</v>
      </c>
      <c r="C236" s="568">
        <v>2016</v>
      </c>
      <c r="D236" s="568" t="s">
        <v>526</v>
      </c>
      <c r="E236" s="566">
        <v>3431.41</v>
      </c>
      <c r="F236" s="566">
        <v>0</v>
      </c>
      <c r="G236" s="566">
        <v>0</v>
      </c>
      <c r="H236" s="573">
        <f t="shared" si="12"/>
        <v>3431.41</v>
      </c>
      <c r="I236" s="566">
        <v>26510.9</v>
      </c>
      <c r="J236" s="566">
        <v>0</v>
      </c>
      <c r="K236" s="566">
        <v>0</v>
      </c>
      <c r="L236" s="566">
        <v>0</v>
      </c>
      <c r="M236" s="573">
        <f t="shared" si="13"/>
        <v>26510.9</v>
      </c>
      <c r="N236" s="566">
        <v>0</v>
      </c>
      <c r="O236" s="566">
        <v>0</v>
      </c>
      <c r="P236" s="566">
        <v>0</v>
      </c>
      <c r="Q236" s="566">
        <v>0</v>
      </c>
      <c r="R236" s="576">
        <f t="shared" si="14"/>
        <v>0</v>
      </c>
      <c r="S236" s="566">
        <v>0</v>
      </c>
      <c r="T236" s="566">
        <f t="shared" si="15"/>
        <v>29942.31</v>
      </c>
      <c r="U236" s="573">
        <v>0</v>
      </c>
      <c r="V236" s="566">
        <v>0</v>
      </c>
      <c r="W236" s="566">
        <v>0</v>
      </c>
      <c r="X236" s="274">
        <v>0</v>
      </c>
    </row>
    <row r="237" spans="2:24">
      <c r="B237" s="568" t="s">
        <v>618</v>
      </c>
      <c r="C237" s="568">
        <v>2016</v>
      </c>
      <c r="D237" s="568" t="s">
        <v>526</v>
      </c>
      <c r="E237" s="566">
        <v>18546</v>
      </c>
      <c r="F237" s="566">
        <v>0</v>
      </c>
      <c r="G237" s="566">
        <v>0</v>
      </c>
      <c r="H237" s="573">
        <f t="shared" si="12"/>
        <v>18546</v>
      </c>
      <c r="I237" s="566">
        <v>139170</v>
      </c>
      <c r="J237" s="566">
        <v>0</v>
      </c>
      <c r="K237" s="566">
        <v>0</v>
      </c>
      <c r="L237" s="566">
        <v>0</v>
      </c>
      <c r="M237" s="573">
        <f t="shared" si="13"/>
        <v>139170</v>
      </c>
      <c r="N237" s="566">
        <v>0</v>
      </c>
      <c r="O237" s="566">
        <v>0</v>
      </c>
      <c r="P237" s="566">
        <v>0</v>
      </c>
      <c r="Q237" s="566">
        <v>0</v>
      </c>
      <c r="R237" s="576">
        <f t="shared" si="14"/>
        <v>0</v>
      </c>
      <c r="S237" s="566">
        <v>0</v>
      </c>
      <c r="T237" s="566">
        <f t="shared" si="15"/>
        <v>157716</v>
      </c>
      <c r="U237" s="573">
        <v>0</v>
      </c>
      <c r="V237" s="566">
        <v>0</v>
      </c>
      <c r="W237" s="566">
        <v>0</v>
      </c>
      <c r="X237" s="274">
        <v>0</v>
      </c>
    </row>
    <row r="238" spans="2:24">
      <c r="B238" s="568" t="s">
        <v>666</v>
      </c>
      <c r="C238" s="568">
        <v>2016</v>
      </c>
      <c r="D238" s="568" t="s">
        <v>526</v>
      </c>
      <c r="E238" s="566">
        <v>221251</v>
      </c>
      <c r="F238" s="566">
        <v>0</v>
      </c>
      <c r="G238" s="566">
        <v>0</v>
      </c>
      <c r="H238" s="573">
        <f t="shared" si="12"/>
        <v>221251</v>
      </c>
      <c r="I238" s="566">
        <v>1996040</v>
      </c>
      <c r="J238" s="566">
        <v>0</v>
      </c>
      <c r="K238" s="566">
        <v>0</v>
      </c>
      <c r="L238" s="566">
        <v>0</v>
      </c>
      <c r="M238" s="573">
        <f t="shared" si="13"/>
        <v>1996040</v>
      </c>
      <c r="N238" s="566">
        <v>0</v>
      </c>
      <c r="O238" s="566">
        <v>0</v>
      </c>
      <c r="P238" s="566">
        <v>0</v>
      </c>
      <c r="Q238" s="566">
        <v>0</v>
      </c>
      <c r="R238" s="576">
        <f t="shared" si="14"/>
        <v>0</v>
      </c>
      <c r="S238" s="566">
        <v>198818</v>
      </c>
      <c r="T238" s="566">
        <f t="shared" si="15"/>
        <v>2416109</v>
      </c>
      <c r="U238" s="573">
        <v>0</v>
      </c>
      <c r="V238" s="566">
        <v>0</v>
      </c>
      <c r="W238" s="566">
        <v>0</v>
      </c>
      <c r="X238" s="274">
        <v>0</v>
      </c>
    </row>
    <row r="239" spans="2:24">
      <c r="B239" s="568" t="s">
        <v>557</v>
      </c>
      <c r="C239" s="568">
        <v>2016</v>
      </c>
      <c r="D239" s="568" t="s">
        <v>526</v>
      </c>
      <c r="E239" s="566">
        <v>16492.2</v>
      </c>
      <c r="F239" s="566">
        <v>0</v>
      </c>
      <c r="G239" s="566">
        <v>0</v>
      </c>
      <c r="H239" s="573">
        <f t="shared" si="12"/>
        <v>16492.2</v>
      </c>
      <c r="I239" s="566">
        <v>223332</v>
      </c>
      <c r="J239" s="566">
        <v>0</v>
      </c>
      <c r="K239" s="566">
        <v>0</v>
      </c>
      <c r="L239" s="566">
        <v>0</v>
      </c>
      <c r="M239" s="573">
        <f t="shared" si="13"/>
        <v>223332</v>
      </c>
      <c r="N239" s="566">
        <v>0</v>
      </c>
      <c r="O239" s="566">
        <v>0</v>
      </c>
      <c r="P239" s="566">
        <v>0</v>
      </c>
      <c r="Q239" s="566">
        <v>0</v>
      </c>
      <c r="R239" s="576">
        <f t="shared" si="14"/>
        <v>0</v>
      </c>
      <c r="S239" s="566">
        <v>0</v>
      </c>
      <c r="T239" s="566">
        <f t="shared" si="15"/>
        <v>239824.2</v>
      </c>
      <c r="U239" s="573">
        <v>0</v>
      </c>
      <c r="V239" s="566">
        <v>0</v>
      </c>
      <c r="W239" s="566">
        <v>0</v>
      </c>
      <c r="X239" s="274">
        <v>0</v>
      </c>
    </row>
    <row r="240" spans="2:24">
      <c r="B240" s="568" t="s">
        <v>683</v>
      </c>
      <c r="C240" s="568">
        <v>2016</v>
      </c>
      <c r="D240" s="568" t="s">
        <v>526</v>
      </c>
      <c r="E240" s="566">
        <v>2319.6</v>
      </c>
      <c r="F240" s="566">
        <v>0</v>
      </c>
      <c r="G240" s="566">
        <v>0</v>
      </c>
      <c r="H240" s="573">
        <f t="shared" si="12"/>
        <v>2319.6</v>
      </c>
      <c r="I240" s="566">
        <v>31387.4</v>
      </c>
      <c r="J240" s="566">
        <v>0</v>
      </c>
      <c r="K240" s="566">
        <v>0</v>
      </c>
      <c r="L240" s="566">
        <v>0</v>
      </c>
      <c r="M240" s="573">
        <f t="shared" si="13"/>
        <v>31387.4</v>
      </c>
      <c r="N240" s="566">
        <v>0</v>
      </c>
      <c r="O240" s="566">
        <v>0</v>
      </c>
      <c r="P240" s="566">
        <v>0</v>
      </c>
      <c r="Q240" s="566">
        <v>0</v>
      </c>
      <c r="R240" s="576">
        <f t="shared" si="14"/>
        <v>0</v>
      </c>
      <c r="S240" s="566">
        <v>0</v>
      </c>
      <c r="T240" s="566">
        <f t="shared" si="15"/>
        <v>33707</v>
      </c>
      <c r="U240" s="573">
        <v>0</v>
      </c>
      <c r="V240" s="566">
        <v>0</v>
      </c>
      <c r="W240" s="566">
        <v>0</v>
      </c>
      <c r="X240" s="274">
        <v>0</v>
      </c>
    </row>
    <row r="241" spans="2:24">
      <c r="B241" s="568" t="s">
        <v>619</v>
      </c>
      <c r="C241" s="568">
        <v>2016</v>
      </c>
      <c r="D241" s="568" t="s">
        <v>526</v>
      </c>
      <c r="E241" s="566">
        <v>8520.4500000000007</v>
      </c>
      <c r="F241" s="566">
        <v>0</v>
      </c>
      <c r="G241" s="566">
        <v>0</v>
      </c>
      <c r="H241" s="573">
        <f t="shared" si="12"/>
        <v>8520.4500000000007</v>
      </c>
      <c r="I241" s="566">
        <v>0</v>
      </c>
      <c r="J241" s="566">
        <v>0</v>
      </c>
      <c r="K241" s="566">
        <v>0</v>
      </c>
      <c r="L241" s="566">
        <v>0</v>
      </c>
      <c r="M241" s="573">
        <f t="shared" si="13"/>
        <v>0</v>
      </c>
      <c r="N241" s="566">
        <v>0</v>
      </c>
      <c r="O241" s="566">
        <v>0</v>
      </c>
      <c r="P241" s="566">
        <v>0</v>
      </c>
      <c r="Q241" s="566">
        <v>0</v>
      </c>
      <c r="R241" s="576">
        <f t="shared" si="14"/>
        <v>0</v>
      </c>
      <c r="S241" s="566">
        <v>2175670</v>
      </c>
      <c r="T241" s="566">
        <f t="shared" si="15"/>
        <v>2184190.4500000002</v>
      </c>
      <c r="U241" s="573">
        <v>0</v>
      </c>
      <c r="V241" s="566">
        <v>0</v>
      </c>
      <c r="W241" s="566">
        <v>0</v>
      </c>
      <c r="X241" s="274">
        <v>0</v>
      </c>
    </row>
    <row r="242" spans="2:24">
      <c r="B242" s="568" t="s">
        <v>734</v>
      </c>
      <c r="C242" s="568">
        <v>2016</v>
      </c>
      <c r="D242" s="568" t="s">
        <v>526</v>
      </c>
      <c r="E242" s="566">
        <v>47587.199999999997</v>
      </c>
      <c r="F242" s="566">
        <v>0</v>
      </c>
      <c r="G242" s="566">
        <v>0</v>
      </c>
      <c r="H242" s="573">
        <f t="shared" si="12"/>
        <v>47587.199999999997</v>
      </c>
      <c r="I242" s="566">
        <v>413882</v>
      </c>
      <c r="J242" s="566">
        <v>0</v>
      </c>
      <c r="K242" s="566">
        <v>0</v>
      </c>
      <c r="L242" s="566">
        <v>0</v>
      </c>
      <c r="M242" s="573">
        <f t="shared" si="13"/>
        <v>413882</v>
      </c>
      <c r="N242" s="566">
        <v>0</v>
      </c>
      <c r="O242" s="566">
        <v>0</v>
      </c>
      <c r="P242" s="566">
        <v>0</v>
      </c>
      <c r="Q242" s="566">
        <v>0</v>
      </c>
      <c r="R242" s="576">
        <f t="shared" si="14"/>
        <v>0</v>
      </c>
      <c r="S242" s="566">
        <v>0</v>
      </c>
      <c r="T242" s="566">
        <f t="shared" si="15"/>
        <v>461469.2</v>
      </c>
      <c r="U242" s="573">
        <v>0</v>
      </c>
      <c r="V242" s="566">
        <v>0</v>
      </c>
      <c r="W242" s="566">
        <v>0</v>
      </c>
      <c r="X242" s="274">
        <v>0</v>
      </c>
    </row>
    <row r="243" spans="2:24">
      <c r="B243" s="568" t="s">
        <v>714</v>
      </c>
      <c r="C243" s="568">
        <v>2016</v>
      </c>
      <c r="D243" s="568" t="s">
        <v>526</v>
      </c>
      <c r="E243" s="566">
        <v>28832.400000000001</v>
      </c>
      <c r="F243" s="566">
        <v>0</v>
      </c>
      <c r="G243" s="566">
        <v>0</v>
      </c>
      <c r="H243" s="573">
        <f t="shared" si="12"/>
        <v>28832.400000000001</v>
      </c>
      <c r="I243" s="566">
        <v>166226</v>
      </c>
      <c r="J243" s="566">
        <v>0</v>
      </c>
      <c r="K243" s="566">
        <v>0</v>
      </c>
      <c r="L243" s="566">
        <v>0</v>
      </c>
      <c r="M243" s="573">
        <f t="shared" si="13"/>
        <v>166226</v>
      </c>
      <c r="N243" s="566">
        <v>0</v>
      </c>
      <c r="O243" s="566">
        <v>0</v>
      </c>
      <c r="P243" s="566">
        <v>0</v>
      </c>
      <c r="Q243" s="566">
        <v>0</v>
      </c>
      <c r="R243" s="576">
        <f t="shared" si="14"/>
        <v>0</v>
      </c>
      <c r="S243" s="566">
        <v>11807.6</v>
      </c>
      <c r="T243" s="566">
        <f t="shared" si="15"/>
        <v>206866</v>
      </c>
      <c r="U243" s="573">
        <v>0</v>
      </c>
      <c r="V243" s="566">
        <v>0</v>
      </c>
      <c r="W243" s="566">
        <v>0</v>
      </c>
      <c r="X243" s="274">
        <v>0</v>
      </c>
    </row>
    <row r="244" spans="2:24">
      <c r="B244" s="568" t="s">
        <v>715</v>
      </c>
      <c r="C244" s="568">
        <v>2016</v>
      </c>
      <c r="D244" s="568" t="s">
        <v>526</v>
      </c>
      <c r="E244" s="566">
        <v>66831.8</v>
      </c>
      <c r="F244" s="566">
        <v>0</v>
      </c>
      <c r="G244" s="566">
        <v>0</v>
      </c>
      <c r="H244" s="573">
        <f t="shared" si="12"/>
        <v>66831.8</v>
      </c>
      <c r="I244" s="566">
        <v>115452</v>
      </c>
      <c r="J244" s="566">
        <v>0</v>
      </c>
      <c r="K244" s="566">
        <v>0</v>
      </c>
      <c r="L244" s="566">
        <v>0</v>
      </c>
      <c r="M244" s="573">
        <f t="shared" si="13"/>
        <v>115452</v>
      </c>
      <c r="N244" s="566">
        <v>0</v>
      </c>
      <c r="O244" s="566">
        <v>0</v>
      </c>
      <c r="P244" s="566">
        <v>0</v>
      </c>
      <c r="Q244" s="566">
        <v>0</v>
      </c>
      <c r="R244" s="576">
        <f t="shared" si="14"/>
        <v>0</v>
      </c>
      <c r="S244" s="566">
        <v>101606</v>
      </c>
      <c r="T244" s="566">
        <f t="shared" si="15"/>
        <v>283889.8</v>
      </c>
      <c r="U244" s="573">
        <v>0</v>
      </c>
      <c r="V244" s="566">
        <v>0</v>
      </c>
      <c r="W244" s="566">
        <v>0</v>
      </c>
      <c r="X244" s="274">
        <v>0</v>
      </c>
    </row>
    <row r="245" spans="2:24">
      <c r="B245" s="568" t="s">
        <v>667</v>
      </c>
      <c r="C245" s="568">
        <v>2016</v>
      </c>
      <c r="D245" s="568" t="s">
        <v>526</v>
      </c>
      <c r="E245" s="566">
        <v>119525</v>
      </c>
      <c r="F245" s="566">
        <v>0</v>
      </c>
      <c r="G245" s="566">
        <v>0</v>
      </c>
      <c r="H245" s="573">
        <f t="shared" si="12"/>
        <v>119525</v>
      </c>
      <c r="I245" s="566">
        <v>926235</v>
      </c>
      <c r="J245" s="566">
        <v>0</v>
      </c>
      <c r="K245" s="566">
        <v>0</v>
      </c>
      <c r="L245" s="566">
        <v>0</v>
      </c>
      <c r="M245" s="573">
        <f t="shared" si="13"/>
        <v>926235</v>
      </c>
      <c r="N245" s="566">
        <v>0</v>
      </c>
      <c r="O245" s="566">
        <v>0</v>
      </c>
      <c r="P245" s="566">
        <v>0</v>
      </c>
      <c r="Q245" s="566">
        <v>0</v>
      </c>
      <c r="R245" s="576">
        <f t="shared" si="14"/>
        <v>0</v>
      </c>
      <c r="S245" s="566">
        <v>156957</v>
      </c>
      <c r="T245" s="566">
        <f t="shared" si="15"/>
        <v>1202717</v>
      </c>
      <c r="U245" s="573">
        <v>0</v>
      </c>
      <c r="V245" s="566">
        <v>0</v>
      </c>
      <c r="W245" s="566">
        <v>0</v>
      </c>
      <c r="X245" s="274">
        <v>0</v>
      </c>
    </row>
    <row r="246" spans="2:24">
      <c r="B246" s="568" t="s">
        <v>668</v>
      </c>
      <c r="C246" s="568">
        <v>2016</v>
      </c>
      <c r="D246" s="568" t="s">
        <v>526</v>
      </c>
      <c r="E246" s="566">
        <v>60783.6</v>
      </c>
      <c r="F246" s="566">
        <v>0</v>
      </c>
      <c r="G246" s="566">
        <v>0</v>
      </c>
      <c r="H246" s="573">
        <f t="shared" si="12"/>
        <v>60783.6</v>
      </c>
      <c r="I246" s="566">
        <v>43584.800000000003</v>
      </c>
      <c r="J246" s="566">
        <v>0</v>
      </c>
      <c r="K246" s="566">
        <v>0</v>
      </c>
      <c r="L246" s="566">
        <v>0</v>
      </c>
      <c r="M246" s="573">
        <f t="shared" si="13"/>
        <v>43584.800000000003</v>
      </c>
      <c r="N246" s="566">
        <v>0</v>
      </c>
      <c r="O246" s="566">
        <v>0</v>
      </c>
      <c r="P246" s="566">
        <v>0</v>
      </c>
      <c r="Q246" s="566">
        <v>0</v>
      </c>
      <c r="R246" s="576">
        <f t="shared" si="14"/>
        <v>0</v>
      </c>
      <c r="S246" s="566">
        <v>3057.33</v>
      </c>
      <c r="T246" s="566">
        <f t="shared" si="15"/>
        <v>107425.73</v>
      </c>
      <c r="U246" s="573">
        <v>0</v>
      </c>
      <c r="V246" s="566">
        <v>0</v>
      </c>
      <c r="W246" s="566">
        <v>0</v>
      </c>
      <c r="X246" s="274">
        <v>0</v>
      </c>
    </row>
    <row r="247" spans="2:24">
      <c r="B247" s="568" t="s">
        <v>620</v>
      </c>
      <c r="C247" s="568">
        <v>2016</v>
      </c>
      <c r="D247" s="568" t="s">
        <v>526</v>
      </c>
      <c r="E247" s="566">
        <v>90111.5</v>
      </c>
      <c r="F247" s="566">
        <v>0</v>
      </c>
      <c r="G247" s="566">
        <v>0</v>
      </c>
      <c r="H247" s="573">
        <f t="shared" si="12"/>
        <v>90111.5</v>
      </c>
      <c r="I247" s="566">
        <v>193239</v>
      </c>
      <c r="J247" s="566">
        <v>0</v>
      </c>
      <c r="K247" s="566">
        <v>0</v>
      </c>
      <c r="L247" s="566">
        <v>0</v>
      </c>
      <c r="M247" s="573">
        <f t="shared" si="13"/>
        <v>193239</v>
      </c>
      <c r="N247" s="566">
        <v>0</v>
      </c>
      <c r="O247" s="566">
        <v>0</v>
      </c>
      <c r="P247" s="566">
        <v>0</v>
      </c>
      <c r="Q247" s="566">
        <v>0</v>
      </c>
      <c r="R247" s="576">
        <f t="shared" si="14"/>
        <v>0</v>
      </c>
      <c r="S247" s="566">
        <v>27642.9</v>
      </c>
      <c r="T247" s="566">
        <f t="shared" si="15"/>
        <v>310993.40000000002</v>
      </c>
      <c r="U247" s="573">
        <v>0</v>
      </c>
      <c r="V247" s="566">
        <v>0</v>
      </c>
      <c r="W247" s="566">
        <v>0</v>
      </c>
      <c r="X247" s="274">
        <v>0</v>
      </c>
    </row>
    <row r="248" spans="2:24">
      <c r="B248" s="568" t="s">
        <v>669</v>
      </c>
      <c r="C248" s="568">
        <v>2016</v>
      </c>
      <c r="D248" s="568" t="s">
        <v>526</v>
      </c>
      <c r="E248" s="566">
        <v>60738.5</v>
      </c>
      <c r="F248" s="566">
        <v>0</v>
      </c>
      <c r="G248" s="566">
        <v>0</v>
      </c>
      <c r="H248" s="573">
        <f t="shared" si="12"/>
        <v>60738.5</v>
      </c>
      <c r="I248" s="566">
        <v>149928</v>
      </c>
      <c r="J248" s="566">
        <v>0</v>
      </c>
      <c r="K248" s="566">
        <v>0</v>
      </c>
      <c r="L248" s="566">
        <v>0</v>
      </c>
      <c r="M248" s="573">
        <f t="shared" si="13"/>
        <v>149928</v>
      </c>
      <c r="N248" s="566">
        <v>0</v>
      </c>
      <c r="O248" s="566">
        <v>0</v>
      </c>
      <c r="P248" s="566">
        <v>0</v>
      </c>
      <c r="Q248" s="566">
        <v>0</v>
      </c>
      <c r="R248" s="576">
        <f t="shared" si="14"/>
        <v>0</v>
      </c>
      <c r="S248" s="566">
        <v>3057.33</v>
      </c>
      <c r="T248" s="566">
        <f t="shared" si="15"/>
        <v>213723.83</v>
      </c>
      <c r="U248" s="573">
        <v>0</v>
      </c>
      <c r="V248" s="566">
        <v>0</v>
      </c>
      <c r="W248" s="566">
        <v>0</v>
      </c>
      <c r="X248" s="274">
        <v>0</v>
      </c>
    </row>
    <row r="249" spans="2:24">
      <c r="B249" s="568" t="s">
        <v>621</v>
      </c>
      <c r="C249" s="568">
        <v>2016</v>
      </c>
      <c r="D249" s="568" t="s">
        <v>526</v>
      </c>
      <c r="E249" s="566">
        <v>43015.7</v>
      </c>
      <c r="F249" s="566">
        <v>0</v>
      </c>
      <c r="G249" s="566">
        <v>0</v>
      </c>
      <c r="H249" s="573">
        <f t="shared" si="12"/>
        <v>43015.7</v>
      </c>
      <c r="I249" s="566">
        <v>33807.9</v>
      </c>
      <c r="J249" s="566">
        <v>0</v>
      </c>
      <c r="K249" s="566">
        <v>0</v>
      </c>
      <c r="L249" s="566">
        <v>0</v>
      </c>
      <c r="M249" s="573">
        <f t="shared" si="13"/>
        <v>33807.9</v>
      </c>
      <c r="N249" s="566">
        <v>0</v>
      </c>
      <c r="O249" s="566">
        <v>0</v>
      </c>
      <c r="P249" s="566">
        <v>0</v>
      </c>
      <c r="Q249" s="566">
        <v>0</v>
      </c>
      <c r="R249" s="576">
        <f t="shared" si="14"/>
        <v>0</v>
      </c>
      <c r="S249" s="566">
        <v>3057.33</v>
      </c>
      <c r="T249" s="566">
        <f t="shared" si="15"/>
        <v>79880.930000000008</v>
      </c>
      <c r="U249" s="573">
        <v>0</v>
      </c>
      <c r="V249" s="566">
        <v>0</v>
      </c>
      <c r="W249" s="566">
        <v>0</v>
      </c>
      <c r="X249" s="274">
        <v>0</v>
      </c>
    </row>
    <row r="250" spans="2:24">
      <c r="B250" s="568" t="s">
        <v>758</v>
      </c>
      <c r="C250" s="568">
        <v>2016</v>
      </c>
      <c r="D250" s="568" t="s">
        <v>526</v>
      </c>
      <c r="E250" s="566">
        <v>23317.9</v>
      </c>
      <c r="F250" s="566">
        <v>0</v>
      </c>
      <c r="G250" s="566">
        <v>0</v>
      </c>
      <c r="H250" s="573">
        <f t="shared" si="12"/>
        <v>23317.9</v>
      </c>
      <c r="I250" s="566">
        <v>119233</v>
      </c>
      <c r="J250" s="566">
        <v>0</v>
      </c>
      <c r="K250" s="566">
        <v>0</v>
      </c>
      <c r="L250" s="566">
        <v>0</v>
      </c>
      <c r="M250" s="573">
        <f t="shared" si="13"/>
        <v>119233</v>
      </c>
      <c r="N250" s="566">
        <v>0</v>
      </c>
      <c r="O250" s="566">
        <v>0</v>
      </c>
      <c r="P250" s="566">
        <v>0</v>
      </c>
      <c r="Q250" s="566">
        <v>0</v>
      </c>
      <c r="R250" s="576">
        <f t="shared" si="14"/>
        <v>0</v>
      </c>
      <c r="S250" s="566">
        <v>3897.35</v>
      </c>
      <c r="T250" s="566">
        <f t="shared" si="15"/>
        <v>146448.25</v>
      </c>
      <c r="U250" s="573">
        <v>0</v>
      </c>
      <c r="V250" s="566">
        <v>0</v>
      </c>
      <c r="W250" s="566">
        <v>0</v>
      </c>
      <c r="X250" s="274">
        <v>0</v>
      </c>
    </row>
    <row r="251" spans="2:24">
      <c r="B251" s="568" t="s">
        <v>684</v>
      </c>
      <c r="C251" s="568">
        <v>2016</v>
      </c>
      <c r="D251" s="568" t="s">
        <v>526</v>
      </c>
      <c r="E251" s="566">
        <v>23040.9</v>
      </c>
      <c r="F251" s="566">
        <v>0</v>
      </c>
      <c r="G251" s="566">
        <v>0</v>
      </c>
      <c r="H251" s="573">
        <f t="shared" si="12"/>
        <v>23040.9</v>
      </c>
      <c r="I251" s="566">
        <v>47504</v>
      </c>
      <c r="J251" s="566">
        <v>0</v>
      </c>
      <c r="K251" s="566">
        <v>0</v>
      </c>
      <c r="L251" s="566">
        <v>0</v>
      </c>
      <c r="M251" s="573">
        <f t="shared" si="13"/>
        <v>47504</v>
      </c>
      <c r="N251" s="566">
        <v>0</v>
      </c>
      <c r="O251" s="566">
        <v>0</v>
      </c>
      <c r="P251" s="566">
        <v>0</v>
      </c>
      <c r="Q251" s="566">
        <v>0</v>
      </c>
      <c r="R251" s="576">
        <f t="shared" si="14"/>
        <v>0</v>
      </c>
      <c r="S251" s="566">
        <v>9936.27</v>
      </c>
      <c r="T251" s="566">
        <f t="shared" si="15"/>
        <v>80481.17</v>
      </c>
      <c r="U251" s="573">
        <v>0</v>
      </c>
      <c r="V251" s="566">
        <v>0</v>
      </c>
      <c r="W251" s="566">
        <v>0</v>
      </c>
      <c r="X251" s="274">
        <v>0</v>
      </c>
    </row>
    <row r="252" spans="2:24">
      <c r="B252" s="568" t="s">
        <v>670</v>
      </c>
      <c r="C252" s="568">
        <v>2016</v>
      </c>
      <c r="D252" s="568" t="s">
        <v>526</v>
      </c>
      <c r="E252" s="566">
        <v>15092.5</v>
      </c>
      <c r="F252" s="566">
        <v>0</v>
      </c>
      <c r="G252" s="566">
        <v>0</v>
      </c>
      <c r="H252" s="573">
        <f t="shared" si="12"/>
        <v>15092.5</v>
      </c>
      <c r="I252" s="566">
        <v>41542.300000000003</v>
      </c>
      <c r="J252" s="566">
        <v>0</v>
      </c>
      <c r="K252" s="566">
        <v>0</v>
      </c>
      <c r="L252" s="566">
        <v>0</v>
      </c>
      <c r="M252" s="573">
        <f t="shared" si="13"/>
        <v>41542.300000000003</v>
      </c>
      <c r="N252" s="566">
        <v>0</v>
      </c>
      <c r="O252" s="566">
        <v>0</v>
      </c>
      <c r="P252" s="566">
        <v>0</v>
      </c>
      <c r="Q252" s="566">
        <v>0</v>
      </c>
      <c r="R252" s="576">
        <f t="shared" si="14"/>
        <v>0</v>
      </c>
      <c r="S252" s="566">
        <v>4891.6499999999996</v>
      </c>
      <c r="T252" s="566">
        <f t="shared" si="15"/>
        <v>61526.450000000004</v>
      </c>
      <c r="U252" s="573">
        <v>0</v>
      </c>
      <c r="V252" s="566">
        <v>0</v>
      </c>
      <c r="W252" s="566">
        <v>0</v>
      </c>
      <c r="X252" s="274">
        <v>0</v>
      </c>
    </row>
    <row r="253" spans="2:24">
      <c r="B253" s="568" t="s">
        <v>735</v>
      </c>
      <c r="C253" s="568">
        <v>2016</v>
      </c>
      <c r="D253" s="568" t="s">
        <v>526</v>
      </c>
      <c r="E253" s="566">
        <v>15851.7</v>
      </c>
      <c r="F253" s="566">
        <v>0</v>
      </c>
      <c r="G253" s="566">
        <v>0</v>
      </c>
      <c r="H253" s="573">
        <f t="shared" si="12"/>
        <v>15851.7</v>
      </c>
      <c r="I253" s="566">
        <v>28713.200000000001</v>
      </c>
      <c r="J253" s="566">
        <v>0</v>
      </c>
      <c r="K253" s="566">
        <v>0</v>
      </c>
      <c r="L253" s="566">
        <v>0</v>
      </c>
      <c r="M253" s="573">
        <f t="shared" si="13"/>
        <v>28713.200000000001</v>
      </c>
      <c r="N253" s="566">
        <v>0</v>
      </c>
      <c r="O253" s="566">
        <v>0</v>
      </c>
      <c r="P253" s="566">
        <v>0</v>
      </c>
      <c r="Q253" s="566">
        <v>0</v>
      </c>
      <c r="R253" s="576">
        <f t="shared" si="14"/>
        <v>0</v>
      </c>
      <c r="S253" s="566">
        <v>4086.45</v>
      </c>
      <c r="T253" s="566">
        <f t="shared" si="15"/>
        <v>48651.35</v>
      </c>
      <c r="U253" s="573">
        <v>0</v>
      </c>
      <c r="V253" s="566">
        <v>0</v>
      </c>
      <c r="W253" s="566">
        <v>0</v>
      </c>
      <c r="X253" s="274">
        <v>0</v>
      </c>
    </row>
    <row r="254" spans="2:24">
      <c r="B254" s="568" t="s">
        <v>558</v>
      </c>
      <c r="C254" s="568">
        <v>2016</v>
      </c>
      <c r="D254" s="568" t="s">
        <v>526</v>
      </c>
      <c r="E254" s="566">
        <v>30779.8</v>
      </c>
      <c r="F254" s="566">
        <v>0</v>
      </c>
      <c r="G254" s="566">
        <v>0</v>
      </c>
      <c r="H254" s="573">
        <f t="shared" si="12"/>
        <v>30779.8</v>
      </c>
      <c r="I254" s="566">
        <v>46833</v>
      </c>
      <c r="J254" s="566">
        <v>0</v>
      </c>
      <c r="K254" s="566">
        <v>0</v>
      </c>
      <c r="L254" s="566">
        <v>0</v>
      </c>
      <c r="M254" s="573">
        <f t="shared" si="13"/>
        <v>46833</v>
      </c>
      <c r="N254" s="566">
        <v>0</v>
      </c>
      <c r="O254" s="566">
        <v>0</v>
      </c>
      <c r="P254" s="566">
        <v>0</v>
      </c>
      <c r="Q254" s="566">
        <v>0</v>
      </c>
      <c r="R254" s="576">
        <f t="shared" si="14"/>
        <v>0</v>
      </c>
      <c r="S254" s="566">
        <v>10857.4</v>
      </c>
      <c r="T254" s="566">
        <f t="shared" si="15"/>
        <v>88470.2</v>
      </c>
      <c r="U254" s="573">
        <v>0</v>
      </c>
      <c r="V254" s="566">
        <v>0</v>
      </c>
      <c r="W254" s="566">
        <v>0</v>
      </c>
      <c r="X254" s="274">
        <v>0</v>
      </c>
    </row>
    <row r="255" spans="2:24">
      <c r="B255" s="568" t="s">
        <v>716</v>
      </c>
      <c r="C255" s="568">
        <v>2016</v>
      </c>
      <c r="D255" s="568" t="s">
        <v>526</v>
      </c>
      <c r="E255" s="566">
        <v>25825.5</v>
      </c>
      <c r="F255" s="566">
        <v>0</v>
      </c>
      <c r="G255" s="566">
        <v>0</v>
      </c>
      <c r="H255" s="573">
        <f t="shared" si="12"/>
        <v>25825.5</v>
      </c>
      <c r="I255" s="566">
        <v>101010</v>
      </c>
      <c r="J255" s="566">
        <v>0</v>
      </c>
      <c r="K255" s="566">
        <v>0</v>
      </c>
      <c r="L255" s="566">
        <v>0</v>
      </c>
      <c r="M255" s="573">
        <f t="shared" si="13"/>
        <v>101010</v>
      </c>
      <c r="N255" s="566">
        <v>0</v>
      </c>
      <c r="O255" s="566">
        <v>0</v>
      </c>
      <c r="P255" s="566">
        <v>0</v>
      </c>
      <c r="Q255" s="566">
        <v>0</v>
      </c>
      <c r="R255" s="576">
        <f t="shared" si="14"/>
        <v>0</v>
      </c>
      <c r="S255" s="566">
        <v>17168.5</v>
      </c>
      <c r="T255" s="566">
        <f t="shared" si="15"/>
        <v>144004</v>
      </c>
      <c r="U255" s="573">
        <v>0</v>
      </c>
      <c r="V255" s="566">
        <v>0</v>
      </c>
      <c r="W255" s="566">
        <v>0</v>
      </c>
      <c r="X255" s="274">
        <v>0</v>
      </c>
    </row>
    <row r="256" spans="2:24">
      <c r="B256" s="568" t="s">
        <v>559</v>
      </c>
      <c r="C256" s="568">
        <v>2016</v>
      </c>
      <c r="D256" s="568" t="s">
        <v>526</v>
      </c>
      <c r="E256" s="566">
        <v>19178.5</v>
      </c>
      <c r="F256" s="566">
        <v>0</v>
      </c>
      <c r="G256" s="566">
        <v>0</v>
      </c>
      <c r="H256" s="573">
        <f t="shared" si="12"/>
        <v>19178.5</v>
      </c>
      <c r="I256" s="566">
        <v>44026.400000000001</v>
      </c>
      <c r="J256" s="566">
        <v>0</v>
      </c>
      <c r="K256" s="566">
        <v>0</v>
      </c>
      <c r="L256" s="566">
        <v>0</v>
      </c>
      <c r="M256" s="573">
        <f t="shared" si="13"/>
        <v>44026.400000000001</v>
      </c>
      <c r="N256" s="566">
        <v>0</v>
      </c>
      <c r="O256" s="566">
        <v>0</v>
      </c>
      <c r="P256" s="566">
        <v>0</v>
      </c>
      <c r="Q256" s="566">
        <v>0</v>
      </c>
      <c r="R256" s="576">
        <f t="shared" si="14"/>
        <v>0</v>
      </c>
      <c r="S256" s="566">
        <v>5106.53</v>
      </c>
      <c r="T256" s="566">
        <f t="shared" si="15"/>
        <v>68311.430000000008</v>
      </c>
      <c r="U256" s="573">
        <v>0</v>
      </c>
      <c r="V256" s="566">
        <v>0</v>
      </c>
      <c r="W256" s="566">
        <v>0</v>
      </c>
      <c r="X256" s="274">
        <v>0</v>
      </c>
    </row>
    <row r="257" spans="2:24">
      <c r="B257" s="568" t="s">
        <v>759</v>
      </c>
      <c r="C257" s="568">
        <v>2016</v>
      </c>
      <c r="D257" s="568" t="s">
        <v>526</v>
      </c>
      <c r="E257" s="566">
        <v>23105.9</v>
      </c>
      <c r="F257" s="566">
        <v>0</v>
      </c>
      <c r="G257" s="566">
        <v>0</v>
      </c>
      <c r="H257" s="573">
        <f t="shared" si="12"/>
        <v>23105.9</v>
      </c>
      <c r="I257" s="566">
        <v>46968.1</v>
      </c>
      <c r="J257" s="566">
        <v>0</v>
      </c>
      <c r="K257" s="566">
        <v>0</v>
      </c>
      <c r="L257" s="566">
        <v>0</v>
      </c>
      <c r="M257" s="573">
        <f t="shared" si="13"/>
        <v>46968.1</v>
      </c>
      <c r="N257" s="566">
        <v>0</v>
      </c>
      <c r="O257" s="566">
        <v>0</v>
      </c>
      <c r="P257" s="566">
        <v>0</v>
      </c>
      <c r="Q257" s="566">
        <v>0</v>
      </c>
      <c r="R257" s="576">
        <f t="shared" si="14"/>
        <v>0</v>
      </c>
      <c r="S257" s="566">
        <v>9601.9</v>
      </c>
      <c r="T257" s="566">
        <f t="shared" si="15"/>
        <v>79675.899999999994</v>
      </c>
      <c r="U257" s="573">
        <v>0</v>
      </c>
      <c r="V257" s="566">
        <v>0</v>
      </c>
      <c r="W257" s="566">
        <v>0</v>
      </c>
      <c r="X257" s="274">
        <v>0</v>
      </c>
    </row>
    <row r="258" spans="2:24">
      <c r="B258" s="568" t="s">
        <v>685</v>
      </c>
      <c r="C258" s="568">
        <v>2016</v>
      </c>
      <c r="D258" s="568" t="s">
        <v>526</v>
      </c>
      <c r="E258" s="566">
        <v>25644</v>
      </c>
      <c r="F258" s="566">
        <v>0</v>
      </c>
      <c r="G258" s="566">
        <v>0</v>
      </c>
      <c r="H258" s="573">
        <f t="shared" ref="H258:H321" si="16">E258+F258+G258</f>
        <v>25644</v>
      </c>
      <c r="I258" s="566">
        <v>26369.599999999999</v>
      </c>
      <c r="J258" s="566">
        <v>0</v>
      </c>
      <c r="K258" s="566">
        <v>0</v>
      </c>
      <c r="L258" s="566">
        <v>0</v>
      </c>
      <c r="M258" s="573">
        <f t="shared" ref="M258:M321" si="17">I258+J258+K258+L258</f>
        <v>26369.599999999999</v>
      </c>
      <c r="N258" s="566">
        <v>0</v>
      </c>
      <c r="O258" s="566">
        <v>0</v>
      </c>
      <c r="P258" s="566">
        <v>0</v>
      </c>
      <c r="Q258" s="566">
        <v>0</v>
      </c>
      <c r="R258" s="576">
        <f t="shared" ref="R258:R321" si="18">N258+O258+P258+Q258</f>
        <v>0</v>
      </c>
      <c r="S258" s="566">
        <v>9043.59</v>
      </c>
      <c r="T258" s="566">
        <f t="shared" ref="T258:T321" si="19">H258+M258+R258+S258</f>
        <v>61057.19</v>
      </c>
      <c r="U258" s="573">
        <v>0</v>
      </c>
      <c r="V258" s="566">
        <v>0</v>
      </c>
      <c r="W258" s="566">
        <v>0</v>
      </c>
      <c r="X258" s="274">
        <v>0</v>
      </c>
    </row>
    <row r="259" spans="2:24">
      <c r="B259" s="568" t="s">
        <v>560</v>
      </c>
      <c r="C259" s="568">
        <v>2016</v>
      </c>
      <c r="D259" s="568" t="s">
        <v>526</v>
      </c>
      <c r="E259" s="566">
        <v>22100.7</v>
      </c>
      <c r="F259" s="566">
        <v>0</v>
      </c>
      <c r="G259" s="566">
        <v>0</v>
      </c>
      <c r="H259" s="573">
        <f t="shared" si="16"/>
        <v>22100.7</v>
      </c>
      <c r="I259" s="566">
        <v>146363</v>
      </c>
      <c r="J259" s="566">
        <v>0</v>
      </c>
      <c r="K259" s="566">
        <v>0</v>
      </c>
      <c r="L259" s="566">
        <v>0</v>
      </c>
      <c r="M259" s="573">
        <f t="shared" si="17"/>
        <v>146363</v>
      </c>
      <c r="N259" s="566">
        <v>0</v>
      </c>
      <c r="O259" s="566">
        <v>0</v>
      </c>
      <c r="P259" s="566">
        <v>0</v>
      </c>
      <c r="Q259" s="566">
        <v>0</v>
      </c>
      <c r="R259" s="576">
        <f t="shared" si="18"/>
        <v>0</v>
      </c>
      <c r="S259" s="566">
        <v>11366.3</v>
      </c>
      <c r="T259" s="566">
        <f t="shared" si="19"/>
        <v>179830</v>
      </c>
      <c r="U259" s="573">
        <v>0</v>
      </c>
      <c r="V259" s="566">
        <v>0</v>
      </c>
      <c r="W259" s="566">
        <v>0</v>
      </c>
      <c r="X259" s="274">
        <v>0</v>
      </c>
    </row>
    <row r="260" spans="2:24">
      <c r="B260" s="568" t="s">
        <v>736</v>
      </c>
      <c r="C260" s="568">
        <v>2016</v>
      </c>
      <c r="D260" s="568" t="s">
        <v>526</v>
      </c>
      <c r="E260" s="566">
        <v>33618.9</v>
      </c>
      <c r="F260" s="566">
        <v>0</v>
      </c>
      <c r="G260" s="566">
        <v>0</v>
      </c>
      <c r="H260" s="573">
        <f t="shared" si="16"/>
        <v>33618.9</v>
      </c>
      <c r="I260" s="566">
        <v>84114</v>
      </c>
      <c r="J260" s="566">
        <v>0</v>
      </c>
      <c r="K260" s="566">
        <v>0</v>
      </c>
      <c r="L260" s="566">
        <v>0</v>
      </c>
      <c r="M260" s="573">
        <f t="shared" si="17"/>
        <v>84114</v>
      </c>
      <c r="N260" s="566">
        <v>0</v>
      </c>
      <c r="O260" s="566">
        <v>0</v>
      </c>
      <c r="P260" s="566">
        <v>0</v>
      </c>
      <c r="Q260" s="566">
        <v>0</v>
      </c>
      <c r="R260" s="576">
        <f t="shared" si="18"/>
        <v>0</v>
      </c>
      <c r="S260" s="566">
        <v>16439.099999999999</v>
      </c>
      <c r="T260" s="566">
        <f t="shared" si="19"/>
        <v>134172</v>
      </c>
      <c r="U260" s="573">
        <v>0</v>
      </c>
      <c r="V260" s="566">
        <v>0</v>
      </c>
      <c r="W260" s="566">
        <v>0</v>
      </c>
      <c r="X260" s="274">
        <v>0</v>
      </c>
    </row>
    <row r="261" spans="2:24">
      <c r="B261" s="568" t="s">
        <v>671</v>
      </c>
      <c r="C261" s="568">
        <v>2016</v>
      </c>
      <c r="D261" s="568" t="s">
        <v>526</v>
      </c>
      <c r="E261" s="566">
        <v>3449.38</v>
      </c>
      <c r="F261" s="566">
        <v>0</v>
      </c>
      <c r="G261" s="566">
        <v>0</v>
      </c>
      <c r="H261" s="573">
        <f t="shared" si="16"/>
        <v>3449.38</v>
      </c>
      <c r="I261" s="566">
        <v>6228.69</v>
      </c>
      <c r="J261" s="566">
        <v>0</v>
      </c>
      <c r="K261" s="566">
        <v>0</v>
      </c>
      <c r="L261" s="566">
        <v>0</v>
      </c>
      <c r="M261" s="573">
        <f t="shared" si="17"/>
        <v>6228.69</v>
      </c>
      <c r="N261" s="566">
        <v>0</v>
      </c>
      <c r="O261" s="566">
        <v>0</v>
      </c>
      <c r="P261" s="566">
        <v>0</v>
      </c>
      <c r="Q261" s="566">
        <v>0</v>
      </c>
      <c r="R261" s="576">
        <f t="shared" si="18"/>
        <v>0</v>
      </c>
      <c r="S261" s="566">
        <v>2340.4499999999998</v>
      </c>
      <c r="T261" s="566">
        <f t="shared" si="19"/>
        <v>12018.52</v>
      </c>
      <c r="U261" s="573">
        <v>0</v>
      </c>
      <c r="V261" s="566">
        <v>0</v>
      </c>
      <c r="W261" s="566">
        <v>0</v>
      </c>
      <c r="X261" s="274">
        <v>0</v>
      </c>
    </row>
    <row r="262" spans="2:24">
      <c r="B262" s="568" t="s">
        <v>672</v>
      </c>
      <c r="C262" s="568">
        <v>2016</v>
      </c>
      <c r="D262" s="568" t="s">
        <v>526</v>
      </c>
      <c r="E262" s="566">
        <v>27683.9</v>
      </c>
      <c r="F262" s="566">
        <v>0</v>
      </c>
      <c r="G262" s="566">
        <v>0</v>
      </c>
      <c r="H262" s="573">
        <f t="shared" si="16"/>
        <v>27683.9</v>
      </c>
      <c r="I262" s="566">
        <v>78351.600000000006</v>
      </c>
      <c r="J262" s="566">
        <v>0</v>
      </c>
      <c r="K262" s="566">
        <v>0</v>
      </c>
      <c r="L262" s="566">
        <v>0</v>
      </c>
      <c r="M262" s="573">
        <f t="shared" si="17"/>
        <v>78351.600000000006</v>
      </c>
      <c r="N262" s="566">
        <v>0</v>
      </c>
      <c r="O262" s="566">
        <v>0</v>
      </c>
      <c r="P262" s="566">
        <v>0</v>
      </c>
      <c r="Q262" s="566">
        <v>0</v>
      </c>
      <c r="R262" s="576">
        <f t="shared" si="18"/>
        <v>0</v>
      </c>
      <c r="S262" s="566">
        <v>27048.400000000001</v>
      </c>
      <c r="T262" s="566">
        <f t="shared" si="19"/>
        <v>133083.9</v>
      </c>
      <c r="U262" s="573">
        <v>0</v>
      </c>
      <c r="V262" s="566">
        <v>0</v>
      </c>
      <c r="W262" s="566">
        <v>0</v>
      </c>
      <c r="X262" s="274">
        <v>0</v>
      </c>
    </row>
    <row r="263" spans="2:24">
      <c r="B263" s="568" t="s">
        <v>737</v>
      </c>
      <c r="C263" s="568">
        <v>2016</v>
      </c>
      <c r="D263" s="568" t="s">
        <v>526</v>
      </c>
      <c r="E263" s="566">
        <v>4181.32</v>
      </c>
      <c r="F263" s="566">
        <v>0</v>
      </c>
      <c r="G263" s="566">
        <v>0</v>
      </c>
      <c r="H263" s="573">
        <f t="shared" si="16"/>
        <v>4181.32</v>
      </c>
      <c r="I263" s="566">
        <v>0</v>
      </c>
      <c r="J263" s="566">
        <v>0</v>
      </c>
      <c r="K263" s="566">
        <v>0</v>
      </c>
      <c r="L263" s="566">
        <v>0</v>
      </c>
      <c r="M263" s="573">
        <f t="shared" si="17"/>
        <v>0</v>
      </c>
      <c r="N263" s="566">
        <v>0</v>
      </c>
      <c r="O263" s="566">
        <v>0</v>
      </c>
      <c r="P263" s="566">
        <v>0</v>
      </c>
      <c r="Q263" s="566">
        <v>0</v>
      </c>
      <c r="R263" s="576">
        <f t="shared" si="18"/>
        <v>0</v>
      </c>
      <c r="S263" s="566">
        <v>0</v>
      </c>
      <c r="T263" s="566">
        <f t="shared" si="19"/>
        <v>4181.32</v>
      </c>
      <c r="U263" s="573">
        <v>0</v>
      </c>
      <c r="V263" s="566">
        <v>0</v>
      </c>
      <c r="W263" s="566">
        <v>0</v>
      </c>
      <c r="X263" s="274">
        <v>0</v>
      </c>
    </row>
    <row r="264" spans="2:24">
      <c r="B264" s="568" t="s">
        <v>760</v>
      </c>
      <c r="C264" s="568">
        <v>2016</v>
      </c>
      <c r="D264" s="568" t="s">
        <v>526</v>
      </c>
      <c r="E264" s="566">
        <v>0</v>
      </c>
      <c r="F264" s="566">
        <v>0</v>
      </c>
      <c r="G264" s="566">
        <v>0</v>
      </c>
      <c r="H264" s="573">
        <f t="shared" si="16"/>
        <v>0</v>
      </c>
      <c r="I264" s="566">
        <v>0</v>
      </c>
      <c r="J264" s="566">
        <v>0</v>
      </c>
      <c r="K264" s="566">
        <v>0</v>
      </c>
      <c r="L264" s="566">
        <v>0</v>
      </c>
      <c r="M264" s="573">
        <f t="shared" si="17"/>
        <v>0</v>
      </c>
      <c r="N264" s="566">
        <v>0</v>
      </c>
      <c r="O264" s="566">
        <v>0</v>
      </c>
      <c r="P264" s="566">
        <v>0</v>
      </c>
      <c r="Q264" s="566">
        <v>0</v>
      </c>
      <c r="R264" s="576">
        <f t="shared" si="18"/>
        <v>0</v>
      </c>
      <c r="S264" s="566">
        <v>0</v>
      </c>
      <c r="T264" s="566">
        <f t="shared" si="19"/>
        <v>0</v>
      </c>
      <c r="U264" s="573">
        <v>0</v>
      </c>
      <c r="V264" s="566">
        <v>0</v>
      </c>
      <c r="W264" s="566">
        <v>0</v>
      </c>
      <c r="X264" s="274">
        <v>0</v>
      </c>
    </row>
    <row r="265" spans="2:24">
      <c r="B265" s="568" t="s">
        <v>561</v>
      </c>
      <c r="C265" s="568">
        <v>2016</v>
      </c>
      <c r="D265" s="568" t="s">
        <v>526</v>
      </c>
      <c r="E265" s="566">
        <v>41441.5</v>
      </c>
      <c r="F265" s="566">
        <v>0</v>
      </c>
      <c r="G265" s="566">
        <v>0</v>
      </c>
      <c r="H265" s="573">
        <f t="shared" si="16"/>
        <v>41441.5</v>
      </c>
      <c r="I265" s="566">
        <v>589144</v>
      </c>
      <c r="J265" s="566">
        <v>0</v>
      </c>
      <c r="K265" s="566">
        <v>0</v>
      </c>
      <c r="L265" s="566">
        <v>0</v>
      </c>
      <c r="M265" s="573">
        <f t="shared" si="17"/>
        <v>589144</v>
      </c>
      <c r="N265" s="566">
        <v>451507.33999999997</v>
      </c>
      <c r="O265" s="566">
        <v>0</v>
      </c>
      <c r="P265" s="566">
        <v>0</v>
      </c>
      <c r="Q265" s="566">
        <v>0</v>
      </c>
      <c r="R265" s="576">
        <f t="shared" si="18"/>
        <v>451507.33999999997</v>
      </c>
      <c r="S265" s="566">
        <v>611.72</v>
      </c>
      <c r="T265" s="566">
        <f t="shared" si="19"/>
        <v>1082704.5599999998</v>
      </c>
      <c r="U265" s="573">
        <v>0</v>
      </c>
      <c r="V265" s="566">
        <v>0</v>
      </c>
      <c r="W265" s="566">
        <v>0</v>
      </c>
      <c r="X265" s="274">
        <v>0</v>
      </c>
    </row>
    <row r="266" spans="2:24">
      <c r="B266" s="568" t="s">
        <v>630</v>
      </c>
      <c r="C266" s="568">
        <v>2016</v>
      </c>
      <c r="D266" s="568" t="s">
        <v>526</v>
      </c>
      <c r="E266" s="566">
        <v>72088.3</v>
      </c>
      <c r="F266" s="566">
        <v>0</v>
      </c>
      <c r="G266" s="566">
        <v>0</v>
      </c>
      <c r="H266" s="573">
        <f t="shared" si="16"/>
        <v>72088.3</v>
      </c>
      <c r="I266" s="566">
        <v>276482</v>
      </c>
      <c r="J266" s="566">
        <v>0</v>
      </c>
      <c r="K266" s="566">
        <v>0</v>
      </c>
      <c r="L266" s="566">
        <v>0</v>
      </c>
      <c r="M266" s="573">
        <f t="shared" si="17"/>
        <v>276482</v>
      </c>
      <c r="N266" s="566">
        <v>262689.47960000002</v>
      </c>
      <c r="O266" s="566">
        <v>0</v>
      </c>
      <c r="P266" s="566">
        <v>0</v>
      </c>
      <c r="Q266" s="566">
        <v>0</v>
      </c>
      <c r="R266" s="576">
        <f t="shared" si="18"/>
        <v>262689.47960000002</v>
      </c>
      <c r="S266" s="566">
        <v>56396.4</v>
      </c>
      <c r="T266" s="566">
        <f t="shared" si="19"/>
        <v>667656.17960000003</v>
      </c>
      <c r="U266" s="573">
        <v>0</v>
      </c>
      <c r="V266" s="566">
        <v>0</v>
      </c>
      <c r="W266" s="566">
        <v>0</v>
      </c>
      <c r="X266" s="274">
        <v>0</v>
      </c>
    </row>
    <row r="267" spans="2:24">
      <c r="B267" s="568" t="s">
        <v>686</v>
      </c>
      <c r="C267" s="568">
        <v>2016</v>
      </c>
      <c r="D267" s="568" t="s">
        <v>526</v>
      </c>
      <c r="E267" s="566">
        <v>55495.5</v>
      </c>
      <c r="F267" s="566">
        <v>0</v>
      </c>
      <c r="G267" s="566">
        <v>0</v>
      </c>
      <c r="H267" s="573">
        <f t="shared" si="16"/>
        <v>55495.5</v>
      </c>
      <c r="I267" s="566">
        <v>400028</v>
      </c>
      <c r="J267" s="566">
        <v>0</v>
      </c>
      <c r="K267" s="566">
        <v>0</v>
      </c>
      <c r="L267" s="566">
        <v>0</v>
      </c>
      <c r="M267" s="573">
        <f t="shared" si="17"/>
        <v>400028</v>
      </c>
      <c r="N267" s="566">
        <v>0</v>
      </c>
      <c r="O267" s="566">
        <v>0</v>
      </c>
      <c r="P267" s="566">
        <v>0</v>
      </c>
      <c r="Q267" s="566">
        <v>1523874</v>
      </c>
      <c r="R267" s="576">
        <f t="shared" si="18"/>
        <v>1523874</v>
      </c>
      <c r="S267" s="566">
        <v>113037</v>
      </c>
      <c r="T267" s="566">
        <f t="shared" si="19"/>
        <v>2092434.5</v>
      </c>
      <c r="U267" s="573">
        <v>0</v>
      </c>
      <c r="V267" s="566">
        <v>0</v>
      </c>
      <c r="W267" s="566">
        <v>0</v>
      </c>
      <c r="X267" s="274">
        <v>0</v>
      </c>
    </row>
    <row r="268" spans="2:24">
      <c r="B268" s="568" t="s">
        <v>717</v>
      </c>
      <c r="C268" s="568">
        <v>2016</v>
      </c>
      <c r="D268" s="568" t="s">
        <v>526</v>
      </c>
      <c r="E268" s="566">
        <v>53511</v>
      </c>
      <c r="F268" s="566">
        <v>0</v>
      </c>
      <c r="G268" s="566">
        <v>0</v>
      </c>
      <c r="H268" s="573">
        <f t="shared" si="16"/>
        <v>53511</v>
      </c>
      <c r="I268" s="566">
        <v>528170</v>
      </c>
      <c r="J268" s="566">
        <v>0</v>
      </c>
      <c r="K268" s="566">
        <v>0</v>
      </c>
      <c r="L268" s="566">
        <v>0</v>
      </c>
      <c r="M268" s="573">
        <f t="shared" si="17"/>
        <v>528170</v>
      </c>
      <c r="N268" s="566">
        <v>0</v>
      </c>
      <c r="O268" s="566">
        <v>0</v>
      </c>
      <c r="P268" s="566">
        <v>0</v>
      </c>
      <c r="Q268" s="566">
        <v>0</v>
      </c>
      <c r="R268" s="576">
        <f t="shared" si="18"/>
        <v>0</v>
      </c>
      <c r="S268" s="566">
        <v>24391.5</v>
      </c>
      <c r="T268" s="566">
        <f t="shared" si="19"/>
        <v>606072.5</v>
      </c>
      <c r="U268" s="573">
        <v>0</v>
      </c>
      <c r="V268" s="566">
        <v>0</v>
      </c>
      <c r="W268" s="566">
        <v>0</v>
      </c>
      <c r="X268" s="274">
        <v>0</v>
      </c>
    </row>
    <row r="269" spans="2:24">
      <c r="B269" s="568" t="s">
        <v>718</v>
      </c>
      <c r="C269" s="568">
        <v>2016</v>
      </c>
      <c r="D269" s="568" t="s">
        <v>526</v>
      </c>
      <c r="E269" s="566">
        <v>57411</v>
      </c>
      <c r="F269" s="566">
        <v>0</v>
      </c>
      <c r="G269" s="566">
        <v>0</v>
      </c>
      <c r="H269" s="573">
        <f t="shared" si="16"/>
        <v>57411</v>
      </c>
      <c r="I269" s="566">
        <v>351804</v>
      </c>
      <c r="J269" s="566">
        <v>0</v>
      </c>
      <c r="K269" s="566">
        <v>0</v>
      </c>
      <c r="L269" s="566">
        <v>0</v>
      </c>
      <c r="M269" s="573">
        <f t="shared" si="17"/>
        <v>351804</v>
      </c>
      <c r="N269" s="566">
        <v>0</v>
      </c>
      <c r="O269" s="566">
        <v>0</v>
      </c>
      <c r="P269" s="566">
        <v>0</v>
      </c>
      <c r="Q269" s="566">
        <v>213831.05000000025</v>
      </c>
      <c r="R269" s="576">
        <f t="shared" si="18"/>
        <v>213831.05000000025</v>
      </c>
      <c r="S269" s="566">
        <v>60981.5</v>
      </c>
      <c r="T269" s="566">
        <f t="shared" si="19"/>
        <v>684027.55000000028</v>
      </c>
      <c r="U269" s="573">
        <v>0</v>
      </c>
      <c r="V269" s="566">
        <v>0</v>
      </c>
      <c r="W269" s="566">
        <v>0</v>
      </c>
      <c r="X269" s="274">
        <v>0</v>
      </c>
    </row>
    <row r="270" spans="2:24">
      <c r="B270" s="568" t="s">
        <v>687</v>
      </c>
      <c r="C270" s="568">
        <v>2016</v>
      </c>
      <c r="D270" s="568" t="s">
        <v>526</v>
      </c>
      <c r="E270" s="566">
        <v>46279.9</v>
      </c>
      <c r="F270" s="566">
        <v>0</v>
      </c>
      <c r="G270" s="566">
        <v>0</v>
      </c>
      <c r="H270" s="573">
        <f t="shared" si="16"/>
        <v>46279.9</v>
      </c>
      <c r="I270" s="566">
        <v>217382</v>
      </c>
      <c r="J270" s="566">
        <v>0</v>
      </c>
      <c r="K270" s="566">
        <v>0</v>
      </c>
      <c r="L270" s="566">
        <v>0</v>
      </c>
      <c r="M270" s="573">
        <f t="shared" si="17"/>
        <v>217382</v>
      </c>
      <c r="N270" s="566">
        <v>0</v>
      </c>
      <c r="O270" s="566">
        <v>0</v>
      </c>
      <c r="P270" s="566">
        <v>0</v>
      </c>
      <c r="Q270" s="566">
        <v>0</v>
      </c>
      <c r="R270" s="576">
        <f t="shared" si="18"/>
        <v>0</v>
      </c>
      <c r="S270" s="566">
        <v>5283.74</v>
      </c>
      <c r="T270" s="566">
        <f t="shared" si="19"/>
        <v>268945.64</v>
      </c>
      <c r="U270" s="573">
        <v>0</v>
      </c>
      <c r="V270" s="566">
        <v>0</v>
      </c>
      <c r="W270" s="566">
        <v>0</v>
      </c>
      <c r="X270" s="274">
        <v>0</v>
      </c>
    </row>
    <row r="271" spans="2:24">
      <c r="B271" s="568" t="s">
        <v>719</v>
      </c>
      <c r="C271" s="568">
        <v>2016</v>
      </c>
      <c r="D271" s="568" t="s">
        <v>526</v>
      </c>
      <c r="E271" s="566">
        <v>131022</v>
      </c>
      <c r="F271" s="566">
        <v>0</v>
      </c>
      <c r="G271" s="566">
        <v>0</v>
      </c>
      <c r="H271" s="573">
        <f t="shared" si="16"/>
        <v>131022</v>
      </c>
      <c r="I271" s="566">
        <v>-254742</v>
      </c>
      <c r="J271" s="566">
        <v>0</v>
      </c>
      <c r="K271" s="566">
        <v>0</v>
      </c>
      <c r="L271" s="566">
        <v>0</v>
      </c>
      <c r="M271" s="573">
        <f t="shared" si="17"/>
        <v>-254742</v>
      </c>
      <c r="N271" s="566">
        <v>0</v>
      </c>
      <c r="O271" s="566">
        <v>0</v>
      </c>
      <c r="P271" s="566">
        <v>0</v>
      </c>
      <c r="Q271" s="566">
        <v>1117587.5</v>
      </c>
      <c r="R271" s="576">
        <f t="shared" si="18"/>
        <v>1117587.5</v>
      </c>
      <c r="S271" s="566">
        <v>66392.800000000003</v>
      </c>
      <c r="T271" s="566">
        <f t="shared" si="19"/>
        <v>1060260.3</v>
      </c>
      <c r="U271" s="573">
        <v>0</v>
      </c>
      <c r="V271" s="566">
        <v>0</v>
      </c>
      <c r="W271" s="566">
        <v>0</v>
      </c>
      <c r="X271" s="274">
        <v>0</v>
      </c>
    </row>
    <row r="272" spans="2:24">
      <c r="B272" s="568" t="s">
        <v>761</v>
      </c>
      <c r="C272" s="568">
        <v>2016</v>
      </c>
      <c r="D272" s="568" t="s">
        <v>526</v>
      </c>
      <c r="E272" s="566">
        <v>89216</v>
      </c>
      <c r="F272" s="566">
        <v>0</v>
      </c>
      <c r="G272" s="566">
        <v>0</v>
      </c>
      <c r="H272" s="573">
        <f t="shared" si="16"/>
        <v>89216</v>
      </c>
      <c r="I272" s="566">
        <v>-69596.800000000003</v>
      </c>
      <c r="J272" s="566">
        <v>0</v>
      </c>
      <c r="K272" s="566">
        <v>0</v>
      </c>
      <c r="L272" s="566">
        <v>0</v>
      </c>
      <c r="M272" s="573">
        <f t="shared" si="17"/>
        <v>-69596.800000000003</v>
      </c>
      <c r="N272" s="566">
        <v>130576.59999999998</v>
      </c>
      <c r="O272" s="566">
        <v>0</v>
      </c>
      <c r="P272" s="566">
        <v>0</v>
      </c>
      <c r="Q272" s="566">
        <v>812107.23000000033</v>
      </c>
      <c r="R272" s="576">
        <f t="shared" si="18"/>
        <v>942683.83000000031</v>
      </c>
      <c r="S272" s="566">
        <v>37942.800000000003</v>
      </c>
      <c r="T272" s="566">
        <f t="shared" si="19"/>
        <v>1000245.8300000003</v>
      </c>
      <c r="U272" s="573">
        <v>0</v>
      </c>
      <c r="V272" s="566">
        <v>0</v>
      </c>
      <c r="W272" s="566">
        <v>0</v>
      </c>
      <c r="X272" s="274">
        <v>0</v>
      </c>
    </row>
    <row r="273" spans="2:24">
      <c r="B273" s="568" t="s">
        <v>688</v>
      </c>
      <c r="C273" s="568">
        <v>2016</v>
      </c>
      <c r="D273" s="568" t="s">
        <v>526</v>
      </c>
      <c r="E273" s="566">
        <v>233749</v>
      </c>
      <c r="F273" s="566">
        <v>0</v>
      </c>
      <c r="G273" s="566">
        <v>0</v>
      </c>
      <c r="H273" s="573">
        <f t="shared" si="16"/>
        <v>233749</v>
      </c>
      <c r="I273" s="566">
        <v>-150813</v>
      </c>
      <c r="J273" s="566">
        <v>0</v>
      </c>
      <c r="K273" s="566">
        <v>0</v>
      </c>
      <c r="L273" s="566">
        <v>0</v>
      </c>
      <c r="M273" s="573">
        <f t="shared" si="17"/>
        <v>-150813</v>
      </c>
      <c r="N273" s="566">
        <v>0</v>
      </c>
      <c r="O273" s="566">
        <v>0</v>
      </c>
      <c r="P273" s="566">
        <v>2532939.9000000036</v>
      </c>
      <c r="Q273" s="566">
        <v>177425.88910000009</v>
      </c>
      <c r="R273" s="576">
        <f t="shared" si="18"/>
        <v>2710365.7891000039</v>
      </c>
      <c r="S273" s="566">
        <v>112139</v>
      </c>
      <c r="T273" s="566">
        <f t="shared" si="19"/>
        <v>2905440.7891000039</v>
      </c>
      <c r="U273" s="573">
        <v>0</v>
      </c>
      <c r="V273" s="566">
        <v>0</v>
      </c>
      <c r="W273" s="566">
        <v>0</v>
      </c>
      <c r="X273" s="274">
        <v>0</v>
      </c>
    </row>
    <row r="274" spans="2:24">
      <c r="B274" s="568" t="s">
        <v>622</v>
      </c>
      <c r="C274" s="568">
        <v>2016</v>
      </c>
      <c r="D274" s="568" t="s">
        <v>526</v>
      </c>
      <c r="E274" s="566">
        <v>0</v>
      </c>
      <c r="F274" s="566">
        <v>0</v>
      </c>
      <c r="G274" s="566">
        <v>0</v>
      </c>
      <c r="H274" s="573">
        <f t="shared" si="16"/>
        <v>0</v>
      </c>
      <c r="I274" s="566">
        <v>0</v>
      </c>
      <c r="J274" s="566">
        <v>0</v>
      </c>
      <c r="K274" s="566">
        <v>0</v>
      </c>
      <c r="L274" s="566">
        <v>0</v>
      </c>
      <c r="M274" s="573">
        <f t="shared" si="17"/>
        <v>0</v>
      </c>
      <c r="N274" s="566">
        <v>0</v>
      </c>
      <c r="O274" s="566">
        <v>0</v>
      </c>
      <c r="P274" s="566">
        <v>0</v>
      </c>
      <c r="Q274" s="566">
        <v>0</v>
      </c>
      <c r="R274" s="576">
        <f t="shared" si="18"/>
        <v>0</v>
      </c>
      <c r="S274" s="566">
        <v>0</v>
      </c>
      <c r="T274" s="566">
        <f t="shared" si="19"/>
        <v>0</v>
      </c>
      <c r="U274" s="573">
        <v>0</v>
      </c>
      <c r="V274" s="566">
        <v>0</v>
      </c>
      <c r="W274" s="566">
        <v>0</v>
      </c>
      <c r="X274" s="274">
        <v>0</v>
      </c>
    </row>
    <row r="275" spans="2:24">
      <c r="B275" s="568" t="s">
        <v>738</v>
      </c>
      <c r="C275" s="568">
        <v>2016</v>
      </c>
      <c r="D275" s="568" t="s">
        <v>526</v>
      </c>
      <c r="E275" s="566">
        <v>37725.800000000003</v>
      </c>
      <c r="F275" s="566">
        <v>0</v>
      </c>
      <c r="G275" s="566">
        <v>0</v>
      </c>
      <c r="H275" s="573">
        <f t="shared" si="16"/>
        <v>37725.800000000003</v>
      </c>
      <c r="I275" s="566">
        <v>456796</v>
      </c>
      <c r="J275" s="566">
        <v>0</v>
      </c>
      <c r="K275" s="566">
        <v>0</v>
      </c>
      <c r="L275" s="566">
        <v>0</v>
      </c>
      <c r="M275" s="573">
        <f t="shared" si="17"/>
        <v>456796</v>
      </c>
      <c r="N275" s="566">
        <v>0</v>
      </c>
      <c r="O275" s="566">
        <v>0</v>
      </c>
      <c r="P275" s="566">
        <v>0</v>
      </c>
      <c r="Q275" s="566">
        <v>0</v>
      </c>
      <c r="R275" s="576">
        <f t="shared" si="18"/>
        <v>0</v>
      </c>
      <c r="S275" s="566">
        <v>16084.7</v>
      </c>
      <c r="T275" s="566">
        <f t="shared" si="19"/>
        <v>510606.5</v>
      </c>
      <c r="U275" s="573">
        <v>0</v>
      </c>
      <c r="V275" s="566">
        <v>0</v>
      </c>
      <c r="W275" s="566">
        <v>0</v>
      </c>
      <c r="X275" s="274">
        <v>0</v>
      </c>
    </row>
    <row r="276" spans="2:24">
      <c r="B276" s="568" t="s">
        <v>739</v>
      </c>
      <c r="C276" s="568">
        <v>2016</v>
      </c>
      <c r="D276" s="568" t="s">
        <v>526</v>
      </c>
      <c r="E276" s="566">
        <v>62576.6</v>
      </c>
      <c r="F276" s="566">
        <v>0</v>
      </c>
      <c r="G276" s="566">
        <v>0</v>
      </c>
      <c r="H276" s="573">
        <f t="shared" si="16"/>
        <v>62576.6</v>
      </c>
      <c r="I276" s="566">
        <v>414813</v>
      </c>
      <c r="J276" s="566">
        <v>0</v>
      </c>
      <c r="K276" s="566">
        <v>0</v>
      </c>
      <c r="L276" s="566">
        <v>0</v>
      </c>
      <c r="M276" s="573">
        <f t="shared" si="17"/>
        <v>414813</v>
      </c>
      <c r="N276" s="566">
        <v>0</v>
      </c>
      <c r="O276" s="566">
        <v>0</v>
      </c>
      <c r="P276" s="566">
        <v>0</v>
      </c>
      <c r="Q276" s="566">
        <v>0</v>
      </c>
      <c r="R276" s="576">
        <f t="shared" si="18"/>
        <v>0</v>
      </c>
      <c r="S276" s="566">
        <v>36198.6</v>
      </c>
      <c r="T276" s="566">
        <f t="shared" si="19"/>
        <v>513588.19999999995</v>
      </c>
      <c r="U276" s="573">
        <v>0</v>
      </c>
      <c r="V276" s="566">
        <v>0</v>
      </c>
      <c r="W276" s="566">
        <v>0</v>
      </c>
      <c r="X276" s="274">
        <v>0</v>
      </c>
    </row>
    <row r="277" spans="2:24">
      <c r="B277" s="568" t="s">
        <v>689</v>
      </c>
      <c r="C277" s="568">
        <v>2016</v>
      </c>
      <c r="D277" s="568" t="s">
        <v>526</v>
      </c>
      <c r="E277" s="566">
        <v>64849.3</v>
      </c>
      <c r="F277" s="566">
        <v>0</v>
      </c>
      <c r="G277" s="566">
        <v>0</v>
      </c>
      <c r="H277" s="573">
        <f t="shared" si="16"/>
        <v>64849.3</v>
      </c>
      <c r="I277" s="566">
        <v>623860</v>
      </c>
      <c r="J277" s="566">
        <v>0</v>
      </c>
      <c r="K277" s="566">
        <v>0</v>
      </c>
      <c r="L277" s="566">
        <v>0</v>
      </c>
      <c r="M277" s="573">
        <f t="shared" si="17"/>
        <v>623860</v>
      </c>
      <c r="N277" s="566">
        <v>0</v>
      </c>
      <c r="O277" s="566">
        <v>0</v>
      </c>
      <c r="P277" s="566">
        <v>0</v>
      </c>
      <c r="Q277" s="566">
        <v>0</v>
      </c>
      <c r="R277" s="576">
        <f t="shared" si="18"/>
        <v>0</v>
      </c>
      <c r="S277" s="566">
        <v>13728.6</v>
      </c>
      <c r="T277" s="566">
        <f t="shared" si="19"/>
        <v>702437.9</v>
      </c>
      <c r="U277" s="573">
        <v>0</v>
      </c>
      <c r="V277" s="566">
        <v>0</v>
      </c>
      <c r="W277" s="566">
        <v>0</v>
      </c>
      <c r="X277" s="274">
        <v>0</v>
      </c>
    </row>
    <row r="278" spans="2:24">
      <c r="B278" s="568" t="s">
        <v>631</v>
      </c>
      <c r="C278" s="568">
        <v>2016</v>
      </c>
      <c r="D278" s="568" t="s">
        <v>526</v>
      </c>
      <c r="E278" s="566">
        <v>32607.599999999999</v>
      </c>
      <c r="F278" s="566">
        <v>0</v>
      </c>
      <c r="G278" s="566">
        <v>0</v>
      </c>
      <c r="H278" s="573">
        <f t="shared" si="16"/>
        <v>32607.599999999999</v>
      </c>
      <c r="I278" s="566">
        <v>351892</v>
      </c>
      <c r="J278" s="566">
        <v>0</v>
      </c>
      <c r="K278" s="566">
        <v>0</v>
      </c>
      <c r="L278" s="566">
        <v>0</v>
      </c>
      <c r="M278" s="573">
        <f t="shared" si="17"/>
        <v>351892</v>
      </c>
      <c r="N278" s="566">
        <v>0</v>
      </c>
      <c r="O278" s="566">
        <v>0</v>
      </c>
      <c r="P278" s="566">
        <v>0</v>
      </c>
      <c r="Q278" s="566">
        <v>0</v>
      </c>
      <c r="R278" s="576">
        <f t="shared" si="18"/>
        <v>0</v>
      </c>
      <c r="S278" s="566">
        <v>44.14</v>
      </c>
      <c r="T278" s="566">
        <f t="shared" si="19"/>
        <v>384543.74</v>
      </c>
      <c r="U278" s="573">
        <v>0</v>
      </c>
      <c r="V278" s="566">
        <v>0</v>
      </c>
      <c r="W278" s="566">
        <v>0</v>
      </c>
      <c r="X278" s="274">
        <v>0</v>
      </c>
    </row>
    <row r="279" spans="2:24">
      <c r="B279" s="568" t="s">
        <v>740</v>
      </c>
      <c r="C279" s="568">
        <v>2016</v>
      </c>
      <c r="D279" s="568" t="s">
        <v>526</v>
      </c>
      <c r="E279" s="566">
        <v>0</v>
      </c>
      <c r="F279" s="566">
        <v>0</v>
      </c>
      <c r="G279" s="566">
        <v>0</v>
      </c>
      <c r="H279" s="573">
        <f t="shared" si="16"/>
        <v>0</v>
      </c>
      <c r="I279" s="566">
        <v>0</v>
      </c>
      <c r="J279" s="566">
        <v>0</v>
      </c>
      <c r="K279" s="566">
        <v>0</v>
      </c>
      <c r="L279" s="566">
        <v>0</v>
      </c>
      <c r="M279" s="573">
        <f t="shared" si="17"/>
        <v>0</v>
      </c>
      <c r="N279" s="566">
        <v>0</v>
      </c>
      <c r="O279" s="566">
        <v>0</v>
      </c>
      <c r="P279" s="566">
        <v>0</v>
      </c>
      <c r="Q279" s="566">
        <v>0</v>
      </c>
      <c r="R279" s="576">
        <f t="shared" si="18"/>
        <v>0</v>
      </c>
      <c r="S279" s="566">
        <v>0</v>
      </c>
      <c r="T279" s="566">
        <f t="shared" si="19"/>
        <v>0</v>
      </c>
      <c r="U279" s="573">
        <v>3260670</v>
      </c>
      <c r="V279" s="566">
        <v>0</v>
      </c>
      <c r="W279" s="566">
        <v>0</v>
      </c>
      <c r="X279" s="274">
        <v>0</v>
      </c>
    </row>
    <row r="280" spans="2:24">
      <c r="B280" s="568" t="s">
        <v>673</v>
      </c>
      <c r="C280" s="568">
        <v>2016</v>
      </c>
      <c r="D280" s="568" t="s">
        <v>526</v>
      </c>
      <c r="E280" s="566">
        <v>-140.23500000000001</v>
      </c>
      <c r="F280" s="566">
        <v>0</v>
      </c>
      <c r="G280" s="566">
        <v>0</v>
      </c>
      <c r="H280" s="573">
        <f t="shared" si="16"/>
        <v>-140.23500000000001</v>
      </c>
      <c r="I280" s="566">
        <v>0</v>
      </c>
      <c r="J280" s="566">
        <v>0</v>
      </c>
      <c r="K280" s="566">
        <v>0</v>
      </c>
      <c r="L280" s="566">
        <v>0</v>
      </c>
      <c r="M280" s="573">
        <f t="shared" si="17"/>
        <v>0</v>
      </c>
      <c r="N280" s="566">
        <v>0</v>
      </c>
      <c r="O280" s="566">
        <v>0</v>
      </c>
      <c r="P280" s="566">
        <v>0</v>
      </c>
      <c r="Q280" s="566">
        <v>0</v>
      </c>
      <c r="R280" s="576">
        <f t="shared" si="18"/>
        <v>0</v>
      </c>
      <c r="S280" s="566">
        <v>0</v>
      </c>
      <c r="T280" s="566">
        <f t="shared" si="19"/>
        <v>-140.23500000000001</v>
      </c>
      <c r="U280" s="573">
        <v>0</v>
      </c>
      <c r="V280" s="566">
        <v>0</v>
      </c>
      <c r="W280" s="566">
        <v>0</v>
      </c>
      <c r="X280" s="274">
        <v>0</v>
      </c>
    </row>
    <row r="281" spans="2:24">
      <c r="B281" s="568" t="s">
        <v>534</v>
      </c>
      <c r="C281" s="568">
        <v>2016</v>
      </c>
      <c r="D281" s="568" t="s">
        <v>526</v>
      </c>
      <c r="E281" s="566">
        <v>96913.7</v>
      </c>
      <c r="F281" s="566">
        <v>0</v>
      </c>
      <c r="G281" s="566">
        <v>0</v>
      </c>
      <c r="H281" s="573">
        <f t="shared" si="16"/>
        <v>96913.7</v>
      </c>
      <c r="I281" s="566">
        <v>150542</v>
      </c>
      <c r="J281" s="566">
        <v>0</v>
      </c>
      <c r="K281" s="566">
        <v>0</v>
      </c>
      <c r="L281" s="566">
        <v>0</v>
      </c>
      <c r="M281" s="573">
        <f t="shared" si="17"/>
        <v>150542</v>
      </c>
      <c r="N281" s="566">
        <v>0</v>
      </c>
      <c r="O281" s="566">
        <v>0</v>
      </c>
      <c r="P281" s="566">
        <v>0</v>
      </c>
      <c r="Q281" s="566">
        <v>0</v>
      </c>
      <c r="R281" s="576">
        <f t="shared" si="18"/>
        <v>0</v>
      </c>
      <c r="S281" s="566">
        <v>0</v>
      </c>
      <c r="T281" s="566">
        <f t="shared" si="19"/>
        <v>247455.7</v>
      </c>
      <c r="U281" s="573">
        <v>0</v>
      </c>
      <c r="V281" s="566">
        <v>0</v>
      </c>
      <c r="W281" s="566">
        <v>0</v>
      </c>
      <c r="X281" s="274">
        <v>0</v>
      </c>
    </row>
    <row r="282" spans="2:24">
      <c r="B282" s="568" t="s">
        <v>762</v>
      </c>
      <c r="C282" s="568">
        <v>2016</v>
      </c>
      <c r="D282" s="568" t="s">
        <v>526</v>
      </c>
      <c r="E282" s="566">
        <v>1648410</v>
      </c>
      <c r="F282" s="566">
        <v>0</v>
      </c>
      <c r="G282" s="566">
        <v>0</v>
      </c>
      <c r="H282" s="573">
        <f t="shared" si="16"/>
        <v>1648410</v>
      </c>
      <c r="I282" s="566">
        <v>0</v>
      </c>
      <c r="J282" s="566">
        <v>0</v>
      </c>
      <c r="K282" s="566">
        <v>0</v>
      </c>
      <c r="L282" s="566">
        <v>0</v>
      </c>
      <c r="M282" s="573">
        <f t="shared" si="17"/>
        <v>0</v>
      </c>
      <c r="N282" s="566">
        <v>0</v>
      </c>
      <c r="O282" s="566">
        <v>0</v>
      </c>
      <c r="P282" s="566">
        <v>0</v>
      </c>
      <c r="Q282" s="566">
        <v>0</v>
      </c>
      <c r="R282" s="576">
        <f t="shared" si="18"/>
        <v>0</v>
      </c>
      <c r="S282" s="566">
        <v>0</v>
      </c>
      <c r="T282" s="566">
        <f t="shared" si="19"/>
        <v>1648410</v>
      </c>
      <c r="U282" s="573">
        <v>0</v>
      </c>
      <c r="V282" s="566">
        <v>0</v>
      </c>
      <c r="W282" s="566">
        <v>0</v>
      </c>
      <c r="X282" s="274">
        <v>0</v>
      </c>
    </row>
    <row r="283" spans="2:24">
      <c r="B283" s="568" t="s">
        <v>763</v>
      </c>
      <c r="C283" s="568">
        <v>2016</v>
      </c>
      <c r="D283" s="568" t="s">
        <v>526</v>
      </c>
      <c r="E283" s="566">
        <v>13529.6</v>
      </c>
      <c r="F283" s="566">
        <v>0</v>
      </c>
      <c r="G283" s="566">
        <v>0</v>
      </c>
      <c r="H283" s="573">
        <f t="shared" si="16"/>
        <v>13529.6</v>
      </c>
      <c r="I283" s="566">
        <v>36565.5</v>
      </c>
      <c r="J283" s="566">
        <v>0</v>
      </c>
      <c r="K283" s="566">
        <v>0</v>
      </c>
      <c r="L283" s="566">
        <v>0</v>
      </c>
      <c r="M283" s="573">
        <f t="shared" si="17"/>
        <v>36565.5</v>
      </c>
      <c r="N283" s="566">
        <v>0</v>
      </c>
      <c r="O283" s="566">
        <v>0</v>
      </c>
      <c r="P283" s="566">
        <v>0</v>
      </c>
      <c r="Q283" s="566">
        <v>0</v>
      </c>
      <c r="R283" s="576">
        <f t="shared" si="18"/>
        <v>0</v>
      </c>
      <c r="S283" s="566">
        <v>7695.26</v>
      </c>
      <c r="T283" s="566">
        <f t="shared" si="19"/>
        <v>57790.36</v>
      </c>
      <c r="U283" s="573">
        <v>0</v>
      </c>
      <c r="V283" s="566">
        <v>0</v>
      </c>
      <c r="W283" s="566">
        <v>0</v>
      </c>
      <c r="X283" s="274">
        <v>0</v>
      </c>
    </row>
    <row r="284" spans="2:24">
      <c r="B284" s="568" t="s">
        <v>623</v>
      </c>
      <c r="C284" s="568">
        <v>2016</v>
      </c>
      <c r="D284" s="568" t="s">
        <v>526</v>
      </c>
      <c r="E284" s="566">
        <v>31226.6</v>
      </c>
      <c r="F284" s="566">
        <v>0</v>
      </c>
      <c r="G284" s="566">
        <v>0</v>
      </c>
      <c r="H284" s="573">
        <f t="shared" si="16"/>
        <v>31226.6</v>
      </c>
      <c r="I284" s="566">
        <v>52661.1</v>
      </c>
      <c r="J284" s="566">
        <v>0</v>
      </c>
      <c r="K284" s="566">
        <v>0</v>
      </c>
      <c r="L284" s="566">
        <v>0</v>
      </c>
      <c r="M284" s="573">
        <f t="shared" si="17"/>
        <v>52661.1</v>
      </c>
      <c r="N284" s="566">
        <v>0</v>
      </c>
      <c r="O284" s="566">
        <v>0</v>
      </c>
      <c r="P284" s="566">
        <v>0</v>
      </c>
      <c r="Q284" s="566">
        <v>0</v>
      </c>
      <c r="R284" s="576">
        <f t="shared" si="18"/>
        <v>0</v>
      </c>
      <c r="S284" s="566">
        <v>34140.800000000003</v>
      </c>
      <c r="T284" s="566">
        <f t="shared" si="19"/>
        <v>118028.5</v>
      </c>
      <c r="U284" s="573">
        <v>0</v>
      </c>
      <c r="V284" s="566">
        <v>0</v>
      </c>
      <c r="W284" s="566">
        <v>0</v>
      </c>
      <c r="X284" s="274">
        <v>0</v>
      </c>
    </row>
    <row r="285" spans="2:24">
      <c r="B285" s="568" t="s">
        <v>624</v>
      </c>
      <c r="C285" s="568">
        <v>2016</v>
      </c>
      <c r="D285" s="568" t="s">
        <v>526</v>
      </c>
      <c r="E285" s="566">
        <v>13999.5</v>
      </c>
      <c r="F285" s="566">
        <v>0</v>
      </c>
      <c r="G285" s="566">
        <v>0</v>
      </c>
      <c r="H285" s="573">
        <f t="shared" si="16"/>
        <v>13999.5</v>
      </c>
      <c r="I285" s="566">
        <v>20708.3</v>
      </c>
      <c r="J285" s="566">
        <v>0</v>
      </c>
      <c r="K285" s="566">
        <v>0</v>
      </c>
      <c r="L285" s="566">
        <v>0</v>
      </c>
      <c r="M285" s="573">
        <f t="shared" si="17"/>
        <v>20708.3</v>
      </c>
      <c r="N285" s="566">
        <v>0</v>
      </c>
      <c r="O285" s="566">
        <v>0</v>
      </c>
      <c r="P285" s="566">
        <v>0</v>
      </c>
      <c r="Q285" s="566">
        <v>0</v>
      </c>
      <c r="R285" s="576">
        <f t="shared" si="18"/>
        <v>0</v>
      </c>
      <c r="S285" s="566">
        <v>6990.19</v>
      </c>
      <c r="T285" s="566">
        <f t="shared" si="19"/>
        <v>41697.990000000005</v>
      </c>
      <c r="U285" s="573">
        <v>0</v>
      </c>
      <c r="V285" s="566">
        <v>0</v>
      </c>
      <c r="W285" s="566">
        <v>0</v>
      </c>
      <c r="X285" s="274">
        <v>0</v>
      </c>
    </row>
    <row r="286" spans="2:24">
      <c r="B286" s="568" t="s">
        <v>674</v>
      </c>
      <c r="C286" s="568">
        <v>2016</v>
      </c>
      <c r="D286" s="568" t="s">
        <v>526</v>
      </c>
      <c r="E286" s="566">
        <v>12952.8</v>
      </c>
      <c r="F286" s="566">
        <v>0</v>
      </c>
      <c r="G286" s="566">
        <v>0</v>
      </c>
      <c r="H286" s="573">
        <f t="shared" si="16"/>
        <v>12952.8</v>
      </c>
      <c r="I286" s="566">
        <v>23640.2</v>
      </c>
      <c r="J286" s="566">
        <v>0</v>
      </c>
      <c r="K286" s="566">
        <v>0</v>
      </c>
      <c r="L286" s="566">
        <v>0</v>
      </c>
      <c r="M286" s="573">
        <f t="shared" si="17"/>
        <v>23640.2</v>
      </c>
      <c r="N286" s="566">
        <v>0</v>
      </c>
      <c r="O286" s="566">
        <v>0</v>
      </c>
      <c r="P286" s="566">
        <v>0</v>
      </c>
      <c r="Q286" s="566">
        <v>0</v>
      </c>
      <c r="R286" s="576">
        <f t="shared" si="18"/>
        <v>0</v>
      </c>
      <c r="S286" s="566">
        <v>5519.24</v>
      </c>
      <c r="T286" s="566">
        <f t="shared" si="19"/>
        <v>42112.24</v>
      </c>
      <c r="U286" s="573">
        <v>0</v>
      </c>
      <c r="V286" s="566">
        <v>0</v>
      </c>
      <c r="W286" s="566">
        <v>0</v>
      </c>
      <c r="X286" s="274">
        <v>0</v>
      </c>
    </row>
    <row r="287" spans="2:24">
      <c r="B287" s="568" t="s">
        <v>675</v>
      </c>
      <c r="C287" s="568">
        <v>2016</v>
      </c>
      <c r="D287" s="568" t="s">
        <v>526</v>
      </c>
      <c r="E287" s="566">
        <v>5885.51</v>
      </c>
      <c r="F287" s="566">
        <v>0</v>
      </c>
      <c r="G287" s="566">
        <v>0</v>
      </c>
      <c r="H287" s="573">
        <f t="shared" si="16"/>
        <v>5885.51</v>
      </c>
      <c r="I287" s="566">
        <v>4774.84</v>
      </c>
      <c r="J287" s="566">
        <v>0</v>
      </c>
      <c r="K287" s="566">
        <v>0</v>
      </c>
      <c r="L287" s="566">
        <v>0</v>
      </c>
      <c r="M287" s="573">
        <f t="shared" si="17"/>
        <v>4774.84</v>
      </c>
      <c r="N287" s="566">
        <v>0</v>
      </c>
      <c r="O287" s="566">
        <v>0</v>
      </c>
      <c r="P287" s="566">
        <v>0</v>
      </c>
      <c r="Q287" s="566">
        <v>0</v>
      </c>
      <c r="R287" s="576">
        <f t="shared" si="18"/>
        <v>0</v>
      </c>
      <c r="S287" s="566">
        <v>1498</v>
      </c>
      <c r="T287" s="566">
        <f t="shared" si="19"/>
        <v>12158.35</v>
      </c>
      <c r="U287" s="573">
        <v>0</v>
      </c>
      <c r="V287" s="566">
        <v>0</v>
      </c>
      <c r="W287" s="566">
        <v>0</v>
      </c>
      <c r="X287" s="274">
        <v>0</v>
      </c>
    </row>
    <row r="288" spans="2:24">
      <c r="B288" s="568" t="s">
        <v>625</v>
      </c>
      <c r="C288" s="568">
        <v>2016</v>
      </c>
      <c r="D288" s="568" t="s">
        <v>526</v>
      </c>
      <c r="E288" s="566">
        <v>9097.24</v>
      </c>
      <c r="F288" s="566">
        <v>0</v>
      </c>
      <c r="G288" s="566">
        <v>0</v>
      </c>
      <c r="H288" s="573">
        <f t="shared" si="16"/>
        <v>9097.24</v>
      </c>
      <c r="I288" s="566">
        <v>17662.2</v>
      </c>
      <c r="J288" s="566">
        <v>0</v>
      </c>
      <c r="K288" s="566">
        <v>0</v>
      </c>
      <c r="L288" s="566">
        <v>0</v>
      </c>
      <c r="M288" s="573">
        <f t="shared" si="17"/>
        <v>17662.2</v>
      </c>
      <c r="N288" s="566">
        <v>0</v>
      </c>
      <c r="O288" s="566">
        <v>0</v>
      </c>
      <c r="P288" s="566">
        <v>0</v>
      </c>
      <c r="Q288" s="566">
        <v>0</v>
      </c>
      <c r="R288" s="576">
        <f t="shared" si="18"/>
        <v>0</v>
      </c>
      <c r="S288" s="566">
        <v>7088.93</v>
      </c>
      <c r="T288" s="566">
        <f t="shared" si="19"/>
        <v>33848.370000000003</v>
      </c>
      <c r="U288" s="573">
        <v>0</v>
      </c>
      <c r="V288" s="566">
        <v>0</v>
      </c>
      <c r="W288" s="566">
        <v>0</v>
      </c>
      <c r="X288" s="274">
        <v>0</v>
      </c>
    </row>
    <row r="289" spans="2:24">
      <c r="B289" s="568" t="s">
        <v>764</v>
      </c>
      <c r="C289" s="568">
        <v>2016</v>
      </c>
      <c r="D289" s="568" t="s">
        <v>526</v>
      </c>
      <c r="E289" s="566">
        <v>4427.9799999999996</v>
      </c>
      <c r="F289" s="566">
        <v>0</v>
      </c>
      <c r="G289" s="566">
        <v>0</v>
      </c>
      <c r="H289" s="573">
        <f t="shared" si="16"/>
        <v>4427.9799999999996</v>
      </c>
      <c r="I289" s="566">
        <v>8589.93</v>
      </c>
      <c r="J289" s="566">
        <v>0</v>
      </c>
      <c r="K289" s="566">
        <v>0</v>
      </c>
      <c r="L289" s="566">
        <v>0</v>
      </c>
      <c r="M289" s="573">
        <f t="shared" si="17"/>
        <v>8589.93</v>
      </c>
      <c r="N289" s="566">
        <v>0</v>
      </c>
      <c r="O289" s="566">
        <v>0</v>
      </c>
      <c r="P289" s="566">
        <v>0</v>
      </c>
      <c r="Q289" s="566">
        <v>0</v>
      </c>
      <c r="R289" s="576">
        <f t="shared" si="18"/>
        <v>0</v>
      </c>
      <c r="S289" s="566">
        <v>2374.2399999999998</v>
      </c>
      <c r="T289" s="566">
        <f t="shared" si="19"/>
        <v>15392.15</v>
      </c>
      <c r="U289" s="573">
        <v>0</v>
      </c>
      <c r="V289" s="566">
        <v>0</v>
      </c>
      <c r="W289" s="566">
        <v>0</v>
      </c>
      <c r="X289" s="274">
        <v>0</v>
      </c>
    </row>
    <row r="290" spans="2:24">
      <c r="B290" s="568" t="s">
        <v>690</v>
      </c>
      <c r="C290" s="568">
        <v>2016</v>
      </c>
      <c r="D290" s="568" t="s">
        <v>526</v>
      </c>
      <c r="E290" s="566">
        <v>19698.2</v>
      </c>
      <c r="F290" s="566">
        <v>0</v>
      </c>
      <c r="G290" s="566">
        <v>0</v>
      </c>
      <c r="H290" s="573">
        <f t="shared" si="16"/>
        <v>19698.2</v>
      </c>
      <c r="I290" s="566">
        <v>81279.600000000006</v>
      </c>
      <c r="J290" s="566">
        <v>0</v>
      </c>
      <c r="K290" s="566">
        <v>0</v>
      </c>
      <c r="L290" s="566">
        <v>0</v>
      </c>
      <c r="M290" s="573">
        <f t="shared" si="17"/>
        <v>81279.600000000006</v>
      </c>
      <c r="N290" s="566">
        <v>0</v>
      </c>
      <c r="O290" s="566">
        <v>0</v>
      </c>
      <c r="P290" s="566">
        <v>0</v>
      </c>
      <c r="Q290" s="566">
        <v>0</v>
      </c>
      <c r="R290" s="576">
        <f t="shared" si="18"/>
        <v>0</v>
      </c>
      <c r="S290" s="566">
        <v>9712.93</v>
      </c>
      <c r="T290" s="566">
        <f t="shared" si="19"/>
        <v>110690.73000000001</v>
      </c>
      <c r="U290" s="573">
        <v>0</v>
      </c>
      <c r="V290" s="566">
        <v>0</v>
      </c>
      <c r="W290" s="566">
        <v>0</v>
      </c>
      <c r="X290" s="274">
        <v>0</v>
      </c>
    </row>
    <row r="291" spans="2:24">
      <c r="B291" s="568" t="s">
        <v>691</v>
      </c>
      <c r="C291" s="568">
        <v>2016</v>
      </c>
      <c r="D291" s="568" t="s">
        <v>526</v>
      </c>
      <c r="E291" s="566">
        <v>0</v>
      </c>
      <c r="F291" s="566">
        <v>0</v>
      </c>
      <c r="G291" s="566">
        <v>0</v>
      </c>
      <c r="H291" s="573">
        <f t="shared" si="16"/>
        <v>0</v>
      </c>
      <c r="I291" s="566">
        <v>0</v>
      </c>
      <c r="J291" s="566">
        <v>0</v>
      </c>
      <c r="K291" s="566">
        <v>0</v>
      </c>
      <c r="L291" s="566">
        <v>0</v>
      </c>
      <c r="M291" s="573">
        <f t="shared" si="17"/>
        <v>0</v>
      </c>
      <c r="N291" s="566">
        <v>0</v>
      </c>
      <c r="O291" s="566">
        <v>0</v>
      </c>
      <c r="P291" s="566">
        <v>0</v>
      </c>
      <c r="Q291" s="566">
        <v>0</v>
      </c>
      <c r="R291" s="576">
        <f t="shared" si="18"/>
        <v>0</v>
      </c>
      <c r="S291" s="566">
        <v>0</v>
      </c>
      <c r="T291" s="566">
        <f t="shared" si="19"/>
        <v>0</v>
      </c>
      <c r="U291" s="573">
        <v>0</v>
      </c>
      <c r="V291" s="566">
        <v>0</v>
      </c>
      <c r="W291" s="566">
        <v>0</v>
      </c>
      <c r="X291" s="274">
        <v>0</v>
      </c>
    </row>
    <row r="292" spans="2:24">
      <c r="B292" s="568" t="s">
        <v>676</v>
      </c>
      <c r="C292" s="568">
        <v>2016</v>
      </c>
      <c r="D292" s="568" t="s">
        <v>526</v>
      </c>
      <c r="E292" s="566">
        <v>0</v>
      </c>
      <c r="F292" s="566">
        <v>0</v>
      </c>
      <c r="G292" s="566">
        <v>0</v>
      </c>
      <c r="H292" s="573">
        <f t="shared" si="16"/>
        <v>0</v>
      </c>
      <c r="I292" s="566">
        <v>0</v>
      </c>
      <c r="J292" s="566">
        <v>0</v>
      </c>
      <c r="K292" s="566">
        <v>0</v>
      </c>
      <c r="L292" s="566">
        <v>0</v>
      </c>
      <c r="M292" s="573">
        <f t="shared" si="17"/>
        <v>0</v>
      </c>
      <c r="N292" s="566">
        <v>0</v>
      </c>
      <c r="O292" s="566">
        <v>0</v>
      </c>
      <c r="P292" s="566">
        <v>0</v>
      </c>
      <c r="Q292" s="566">
        <v>0</v>
      </c>
      <c r="R292" s="576">
        <f t="shared" si="18"/>
        <v>0</v>
      </c>
      <c r="S292" s="566">
        <v>0</v>
      </c>
      <c r="T292" s="566">
        <f t="shared" si="19"/>
        <v>0</v>
      </c>
      <c r="U292" s="573">
        <v>0</v>
      </c>
      <c r="V292" s="566">
        <v>0</v>
      </c>
      <c r="W292" s="566">
        <v>0</v>
      </c>
      <c r="X292" s="274">
        <v>0</v>
      </c>
    </row>
    <row r="293" spans="2:24">
      <c r="B293" s="568" t="s">
        <v>632</v>
      </c>
      <c r="C293" s="568">
        <v>2016</v>
      </c>
      <c r="D293" s="568" t="s">
        <v>526</v>
      </c>
      <c r="E293" s="566">
        <v>0</v>
      </c>
      <c r="F293" s="566">
        <v>0</v>
      </c>
      <c r="G293" s="566">
        <v>0</v>
      </c>
      <c r="H293" s="573">
        <f t="shared" si="16"/>
        <v>0</v>
      </c>
      <c r="I293" s="566">
        <v>0</v>
      </c>
      <c r="J293" s="566">
        <v>0</v>
      </c>
      <c r="K293" s="566">
        <v>0</v>
      </c>
      <c r="L293" s="566">
        <v>0</v>
      </c>
      <c r="M293" s="573">
        <f t="shared" si="17"/>
        <v>0</v>
      </c>
      <c r="N293" s="566">
        <v>0</v>
      </c>
      <c r="O293" s="566">
        <v>0</v>
      </c>
      <c r="P293" s="566">
        <v>0</v>
      </c>
      <c r="Q293" s="566">
        <v>0</v>
      </c>
      <c r="R293" s="576">
        <f t="shared" si="18"/>
        <v>0</v>
      </c>
      <c r="S293" s="566">
        <v>0</v>
      </c>
      <c r="T293" s="566">
        <f t="shared" si="19"/>
        <v>0</v>
      </c>
      <c r="U293" s="573">
        <v>0</v>
      </c>
      <c r="V293" s="566">
        <v>0</v>
      </c>
      <c r="W293" s="566">
        <v>0</v>
      </c>
      <c r="X293" s="274">
        <v>0</v>
      </c>
    </row>
    <row r="294" spans="2:24">
      <c r="B294" s="568" t="s">
        <v>633</v>
      </c>
      <c r="C294" s="568">
        <v>2016</v>
      </c>
      <c r="D294" s="568" t="s">
        <v>526</v>
      </c>
      <c r="E294" s="566">
        <v>239476</v>
      </c>
      <c r="F294" s="566">
        <v>0</v>
      </c>
      <c r="G294" s="566">
        <v>0</v>
      </c>
      <c r="H294" s="573">
        <f t="shared" si="16"/>
        <v>239476</v>
      </c>
      <c r="I294" s="566">
        <v>2615220</v>
      </c>
      <c r="J294" s="566">
        <v>0</v>
      </c>
      <c r="K294" s="566">
        <v>0</v>
      </c>
      <c r="L294" s="566">
        <v>0</v>
      </c>
      <c r="M294" s="573">
        <f t="shared" si="17"/>
        <v>2615220</v>
      </c>
      <c r="N294" s="566">
        <v>1046849</v>
      </c>
      <c r="O294" s="566">
        <v>60260</v>
      </c>
      <c r="P294" s="566">
        <v>0</v>
      </c>
      <c r="Q294" s="566">
        <v>0</v>
      </c>
      <c r="R294" s="576">
        <f t="shared" si="18"/>
        <v>1107109</v>
      </c>
      <c r="S294" s="566">
        <v>209917</v>
      </c>
      <c r="T294" s="566">
        <f t="shared" si="19"/>
        <v>4171722</v>
      </c>
      <c r="U294" s="573">
        <v>0</v>
      </c>
      <c r="V294" s="566">
        <v>0</v>
      </c>
      <c r="W294" s="566">
        <v>0</v>
      </c>
      <c r="X294" s="274">
        <v>0</v>
      </c>
    </row>
    <row r="295" spans="2:24">
      <c r="B295" s="568" t="s">
        <v>634</v>
      </c>
      <c r="C295" s="568">
        <v>2016</v>
      </c>
      <c r="D295" s="568" t="s">
        <v>526</v>
      </c>
      <c r="E295" s="566">
        <v>0</v>
      </c>
      <c r="F295" s="566">
        <v>0</v>
      </c>
      <c r="G295" s="566">
        <v>0</v>
      </c>
      <c r="H295" s="573">
        <f t="shared" si="16"/>
        <v>0</v>
      </c>
      <c r="I295" s="566">
        <v>0</v>
      </c>
      <c r="J295" s="566">
        <v>0</v>
      </c>
      <c r="K295" s="566">
        <v>0</v>
      </c>
      <c r="L295" s="566">
        <v>0</v>
      </c>
      <c r="M295" s="573">
        <f t="shared" si="17"/>
        <v>0</v>
      </c>
      <c r="N295" s="566">
        <v>0</v>
      </c>
      <c r="O295" s="566">
        <v>0</v>
      </c>
      <c r="P295" s="566">
        <v>0</v>
      </c>
      <c r="Q295" s="566">
        <v>0</v>
      </c>
      <c r="R295" s="576">
        <f t="shared" si="18"/>
        <v>0</v>
      </c>
      <c r="S295" s="566">
        <v>0</v>
      </c>
      <c r="T295" s="566">
        <f t="shared" si="19"/>
        <v>0</v>
      </c>
      <c r="U295" s="573">
        <v>0</v>
      </c>
      <c r="V295" s="566">
        <v>0</v>
      </c>
      <c r="W295" s="566">
        <v>0</v>
      </c>
      <c r="X295" s="274">
        <v>0</v>
      </c>
    </row>
    <row r="296" spans="2:24">
      <c r="B296" s="568" t="s">
        <v>626</v>
      </c>
      <c r="C296" s="568">
        <v>2016</v>
      </c>
      <c r="D296" s="568" t="s">
        <v>526</v>
      </c>
      <c r="E296" s="566">
        <v>12500</v>
      </c>
      <c r="F296" s="566">
        <v>0</v>
      </c>
      <c r="G296" s="566">
        <v>0</v>
      </c>
      <c r="H296" s="573">
        <f t="shared" si="16"/>
        <v>12500</v>
      </c>
      <c r="I296" s="566">
        <v>72801.3</v>
      </c>
      <c r="J296" s="566">
        <v>0</v>
      </c>
      <c r="K296" s="566">
        <v>0</v>
      </c>
      <c r="L296" s="566">
        <v>0</v>
      </c>
      <c r="M296" s="573">
        <f t="shared" si="17"/>
        <v>72801.3</v>
      </c>
      <c r="N296" s="566">
        <v>0</v>
      </c>
      <c r="O296" s="566">
        <v>0</v>
      </c>
      <c r="P296" s="566">
        <v>0</v>
      </c>
      <c r="Q296" s="566">
        <v>0</v>
      </c>
      <c r="R296" s="576">
        <f t="shared" si="18"/>
        <v>0</v>
      </c>
      <c r="S296" s="566">
        <v>0</v>
      </c>
      <c r="T296" s="566">
        <f t="shared" si="19"/>
        <v>85301.3</v>
      </c>
      <c r="U296" s="573">
        <v>0</v>
      </c>
      <c r="V296" s="566">
        <v>0</v>
      </c>
      <c r="W296" s="566">
        <v>0</v>
      </c>
      <c r="X296" s="274">
        <v>0</v>
      </c>
    </row>
    <row r="297" spans="2:24">
      <c r="B297" s="568" t="s">
        <v>677</v>
      </c>
      <c r="C297" s="568">
        <v>2016</v>
      </c>
      <c r="D297" s="568" t="s">
        <v>526</v>
      </c>
      <c r="E297" s="566">
        <v>25578.2</v>
      </c>
      <c r="F297" s="566">
        <v>0</v>
      </c>
      <c r="G297" s="566">
        <v>0</v>
      </c>
      <c r="H297" s="573">
        <f t="shared" si="16"/>
        <v>25578.2</v>
      </c>
      <c r="I297" s="566">
        <v>56131.7</v>
      </c>
      <c r="J297" s="566">
        <v>0</v>
      </c>
      <c r="K297" s="566">
        <v>0</v>
      </c>
      <c r="L297" s="566">
        <v>0</v>
      </c>
      <c r="M297" s="573">
        <f t="shared" si="17"/>
        <v>56131.7</v>
      </c>
      <c r="N297" s="566">
        <v>287854.71489999996</v>
      </c>
      <c r="O297" s="566">
        <v>0</v>
      </c>
      <c r="P297" s="566">
        <v>0</v>
      </c>
      <c r="Q297" s="566">
        <v>0</v>
      </c>
      <c r="R297" s="576">
        <f t="shared" si="18"/>
        <v>287854.71489999996</v>
      </c>
      <c r="S297" s="566">
        <v>5924.5</v>
      </c>
      <c r="T297" s="566">
        <f t="shared" si="19"/>
        <v>375489.11489999993</v>
      </c>
      <c r="U297" s="573">
        <v>0</v>
      </c>
      <c r="V297" s="566">
        <v>0</v>
      </c>
      <c r="W297" s="566">
        <v>0</v>
      </c>
      <c r="X297" s="274">
        <v>0</v>
      </c>
    </row>
    <row r="298" spans="2:24">
      <c r="B298" s="568" t="s">
        <v>765</v>
      </c>
      <c r="C298" s="568">
        <v>2016</v>
      </c>
      <c r="D298" s="568" t="s">
        <v>526</v>
      </c>
      <c r="E298" s="566">
        <v>27068</v>
      </c>
      <c r="F298" s="566">
        <v>0</v>
      </c>
      <c r="G298" s="566">
        <v>0</v>
      </c>
      <c r="H298" s="573">
        <f t="shared" si="16"/>
        <v>27068</v>
      </c>
      <c r="I298" s="566">
        <v>33304.1</v>
      </c>
      <c r="J298" s="566">
        <v>0</v>
      </c>
      <c r="K298" s="566">
        <v>0</v>
      </c>
      <c r="L298" s="566">
        <v>0</v>
      </c>
      <c r="M298" s="573">
        <f t="shared" si="17"/>
        <v>33304.1</v>
      </c>
      <c r="N298" s="566">
        <v>0</v>
      </c>
      <c r="O298" s="566">
        <v>0</v>
      </c>
      <c r="P298" s="566">
        <v>0</v>
      </c>
      <c r="Q298" s="566">
        <v>0</v>
      </c>
      <c r="R298" s="576">
        <f t="shared" si="18"/>
        <v>0</v>
      </c>
      <c r="S298" s="566">
        <v>4900</v>
      </c>
      <c r="T298" s="566">
        <f t="shared" si="19"/>
        <v>65272.1</v>
      </c>
      <c r="U298" s="573">
        <v>0</v>
      </c>
      <c r="V298" s="566">
        <v>0</v>
      </c>
      <c r="W298" s="566">
        <v>0</v>
      </c>
      <c r="X298" s="274">
        <v>0</v>
      </c>
    </row>
    <row r="299" spans="2:24">
      <c r="B299" s="568" t="s">
        <v>720</v>
      </c>
      <c r="C299" s="568">
        <v>2016</v>
      </c>
      <c r="D299" s="568" t="s">
        <v>526</v>
      </c>
      <c r="E299" s="566">
        <v>27529.200000000001</v>
      </c>
      <c r="F299" s="566">
        <v>0</v>
      </c>
      <c r="G299" s="566">
        <v>0</v>
      </c>
      <c r="H299" s="573">
        <f t="shared" si="16"/>
        <v>27529.200000000001</v>
      </c>
      <c r="I299" s="566">
        <v>110415</v>
      </c>
      <c r="J299" s="566">
        <v>0</v>
      </c>
      <c r="K299" s="566">
        <v>0</v>
      </c>
      <c r="L299" s="566">
        <v>0</v>
      </c>
      <c r="M299" s="573">
        <f t="shared" si="17"/>
        <v>110415</v>
      </c>
      <c r="N299" s="566">
        <v>0</v>
      </c>
      <c r="O299" s="566">
        <v>0</v>
      </c>
      <c r="P299" s="566">
        <v>0</v>
      </c>
      <c r="Q299" s="566">
        <v>0</v>
      </c>
      <c r="R299" s="576">
        <f t="shared" si="18"/>
        <v>0</v>
      </c>
      <c r="S299" s="566">
        <v>0</v>
      </c>
      <c r="T299" s="566">
        <f t="shared" si="19"/>
        <v>137944.20000000001</v>
      </c>
      <c r="U299" s="573">
        <v>0</v>
      </c>
      <c r="V299" s="566">
        <v>0</v>
      </c>
      <c r="W299" s="566">
        <v>0</v>
      </c>
      <c r="X299" s="274">
        <v>0</v>
      </c>
    </row>
    <row r="300" spans="2:24">
      <c r="B300" s="568" t="s">
        <v>721</v>
      </c>
      <c r="C300" s="568">
        <v>2016</v>
      </c>
      <c r="D300" s="568" t="s">
        <v>526</v>
      </c>
      <c r="E300" s="566">
        <v>18880.099999999999</v>
      </c>
      <c r="F300" s="566">
        <v>0</v>
      </c>
      <c r="G300" s="566">
        <v>0</v>
      </c>
      <c r="H300" s="573">
        <f t="shared" si="16"/>
        <v>18880.099999999999</v>
      </c>
      <c r="I300" s="566">
        <v>81155.399999999994</v>
      </c>
      <c r="J300" s="566">
        <v>0</v>
      </c>
      <c r="K300" s="566">
        <v>0</v>
      </c>
      <c r="L300" s="566">
        <v>0</v>
      </c>
      <c r="M300" s="573">
        <f t="shared" si="17"/>
        <v>81155.399999999994</v>
      </c>
      <c r="N300" s="566">
        <v>0</v>
      </c>
      <c r="O300" s="566">
        <v>0</v>
      </c>
      <c r="P300" s="566">
        <v>0</v>
      </c>
      <c r="Q300" s="566">
        <v>0</v>
      </c>
      <c r="R300" s="576">
        <f t="shared" si="18"/>
        <v>0</v>
      </c>
      <c r="S300" s="566">
        <v>1591.42</v>
      </c>
      <c r="T300" s="566">
        <f t="shared" si="19"/>
        <v>101626.92</v>
      </c>
      <c r="U300" s="573">
        <v>0</v>
      </c>
      <c r="V300" s="566">
        <v>0</v>
      </c>
      <c r="W300" s="566">
        <v>0</v>
      </c>
      <c r="X300" s="274">
        <v>0</v>
      </c>
    </row>
    <row r="301" spans="2:24">
      <c r="B301" s="568" t="s">
        <v>692</v>
      </c>
      <c r="C301" s="568">
        <v>2016</v>
      </c>
      <c r="D301" s="568" t="s">
        <v>526</v>
      </c>
      <c r="E301" s="566">
        <v>22985.3</v>
      </c>
      <c r="F301" s="566">
        <v>0</v>
      </c>
      <c r="G301" s="566">
        <v>0</v>
      </c>
      <c r="H301" s="573">
        <f t="shared" si="16"/>
        <v>22985.3</v>
      </c>
      <c r="I301" s="566">
        <v>1675.14</v>
      </c>
      <c r="J301" s="566">
        <v>0</v>
      </c>
      <c r="K301" s="566">
        <v>0</v>
      </c>
      <c r="L301" s="566">
        <v>0</v>
      </c>
      <c r="M301" s="573">
        <f t="shared" si="17"/>
        <v>1675.14</v>
      </c>
      <c r="N301" s="566">
        <v>9666</v>
      </c>
      <c r="O301" s="566">
        <v>0</v>
      </c>
      <c r="P301" s="566">
        <v>0</v>
      </c>
      <c r="Q301" s="566">
        <v>0</v>
      </c>
      <c r="R301" s="576">
        <f t="shared" si="18"/>
        <v>9666</v>
      </c>
      <c r="S301" s="566">
        <v>1374.95</v>
      </c>
      <c r="T301" s="566">
        <f t="shared" si="19"/>
        <v>35701.39</v>
      </c>
      <c r="U301" s="573">
        <v>0</v>
      </c>
      <c r="V301" s="566">
        <v>0</v>
      </c>
      <c r="W301" s="566">
        <v>0</v>
      </c>
      <c r="X301" s="274">
        <v>0</v>
      </c>
    </row>
    <row r="302" spans="2:24">
      <c r="B302" s="568" t="s">
        <v>627</v>
      </c>
      <c r="C302" s="568">
        <v>2016</v>
      </c>
      <c r="D302" s="568" t="s">
        <v>526</v>
      </c>
      <c r="E302" s="566">
        <v>12855.1</v>
      </c>
      <c r="F302" s="566">
        <v>0</v>
      </c>
      <c r="G302" s="566">
        <v>0</v>
      </c>
      <c r="H302" s="573">
        <f t="shared" si="16"/>
        <v>12855.1</v>
      </c>
      <c r="I302" s="566">
        <v>64483.199999999997</v>
      </c>
      <c r="J302" s="566">
        <v>0</v>
      </c>
      <c r="K302" s="566">
        <v>0</v>
      </c>
      <c r="L302" s="566">
        <v>0</v>
      </c>
      <c r="M302" s="573">
        <f t="shared" si="17"/>
        <v>64483.199999999997</v>
      </c>
      <c r="N302" s="566">
        <v>0</v>
      </c>
      <c r="O302" s="566">
        <v>0</v>
      </c>
      <c r="P302" s="566">
        <v>0</v>
      </c>
      <c r="Q302" s="566">
        <v>0</v>
      </c>
      <c r="R302" s="576">
        <f t="shared" si="18"/>
        <v>0</v>
      </c>
      <c r="S302" s="566">
        <v>4587.17</v>
      </c>
      <c r="T302" s="566">
        <f t="shared" si="19"/>
        <v>81925.47</v>
      </c>
      <c r="U302" s="573">
        <v>0</v>
      </c>
      <c r="V302" s="566">
        <v>0</v>
      </c>
      <c r="W302" s="566">
        <v>0</v>
      </c>
      <c r="X302" s="274">
        <v>0</v>
      </c>
    </row>
    <row r="303" spans="2:24">
      <c r="B303" s="568" t="s">
        <v>635</v>
      </c>
      <c r="C303" s="568">
        <v>2016</v>
      </c>
      <c r="D303" s="568" t="s">
        <v>526</v>
      </c>
      <c r="E303" s="566">
        <v>11044.3</v>
      </c>
      <c r="F303" s="566">
        <v>0</v>
      </c>
      <c r="G303" s="566">
        <v>0</v>
      </c>
      <c r="H303" s="573">
        <f t="shared" si="16"/>
        <v>11044.3</v>
      </c>
      <c r="I303" s="566">
        <v>30958.799999999999</v>
      </c>
      <c r="J303" s="566">
        <v>0</v>
      </c>
      <c r="K303" s="566">
        <v>0</v>
      </c>
      <c r="L303" s="566">
        <v>0</v>
      </c>
      <c r="M303" s="573">
        <f t="shared" si="17"/>
        <v>30958.799999999999</v>
      </c>
      <c r="N303" s="566">
        <v>0</v>
      </c>
      <c r="O303" s="566">
        <v>0</v>
      </c>
      <c r="P303" s="566">
        <v>0</v>
      </c>
      <c r="Q303" s="566">
        <v>0</v>
      </c>
      <c r="R303" s="576">
        <f t="shared" si="18"/>
        <v>0</v>
      </c>
      <c r="S303" s="566">
        <v>4983.5200000000004</v>
      </c>
      <c r="T303" s="566">
        <f t="shared" si="19"/>
        <v>46986.619999999995</v>
      </c>
      <c r="U303" s="573">
        <v>0</v>
      </c>
      <c r="V303" s="566">
        <v>0</v>
      </c>
      <c r="W303" s="566">
        <v>0</v>
      </c>
      <c r="X303" s="274">
        <v>0</v>
      </c>
    </row>
    <row r="304" spans="2:24">
      <c r="B304" s="568" t="s">
        <v>645</v>
      </c>
      <c r="C304" s="568">
        <v>2016</v>
      </c>
      <c r="D304" s="568" t="s">
        <v>526</v>
      </c>
      <c r="E304" s="566">
        <v>-216750</v>
      </c>
      <c r="F304" s="566">
        <v>0</v>
      </c>
      <c r="G304" s="566">
        <v>0</v>
      </c>
      <c r="H304" s="573">
        <f t="shared" si="16"/>
        <v>-216750</v>
      </c>
      <c r="I304" s="566">
        <v>15098.9</v>
      </c>
      <c r="J304" s="566">
        <v>0</v>
      </c>
      <c r="K304" s="566">
        <v>0</v>
      </c>
      <c r="L304" s="566">
        <v>0</v>
      </c>
      <c r="M304" s="573">
        <f t="shared" si="17"/>
        <v>15098.9</v>
      </c>
      <c r="N304" s="566">
        <v>0</v>
      </c>
      <c r="O304" s="566">
        <v>0</v>
      </c>
      <c r="P304" s="566">
        <v>0</v>
      </c>
      <c r="Q304" s="566">
        <v>0</v>
      </c>
      <c r="R304" s="576">
        <f t="shared" si="18"/>
        <v>0</v>
      </c>
      <c r="S304" s="566">
        <v>21406</v>
      </c>
      <c r="T304" s="566">
        <f t="shared" si="19"/>
        <v>-180245.1</v>
      </c>
      <c r="U304" s="573">
        <v>0</v>
      </c>
      <c r="V304" s="566">
        <v>0</v>
      </c>
      <c r="W304" s="566">
        <v>0</v>
      </c>
      <c r="X304" s="274">
        <v>0</v>
      </c>
    </row>
    <row r="305" spans="2:24">
      <c r="B305" s="568" t="s">
        <v>741</v>
      </c>
      <c r="C305" s="568">
        <v>2016</v>
      </c>
      <c r="D305" s="568" t="s">
        <v>526</v>
      </c>
      <c r="E305" s="566">
        <v>11448.2</v>
      </c>
      <c r="F305" s="566">
        <v>0</v>
      </c>
      <c r="G305" s="566">
        <v>0</v>
      </c>
      <c r="H305" s="573">
        <f t="shared" si="16"/>
        <v>11448.2</v>
      </c>
      <c r="I305" s="566">
        <v>11508.6</v>
      </c>
      <c r="J305" s="566">
        <v>0</v>
      </c>
      <c r="K305" s="566">
        <v>0</v>
      </c>
      <c r="L305" s="566">
        <v>0</v>
      </c>
      <c r="M305" s="573">
        <f t="shared" si="17"/>
        <v>11508.6</v>
      </c>
      <c r="N305" s="566">
        <v>4875</v>
      </c>
      <c r="O305" s="566">
        <v>0</v>
      </c>
      <c r="P305" s="566">
        <v>0</v>
      </c>
      <c r="Q305" s="566">
        <v>0</v>
      </c>
      <c r="R305" s="576">
        <f t="shared" si="18"/>
        <v>4875</v>
      </c>
      <c r="S305" s="566">
        <v>750</v>
      </c>
      <c r="T305" s="566">
        <f t="shared" si="19"/>
        <v>28581.800000000003</v>
      </c>
      <c r="U305" s="573">
        <v>0</v>
      </c>
      <c r="V305" s="566">
        <v>0</v>
      </c>
      <c r="W305" s="566">
        <v>0</v>
      </c>
      <c r="X305" s="274">
        <v>0</v>
      </c>
    </row>
    <row r="306" spans="2:24">
      <c r="B306" s="568" t="s">
        <v>722</v>
      </c>
      <c r="C306" s="568">
        <v>2016</v>
      </c>
      <c r="D306" s="568" t="s">
        <v>526</v>
      </c>
      <c r="E306" s="566">
        <v>2222.5100000000002</v>
      </c>
      <c r="F306" s="566">
        <v>0</v>
      </c>
      <c r="G306" s="566">
        <v>0</v>
      </c>
      <c r="H306" s="573">
        <f t="shared" si="16"/>
        <v>2222.5100000000002</v>
      </c>
      <c r="I306" s="566">
        <v>50654.1</v>
      </c>
      <c r="J306" s="566">
        <v>0</v>
      </c>
      <c r="K306" s="566">
        <v>0</v>
      </c>
      <c r="L306" s="566">
        <v>0</v>
      </c>
      <c r="M306" s="573">
        <f t="shared" si="17"/>
        <v>50654.1</v>
      </c>
      <c r="N306" s="566">
        <v>0</v>
      </c>
      <c r="O306" s="566">
        <v>0</v>
      </c>
      <c r="P306" s="566">
        <v>0</v>
      </c>
      <c r="Q306" s="566">
        <v>0</v>
      </c>
      <c r="R306" s="576">
        <f t="shared" si="18"/>
        <v>0</v>
      </c>
      <c r="S306" s="566">
        <v>0</v>
      </c>
      <c r="T306" s="566">
        <f t="shared" si="19"/>
        <v>52876.61</v>
      </c>
      <c r="U306" s="573">
        <v>0</v>
      </c>
      <c r="V306" s="566">
        <v>0</v>
      </c>
      <c r="W306" s="566">
        <v>0</v>
      </c>
      <c r="X306" s="274">
        <v>0</v>
      </c>
    </row>
    <row r="307" spans="2:24">
      <c r="B307" s="568" t="s">
        <v>646</v>
      </c>
      <c r="C307" s="568">
        <v>2016</v>
      </c>
      <c r="D307" s="568" t="s">
        <v>526</v>
      </c>
      <c r="E307" s="566">
        <v>27610.7</v>
      </c>
      <c r="F307" s="566">
        <v>0</v>
      </c>
      <c r="G307" s="566">
        <v>0</v>
      </c>
      <c r="H307" s="573">
        <f t="shared" si="16"/>
        <v>27610.7</v>
      </c>
      <c r="I307" s="566">
        <v>12000</v>
      </c>
      <c r="J307" s="566">
        <v>0</v>
      </c>
      <c r="K307" s="566">
        <v>0</v>
      </c>
      <c r="L307" s="566">
        <v>0</v>
      </c>
      <c r="M307" s="573">
        <f t="shared" si="17"/>
        <v>12000</v>
      </c>
      <c r="N307" s="566">
        <v>0</v>
      </c>
      <c r="O307" s="566">
        <v>0</v>
      </c>
      <c r="P307" s="566">
        <v>0</v>
      </c>
      <c r="Q307" s="566">
        <v>0</v>
      </c>
      <c r="R307" s="576">
        <f t="shared" si="18"/>
        <v>0</v>
      </c>
      <c r="S307" s="566">
        <v>0</v>
      </c>
      <c r="T307" s="566">
        <f t="shared" si="19"/>
        <v>39610.699999999997</v>
      </c>
      <c r="U307" s="573">
        <v>0</v>
      </c>
      <c r="V307" s="566">
        <v>0</v>
      </c>
      <c r="W307" s="566">
        <v>0</v>
      </c>
      <c r="X307" s="274">
        <v>0</v>
      </c>
    </row>
    <row r="308" spans="2:24">
      <c r="B308" s="568" t="s">
        <v>678</v>
      </c>
      <c r="C308" s="568">
        <v>2016</v>
      </c>
      <c r="D308" s="568" t="s">
        <v>526</v>
      </c>
      <c r="E308" s="566">
        <v>0</v>
      </c>
      <c r="F308" s="566">
        <v>0</v>
      </c>
      <c r="G308" s="566">
        <v>0</v>
      </c>
      <c r="H308" s="573">
        <f t="shared" si="16"/>
        <v>0</v>
      </c>
      <c r="I308" s="566">
        <v>0</v>
      </c>
      <c r="J308" s="566">
        <v>0</v>
      </c>
      <c r="K308" s="566">
        <v>0</v>
      </c>
      <c r="L308" s="566">
        <v>0</v>
      </c>
      <c r="M308" s="573">
        <f t="shared" si="17"/>
        <v>0</v>
      </c>
      <c r="N308" s="566">
        <v>0</v>
      </c>
      <c r="O308" s="566">
        <v>0</v>
      </c>
      <c r="P308" s="566">
        <v>0</v>
      </c>
      <c r="Q308" s="566">
        <v>0</v>
      </c>
      <c r="R308" s="576">
        <f t="shared" si="18"/>
        <v>0</v>
      </c>
      <c r="S308" s="566">
        <v>0</v>
      </c>
      <c r="T308" s="566">
        <f t="shared" si="19"/>
        <v>0</v>
      </c>
      <c r="U308" s="573">
        <v>0</v>
      </c>
      <c r="V308" s="566">
        <v>0</v>
      </c>
      <c r="W308" s="566">
        <v>0</v>
      </c>
      <c r="X308" s="274">
        <v>0</v>
      </c>
    </row>
    <row r="309" spans="2:24">
      <c r="B309" s="568" t="s">
        <v>679</v>
      </c>
      <c r="C309" s="568">
        <v>2016</v>
      </c>
      <c r="D309" s="568" t="s">
        <v>526</v>
      </c>
      <c r="E309" s="566">
        <v>3538300</v>
      </c>
      <c r="F309" s="566">
        <v>0</v>
      </c>
      <c r="G309" s="566">
        <v>0</v>
      </c>
      <c r="H309" s="573">
        <f t="shared" si="16"/>
        <v>3538300</v>
      </c>
      <c r="I309" s="566">
        <v>0</v>
      </c>
      <c r="J309" s="566">
        <v>0</v>
      </c>
      <c r="K309" s="566">
        <v>0</v>
      </c>
      <c r="L309" s="566">
        <v>0</v>
      </c>
      <c r="M309" s="573">
        <f t="shared" si="17"/>
        <v>0</v>
      </c>
      <c r="N309" s="566">
        <v>0</v>
      </c>
      <c r="O309" s="566">
        <v>0</v>
      </c>
      <c r="P309" s="566">
        <v>0</v>
      </c>
      <c r="Q309" s="566">
        <v>0</v>
      </c>
      <c r="R309" s="576">
        <f t="shared" si="18"/>
        <v>0</v>
      </c>
      <c r="S309" s="566">
        <v>0</v>
      </c>
      <c r="T309" s="566">
        <f t="shared" si="19"/>
        <v>3538300</v>
      </c>
      <c r="U309" s="573">
        <v>0</v>
      </c>
      <c r="V309" s="566">
        <v>0</v>
      </c>
      <c r="W309" s="566">
        <v>0</v>
      </c>
      <c r="X309" s="274">
        <v>0</v>
      </c>
    </row>
    <row r="310" spans="2:24">
      <c r="B310" s="568" t="s">
        <v>766</v>
      </c>
      <c r="C310" s="568">
        <v>2016</v>
      </c>
      <c r="D310" s="568" t="s">
        <v>526</v>
      </c>
      <c r="E310" s="566">
        <v>0</v>
      </c>
      <c r="F310" s="566">
        <v>0</v>
      </c>
      <c r="G310" s="566">
        <v>0</v>
      </c>
      <c r="H310" s="573">
        <f t="shared" si="16"/>
        <v>0</v>
      </c>
      <c r="I310" s="566">
        <v>0</v>
      </c>
      <c r="J310" s="566">
        <v>0</v>
      </c>
      <c r="K310" s="566">
        <v>0</v>
      </c>
      <c r="L310" s="566">
        <v>0</v>
      </c>
      <c r="M310" s="573">
        <f t="shared" si="17"/>
        <v>0</v>
      </c>
      <c r="N310" s="566">
        <v>0</v>
      </c>
      <c r="O310" s="566">
        <v>0</v>
      </c>
      <c r="P310" s="566">
        <v>0</v>
      </c>
      <c r="Q310" s="566">
        <v>0</v>
      </c>
      <c r="R310" s="576">
        <f t="shared" si="18"/>
        <v>0</v>
      </c>
      <c r="S310" s="566">
        <v>0</v>
      </c>
      <c r="T310" s="566">
        <f t="shared" si="19"/>
        <v>0</v>
      </c>
      <c r="U310" s="573">
        <v>0</v>
      </c>
      <c r="V310" s="566">
        <v>0</v>
      </c>
      <c r="W310" s="566">
        <v>0</v>
      </c>
      <c r="X310" s="274">
        <v>0</v>
      </c>
    </row>
    <row r="311" spans="2:24">
      <c r="B311" s="568" t="s">
        <v>636</v>
      </c>
      <c r="C311" s="568">
        <v>2016</v>
      </c>
      <c r="D311" s="568" t="s">
        <v>526</v>
      </c>
      <c r="E311" s="566">
        <v>25761.3</v>
      </c>
      <c r="F311" s="566">
        <v>0</v>
      </c>
      <c r="G311" s="566">
        <v>0</v>
      </c>
      <c r="H311" s="573">
        <f t="shared" si="16"/>
        <v>25761.3</v>
      </c>
      <c r="I311" s="566">
        <v>140956</v>
      </c>
      <c r="J311" s="566">
        <v>0</v>
      </c>
      <c r="K311" s="566">
        <v>0</v>
      </c>
      <c r="L311" s="566">
        <v>0</v>
      </c>
      <c r="M311" s="573">
        <f t="shared" si="17"/>
        <v>140956</v>
      </c>
      <c r="N311" s="566">
        <v>0</v>
      </c>
      <c r="O311" s="566">
        <v>0</v>
      </c>
      <c r="P311" s="566">
        <v>0</v>
      </c>
      <c r="Q311" s="566">
        <v>0</v>
      </c>
      <c r="R311" s="576">
        <f t="shared" si="18"/>
        <v>0</v>
      </c>
      <c r="S311" s="566">
        <v>108956</v>
      </c>
      <c r="T311" s="566">
        <f t="shared" si="19"/>
        <v>275673.3</v>
      </c>
      <c r="U311" s="573">
        <v>0</v>
      </c>
      <c r="V311" s="566">
        <v>0</v>
      </c>
      <c r="W311" s="566">
        <v>0</v>
      </c>
      <c r="X311" s="274">
        <v>0</v>
      </c>
    </row>
    <row r="312" spans="2:24">
      <c r="B312" s="568" t="s">
        <v>637</v>
      </c>
      <c r="C312" s="568">
        <v>2016</v>
      </c>
      <c r="D312" s="568" t="s">
        <v>526</v>
      </c>
      <c r="E312" s="566">
        <v>300868</v>
      </c>
      <c r="F312" s="566">
        <v>0</v>
      </c>
      <c r="G312" s="566">
        <v>0</v>
      </c>
      <c r="H312" s="573">
        <f t="shared" si="16"/>
        <v>300868</v>
      </c>
      <c r="I312" s="566">
        <v>2704830</v>
      </c>
      <c r="J312" s="566">
        <v>0</v>
      </c>
      <c r="K312" s="566">
        <v>0</v>
      </c>
      <c r="L312" s="566">
        <v>0</v>
      </c>
      <c r="M312" s="573">
        <f t="shared" si="17"/>
        <v>2704830</v>
      </c>
      <c r="N312" s="566">
        <v>1002640.2870000002</v>
      </c>
      <c r="O312" s="566">
        <v>46970</v>
      </c>
      <c r="P312" s="566">
        <v>0</v>
      </c>
      <c r="Q312" s="566">
        <v>0</v>
      </c>
      <c r="R312" s="576">
        <f t="shared" si="18"/>
        <v>1049610.2870000002</v>
      </c>
      <c r="S312" s="566">
        <v>441873</v>
      </c>
      <c r="T312" s="566">
        <f t="shared" si="19"/>
        <v>4497181.2870000005</v>
      </c>
      <c r="U312" s="573">
        <v>0</v>
      </c>
      <c r="V312" s="566">
        <v>0</v>
      </c>
      <c r="W312" s="566">
        <v>0</v>
      </c>
      <c r="X312" s="274">
        <v>2881870</v>
      </c>
    </row>
    <row r="313" spans="2:24">
      <c r="B313" s="568" t="s">
        <v>788</v>
      </c>
      <c r="C313" s="568">
        <v>2016</v>
      </c>
      <c r="D313" s="568" t="s">
        <v>526</v>
      </c>
      <c r="E313" s="566">
        <v>38471.300000000003</v>
      </c>
      <c r="F313" s="566">
        <v>0</v>
      </c>
      <c r="G313" s="566">
        <v>0</v>
      </c>
      <c r="H313" s="573">
        <f t="shared" si="16"/>
        <v>38471.300000000003</v>
      </c>
      <c r="I313" s="566">
        <v>-54815.6</v>
      </c>
      <c r="J313" s="566">
        <v>0</v>
      </c>
      <c r="K313" s="566">
        <v>0</v>
      </c>
      <c r="L313" s="566">
        <v>0</v>
      </c>
      <c r="M313" s="573">
        <f t="shared" si="17"/>
        <v>-54815.6</v>
      </c>
      <c r="N313" s="566">
        <v>352165</v>
      </c>
      <c r="O313" s="566">
        <v>29177</v>
      </c>
      <c r="P313" s="566">
        <v>0</v>
      </c>
      <c r="Q313" s="566">
        <v>0</v>
      </c>
      <c r="R313" s="576">
        <f t="shared" si="18"/>
        <v>381342</v>
      </c>
      <c r="S313" s="566">
        <v>258</v>
      </c>
      <c r="T313" s="566">
        <f t="shared" si="19"/>
        <v>365255.7</v>
      </c>
      <c r="U313" s="573">
        <v>0</v>
      </c>
      <c r="V313" s="566">
        <v>0</v>
      </c>
      <c r="W313" s="566">
        <v>0</v>
      </c>
      <c r="X313" s="274">
        <v>0</v>
      </c>
    </row>
    <row r="314" spans="2:24">
      <c r="B314" s="568" t="s">
        <v>647</v>
      </c>
      <c r="C314" s="568">
        <v>2016</v>
      </c>
      <c r="D314" s="568" t="s">
        <v>526</v>
      </c>
      <c r="E314" s="566">
        <v>53234.9</v>
      </c>
      <c r="F314" s="566">
        <v>7819.74</v>
      </c>
      <c r="G314" s="566">
        <v>0</v>
      </c>
      <c r="H314" s="573">
        <f t="shared" si="16"/>
        <v>61054.64</v>
      </c>
      <c r="I314" s="566">
        <v>-293524</v>
      </c>
      <c r="J314" s="566">
        <v>0</v>
      </c>
      <c r="K314" s="566">
        <v>0</v>
      </c>
      <c r="L314" s="566">
        <v>0</v>
      </c>
      <c r="M314" s="573">
        <f t="shared" si="17"/>
        <v>-293524</v>
      </c>
      <c r="N314" s="566">
        <v>294784.61919999996</v>
      </c>
      <c r="O314" s="566">
        <v>0</v>
      </c>
      <c r="P314" s="566">
        <v>449197.38080000004</v>
      </c>
      <c r="Q314" s="566">
        <v>0</v>
      </c>
      <c r="R314" s="576">
        <f t="shared" si="18"/>
        <v>743982</v>
      </c>
      <c r="S314" s="566">
        <v>64487.199999999997</v>
      </c>
      <c r="T314" s="566">
        <f t="shared" si="19"/>
        <v>575999.84</v>
      </c>
      <c r="U314" s="573">
        <v>0</v>
      </c>
      <c r="V314" s="566">
        <v>0</v>
      </c>
      <c r="W314" s="566">
        <v>0</v>
      </c>
      <c r="X314" s="274">
        <v>0</v>
      </c>
    </row>
    <row r="315" spans="2:24">
      <c r="B315" s="568" t="s">
        <v>789</v>
      </c>
      <c r="C315" s="568">
        <v>2016</v>
      </c>
      <c r="D315" s="568" t="s">
        <v>526</v>
      </c>
      <c r="E315" s="566">
        <v>235597</v>
      </c>
      <c r="F315" s="566">
        <v>115528</v>
      </c>
      <c r="G315" s="566">
        <v>0</v>
      </c>
      <c r="H315" s="573">
        <f t="shared" si="16"/>
        <v>351125</v>
      </c>
      <c r="I315" s="566">
        <v>198865</v>
      </c>
      <c r="J315" s="566">
        <v>0</v>
      </c>
      <c r="K315" s="566">
        <v>0</v>
      </c>
      <c r="L315" s="566">
        <v>0</v>
      </c>
      <c r="M315" s="573">
        <f t="shared" si="17"/>
        <v>198865</v>
      </c>
      <c r="N315" s="566">
        <v>921630.18</v>
      </c>
      <c r="O315" s="566">
        <v>0</v>
      </c>
      <c r="P315" s="566">
        <v>1731605.4291000001</v>
      </c>
      <c r="Q315" s="566">
        <v>1373134.83</v>
      </c>
      <c r="R315" s="576">
        <f t="shared" si="18"/>
        <v>4026370.4391000001</v>
      </c>
      <c r="S315" s="566">
        <v>99145.2</v>
      </c>
      <c r="T315" s="566">
        <f t="shared" si="19"/>
        <v>4675505.6391000003</v>
      </c>
      <c r="U315" s="573">
        <v>0</v>
      </c>
      <c r="V315" s="566">
        <v>0</v>
      </c>
      <c r="W315" s="566">
        <v>0</v>
      </c>
      <c r="X315" s="274">
        <v>0</v>
      </c>
    </row>
    <row r="316" spans="2:24">
      <c r="B316" s="568" t="s">
        <v>693</v>
      </c>
      <c r="C316" s="568">
        <v>2016</v>
      </c>
      <c r="D316" s="568" t="s">
        <v>526</v>
      </c>
      <c r="E316" s="566">
        <v>331357</v>
      </c>
      <c r="F316" s="566">
        <v>0</v>
      </c>
      <c r="G316" s="566">
        <v>0</v>
      </c>
      <c r="H316" s="573">
        <f t="shared" si="16"/>
        <v>331357</v>
      </c>
      <c r="I316" s="566">
        <v>1519390</v>
      </c>
      <c r="J316" s="566">
        <v>0</v>
      </c>
      <c r="K316" s="566">
        <v>0</v>
      </c>
      <c r="L316" s="566">
        <v>0</v>
      </c>
      <c r="M316" s="573">
        <f t="shared" si="17"/>
        <v>1519390</v>
      </c>
      <c r="N316" s="566">
        <v>2260024</v>
      </c>
      <c r="O316" s="566">
        <v>0</v>
      </c>
      <c r="P316" s="566">
        <v>0</v>
      </c>
      <c r="Q316" s="566">
        <v>0</v>
      </c>
      <c r="R316" s="576">
        <f t="shared" si="18"/>
        <v>2260024</v>
      </c>
      <c r="S316" s="566">
        <v>87408.4</v>
      </c>
      <c r="T316" s="566">
        <f t="shared" si="19"/>
        <v>4198179.4000000004</v>
      </c>
      <c r="U316" s="573">
        <v>0</v>
      </c>
      <c r="V316" s="566">
        <v>0</v>
      </c>
      <c r="W316" s="566">
        <v>0</v>
      </c>
      <c r="X316" s="274">
        <v>0</v>
      </c>
    </row>
    <row r="317" spans="2:24">
      <c r="B317" s="568" t="s">
        <v>742</v>
      </c>
      <c r="C317" s="568">
        <v>2016</v>
      </c>
      <c r="D317" s="568" t="s">
        <v>526</v>
      </c>
      <c r="E317" s="566">
        <v>19033.3</v>
      </c>
      <c r="F317" s="566">
        <v>12950</v>
      </c>
      <c r="G317" s="566">
        <v>0</v>
      </c>
      <c r="H317" s="573">
        <f t="shared" si="16"/>
        <v>31983.3</v>
      </c>
      <c r="I317" s="566">
        <v>140554</v>
      </c>
      <c r="J317" s="566">
        <v>0</v>
      </c>
      <c r="K317" s="566">
        <v>0</v>
      </c>
      <c r="L317" s="566">
        <v>0</v>
      </c>
      <c r="M317" s="573">
        <f t="shared" si="17"/>
        <v>140554</v>
      </c>
      <c r="N317" s="566">
        <v>12390</v>
      </c>
      <c r="O317" s="566">
        <v>0</v>
      </c>
      <c r="P317" s="566">
        <v>25117.577300000001</v>
      </c>
      <c r="Q317" s="566">
        <v>99320.173599999995</v>
      </c>
      <c r="R317" s="576">
        <f t="shared" si="18"/>
        <v>136827.75089999998</v>
      </c>
      <c r="S317" s="566">
        <v>3301.71</v>
      </c>
      <c r="T317" s="566">
        <f t="shared" si="19"/>
        <v>312666.76089999999</v>
      </c>
      <c r="U317" s="573">
        <v>0</v>
      </c>
      <c r="V317" s="566">
        <v>0</v>
      </c>
      <c r="W317" s="566">
        <v>0</v>
      </c>
      <c r="X317" s="274">
        <v>0</v>
      </c>
    </row>
    <row r="318" spans="2:24">
      <c r="B318" s="568" t="s">
        <v>648</v>
      </c>
      <c r="C318" s="568">
        <v>2016</v>
      </c>
      <c r="D318" s="568" t="s">
        <v>526</v>
      </c>
      <c r="E318" s="566">
        <v>4786.17</v>
      </c>
      <c r="F318" s="566">
        <v>75038.8</v>
      </c>
      <c r="G318" s="566">
        <v>0</v>
      </c>
      <c r="H318" s="573">
        <f t="shared" si="16"/>
        <v>79824.97</v>
      </c>
      <c r="I318" s="566">
        <v>436628</v>
      </c>
      <c r="J318" s="566">
        <v>0</v>
      </c>
      <c r="K318" s="566">
        <v>0</v>
      </c>
      <c r="L318" s="566">
        <v>0</v>
      </c>
      <c r="M318" s="573">
        <f t="shared" si="17"/>
        <v>436628</v>
      </c>
      <c r="N318" s="566">
        <v>0</v>
      </c>
      <c r="O318" s="566">
        <v>416660.02275000006</v>
      </c>
      <c r="P318" s="566">
        <v>0</v>
      </c>
      <c r="Q318" s="566">
        <v>0</v>
      </c>
      <c r="R318" s="576">
        <f t="shared" si="18"/>
        <v>416660.02275000006</v>
      </c>
      <c r="S318" s="566">
        <v>51902.6</v>
      </c>
      <c r="T318" s="566">
        <f t="shared" si="19"/>
        <v>985015.59274999995</v>
      </c>
      <c r="U318" s="573">
        <v>0</v>
      </c>
      <c r="V318" s="566">
        <v>0</v>
      </c>
      <c r="W318" s="566">
        <v>0</v>
      </c>
      <c r="X318" s="274">
        <v>0</v>
      </c>
    </row>
    <row r="319" spans="2:24">
      <c r="B319" s="568" t="s">
        <v>743</v>
      </c>
      <c r="C319" s="568">
        <v>2016</v>
      </c>
      <c r="D319" s="568" t="s">
        <v>526</v>
      </c>
      <c r="E319" s="566">
        <v>163327</v>
      </c>
      <c r="F319" s="566">
        <v>0</v>
      </c>
      <c r="G319" s="566">
        <v>0</v>
      </c>
      <c r="H319" s="573">
        <f t="shared" si="16"/>
        <v>163327</v>
      </c>
      <c r="I319" s="566">
        <v>734472</v>
      </c>
      <c r="J319" s="566">
        <v>0</v>
      </c>
      <c r="K319" s="566">
        <v>0</v>
      </c>
      <c r="L319" s="566">
        <v>0</v>
      </c>
      <c r="M319" s="573">
        <f t="shared" si="17"/>
        <v>734472</v>
      </c>
      <c r="N319" s="566">
        <v>1230646</v>
      </c>
      <c r="O319" s="566">
        <v>0</v>
      </c>
      <c r="P319" s="566">
        <v>0</v>
      </c>
      <c r="Q319" s="566">
        <v>0</v>
      </c>
      <c r="R319" s="576">
        <f t="shared" si="18"/>
        <v>1230646</v>
      </c>
      <c r="S319" s="566">
        <v>20719.3</v>
      </c>
      <c r="T319" s="566">
        <f t="shared" si="19"/>
        <v>2149164.2999999998</v>
      </c>
      <c r="U319" s="573">
        <v>0</v>
      </c>
      <c r="V319" s="566">
        <v>0</v>
      </c>
      <c r="W319" s="566">
        <v>0</v>
      </c>
      <c r="X319" s="274">
        <v>0</v>
      </c>
    </row>
    <row r="320" spans="2:24">
      <c r="B320" s="568" t="s">
        <v>723</v>
      </c>
      <c r="C320" s="568">
        <v>2016</v>
      </c>
      <c r="D320" s="568" t="s">
        <v>526</v>
      </c>
      <c r="E320" s="566">
        <v>813.28700000000003</v>
      </c>
      <c r="F320" s="566">
        <v>0</v>
      </c>
      <c r="G320" s="566">
        <v>0</v>
      </c>
      <c r="H320" s="573">
        <f t="shared" si="16"/>
        <v>813.28700000000003</v>
      </c>
      <c r="I320" s="566">
        <v>842.13499999999999</v>
      </c>
      <c r="J320" s="566">
        <v>0</v>
      </c>
      <c r="K320" s="566">
        <v>0</v>
      </c>
      <c r="L320" s="566">
        <v>0</v>
      </c>
      <c r="M320" s="573">
        <f t="shared" si="17"/>
        <v>842.13499999999999</v>
      </c>
      <c r="N320" s="566">
        <v>0</v>
      </c>
      <c r="O320" s="566">
        <v>0</v>
      </c>
      <c r="P320" s="566">
        <v>0</v>
      </c>
      <c r="Q320" s="566">
        <v>0</v>
      </c>
      <c r="R320" s="576">
        <f t="shared" si="18"/>
        <v>0</v>
      </c>
      <c r="S320" s="566">
        <v>0</v>
      </c>
      <c r="T320" s="566">
        <f t="shared" si="19"/>
        <v>1655.422</v>
      </c>
      <c r="U320" s="573">
        <v>0</v>
      </c>
      <c r="V320" s="566">
        <v>0</v>
      </c>
      <c r="W320" s="566">
        <v>0</v>
      </c>
      <c r="X320" s="274">
        <v>0</v>
      </c>
    </row>
    <row r="321" spans="2:24">
      <c r="B321" s="568" t="s">
        <v>744</v>
      </c>
      <c r="C321" s="568">
        <v>2016</v>
      </c>
      <c r="D321" s="568" t="s">
        <v>526</v>
      </c>
      <c r="E321" s="566">
        <v>11877.4</v>
      </c>
      <c r="F321" s="566">
        <v>0</v>
      </c>
      <c r="G321" s="566">
        <v>0</v>
      </c>
      <c r="H321" s="573">
        <f t="shared" si="16"/>
        <v>11877.4</v>
      </c>
      <c r="I321" s="566">
        <v>139999</v>
      </c>
      <c r="J321" s="566">
        <v>0</v>
      </c>
      <c r="K321" s="566">
        <v>0</v>
      </c>
      <c r="L321" s="566">
        <v>0</v>
      </c>
      <c r="M321" s="573">
        <f t="shared" si="17"/>
        <v>139999</v>
      </c>
      <c r="N321" s="566">
        <v>0</v>
      </c>
      <c r="O321" s="566">
        <v>0</v>
      </c>
      <c r="P321" s="566">
        <v>0</v>
      </c>
      <c r="Q321" s="566">
        <v>0</v>
      </c>
      <c r="R321" s="576">
        <f t="shared" si="18"/>
        <v>0</v>
      </c>
      <c r="S321" s="566">
        <v>839.06</v>
      </c>
      <c r="T321" s="566">
        <f t="shared" si="19"/>
        <v>152715.46</v>
      </c>
      <c r="U321" s="573">
        <v>0</v>
      </c>
      <c r="V321" s="566">
        <v>0</v>
      </c>
      <c r="W321" s="566">
        <v>0</v>
      </c>
      <c r="X321" s="274">
        <v>0</v>
      </c>
    </row>
    <row r="322" spans="2:24">
      <c r="B322" s="568" t="s">
        <v>638</v>
      </c>
      <c r="C322" s="568">
        <v>2016</v>
      </c>
      <c r="D322" s="568" t="s">
        <v>526</v>
      </c>
      <c r="E322" s="566">
        <v>25186.2</v>
      </c>
      <c r="F322" s="566">
        <v>0</v>
      </c>
      <c r="G322" s="566">
        <v>0</v>
      </c>
      <c r="H322" s="573">
        <f t="shared" ref="H322:H385" si="20">E322+F322+G322</f>
        <v>25186.2</v>
      </c>
      <c r="I322" s="566">
        <v>30263.4</v>
      </c>
      <c r="J322" s="566">
        <v>0</v>
      </c>
      <c r="K322" s="566">
        <v>0</v>
      </c>
      <c r="L322" s="566">
        <v>0</v>
      </c>
      <c r="M322" s="573">
        <f t="shared" ref="M322:M385" si="21">I322+J322+K322+L322</f>
        <v>30263.4</v>
      </c>
      <c r="N322" s="566">
        <v>0</v>
      </c>
      <c r="O322" s="566">
        <v>0</v>
      </c>
      <c r="P322" s="566">
        <v>0</v>
      </c>
      <c r="Q322" s="566">
        <v>0</v>
      </c>
      <c r="R322" s="576">
        <f t="shared" ref="R322:R385" si="22">N322+O322+P322+Q322</f>
        <v>0</v>
      </c>
      <c r="S322" s="566">
        <v>0</v>
      </c>
      <c r="T322" s="566">
        <f t="shared" ref="T322:T385" si="23">H322+M322+R322+S322</f>
        <v>55449.600000000006</v>
      </c>
      <c r="U322" s="573">
        <v>0</v>
      </c>
      <c r="V322" s="566">
        <v>0</v>
      </c>
      <c r="W322" s="566">
        <v>0</v>
      </c>
      <c r="X322" s="274">
        <v>0</v>
      </c>
    </row>
    <row r="323" spans="2:24">
      <c r="B323" s="568" t="s">
        <v>694</v>
      </c>
      <c r="C323" s="568">
        <v>2016</v>
      </c>
      <c r="D323" s="568" t="s">
        <v>526</v>
      </c>
      <c r="E323" s="566">
        <v>48448.4</v>
      </c>
      <c r="F323" s="566">
        <v>0</v>
      </c>
      <c r="G323" s="566">
        <v>0</v>
      </c>
      <c r="H323" s="573">
        <f t="shared" si="20"/>
        <v>48448.4</v>
      </c>
      <c r="I323" s="566">
        <v>552201</v>
      </c>
      <c r="J323" s="566">
        <v>0</v>
      </c>
      <c r="K323" s="566">
        <v>0</v>
      </c>
      <c r="L323" s="566">
        <v>0</v>
      </c>
      <c r="M323" s="573">
        <f t="shared" si="21"/>
        <v>552201</v>
      </c>
      <c r="N323" s="566">
        <v>0</v>
      </c>
      <c r="O323" s="566">
        <v>0</v>
      </c>
      <c r="P323" s="566">
        <v>0</v>
      </c>
      <c r="Q323" s="566">
        <v>0</v>
      </c>
      <c r="R323" s="576">
        <f t="shared" si="22"/>
        <v>0</v>
      </c>
      <c r="S323" s="566">
        <v>2583.54</v>
      </c>
      <c r="T323" s="566">
        <f t="shared" si="23"/>
        <v>603232.94000000006</v>
      </c>
      <c r="U323" s="573">
        <v>0</v>
      </c>
      <c r="V323" s="566">
        <v>0</v>
      </c>
      <c r="W323" s="566">
        <v>0</v>
      </c>
      <c r="X323" s="274">
        <v>0</v>
      </c>
    </row>
    <row r="324" spans="2:24">
      <c r="B324" s="568" t="s">
        <v>745</v>
      </c>
      <c r="C324" s="568">
        <v>2016</v>
      </c>
      <c r="D324" s="568" t="s">
        <v>526</v>
      </c>
      <c r="E324" s="566">
        <v>10115.4</v>
      </c>
      <c r="F324" s="566">
        <v>0</v>
      </c>
      <c r="G324" s="566">
        <v>0</v>
      </c>
      <c r="H324" s="573">
        <f t="shared" si="20"/>
        <v>10115.4</v>
      </c>
      <c r="I324" s="566">
        <v>326878</v>
      </c>
      <c r="J324" s="566">
        <v>0</v>
      </c>
      <c r="K324" s="566">
        <v>0</v>
      </c>
      <c r="L324" s="566">
        <v>0</v>
      </c>
      <c r="M324" s="573">
        <f t="shared" si="21"/>
        <v>326878</v>
      </c>
      <c r="N324" s="566">
        <v>0</v>
      </c>
      <c r="O324" s="566">
        <v>0</v>
      </c>
      <c r="P324" s="566">
        <v>0</v>
      </c>
      <c r="Q324" s="566">
        <v>0</v>
      </c>
      <c r="R324" s="576">
        <f t="shared" si="22"/>
        <v>0</v>
      </c>
      <c r="S324" s="566">
        <v>2130.5300000000002</v>
      </c>
      <c r="T324" s="566">
        <f t="shared" si="23"/>
        <v>339123.93000000005</v>
      </c>
      <c r="U324" s="573">
        <v>0</v>
      </c>
      <c r="V324" s="566">
        <v>0</v>
      </c>
      <c r="W324" s="566">
        <v>0</v>
      </c>
      <c r="X324" s="274">
        <v>0</v>
      </c>
    </row>
    <row r="325" spans="2:24">
      <c r="B325" s="568" t="s">
        <v>649</v>
      </c>
      <c r="C325" s="568">
        <v>2016</v>
      </c>
      <c r="D325" s="568" t="s">
        <v>526</v>
      </c>
      <c r="E325" s="566">
        <v>16075</v>
      </c>
      <c r="F325" s="566">
        <v>0</v>
      </c>
      <c r="G325" s="566">
        <v>0</v>
      </c>
      <c r="H325" s="573">
        <f t="shared" si="20"/>
        <v>16075</v>
      </c>
      <c r="I325" s="566">
        <v>670766</v>
      </c>
      <c r="J325" s="566">
        <v>0</v>
      </c>
      <c r="K325" s="566">
        <v>0</v>
      </c>
      <c r="L325" s="566">
        <v>0</v>
      </c>
      <c r="M325" s="573">
        <f t="shared" si="21"/>
        <v>670766</v>
      </c>
      <c r="N325" s="566">
        <v>0</v>
      </c>
      <c r="O325" s="566">
        <v>0</v>
      </c>
      <c r="P325" s="566">
        <v>0</v>
      </c>
      <c r="Q325" s="566">
        <v>0</v>
      </c>
      <c r="R325" s="576">
        <f t="shared" si="22"/>
        <v>0</v>
      </c>
      <c r="S325" s="566">
        <v>0</v>
      </c>
      <c r="T325" s="566">
        <f t="shared" si="23"/>
        <v>686841</v>
      </c>
      <c r="U325" s="573">
        <v>0</v>
      </c>
      <c r="V325" s="566">
        <v>0</v>
      </c>
      <c r="W325" s="566">
        <v>0</v>
      </c>
      <c r="X325" s="274">
        <v>0</v>
      </c>
    </row>
    <row r="326" spans="2:24">
      <c r="B326" s="568" t="s">
        <v>628</v>
      </c>
      <c r="C326" s="568">
        <v>2016</v>
      </c>
      <c r="D326" s="568" t="s">
        <v>526</v>
      </c>
      <c r="E326" s="566">
        <v>331455</v>
      </c>
      <c r="F326" s="566">
        <v>0</v>
      </c>
      <c r="G326" s="566">
        <v>0</v>
      </c>
      <c r="H326" s="573">
        <f t="shared" si="20"/>
        <v>331455</v>
      </c>
      <c r="I326" s="566">
        <v>892880</v>
      </c>
      <c r="J326" s="566">
        <v>0</v>
      </c>
      <c r="K326" s="566">
        <v>0</v>
      </c>
      <c r="L326" s="566">
        <v>0</v>
      </c>
      <c r="M326" s="573">
        <f t="shared" si="21"/>
        <v>892880</v>
      </c>
      <c r="N326" s="566">
        <v>1668272.26</v>
      </c>
      <c r="O326" s="566">
        <v>0</v>
      </c>
      <c r="P326" s="566">
        <v>0</v>
      </c>
      <c r="Q326" s="566">
        <v>0</v>
      </c>
      <c r="R326" s="576">
        <f t="shared" si="22"/>
        <v>1668272.26</v>
      </c>
      <c r="S326" s="566">
        <v>-17763.099999999999</v>
      </c>
      <c r="T326" s="566">
        <f t="shared" si="23"/>
        <v>2874844.1599999997</v>
      </c>
      <c r="U326" s="573">
        <v>0</v>
      </c>
      <c r="V326" s="566">
        <v>0</v>
      </c>
      <c r="W326" s="566">
        <v>0</v>
      </c>
      <c r="X326" s="274">
        <v>0</v>
      </c>
    </row>
    <row r="327" spans="2:24">
      <c r="B327" s="568" t="s">
        <v>695</v>
      </c>
      <c r="C327" s="568">
        <v>2016</v>
      </c>
      <c r="D327" s="568" t="s">
        <v>526</v>
      </c>
      <c r="E327" s="566">
        <v>9780.1</v>
      </c>
      <c r="F327" s="566">
        <v>0</v>
      </c>
      <c r="G327" s="566">
        <v>0</v>
      </c>
      <c r="H327" s="573">
        <f t="shared" si="20"/>
        <v>9780.1</v>
      </c>
      <c r="I327" s="566">
        <v>-1069160</v>
      </c>
      <c r="J327" s="566">
        <v>0</v>
      </c>
      <c r="K327" s="566">
        <v>0</v>
      </c>
      <c r="L327" s="566">
        <v>0</v>
      </c>
      <c r="M327" s="573">
        <f t="shared" si="21"/>
        <v>-1069160</v>
      </c>
      <c r="N327" s="566">
        <v>245980.26000000004</v>
      </c>
      <c r="O327" s="566">
        <v>1624302.0560000006</v>
      </c>
      <c r="P327" s="566">
        <v>0</v>
      </c>
      <c r="Q327" s="566">
        <v>0</v>
      </c>
      <c r="R327" s="576">
        <f t="shared" si="22"/>
        <v>1870282.3160000006</v>
      </c>
      <c r="S327" s="566">
        <v>798.07100000000003</v>
      </c>
      <c r="T327" s="566">
        <f t="shared" si="23"/>
        <v>811700.48700000066</v>
      </c>
      <c r="U327" s="573">
        <v>0</v>
      </c>
      <c r="V327" s="566">
        <v>0</v>
      </c>
      <c r="W327" s="566">
        <v>0</v>
      </c>
      <c r="X327" s="274">
        <v>0</v>
      </c>
    </row>
    <row r="328" spans="2:24">
      <c r="B328" s="568" t="s">
        <v>639</v>
      </c>
      <c r="C328" s="568">
        <v>2016</v>
      </c>
      <c r="D328" s="568" t="s">
        <v>526</v>
      </c>
      <c r="E328" s="566">
        <v>260421</v>
      </c>
      <c r="F328" s="566">
        <v>0</v>
      </c>
      <c r="G328" s="566">
        <v>0</v>
      </c>
      <c r="H328" s="573">
        <f t="shared" si="20"/>
        <v>260421</v>
      </c>
      <c r="I328" s="566">
        <v>785028</v>
      </c>
      <c r="J328" s="566">
        <v>0</v>
      </c>
      <c r="K328" s="566">
        <v>0</v>
      </c>
      <c r="L328" s="566">
        <v>0</v>
      </c>
      <c r="M328" s="573">
        <f t="shared" si="21"/>
        <v>785028</v>
      </c>
      <c r="N328" s="566">
        <v>2359402.98</v>
      </c>
      <c r="O328" s="566">
        <v>0</v>
      </c>
      <c r="P328" s="566">
        <v>0</v>
      </c>
      <c r="Q328" s="566">
        <v>0</v>
      </c>
      <c r="R328" s="576">
        <f t="shared" si="22"/>
        <v>2359402.98</v>
      </c>
      <c r="S328" s="566">
        <v>36936</v>
      </c>
      <c r="T328" s="566">
        <f t="shared" si="23"/>
        <v>3441787.98</v>
      </c>
      <c r="U328" s="573">
        <v>0</v>
      </c>
      <c r="V328" s="566">
        <v>0</v>
      </c>
      <c r="W328" s="566">
        <v>0</v>
      </c>
      <c r="X328" s="274">
        <v>0</v>
      </c>
    </row>
    <row r="329" spans="2:24">
      <c r="B329" s="568" t="s">
        <v>696</v>
      </c>
      <c r="C329" s="568">
        <v>2016</v>
      </c>
      <c r="D329" s="568" t="s">
        <v>526</v>
      </c>
      <c r="E329" s="566">
        <v>1829180</v>
      </c>
      <c r="F329" s="566">
        <v>0</v>
      </c>
      <c r="G329" s="566">
        <v>0</v>
      </c>
      <c r="H329" s="573">
        <f t="shared" si="20"/>
        <v>1829180</v>
      </c>
      <c r="I329" s="566">
        <v>-1538600</v>
      </c>
      <c r="J329" s="566">
        <v>0</v>
      </c>
      <c r="K329" s="566">
        <v>0</v>
      </c>
      <c r="L329" s="566">
        <v>0</v>
      </c>
      <c r="M329" s="573">
        <f t="shared" si="21"/>
        <v>-1538600</v>
      </c>
      <c r="N329" s="566">
        <v>42658200.617058992</v>
      </c>
      <c r="O329" s="566">
        <v>0</v>
      </c>
      <c r="P329" s="566">
        <v>0</v>
      </c>
      <c r="Q329" s="566">
        <v>0</v>
      </c>
      <c r="R329" s="576">
        <f t="shared" si="22"/>
        <v>42658200.617058992</v>
      </c>
      <c r="S329" s="566">
        <v>12174</v>
      </c>
      <c r="T329" s="566">
        <f t="shared" si="23"/>
        <v>42960954.617058992</v>
      </c>
      <c r="U329" s="573">
        <v>0</v>
      </c>
      <c r="V329" s="566">
        <v>0</v>
      </c>
      <c r="W329" s="566">
        <v>0</v>
      </c>
      <c r="X329" s="274">
        <v>0</v>
      </c>
    </row>
    <row r="330" spans="2:24">
      <c r="B330" s="568" t="s">
        <v>650</v>
      </c>
      <c r="C330" s="568">
        <v>2016</v>
      </c>
      <c r="D330" s="568" t="s">
        <v>526</v>
      </c>
      <c r="E330" s="566">
        <v>27030.799999999999</v>
      </c>
      <c r="F330" s="566">
        <v>160761</v>
      </c>
      <c r="G330" s="566">
        <v>0</v>
      </c>
      <c r="H330" s="573">
        <f t="shared" si="20"/>
        <v>187791.8</v>
      </c>
      <c r="I330" s="566">
        <v>1104190</v>
      </c>
      <c r="J330" s="566">
        <v>0</v>
      </c>
      <c r="K330" s="566">
        <v>0</v>
      </c>
      <c r="L330" s="566">
        <v>0</v>
      </c>
      <c r="M330" s="573">
        <f t="shared" si="21"/>
        <v>1104190</v>
      </c>
      <c r="N330" s="566">
        <v>1071146.9140999997</v>
      </c>
      <c r="O330" s="566">
        <v>238874.9737</v>
      </c>
      <c r="P330" s="566">
        <v>0</v>
      </c>
      <c r="Q330" s="566">
        <v>0</v>
      </c>
      <c r="R330" s="576">
        <f t="shared" si="22"/>
        <v>1310021.8877999997</v>
      </c>
      <c r="S330" s="566">
        <v>53860</v>
      </c>
      <c r="T330" s="566">
        <f t="shared" si="23"/>
        <v>2655863.6877999995</v>
      </c>
      <c r="U330" s="573">
        <v>0</v>
      </c>
      <c r="V330" s="566">
        <v>0</v>
      </c>
      <c r="W330" s="566">
        <v>0</v>
      </c>
      <c r="X330" s="274">
        <v>0</v>
      </c>
    </row>
    <row r="331" spans="2:24">
      <c r="B331" s="568" t="s">
        <v>697</v>
      </c>
      <c r="C331" s="568">
        <v>2016</v>
      </c>
      <c r="D331" s="568" t="s">
        <v>526</v>
      </c>
      <c r="E331" s="566">
        <v>-35392.1</v>
      </c>
      <c r="F331" s="566">
        <v>0</v>
      </c>
      <c r="G331" s="566">
        <v>0</v>
      </c>
      <c r="H331" s="573">
        <f t="shared" si="20"/>
        <v>-35392.1</v>
      </c>
      <c r="I331" s="566">
        <v>-77837.2</v>
      </c>
      <c r="J331" s="566">
        <v>0</v>
      </c>
      <c r="K331" s="566">
        <v>0</v>
      </c>
      <c r="L331" s="566">
        <v>0</v>
      </c>
      <c r="M331" s="573">
        <f t="shared" si="21"/>
        <v>-77837.2</v>
      </c>
      <c r="N331" s="566">
        <v>0</v>
      </c>
      <c r="O331" s="566">
        <v>0</v>
      </c>
      <c r="P331" s="566">
        <v>0</v>
      </c>
      <c r="Q331" s="566">
        <v>0</v>
      </c>
      <c r="R331" s="576">
        <f t="shared" si="22"/>
        <v>0</v>
      </c>
      <c r="S331" s="566">
        <v>0</v>
      </c>
      <c r="T331" s="566">
        <f t="shared" si="23"/>
        <v>-113229.29999999999</v>
      </c>
      <c r="U331" s="573">
        <v>0</v>
      </c>
      <c r="V331" s="566">
        <v>0</v>
      </c>
      <c r="W331" s="566">
        <v>0</v>
      </c>
      <c r="X331" s="274">
        <v>0</v>
      </c>
    </row>
    <row r="332" spans="2:24">
      <c r="B332" s="568" t="s">
        <v>746</v>
      </c>
      <c r="C332" s="568">
        <v>2016</v>
      </c>
      <c r="D332" s="568" t="s">
        <v>526</v>
      </c>
      <c r="E332" s="566">
        <v>65261.4</v>
      </c>
      <c r="F332" s="566">
        <v>0</v>
      </c>
      <c r="G332" s="566">
        <v>0</v>
      </c>
      <c r="H332" s="573">
        <f t="shared" si="20"/>
        <v>65261.4</v>
      </c>
      <c r="I332" s="566">
        <v>-1354580</v>
      </c>
      <c r="J332" s="566">
        <v>0</v>
      </c>
      <c r="K332" s="566">
        <v>0</v>
      </c>
      <c r="L332" s="566">
        <v>0</v>
      </c>
      <c r="M332" s="573">
        <f t="shared" si="21"/>
        <v>-1354580</v>
      </c>
      <c r="N332" s="566">
        <v>3526863.0999999996</v>
      </c>
      <c r="O332" s="566">
        <v>60344.996509999997</v>
      </c>
      <c r="P332" s="566">
        <v>1804686.4082999981</v>
      </c>
      <c r="Q332" s="566">
        <v>6167986.5576999988</v>
      </c>
      <c r="R332" s="576">
        <f t="shared" si="22"/>
        <v>11559881.062509997</v>
      </c>
      <c r="S332" s="566">
        <v>39997.199999999997</v>
      </c>
      <c r="T332" s="566">
        <f t="shared" si="23"/>
        <v>10310559.662509996</v>
      </c>
      <c r="U332" s="573">
        <v>0</v>
      </c>
      <c r="V332" s="566">
        <v>0</v>
      </c>
      <c r="W332" s="566">
        <v>0</v>
      </c>
      <c r="X332" s="274">
        <v>0</v>
      </c>
    </row>
    <row r="333" spans="2:24">
      <c r="B333" s="568" t="s">
        <v>651</v>
      </c>
      <c r="C333" s="568">
        <v>2016</v>
      </c>
      <c r="D333" s="568" t="s">
        <v>526</v>
      </c>
      <c r="E333" s="566">
        <v>11998.2</v>
      </c>
      <c r="F333" s="566">
        <v>0</v>
      </c>
      <c r="G333" s="566">
        <v>0</v>
      </c>
      <c r="H333" s="573">
        <f t="shared" si="20"/>
        <v>11998.2</v>
      </c>
      <c r="I333" s="566">
        <v>94497.3</v>
      </c>
      <c r="J333" s="566">
        <v>0</v>
      </c>
      <c r="K333" s="566">
        <v>0</v>
      </c>
      <c r="L333" s="566">
        <v>0</v>
      </c>
      <c r="M333" s="573">
        <f t="shared" si="21"/>
        <v>94497.3</v>
      </c>
      <c r="N333" s="566">
        <v>0</v>
      </c>
      <c r="O333" s="566">
        <v>0</v>
      </c>
      <c r="P333" s="566">
        <v>0</v>
      </c>
      <c r="Q333" s="566">
        <v>0</v>
      </c>
      <c r="R333" s="576">
        <f t="shared" si="22"/>
        <v>0</v>
      </c>
      <c r="S333" s="566">
        <v>839.06100000000004</v>
      </c>
      <c r="T333" s="566">
        <f t="shared" si="23"/>
        <v>107334.561</v>
      </c>
      <c r="U333" s="573">
        <v>0</v>
      </c>
      <c r="V333" s="566">
        <v>0</v>
      </c>
      <c r="W333" s="566">
        <v>0</v>
      </c>
      <c r="X333" s="274">
        <v>0</v>
      </c>
    </row>
    <row r="334" spans="2:24">
      <c r="B334" s="568" t="s">
        <v>698</v>
      </c>
      <c r="C334" s="568">
        <v>2016</v>
      </c>
      <c r="D334" s="568" t="s">
        <v>526</v>
      </c>
      <c r="E334" s="566">
        <v>4140.53</v>
      </c>
      <c r="F334" s="566">
        <v>0</v>
      </c>
      <c r="G334" s="566">
        <v>0</v>
      </c>
      <c r="H334" s="573">
        <f t="shared" si="20"/>
        <v>4140.53</v>
      </c>
      <c r="I334" s="566">
        <v>6708.35</v>
      </c>
      <c r="J334" s="566">
        <v>0</v>
      </c>
      <c r="K334" s="566">
        <v>0</v>
      </c>
      <c r="L334" s="566">
        <v>0</v>
      </c>
      <c r="M334" s="573">
        <f t="shared" si="21"/>
        <v>6708.35</v>
      </c>
      <c r="N334" s="566">
        <v>0</v>
      </c>
      <c r="O334" s="566">
        <v>0</v>
      </c>
      <c r="P334" s="566">
        <v>0</v>
      </c>
      <c r="Q334" s="566">
        <v>0</v>
      </c>
      <c r="R334" s="576">
        <f t="shared" si="22"/>
        <v>0</v>
      </c>
      <c r="S334" s="566">
        <v>0</v>
      </c>
      <c r="T334" s="566">
        <f t="shared" si="23"/>
        <v>10848.880000000001</v>
      </c>
      <c r="U334" s="573">
        <v>0</v>
      </c>
      <c r="V334" s="566">
        <v>0</v>
      </c>
      <c r="W334" s="566">
        <v>0</v>
      </c>
      <c r="X334" s="274">
        <v>0</v>
      </c>
    </row>
    <row r="335" spans="2:24">
      <c r="B335" s="568" t="s">
        <v>640</v>
      </c>
      <c r="C335" s="568">
        <v>2016</v>
      </c>
      <c r="D335" s="568" t="s">
        <v>526</v>
      </c>
      <c r="E335" s="566">
        <v>7724.56</v>
      </c>
      <c r="F335" s="566">
        <v>0</v>
      </c>
      <c r="G335" s="566">
        <v>0</v>
      </c>
      <c r="H335" s="573">
        <f t="shared" si="20"/>
        <v>7724.56</v>
      </c>
      <c r="I335" s="566">
        <v>115466</v>
      </c>
      <c r="J335" s="566">
        <v>0</v>
      </c>
      <c r="K335" s="566">
        <v>0</v>
      </c>
      <c r="L335" s="566">
        <v>0</v>
      </c>
      <c r="M335" s="573">
        <f t="shared" si="21"/>
        <v>115466</v>
      </c>
      <c r="N335" s="566">
        <v>0</v>
      </c>
      <c r="O335" s="566">
        <v>0</v>
      </c>
      <c r="P335" s="566">
        <v>0</v>
      </c>
      <c r="Q335" s="566">
        <v>0</v>
      </c>
      <c r="R335" s="576">
        <f t="shared" si="22"/>
        <v>0</v>
      </c>
      <c r="S335" s="566">
        <v>0</v>
      </c>
      <c r="T335" s="566">
        <f t="shared" si="23"/>
        <v>123190.56</v>
      </c>
      <c r="U335" s="573">
        <v>0</v>
      </c>
      <c r="V335" s="566">
        <v>0</v>
      </c>
      <c r="W335" s="566">
        <v>0</v>
      </c>
      <c r="X335" s="274">
        <v>0</v>
      </c>
    </row>
    <row r="336" spans="2:24">
      <c r="B336" s="568" t="s">
        <v>641</v>
      </c>
      <c r="C336" s="568">
        <v>2016</v>
      </c>
      <c r="D336" s="568" t="s">
        <v>526</v>
      </c>
      <c r="E336" s="566">
        <v>15.03</v>
      </c>
      <c r="F336" s="566">
        <v>0</v>
      </c>
      <c r="G336" s="566">
        <v>0</v>
      </c>
      <c r="H336" s="573">
        <f t="shared" si="20"/>
        <v>15.03</v>
      </c>
      <c r="I336" s="566">
        <v>215970</v>
      </c>
      <c r="J336" s="566">
        <v>0</v>
      </c>
      <c r="K336" s="566">
        <v>0</v>
      </c>
      <c r="L336" s="566">
        <v>0</v>
      </c>
      <c r="M336" s="573">
        <f t="shared" si="21"/>
        <v>215970</v>
      </c>
      <c r="N336" s="566">
        <v>0</v>
      </c>
      <c r="O336" s="566">
        <v>0</v>
      </c>
      <c r="P336" s="566">
        <v>0</v>
      </c>
      <c r="Q336" s="566">
        <v>0</v>
      </c>
      <c r="R336" s="576">
        <f t="shared" si="22"/>
        <v>0</v>
      </c>
      <c r="S336" s="566">
        <v>0</v>
      </c>
      <c r="T336" s="566">
        <f t="shared" si="23"/>
        <v>215985.03</v>
      </c>
      <c r="U336" s="573">
        <v>0</v>
      </c>
      <c r="V336" s="566">
        <v>0</v>
      </c>
      <c r="W336" s="566">
        <v>0</v>
      </c>
      <c r="X336" s="274">
        <v>0</v>
      </c>
    </row>
    <row r="337" spans="2:24">
      <c r="B337" s="568" t="s">
        <v>699</v>
      </c>
      <c r="C337" s="568">
        <v>2016</v>
      </c>
      <c r="D337" s="568" t="s">
        <v>526</v>
      </c>
      <c r="E337" s="566">
        <v>76087</v>
      </c>
      <c r="F337" s="566">
        <v>0</v>
      </c>
      <c r="G337" s="566">
        <v>0</v>
      </c>
      <c r="H337" s="573">
        <f t="shared" si="20"/>
        <v>76087</v>
      </c>
      <c r="I337" s="566">
        <v>375914</v>
      </c>
      <c r="J337" s="566">
        <v>0</v>
      </c>
      <c r="K337" s="566">
        <v>0</v>
      </c>
      <c r="L337" s="566">
        <v>0</v>
      </c>
      <c r="M337" s="573">
        <f t="shared" si="21"/>
        <v>375914</v>
      </c>
      <c r="N337" s="566">
        <v>100047</v>
      </c>
      <c r="O337" s="566">
        <v>0</v>
      </c>
      <c r="P337" s="566">
        <v>0</v>
      </c>
      <c r="Q337" s="566">
        <v>0</v>
      </c>
      <c r="R337" s="576">
        <f t="shared" si="22"/>
        <v>100047</v>
      </c>
      <c r="S337" s="566">
        <v>2228.08</v>
      </c>
      <c r="T337" s="566">
        <f t="shared" si="23"/>
        <v>554276.07999999996</v>
      </c>
      <c r="U337" s="573">
        <v>0</v>
      </c>
      <c r="V337" s="566">
        <v>0</v>
      </c>
      <c r="W337" s="566">
        <v>0</v>
      </c>
      <c r="X337" s="274">
        <v>0</v>
      </c>
    </row>
    <row r="338" spans="2:24">
      <c r="B338" s="568" t="s">
        <v>724</v>
      </c>
      <c r="C338" s="568">
        <v>2016</v>
      </c>
      <c r="D338" s="568" t="s">
        <v>526</v>
      </c>
      <c r="E338" s="566">
        <v>173375</v>
      </c>
      <c r="F338" s="566">
        <v>0</v>
      </c>
      <c r="G338" s="566">
        <v>0</v>
      </c>
      <c r="H338" s="573">
        <f t="shared" si="20"/>
        <v>173375</v>
      </c>
      <c r="I338" s="566">
        <v>234242</v>
      </c>
      <c r="J338" s="566">
        <v>0</v>
      </c>
      <c r="K338" s="566">
        <v>0</v>
      </c>
      <c r="L338" s="566">
        <v>0</v>
      </c>
      <c r="M338" s="573">
        <f t="shared" si="21"/>
        <v>234242</v>
      </c>
      <c r="N338" s="566">
        <v>2759442.09</v>
      </c>
      <c r="O338" s="566">
        <v>0</v>
      </c>
      <c r="P338" s="566">
        <v>0</v>
      </c>
      <c r="Q338" s="566">
        <v>0</v>
      </c>
      <c r="R338" s="576">
        <f t="shared" si="22"/>
        <v>2759442.09</v>
      </c>
      <c r="S338" s="566">
        <v>869.26599999999996</v>
      </c>
      <c r="T338" s="566">
        <f t="shared" si="23"/>
        <v>3167928.3559999997</v>
      </c>
      <c r="U338" s="573">
        <v>0</v>
      </c>
      <c r="V338" s="566">
        <v>0</v>
      </c>
      <c r="W338" s="566">
        <v>0</v>
      </c>
      <c r="X338" s="274">
        <v>0</v>
      </c>
    </row>
    <row r="339" spans="2:24">
      <c r="B339" s="568" t="s">
        <v>629</v>
      </c>
      <c r="C339" s="568">
        <v>2016</v>
      </c>
      <c r="D339" s="568" t="s">
        <v>526</v>
      </c>
      <c r="E339" s="566">
        <v>3780.65</v>
      </c>
      <c r="F339" s="566">
        <v>0</v>
      </c>
      <c r="G339" s="566">
        <v>0</v>
      </c>
      <c r="H339" s="573">
        <f t="shared" si="20"/>
        <v>3780.65</v>
      </c>
      <c r="I339" s="566">
        <v>5702.14</v>
      </c>
      <c r="J339" s="566">
        <v>0</v>
      </c>
      <c r="K339" s="566">
        <v>0</v>
      </c>
      <c r="L339" s="566">
        <v>0</v>
      </c>
      <c r="M339" s="573">
        <f t="shared" si="21"/>
        <v>5702.14</v>
      </c>
      <c r="N339" s="566">
        <v>0</v>
      </c>
      <c r="O339" s="566">
        <v>0</v>
      </c>
      <c r="P339" s="566">
        <v>0</v>
      </c>
      <c r="Q339" s="566">
        <v>0</v>
      </c>
      <c r="R339" s="576">
        <f t="shared" si="22"/>
        <v>0</v>
      </c>
      <c r="S339" s="566">
        <v>0</v>
      </c>
      <c r="T339" s="566">
        <f t="shared" si="23"/>
        <v>9482.7900000000009</v>
      </c>
      <c r="U339" s="573">
        <v>0</v>
      </c>
      <c r="V339" s="566">
        <v>0</v>
      </c>
      <c r="W339" s="566">
        <v>0</v>
      </c>
      <c r="X339" s="274">
        <v>0</v>
      </c>
    </row>
    <row r="340" spans="2:24">
      <c r="B340" s="568" t="s">
        <v>725</v>
      </c>
      <c r="C340" s="568">
        <v>2016</v>
      </c>
      <c r="D340" s="568" t="s">
        <v>526</v>
      </c>
      <c r="E340" s="566">
        <v>6250.17</v>
      </c>
      <c r="F340" s="566">
        <v>0</v>
      </c>
      <c r="G340" s="566">
        <v>0</v>
      </c>
      <c r="H340" s="573">
        <f t="shared" si="20"/>
        <v>6250.17</v>
      </c>
      <c r="I340" s="566">
        <v>7840.46</v>
      </c>
      <c r="J340" s="566">
        <v>0</v>
      </c>
      <c r="K340" s="566">
        <v>0</v>
      </c>
      <c r="L340" s="566">
        <v>0</v>
      </c>
      <c r="M340" s="573">
        <f t="shared" si="21"/>
        <v>7840.46</v>
      </c>
      <c r="N340" s="566">
        <v>0</v>
      </c>
      <c r="O340" s="566">
        <v>0</v>
      </c>
      <c r="P340" s="566">
        <v>0</v>
      </c>
      <c r="Q340" s="566">
        <v>0</v>
      </c>
      <c r="R340" s="576">
        <f t="shared" si="22"/>
        <v>0</v>
      </c>
      <c r="S340" s="566">
        <v>0</v>
      </c>
      <c r="T340" s="566">
        <f t="shared" si="23"/>
        <v>14090.630000000001</v>
      </c>
      <c r="U340" s="573">
        <v>0</v>
      </c>
      <c r="V340" s="566">
        <v>0</v>
      </c>
      <c r="W340" s="566">
        <v>0</v>
      </c>
      <c r="X340" s="274">
        <v>0</v>
      </c>
    </row>
    <row r="341" spans="2:24">
      <c r="B341" s="568" t="s">
        <v>790</v>
      </c>
      <c r="C341" s="568">
        <v>2016</v>
      </c>
      <c r="D341" s="568" t="s">
        <v>526</v>
      </c>
      <c r="E341" s="566">
        <v>5292.31</v>
      </c>
      <c r="F341" s="566">
        <v>0</v>
      </c>
      <c r="G341" s="566">
        <v>0</v>
      </c>
      <c r="H341" s="573">
        <f t="shared" si="20"/>
        <v>5292.31</v>
      </c>
      <c r="I341" s="566">
        <v>12359.7</v>
      </c>
      <c r="J341" s="566">
        <v>0</v>
      </c>
      <c r="K341" s="566">
        <v>0</v>
      </c>
      <c r="L341" s="566">
        <v>0</v>
      </c>
      <c r="M341" s="573">
        <f t="shared" si="21"/>
        <v>12359.7</v>
      </c>
      <c r="N341" s="566">
        <v>0</v>
      </c>
      <c r="O341" s="566">
        <v>0</v>
      </c>
      <c r="P341" s="566">
        <v>0</v>
      </c>
      <c r="Q341" s="566">
        <v>0</v>
      </c>
      <c r="R341" s="576">
        <f t="shared" si="22"/>
        <v>0</v>
      </c>
      <c r="S341" s="566">
        <v>938.91399999999999</v>
      </c>
      <c r="T341" s="566">
        <f t="shared" si="23"/>
        <v>18590.924000000003</v>
      </c>
      <c r="U341" s="573">
        <v>0</v>
      </c>
      <c r="V341" s="566">
        <v>0</v>
      </c>
      <c r="W341" s="566">
        <v>0</v>
      </c>
      <c r="X341" s="274">
        <v>0</v>
      </c>
    </row>
    <row r="342" spans="2:24">
      <c r="B342" s="568" t="s">
        <v>772</v>
      </c>
      <c r="C342" s="568">
        <v>2016</v>
      </c>
      <c r="D342" s="568" t="s">
        <v>526</v>
      </c>
      <c r="E342" s="566">
        <v>43648.1</v>
      </c>
      <c r="F342" s="566">
        <v>0</v>
      </c>
      <c r="G342" s="566">
        <v>0</v>
      </c>
      <c r="H342" s="573">
        <f t="shared" si="20"/>
        <v>43648.1</v>
      </c>
      <c r="I342" s="566">
        <v>69709.2</v>
      </c>
      <c r="J342" s="566">
        <v>0</v>
      </c>
      <c r="K342" s="566">
        <v>0</v>
      </c>
      <c r="L342" s="566">
        <v>0</v>
      </c>
      <c r="M342" s="573">
        <f t="shared" si="21"/>
        <v>69709.2</v>
      </c>
      <c r="N342" s="566">
        <v>0</v>
      </c>
      <c r="O342" s="566">
        <v>0</v>
      </c>
      <c r="P342" s="566">
        <v>0</v>
      </c>
      <c r="Q342" s="566">
        <v>0</v>
      </c>
      <c r="R342" s="576">
        <f t="shared" si="22"/>
        <v>0</v>
      </c>
      <c r="S342" s="566">
        <v>917.27599999999995</v>
      </c>
      <c r="T342" s="566">
        <f t="shared" si="23"/>
        <v>114274.57599999999</v>
      </c>
      <c r="U342" s="573">
        <v>0</v>
      </c>
      <c r="V342" s="566">
        <v>0</v>
      </c>
      <c r="W342" s="566">
        <v>0</v>
      </c>
      <c r="X342" s="274">
        <v>0</v>
      </c>
    </row>
    <row r="343" spans="2:24">
      <c r="B343" s="568" t="s">
        <v>767</v>
      </c>
      <c r="C343" s="568">
        <v>2016</v>
      </c>
      <c r="D343" s="568" t="s">
        <v>526</v>
      </c>
      <c r="E343" s="566">
        <v>72211.5</v>
      </c>
      <c r="F343" s="566">
        <v>0</v>
      </c>
      <c r="G343" s="566">
        <v>0</v>
      </c>
      <c r="H343" s="573">
        <f t="shared" si="20"/>
        <v>72211.5</v>
      </c>
      <c r="I343" s="566">
        <v>105053</v>
      </c>
      <c r="J343" s="566">
        <v>0</v>
      </c>
      <c r="K343" s="566">
        <v>0</v>
      </c>
      <c r="L343" s="566">
        <v>0</v>
      </c>
      <c r="M343" s="573">
        <f t="shared" si="21"/>
        <v>105053</v>
      </c>
      <c r="N343" s="566">
        <v>482611.99000000005</v>
      </c>
      <c r="O343" s="566">
        <v>0</v>
      </c>
      <c r="P343" s="566">
        <v>0</v>
      </c>
      <c r="Q343" s="566">
        <v>0</v>
      </c>
      <c r="R343" s="576">
        <f t="shared" si="22"/>
        <v>482611.99000000005</v>
      </c>
      <c r="S343" s="566">
        <v>870.18200000000002</v>
      </c>
      <c r="T343" s="566">
        <f t="shared" si="23"/>
        <v>660746.67200000002</v>
      </c>
      <c r="U343" s="573">
        <v>0</v>
      </c>
      <c r="V343" s="566">
        <v>0</v>
      </c>
      <c r="W343" s="566">
        <v>0</v>
      </c>
      <c r="X343" s="274">
        <v>0</v>
      </c>
    </row>
    <row r="344" spans="2:24">
      <c r="B344" s="568" t="s">
        <v>808</v>
      </c>
      <c r="C344" s="568">
        <v>2016</v>
      </c>
      <c r="D344" s="568" t="s">
        <v>526</v>
      </c>
      <c r="E344" s="566">
        <v>1673.15</v>
      </c>
      <c r="F344" s="566">
        <v>0</v>
      </c>
      <c r="G344" s="566">
        <v>0</v>
      </c>
      <c r="H344" s="573">
        <f t="shared" si="20"/>
        <v>1673.15</v>
      </c>
      <c r="I344" s="566">
        <v>33637.599999999999</v>
      </c>
      <c r="J344" s="566">
        <v>0</v>
      </c>
      <c r="K344" s="566">
        <v>0</v>
      </c>
      <c r="L344" s="566">
        <v>0</v>
      </c>
      <c r="M344" s="573">
        <f t="shared" si="21"/>
        <v>33637.599999999999</v>
      </c>
      <c r="N344" s="566">
        <v>0</v>
      </c>
      <c r="O344" s="566">
        <v>0</v>
      </c>
      <c r="P344" s="566">
        <v>0</v>
      </c>
      <c r="Q344" s="566">
        <v>0</v>
      </c>
      <c r="R344" s="576">
        <f t="shared" si="22"/>
        <v>0</v>
      </c>
      <c r="S344" s="566">
        <v>8448.6299999999992</v>
      </c>
      <c r="T344" s="566">
        <f t="shared" si="23"/>
        <v>43759.38</v>
      </c>
      <c r="U344" s="573">
        <v>0</v>
      </c>
      <c r="V344" s="566">
        <v>0</v>
      </c>
      <c r="W344" s="566">
        <v>0</v>
      </c>
      <c r="X344" s="274">
        <v>0</v>
      </c>
    </row>
    <row r="345" spans="2:24">
      <c r="B345" s="568" t="s">
        <v>768</v>
      </c>
      <c r="C345" s="568">
        <v>2016</v>
      </c>
      <c r="D345" s="568" t="s">
        <v>526</v>
      </c>
      <c r="E345" s="566">
        <v>50306.5</v>
      </c>
      <c r="F345" s="566">
        <v>0</v>
      </c>
      <c r="G345" s="566">
        <v>0</v>
      </c>
      <c r="H345" s="573">
        <f t="shared" si="20"/>
        <v>50306.5</v>
      </c>
      <c r="I345" s="566">
        <v>551940</v>
      </c>
      <c r="J345" s="566">
        <v>0</v>
      </c>
      <c r="K345" s="566">
        <v>0</v>
      </c>
      <c r="L345" s="566">
        <v>0</v>
      </c>
      <c r="M345" s="573">
        <f t="shared" si="21"/>
        <v>551940</v>
      </c>
      <c r="N345" s="566">
        <v>226196.57999999996</v>
      </c>
      <c r="O345" s="566">
        <v>0</v>
      </c>
      <c r="P345" s="566">
        <v>0</v>
      </c>
      <c r="Q345" s="566">
        <v>0</v>
      </c>
      <c r="R345" s="576">
        <f t="shared" si="22"/>
        <v>226196.57999999996</v>
      </c>
      <c r="S345" s="566">
        <v>137623</v>
      </c>
      <c r="T345" s="566">
        <f t="shared" si="23"/>
        <v>966066.08</v>
      </c>
      <c r="U345" s="573">
        <v>0</v>
      </c>
      <c r="V345" s="566">
        <v>0</v>
      </c>
      <c r="W345" s="566">
        <v>0</v>
      </c>
      <c r="X345" s="274">
        <v>0</v>
      </c>
    </row>
    <row r="346" spans="2:24">
      <c r="B346" s="568" t="s">
        <v>769</v>
      </c>
      <c r="C346" s="568">
        <v>2016</v>
      </c>
      <c r="D346" s="568" t="s">
        <v>526</v>
      </c>
      <c r="E346" s="566">
        <v>370174</v>
      </c>
      <c r="F346" s="566">
        <v>0</v>
      </c>
      <c r="G346" s="566">
        <v>0</v>
      </c>
      <c r="H346" s="573">
        <f t="shared" si="20"/>
        <v>370174</v>
      </c>
      <c r="I346" s="566">
        <v>-293619</v>
      </c>
      <c r="J346" s="566">
        <v>0</v>
      </c>
      <c r="K346" s="566">
        <v>0</v>
      </c>
      <c r="L346" s="566">
        <v>0</v>
      </c>
      <c r="M346" s="573">
        <f t="shared" si="21"/>
        <v>-293619</v>
      </c>
      <c r="N346" s="566">
        <v>8774997.0611199997</v>
      </c>
      <c r="O346" s="566">
        <v>11484.46968</v>
      </c>
      <c r="P346" s="566">
        <v>0</v>
      </c>
      <c r="Q346" s="566">
        <v>0</v>
      </c>
      <c r="R346" s="576">
        <f t="shared" si="22"/>
        <v>8786481.5307999998</v>
      </c>
      <c r="S346" s="566">
        <v>34244.300000000003</v>
      </c>
      <c r="T346" s="566">
        <f t="shared" si="23"/>
        <v>8897280.8308000006</v>
      </c>
      <c r="U346" s="573">
        <v>0</v>
      </c>
      <c r="V346" s="566">
        <v>0</v>
      </c>
      <c r="W346" s="566">
        <v>0</v>
      </c>
      <c r="X346" s="274">
        <v>0</v>
      </c>
    </row>
    <row r="347" spans="2:24">
      <c r="B347" s="568" t="s">
        <v>773</v>
      </c>
      <c r="C347" s="568">
        <v>2016</v>
      </c>
      <c r="D347" s="568" t="s">
        <v>526</v>
      </c>
      <c r="E347" s="566">
        <v>236156</v>
      </c>
      <c r="F347" s="566">
        <v>0</v>
      </c>
      <c r="G347" s="566">
        <v>0</v>
      </c>
      <c r="H347" s="573">
        <f t="shared" si="20"/>
        <v>236156</v>
      </c>
      <c r="I347" s="566">
        <v>192219</v>
      </c>
      <c r="J347" s="566">
        <v>0</v>
      </c>
      <c r="K347" s="566">
        <v>0</v>
      </c>
      <c r="L347" s="566">
        <v>0</v>
      </c>
      <c r="M347" s="573">
        <f t="shared" si="21"/>
        <v>192219</v>
      </c>
      <c r="N347" s="566">
        <v>0</v>
      </c>
      <c r="O347" s="566">
        <v>0</v>
      </c>
      <c r="P347" s="566">
        <v>0</v>
      </c>
      <c r="Q347" s="566">
        <v>0</v>
      </c>
      <c r="R347" s="576">
        <f t="shared" si="22"/>
        <v>0</v>
      </c>
      <c r="S347" s="566">
        <v>0</v>
      </c>
      <c r="T347" s="566">
        <f t="shared" si="23"/>
        <v>428375</v>
      </c>
      <c r="U347" s="573">
        <v>0</v>
      </c>
      <c r="V347" s="566">
        <v>0</v>
      </c>
      <c r="W347" s="566">
        <v>0</v>
      </c>
      <c r="X347" s="274">
        <v>0</v>
      </c>
    </row>
    <row r="348" spans="2:24">
      <c r="B348" s="568" t="s">
        <v>700</v>
      </c>
      <c r="C348" s="568">
        <v>2016</v>
      </c>
      <c r="D348" s="568" t="s">
        <v>526</v>
      </c>
      <c r="E348" s="566">
        <v>31048.6</v>
      </c>
      <c r="F348" s="566">
        <v>0</v>
      </c>
      <c r="G348" s="566">
        <v>0</v>
      </c>
      <c r="H348" s="573">
        <f t="shared" si="20"/>
        <v>31048.6</v>
      </c>
      <c r="I348" s="566">
        <v>701406</v>
      </c>
      <c r="J348" s="566">
        <v>0</v>
      </c>
      <c r="K348" s="566">
        <v>0</v>
      </c>
      <c r="L348" s="566">
        <v>0</v>
      </c>
      <c r="M348" s="573">
        <f t="shared" si="21"/>
        <v>701406</v>
      </c>
      <c r="N348" s="566">
        <v>0</v>
      </c>
      <c r="O348" s="566">
        <v>0</v>
      </c>
      <c r="P348" s="566">
        <v>0</v>
      </c>
      <c r="Q348" s="566">
        <v>0</v>
      </c>
      <c r="R348" s="576">
        <f t="shared" si="22"/>
        <v>0</v>
      </c>
      <c r="S348" s="566">
        <v>0</v>
      </c>
      <c r="T348" s="566">
        <f t="shared" si="23"/>
        <v>732454.6</v>
      </c>
      <c r="U348" s="573">
        <v>0</v>
      </c>
      <c r="V348" s="566">
        <v>0</v>
      </c>
      <c r="W348" s="566">
        <v>0</v>
      </c>
      <c r="X348" s="274">
        <v>0</v>
      </c>
    </row>
    <row r="349" spans="2:24">
      <c r="B349" s="568" t="s">
        <v>770</v>
      </c>
      <c r="C349" s="568">
        <v>2016</v>
      </c>
      <c r="D349" s="568" t="s">
        <v>526</v>
      </c>
      <c r="E349" s="566">
        <v>21436.2</v>
      </c>
      <c r="F349" s="566">
        <v>0</v>
      </c>
      <c r="G349" s="566">
        <v>0</v>
      </c>
      <c r="H349" s="573">
        <f t="shared" si="20"/>
        <v>21436.2</v>
      </c>
      <c r="I349" s="566">
        <v>172125</v>
      </c>
      <c r="J349" s="566">
        <v>0</v>
      </c>
      <c r="K349" s="566">
        <v>0</v>
      </c>
      <c r="L349" s="566">
        <v>0</v>
      </c>
      <c r="M349" s="573">
        <f t="shared" si="21"/>
        <v>172125</v>
      </c>
      <c r="N349" s="566">
        <v>0</v>
      </c>
      <c r="O349" s="566">
        <v>0</v>
      </c>
      <c r="P349" s="566">
        <v>0</v>
      </c>
      <c r="Q349" s="566">
        <v>0</v>
      </c>
      <c r="R349" s="576">
        <f t="shared" si="22"/>
        <v>0</v>
      </c>
      <c r="S349" s="566">
        <v>0</v>
      </c>
      <c r="T349" s="566">
        <f t="shared" si="23"/>
        <v>193561.2</v>
      </c>
      <c r="U349" s="573">
        <v>0</v>
      </c>
      <c r="V349" s="566">
        <v>0</v>
      </c>
      <c r="W349" s="566">
        <v>0</v>
      </c>
      <c r="X349" s="274">
        <v>0</v>
      </c>
    </row>
    <row r="350" spans="2:24">
      <c r="B350" s="568" t="s">
        <v>809</v>
      </c>
      <c r="C350" s="568">
        <v>2016</v>
      </c>
      <c r="D350" s="568" t="s">
        <v>526</v>
      </c>
      <c r="E350" s="566">
        <v>19856.599999999999</v>
      </c>
      <c r="F350" s="566">
        <v>0</v>
      </c>
      <c r="G350" s="566">
        <v>0</v>
      </c>
      <c r="H350" s="573">
        <f t="shared" si="20"/>
        <v>19856.599999999999</v>
      </c>
      <c r="I350" s="566">
        <v>178013</v>
      </c>
      <c r="J350" s="566">
        <v>0</v>
      </c>
      <c r="K350" s="566">
        <v>0</v>
      </c>
      <c r="L350" s="566">
        <v>0</v>
      </c>
      <c r="M350" s="573">
        <f t="shared" si="21"/>
        <v>178013</v>
      </c>
      <c r="N350" s="566">
        <v>0</v>
      </c>
      <c r="O350" s="566">
        <v>0</v>
      </c>
      <c r="P350" s="566">
        <v>0</v>
      </c>
      <c r="Q350" s="566">
        <v>0</v>
      </c>
      <c r="R350" s="576">
        <f t="shared" si="22"/>
        <v>0</v>
      </c>
      <c r="S350" s="566">
        <v>0</v>
      </c>
      <c r="T350" s="566">
        <f t="shared" si="23"/>
        <v>197869.6</v>
      </c>
      <c r="U350" s="573">
        <v>0</v>
      </c>
      <c r="V350" s="566">
        <v>0</v>
      </c>
      <c r="W350" s="566">
        <v>0</v>
      </c>
      <c r="X350" s="274">
        <v>0</v>
      </c>
    </row>
    <row r="351" spans="2:24">
      <c r="B351" s="568" t="s">
        <v>774</v>
      </c>
      <c r="C351" s="568">
        <v>2016</v>
      </c>
      <c r="D351" s="568" t="s">
        <v>526</v>
      </c>
      <c r="E351" s="566">
        <v>23622.1</v>
      </c>
      <c r="F351" s="566">
        <v>0</v>
      </c>
      <c r="G351" s="566">
        <v>0</v>
      </c>
      <c r="H351" s="573">
        <f t="shared" si="20"/>
        <v>23622.1</v>
      </c>
      <c r="I351" s="566">
        <v>144928</v>
      </c>
      <c r="J351" s="566">
        <v>0</v>
      </c>
      <c r="K351" s="566">
        <v>0</v>
      </c>
      <c r="L351" s="566">
        <v>0</v>
      </c>
      <c r="M351" s="573">
        <f t="shared" si="21"/>
        <v>144928</v>
      </c>
      <c r="N351" s="566">
        <v>0</v>
      </c>
      <c r="O351" s="566">
        <v>0</v>
      </c>
      <c r="P351" s="566">
        <v>0</v>
      </c>
      <c r="Q351" s="566">
        <v>0</v>
      </c>
      <c r="R351" s="576">
        <f t="shared" si="22"/>
        <v>0</v>
      </c>
      <c r="S351" s="566">
        <v>0</v>
      </c>
      <c r="T351" s="566">
        <f t="shared" si="23"/>
        <v>168550.1</v>
      </c>
      <c r="U351" s="573">
        <v>0</v>
      </c>
      <c r="V351" s="566">
        <v>0</v>
      </c>
      <c r="W351" s="566">
        <v>0</v>
      </c>
      <c r="X351" s="274">
        <v>0</v>
      </c>
    </row>
    <row r="352" spans="2:24">
      <c r="B352" s="568" t="s">
        <v>791</v>
      </c>
      <c r="C352" s="568">
        <v>2016</v>
      </c>
      <c r="D352" s="568" t="s">
        <v>526</v>
      </c>
      <c r="E352" s="566">
        <v>17406.5</v>
      </c>
      <c r="F352" s="566">
        <v>0</v>
      </c>
      <c r="G352" s="566">
        <v>0</v>
      </c>
      <c r="H352" s="573">
        <f t="shared" si="20"/>
        <v>17406.5</v>
      </c>
      <c r="I352" s="566">
        <v>125906</v>
      </c>
      <c r="J352" s="566">
        <v>0</v>
      </c>
      <c r="K352" s="566">
        <v>0</v>
      </c>
      <c r="L352" s="566">
        <v>0</v>
      </c>
      <c r="M352" s="573">
        <f t="shared" si="21"/>
        <v>125906</v>
      </c>
      <c r="N352" s="566">
        <v>0</v>
      </c>
      <c r="O352" s="566">
        <v>0</v>
      </c>
      <c r="P352" s="566">
        <v>0</v>
      </c>
      <c r="Q352" s="566">
        <v>0</v>
      </c>
      <c r="R352" s="576">
        <f t="shared" si="22"/>
        <v>0</v>
      </c>
      <c r="S352" s="566">
        <v>0</v>
      </c>
      <c r="T352" s="566">
        <f t="shared" si="23"/>
        <v>143312.5</v>
      </c>
      <c r="U352" s="573">
        <v>0</v>
      </c>
      <c r="V352" s="566">
        <v>0</v>
      </c>
      <c r="W352" s="566">
        <v>0</v>
      </c>
      <c r="X352" s="274">
        <v>0</v>
      </c>
    </row>
    <row r="353" spans="2:24">
      <c r="B353" s="568" t="s">
        <v>775</v>
      </c>
      <c r="C353" s="568">
        <v>2016</v>
      </c>
      <c r="D353" s="568" t="s">
        <v>526</v>
      </c>
      <c r="E353" s="566">
        <v>12756.4</v>
      </c>
      <c r="F353" s="566">
        <v>0</v>
      </c>
      <c r="G353" s="566">
        <v>0</v>
      </c>
      <c r="H353" s="573">
        <f t="shared" si="20"/>
        <v>12756.4</v>
      </c>
      <c r="I353" s="566">
        <v>23588.400000000001</v>
      </c>
      <c r="J353" s="566">
        <v>0</v>
      </c>
      <c r="K353" s="566">
        <v>0</v>
      </c>
      <c r="L353" s="566">
        <v>0</v>
      </c>
      <c r="M353" s="573">
        <f t="shared" si="21"/>
        <v>23588.400000000001</v>
      </c>
      <c r="N353" s="566">
        <v>0</v>
      </c>
      <c r="O353" s="566">
        <v>0</v>
      </c>
      <c r="P353" s="566">
        <v>0</v>
      </c>
      <c r="Q353" s="566">
        <v>0</v>
      </c>
      <c r="R353" s="576">
        <f t="shared" si="22"/>
        <v>0</v>
      </c>
      <c r="S353" s="566">
        <v>0</v>
      </c>
      <c r="T353" s="566">
        <f t="shared" si="23"/>
        <v>36344.800000000003</v>
      </c>
      <c r="U353" s="573">
        <v>0</v>
      </c>
      <c r="V353" s="566">
        <v>0</v>
      </c>
      <c r="W353" s="566">
        <v>0</v>
      </c>
      <c r="X353" s="274">
        <v>0</v>
      </c>
    </row>
    <row r="354" spans="2:24">
      <c r="B354" s="568" t="s">
        <v>792</v>
      </c>
      <c r="C354" s="568">
        <v>2016</v>
      </c>
      <c r="D354" s="568" t="s">
        <v>526</v>
      </c>
      <c r="E354" s="566">
        <v>6680.83</v>
      </c>
      <c r="F354" s="566">
        <v>0</v>
      </c>
      <c r="G354" s="566">
        <v>0</v>
      </c>
      <c r="H354" s="573">
        <f t="shared" si="20"/>
        <v>6680.83</v>
      </c>
      <c r="I354" s="566">
        <v>45137.7</v>
      </c>
      <c r="J354" s="566">
        <v>0</v>
      </c>
      <c r="K354" s="566">
        <v>0</v>
      </c>
      <c r="L354" s="566">
        <v>0</v>
      </c>
      <c r="M354" s="573">
        <f t="shared" si="21"/>
        <v>45137.7</v>
      </c>
      <c r="N354" s="566">
        <v>0</v>
      </c>
      <c r="O354" s="566">
        <v>0</v>
      </c>
      <c r="P354" s="566">
        <v>0</v>
      </c>
      <c r="Q354" s="566">
        <v>0</v>
      </c>
      <c r="R354" s="576">
        <f t="shared" si="22"/>
        <v>0</v>
      </c>
      <c r="S354" s="566">
        <v>0</v>
      </c>
      <c r="T354" s="566">
        <f t="shared" si="23"/>
        <v>51818.53</v>
      </c>
      <c r="U354" s="573">
        <v>0</v>
      </c>
      <c r="V354" s="566">
        <v>0</v>
      </c>
      <c r="W354" s="566">
        <v>0</v>
      </c>
      <c r="X354" s="274">
        <v>0</v>
      </c>
    </row>
    <row r="355" spans="2:24">
      <c r="B355" s="568" t="s">
        <v>652</v>
      </c>
      <c r="C355" s="568">
        <v>2016</v>
      </c>
      <c r="D355" s="568" t="s">
        <v>526</v>
      </c>
      <c r="E355" s="566">
        <v>633011</v>
      </c>
      <c r="F355" s="566">
        <v>0</v>
      </c>
      <c r="G355" s="566">
        <v>0</v>
      </c>
      <c r="H355" s="573">
        <f t="shared" si="20"/>
        <v>633011</v>
      </c>
      <c r="I355" s="566">
        <v>2513070</v>
      </c>
      <c r="J355" s="566">
        <v>0</v>
      </c>
      <c r="K355" s="566">
        <v>0</v>
      </c>
      <c r="L355" s="566">
        <v>0</v>
      </c>
      <c r="M355" s="573">
        <f t="shared" si="21"/>
        <v>2513070</v>
      </c>
      <c r="N355" s="566">
        <v>0</v>
      </c>
      <c r="O355" s="566">
        <v>0</v>
      </c>
      <c r="P355" s="566">
        <v>0</v>
      </c>
      <c r="Q355" s="566">
        <v>0</v>
      </c>
      <c r="R355" s="576">
        <f t="shared" si="22"/>
        <v>0</v>
      </c>
      <c r="S355" s="566">
        <v>214166</v>
      </c>
      <c r="T355" s="566">
        <f t="shared" si="23"/>
        <v>3360247</v>
      </c>
      <c r="U355" s="573">
        <v>0</v>
      </c>
      <c r="V355" s="566">
        <v>0</v>
      </c>
      <c r="W355" s="566">
        <v>0</v>
      </c>
      <c r="X355" s="274">
        <v>0</v>
      </c>
    </row>
    <row r="356" spans="2:24">
      <c r="B356" s="568" t="s">
        <v>793</v>
      </c>
      <c r="C356" s="568">
        <v>2016</v>
      </c>
      <c r="D356" s="568" t="s">
        <v>526</v>
      </c>
      <c r="E356" s="566">
        <v>72700</v>
      </c>
      <c r="F356" s="566">
        <v>0</v>
      </c>
      <c r="G356" s="566">
        <v>0</v>
      </c>
      <c r="H356" s="573">
        <f t="shared" si="20"/>
        <v>72700</v>
      </c>
      <c r="I356" s="566">
        <v>713876</v>
      </c>
      <c r="J356" s="566">
        <v>0</v>
      </c>
      <c r="K356" s="566">
        <v>0</v>
      </c>
      <c r="L356" s="566">
        <v>0</v>
      </c>
      <c r="M356" s="573">
        <f t="shared" si="21"/>
        <v>713876</v>
      </c>
      <c r="N356" s="566">
        <v>0</v>
      </c>
      <c r="O356" s="566">
        <v>0</v>
      </c>
      <c r="P356" s="566">
        <v>0</v>
      </c>
      <c r="Q356" s="566">
        <v>0</v>
      </c>
      <c r="R356" s="576">
        <f t="shared" si="22"/>
        <v>0</v>
      </c>
      <c r="S356" s="566">
        <v>9487.69</v>
      </c>
      <c r="T356" s="566">
        <f t="shared" si="23"/>
        <v>796063.69</v>
      </c>
      <c r="U356" s="573">
        <v>0</v>
      </c>
      <c r="V356" s="566">
        <v>0</v>
      </c>
      <c r="W356" s="566">
        <v>0</v>
      </c>
      <c r="X356" s="274">
        <v>0</v>
      </c>
    </row>
    <row r="357" spans="2:24">
      <c r="B357" s="568" t="s">
        <v>810</v>
      </c>
      <c r="C357" s="568">
        <v>2016</v>
      </c>
      <c r="D357" s="568" t="s">
        <v>526</v>
      </c>
      <c r="E357" s="566">
        <v>1127</v>
      </c>
      <c r="F357" s="566">
        <v>0</v>
      </c>
      <c r="G357" s="566">
        <v>0</v>
      </c>
      <c r="H357" s="573">
        <f t="shared" si="20"/>
        <v>1127</v>
      </c>
      <c r="I357" s="566">
        <v>28348.7</v>
      </c>
      <c r="J357" s="566">
        <v>0</v>
      </c>
      <c r="K357" s="566">
        <v>0</v>
      </c>
      <c r="L357" s="566">
        <v>0</v>
      </c>
      <c r="M357" s="573">
        <f t="shared" si="21"/>
        <v>28348.7</v>
      </c>
      <c r="N357" s="566">
        <v>0</v>
      </c>
      <c r="O357" s="566">
        <v>0</v>
      </c>
      <c r="P357" s="566">
        <v>0</v>
      </c>
      <c r="Q357" s="566">
        <v>0</v>
      </c>
      <c r="R357" s="576">
        <f t="shared" si="22"/>
        <v>0</v>
      </c>
      <c r="S357" s="566">
        <v>0</v>
      </c>
      <c r="T357" s="566">
        <f t="shared" si="23"/>
        <v>29475.7</v>
      </c>
      <c r="U357" s="573">
        <v>0</v>
      </c>
      <c r="V357" s="566">
        <v>0</v>
      </c>
      <c r="W357" s="566">
        <v>0</v>
      </c>
      <c r="X357" s="274">
        <v>0</v>
      </c>
    </row>
    <row r="358" spans="2:24">
      <c r="B358" s="568" t="s">
        <v>776</v>
      </c>
      <c r="C358" s="568">
        <v>2016</v>
      </c>
      <c r="D358" s="568" t="s">
        <v>526</v>
      </c>
      <c r="E358" s="566">
        <v>97641.600000000006</v>
      </c>
      <c r="F358" s="566">
        <v>0</v>
      </c>
      <c r="G358" s="566">
        <v>0</v>
      </c>
      <c r="H358" s="573">
        <f t="shared" si="20"/>
        <v>97641.600000000006</v>
      </c>
      <c r="I358" s="566">
        <v>0</v>
      </c>
      <c r="J358" s="566">
        <v>0</v>
      </c>
      <c r="K358" s="566">
        <v>0</v>
      </c>
      <c r="L358" s="566">
        <v>0</v>
      </c>
      <c r="M358" s="573">
        <f t="shared" si="21"/>
        <v>0</v>
      </c>
      <c r="N358" s="566">
        <v>0</v>
      </c>
      <c r="O358" s="566">
        <v>0</v>
      </c>
      <c r="P358" s="566">
        <v>0</v>
      </c>
      <c r="Q358" s="566">
        <v>0</v>
      </c>
      <c r="R358" s="576">
        <f t="shared" si="22"/>
        <v>0</v>
      </c>
      <c r="S358" s="566">
        <v>3014600</v>
      </c>
      <c r="T358" s="566">
        <f t="shared" si="23"/>
        <v>3112241.6</v>
      </c>
      <c r="U358" s="573">
        <v>0</v>
      </c>
      <c r="V358" s="566">
        <v>0</v>
      </c>
      <c r="W358" s="566">
        <v>0</v>
      </c>
      <c r="X358" s="274">
        <v>0</v>
      </c>
    </row>
    <row r="359" spans="2:24">
      <c r="B359" s="568" t="s">
        <v>747</v>
      </c>
      <c r="C359" s="568">
        <v>2016</v>
      </c>
      <c r="D359" s="568" t="s">
        <v>526</v>
      </c>
      <c r="E359" s="566">
        <v>302778</v>
      </c>
      <c r="F359" s="566">
        <v>0</v>
      </c>
      <c r="G359" s="566">
        <v>0</v>
      </c>
      <c r="H359" s="573">
        <f t="shared" si="20"/>
        <v>302778</v>
      </c>
      <c r="I359" s="566">
        <v>390250</v>
      </c>
      <c r="J359" s="566">
        <v>0</v>
      </c>
      <c r="K359" s="566">
        <v>0</v>
      </c>
      <c r="L359" s="566">
        <v>0</v>
      </c>
      <c r="M359" s="573">
        <f t="shared" si="21"/>
        <v>390250</v>
      </c>
      <c r="N359" s="566">
        <v>0</v>
      </c>
      <c r="O359" s="566">
        <v>0</v>
      </c>
      <c r="P359" s="566">
        <v>0</v>
      </c>
      <c r="Q359" s="566">
        <v>0</v>
      </c>
      <c r="R359" s="576">
        <f t="shared" si="22"/>
        <v>0</v>
      </c>
      <c r="S359" s="566">
        <v>450140</v>
      </c>
      <c r="T359" s="566">
        <f t="shared" si="23"/>
        <v>1143168</v>
      </c>
      <c r="U359" s="573">
        <v>0</v>
      </c>
      <c r="V359" s="566">
        <v>0</v>
      </c>
      <c r="W359" s="566">
        <v>0</v>
      </c>
      <c r="X359" s="274">
        <v>0</v>
      </c>
    </row>
    <row r="360" spans="2:24">
      <c r="B360" s="568" t="s">
        <v>653</v>
      </c>
      <c r="C360" s="568">
        <v>2016</v>
      </c>
      <c r="D360" s="568" t="s">
        <v>526</v>
      </c>
      <c r="E360" s="566">
        <v>283015</v>
      </c>
      <c r="F360" s="566">
        <v>0</v>
      </c>
      <c r="G360" s="566">
        <v>0</v>
      </c>
      <c r="H360" s="573">
        <f t="shared" si="20"/>
        <v>283015</v>
      </c>
      <c r="I360" s="566">
        <v>2143470</v>
      </c>
      <c r="J360" s="566">
        <v>0</v>
      </c>
      <c r="K360" s="566">
        <v>0</v>
      </c>
      <c r="L360" s="566">
        <v>0</v>
      </c>
      <c r="M360" s="573">
        <f t="shared" si="21"/>
        <v>2143470</v>
      </c>
      <c r="N360" s="566">
        <v>0</v>
      </c>
      <c r="O360" s="566">
        <v>0</v>
      </c>
      <c r="P360" s="566">
        <v>0</v>
      </c>
      <c r="Q360" s="566">
        <v>0</v>
      </c>
      <c r="R360" s="576">
        <f t="shared" si="22"/>
        <v>0</v>
      </c>
      <c r="S360" s="566">
        <v>1061.8599999999999</v>
      </c>
      <c r="T360" s="566">
        <f t="shared" si="23"/>
        <v>2427546.86</v>
      </c>
      <c r="U360" s="573">
        <v>0</v>
      </c>
      <c r="V360" s="566">
        <v>0</v>
      </c>
      <c r="W360" s="566">
        <v>0</v>
      </c>
      <c r="X360" s="274">
        <v>0</v>
      </c>
    </row>
    <row r="361" spans="2:24">
      <c r="B361" s="568" t="s">
        <v>802</v>
      </c>
      <c r="C361" s="568">
        <v>2016</v>
      </c>
      <c r="D361" s="568" t="s">
        <v>526</v>
      </c>
      <c r="E361" s="566">
        <v>31902.400000000001</v>
      </c>
      <c r="F361" s="566">
        <v>0</v>
      </c>
      <c r="G361" s="566">
        <v>0</v>
      </c>
      <c r="H361" s="573">
        <f t="shared" si="20"/>
        <v>31902.400000000001</v>
      </c>
      <c r="I361" s="566">
        <v>175569</v>
      </c>
      <c r="J361" s="566">
        <v>0</v>
      </c>
      <c r="K361" s="566">
        <v>0</v>
      </c>
      <c r="L361" s="566">
        <v>0</v>
      </c>
      <c r="M361" s="573">
        <f t="shared" si="21"/>
        <v>175569</v>
      </c>
      <c r="N361" s="566">
        <v>0</v>
      </c>
      <c r="O361" s="566">
        <v>0</v>
      </c>
      <c r="P361" s="566">
        <v>0</v>
      </c>
      <c r="Q361" s="566">
        <v>0</v>
      </c>
      <c r="R361" s="576">
        <f t="shared" si="22"/>
        <v>0</v>
      </c>
      <c r="S361" s="566">
        <v>7612.93</v>
      </c>
      <c r="T361" s="566">
        <f t="shared" si="23"/>
        <v>215084.33</v>
      </c>
      <c r="U361" s="573">
        <v>0</v>
      </c>
      <c r="V361" s="566">
        <v>0</v>
      </c>
      <c r="W361" s="566">
        <v>3996250</v>
      </c>
      <c r="X361" s="274">
        <v>0</v>
      </c>
    </row>
    <row r="362" spans="2:24">
      <c r="B362" s="568" t="s">
        <v>771</v>
      </c>
      <c r="C362" s="568">
        <v>2016</v>
      </c>
      <c r="D362" s="568" t="s">
        <v>526</v>
      </c>
      <c r="E362" s="566">
        <v>81224.3</v>
      </c>
      <c r="F362" s="566">
        <v>0</v>
      </c>
      <c r="G362" s="566">
        <v>0</v>
      </c>
      <c r="H362" s="573">
        <f t="shared" si="20"/>
        <v>81224.3</v>
      </c>
      <c r="I362" s="566">
        <v>0</v>
      </c>
      <c r="J362" s="566">
        <v>0</v>
      </c>
      <c r="K362" s="566">
        <v>0</v>
      </c>
      <c r="L362" s="566">
        <v>0</v>
      </c>
      <c r="M362" s="573">
        <f t="shared" si="21"/>
        <v>0</v>
      </c>
      <c r="N362" s="566">
        <v>0</v>
      </c>
      <c r="O362" s="566">
        <v>0</v>
      </c>
      <c r="P362" s="566">
        <v>0</v>
      </c>
      <c r="Q362" s="566">
        <v>0</v>
      </c>
      <c r="R362" s="576">
        <f t="shared" si="22"/>
        <v>0</v>
      </c>
      <c r="S362" s="566">
        <v>0</v>
      </c>
      <c r="T362" s="566">
        <f t="shared" si="23"/>
        <v>81224.3</v>
      </c>
      <c r="U362" s="573">
        <v>0</v>
      </c>
      <c r="V362" s="566">
        <v>0</v>
      </c>
      <c r="W362" s="566">
        <v>0</v>
      </c>
      <c r="X362" s="274">
        <v>0</v>
      </c>
    </row>
    <row r="363" spans="2:24">
      <c r="B363" s="568" t="s">
        <v>701</v>
      </c>
      <c r="C363" s="568">
        <v>2016</v>
      </c>
      <c r="D363" s="568" t="s">
        <v>526</v>
      </c>
      <c r="E363" s="566">
        <v>12752.2</v>
      </c>
      <c r="F363" s="566">
        <v>8486.09</v>
      </c>
      <c r="G363" s="566">
        <v>0</v>
      </c>
      <c r="H363" s="573">
        <f t="shared" si="20"/>
        <v>21238.29</v>
      </c>
      <c r="I363" s="566">
        <v>37695.599999999999</v>
      </c>
      <c r="J363" s="566">
        <v>0</v>
      </c>
      <c r="K363" s="566">
        <v>0</v>
      </c>
      <c r="L363" s="566">
        <v>0</v>
      </c>
      <c r="M363" s="573">
        <f t="shared" si="21"/>
        <v>37695.599999999999</v>
      </c>
      <c r="N363" s="566">
        <v>0</v>
      </c>
      <c r="O363" s="566">
        <v>0</v>
      </c>
      <c r="P363" s="566">
        <v>0</v>
      </c>
      <c r="Q363" s="566">
        <v>0</v>
      </c>
      <c r="R363" s="576">
        <f t="shared" si="22"/>
        <v>0</v>
      </c>
      <c r="S363" s="566">
        <v>11330.6</v>
      </c>
      <c r="T363" s="566">
        <f t="shared" si="23"/>
        <v>70264.490000000005</v>
      </c>
      <c r="U363" s="573">
        <v>0</v>
      </c>
      <c r="V363" s="566">
        <v>0</v>
      </c>
      <c r="W363" s="566">
        <v>0</v>
      </c>
      <c r="X363" s="274">
        <v>0</v>
      </c>
    </row>
    <row r="364" spans="2:24">
      <c r="B364" s="568" t="s">
        <v>816</v>
      </c>
      <c r="C364" s="568">
        <v>2016</v>
      </c>
      <c r="D364" s="568" t="s">
        <v>526</v>
      </c>
      <c r="E364" s="566">
        <v>18340.2</v>
      </c>
      <c r="F364" s="566">
        <v>63313.1</v>
      </c>
      <c r="G364" s="566">
        <v>0</v>
      </c>
      <c r="H364" s="573">
        <f t="shared" si="20"/>
        <v>81653.3</v>
      </c>
      <c r="I364" s="566">
        <v>85575.5</v>
      </c>
      <c r="J364" s="566">
        <v>0</v>
      </c>
      <c r="K364" s="566">
        <v>0</v>
      </c>
      <c r="L364" s="566">
        <v>0</v>
      </c>
      <c r="M364" s="573">
        <f t="shared" si="21"/>
        <v>85575.5</v>
      </c>
      <c r="N364" s="566">
        <v>0</v>
      </c>
      <c r="O364" s="566">
        <v>0</v>
      </c>
      <c r="P364" s="566">
        <v>0</v>
      </c>
      <c r="Q364" s="566">
        <v>0</v>
      </c>
      <c r="R364" s="576">
        <f t="shared" si="22"/>
        <v>0</v>
      </c>
      <c r="S364" s="566">
        <v>1927.86</v>
      </c>
      <c r="T364" s="566">
        <f t="shared" si="23"/>
        <v>169156.65999999997</v>
      </c>
      <c r="U364" s="573">
        <v>0</v>
      </c>
      <c r="V364" s="566">
        <v>0</v>
      </c>
      <c r="W364" s="566">
        <v>0</v>
      </c>
      <c r="X364" s="274">
        <v>0</v>
      </c>
    </row>
    <row r="365" spans="2:24">
      <c r="B365" s="568" t="s">
        <v>654</v>
      </c>
      <c r="C365" s="568">
        <v>2016</v>
      </c>
      <c r="D365" s="568" t="s">
        <v>526</v>
      </c>
      <c r="E365" s="566">
        <v>39173.800000000003</v>
      </c>
      <c r="F365" s="566">
        <v>0</v>
      </c>
      <c r="G365" s="566">
        <v>0</v>
      </c>
      <c r="H365" s="573">
        <f t="shared" si="20"/>
        <v>39173.800000000003</v>
      </c>
      <c r="I365" s="566">
        <v>364581</v>
      </c>
      <c r="J365" s="566">
        <v>0</v>
      </c>
      <c r="K365" s="566">
        <v>0</v>
      </c>
      <c r="L365" s="566">
        <v>0</v>
      </c>
      <c r="M365" s="573">
        <f t="shared" si="21"/>
        <v>364581</v>
      </c>
      <c r="N365" s="566">
        <v>0</v>
      </c>
      <c r="O365" s="566">
        <v>0</v>
      </c>
      <c r="P365" s="566">
        <v>0</v>
      </c>
      <c r="Q365" s="566">
        <v>0</v>
      </c>
      <c r="R365" s="576">
        <f t="shared" si="22"/>
        <v>0</v>
      </c>
      <c r="S365" s="566">
        <v>407.64499999999998</v>
      </c>
      <c r="T365" s="566">
        <f t="shared" si="23"/>
        <v>404162.44500000001</v>
      </c>
      <c r="U365" s="573">
        <v>0</v>
      </c>
      <c r="V365" s="566">
        <v>0</v>
      </c>
      <c r="W365" s="566">
        <v>0</v>
      </c>
      <c r="X365" s="274">
        <v>0</v>
      </c>
    </row>
    <row r="366" spans="2:24">
      <c r="B366" s="568" t="s">
        <v>803</v>
      </c>
      <c r="C366" s="568">
        <v>2016</v>
      </c>
      <c r="D366" s="568" t="s">
        <v>526</v>
      </c>
      <c r="E366" s="566">
        <v>13517.3</v>
      </c>
      <c r="F366" s="566">
        <v>5421.56</v>
      </c>
      <c r="G366" s="566">
        <v>0</v>
      </c>
      <c r="H366" s="573">
        <f t="shared" si="20"/>
        <v>18938.86</v>
      </c>
      <c r="I366" s="566">
        <v>33418.5</v>
      </c>
      <c r="J366" s="566">
        <v>0</v>
      </c>
      <c r="K366" s="566">
        <v>0</v>
      </c>
      <c r="L366" s="566">
        <v>0</v>
      </c>
      <c r="M366" s="573">
        <f t="shared" si="21"/>
        <v>33418.5</v>
      </c>
      <c r="N366" s="566">
        <v>0</v>
      </c>
      <c r="O366" s="566">
        <v>0</v>
      </c>
      <c r="P366" s="566">
        <v>0</v>
      </c>
      <c r="Q366" s="566">
        <v>0</v>
      </c>
      <c r="R366" s="576">
        <f t="shared" si="22"/>
        <v>0</v>
      </c>
      <c r="S366" s="566">
        <v>443.54500000000002</v>
      </c>
      <c r="T366" s="566">
        <f t="shared" si="23"/>
        <v>52800.904999999999</v>
      </c>
      <c r="U366" s="573">
        <v>0</v>
      </c>
      <c r="V366" s="566">
        <v>0</v>
      </c>
      <c r="W366" s="566">
        <v>0</v>
      </c>
      <c r="X366" s="274">
        <v>0</v>
      </c>
    </row>
    <row r="367" spans="2:24">
      <c r="B367" s="568" t="s">
        <v>794</v>
      </c>
      <c r="C367" s="568">
        <v>2016</v>
      </c>
      <c r="D367" s="568" t="s">
        <v>526</v>
      </c>
      <c r="E367" s="566">
        <v>24900.9</v>
      </c>
      <c r="F367" s="566">
        <v>23902.799999999999</v>
      </c>
      <c r="G367" s="566">
        <v>0</v>
      </c>
      <c r="H367" s="573">
        <f t="shared" si="20"/>
        <v>48803.7</v>
      </c>
      <c r="I367" s="566">
        <v>430622</v>
      </c>
      <c r="J367" s="566">
        <v>0</v>
      </c>
      <c r="K367" s="566">
        <v>0</v>
      </c>
      <c r="L367" s="566">
        <v>0</v>
      </c>
      <c r="M367" s="573">
        <f t="shared" si="21"/>
        <v>430622</v>
      </c>
      <c r="N367" s="566">
        <v>0</v>
      </c>
      <c r="O367" s="566">
        <v>0</v>
      </c>
      <c r="P367" s="566">
        <v>0</v>
      </c>
      <c r="Q367" s="566">
        <v>0</v>
      </c>
      <c r="R367" s="576">
        <f t="shared" si="22"/>
        <v>0</v>
      </c>
      <c r="S367" s="566">
        <v>11007</v>
      </c>
      <c r="T367" s="566">
        <f t="shared" si="23"/>
        <v>490432.7</v>
      </c>
      <c r="U367" s="573">
        <v>0</v>
      </c>
      <c r="V367" s="566">
        <v>0</v>
      </c>
      <c r="W367" s="566">
        <v>0</v>
      </c>
      <c r="X367" s="274">
        <v>0</v>
      </c>
    </row>
    <row r="368" spans="2:24">
      <c r="B368" s="568" t="s">
        <v>777</v>
      </c>
      <c r="C368" s="568">
        <v>2016</v>
      </c>
      <c r="D368" s="568" t="s">
        <v>526</v>
      </c>
      <c r="E368" s="566">
        <v>30565.9</v>
      </c>
      <c r="F368" s="566">
        <v>0</v>
      </c>
      <c r="G368" s="566">
        <v>0</v>
      </c>
      <c r="H368" s="573">
        <f t="shared" si="20"/>
        <v>30565.9</v>
      </c>
      <c r="I368" s="566">
        <v>57152</v>
      </c>
      <c r="J368" s="566">
        <v>0</v>
      </c>
      <c r="K368" s="566">
        <v>0</v>
      </c>
      <c r="L368" s="566">
        <v>0</v>
      </c>
      <c r="M368" s="573">
        <f t="shared" si="21"/>
        <v>57152</v>
      </c>
      <c r="N368" s="566">
        <v>0</v>
      </c>
      <c r="O368" s="566">
        <v>0</v>
      </c>
      <c r="P368" s="566">
        <v>0</v>
      </c>
      <c r="Q368" s="566">
        <v>0</v>
      </c>
      <c r="R368" s="576">
        <f t="shared" si="22"/>
        <v>0</v>
      </c>
      <c r="S368" s="566">
        <v>5466.9</v>
      </c>
      <c r="T368" s="566">
        <f t="shared" si="23"/>
        <v>93184.799999999988</v>
      </c>
      <c r="U368" s="573">
        <v>0</v>
      </c>
      <c r="V368" s="566">
        <v>0</v>
      </c>
      <c r="W368" s="566">
        <v>0</v>
      </c>
      <c r="X368" s="274">
        <v>0</v>
      </c>
    </row>
    <row r="369" spans="2:24">
      <c r="B369" s="568" t="s">
        <v>795</v>
      </c>
      <c r="C369" s="568">
        <v>2016</v>
      </c>
      <c r="D369" s="568" t="s">
        <v>526</v>
      </c>
      <c r="E369" s="566">
        <v>63418.7</v>
      </c>
      <c r="F369" s="566">
        <v>34300.6</v>
      </c>
      <c r="G369" s="566">
        <v>0</v>
      </c>
      <c r="H369" s="573">
        <f t="shared" si="20"/>
        <v>97719.299999999988</v>
      </c>
      <c r="I369" s="566">
        <v>930253</v>
      </c>
      <c r="J369" s="566">
        <v>0</v>
      </c>
      <c r="K369" s="566">
        <v>0</v>
      </c>
      <c r="L369" s="566">
        <v>0</v>
      </c>
      <c r="M369" s="573">
        <f t="shared" si="21"/>
        <v>930253</v>
      </c>
      <c r="N369" s="566">
        <v>0</v>
      </c>
      <c r="O369" s="566">
        <v>0</v>
      </c>
      <c r="P369" s="566">
        <v>0</v>
      </c>
      <c r="Q369" s="566">
        <v>0</v>
      </c>
      <c r="R369" s="576">
        <f t="shared" si="22"/>
        <v>0</v>
      </c>
      <c r="S369" s="566">
        <v>53747.1</v>
      </c>
      <c r="T369" s="566">
        <f t="shared" si="23"/>
        <v>1081719.4000000001</v>
      </c>
      <c r="U369" s="573">
        <v>0</v>
      </c>
      <c r="V369" s="566">
        <v>0</v>
      </c>
      <c r="W369" s="566">
        <v>0</v>
      </c>
      <c r="X369" s="274">
        <v>0</v>
      </c>
    </row>
    <row r="370" spans="2:24">
      <c r="B370" s="568" t="s">
        <v>778</v>
      </c>
      <c r="C370" s="568">
        <v>2016</v>
      </c>
      <c r="D370" s="568" t="s">
        <v>526</v>
      </c>
      <c r="E370" s="566">
        <v>74899.100000000006</v>
      </c>
      <c r="F370" s="566">
        <v>90411.199999999997</v>
      </c>
      <c r="G370" s="566">
        <v>0</v>
      </c>
      <c r="H370" s="573">
        <f t="shared" si="20"/>
        <v>165310.29999999999</v>
      </c>
      <c r="I370" s="566">
        <v>976451</v>
      </c>
      <c r="J370" s="566">
        <v>0</v>
      </c>
      <c r="K370" s="566">
        <v>0</v>
      </c>
      <c r="L370" s="566">
        <v>0</v>
      </c>
      <c r="M370" s="573">
        <f t="shared" si="21"/>
        <v>976451</v>
      </c>
      <c r="N370" s="566">
        <v>0</v>
      </c>
      <c r="O370" s="566">
        <v>0</v>
      </c>
      <c r="P370" s="566">
        <v>0</v>
      </c>
      <c r="Q370" s="566">
        <v>0</v>
      </c>
      <c r="R370" s="576">
        <f t="shared" si="22"/>
        <v>0</v>
      </c>
      <c r="S370" s="566">
        <v>43449.3</v>
      </c>
      <c r="T370" s="566">
        <f t="shared" si="23"/>
        <v>1185210.6000000001</v>
      </c>
      <c r="U370" s="573">
        <v>0</v>
      </c>
      <c r="V370" s="566">
        <v>0</v>
      </c>
      <c r="W370" s="566">
        <v>0</v>
      </c>
      <c r="X370" s="274">
        <v>0</v>
      </c>
    </row>
    <row r="371" spans="2:24">
      <c r="B371" s="568" t="s">
        <v>804</v>
      </c>
      <c r="C371" s="568">
        <v>2016</v>
      </c>
      <c r="D371" s="568" t="s">
        <v>526</v>
      </c>
      <c r="E371" s="566">
        <v>64804.9</v>
      </c>
      <c r="F371" s="566">
        <v>18861</v>
      </c>
      <c r="G371" s="566">
        <v>0</v>
      </c>
      <c r="H371" s="573">
        <f t="shared" si="20"/>
        <v>83665.899999999994</v>
      </c>
      <c r="I371" s="566">
        <v>983679</v>
      </c>
      <c r="J371" s="566">
        <v>0</v>
      </c>
      <c r="K371" s="566">
        <v>0</v>
      </c>
      <c r="L371" s="566">
        <v>0</v>
      </c>
      <c r="M371" s="573">
        <f t="shared" si="21"/>
        <v>983679</v>
      </c>
      <c r="N371" s="566">
        <v>0</v>
      </c>
      <c r="O371" s="566">
        <v>0</v>
      </c>
      <c r="P371" s="566">
        <v>0</v>
      </c>
      <c r="Q371" s="566">
        <v>0</v>
      </c>
      <c r="R371" s="576">
        <f t="shared" si="22"/>
        <v>0</v>
      </c>
      <c r="S371" s="566">
        <v>24886</v>
      </c>
      <c r="T371" s="566">
        <f t="shared" si="23"/>
        <v>1092230.8999999999</v>
      </c>
      <c r="U371" s="573">
        <v>0</v>
      </c>
      <c r="V371" s="566">
        <v>0</v>
      </c>
      <c r="W371" s="566">
        <v>0</v>
      </c>
      <c r="X371" s="274">
        <v>0</v>
      </c>
    </row>
    <row r="372" spans="2:24">
      <c r="B372" s="568" t="s">
        <v>779</v>
      </c>
      <c r="C372" s="568">
        <v>2016</v>
      </c>
      <c r="D372" s="568" t="s">
        <v>526</v>
      </c>
      <c r="E372" s="566">
        <v>51400.9</v>
      </c>
      <c r="F372" s="566">
        <v>27750.9</v>
      </c>
      <c r="G372" s="566">
        <v>0</v>
      </c>
      <c r="H372" s="573">
        <f t="shared" si="20"/>
        <v>79151.8</v>
      </c>
      <c r="I372" s="566">
        <v>630640</v>
      </c>
      <c r="J372" s="566">
        <v>0</v>
      </c>
      <c r="K372" s="566">
        <v>0</v>
      </c>
      <c r="L372" s="566">
        <v>0</v>
      </c>
      <c r="M372" s="573">
        <f t="shared" si="21"/>
        <v>630640</v>
      </c>
      <c r="N372" s="566">
        <v>0</v>
      </c>
      <c r="O372" s="566">
        <v>0</v>
      </c>
      <c r="P372" s="566">
        <v>0</v>
      </c>
      <c r="Q372" s="566">
        <v>0</v>
      </c>
      <c r="R372" s="576">
        <f t="shared" si="22"/>
        <v>0</v>
      </c>
      <c r="S372" s="566">
        <v>26305.3</v>
      </c>
      <c r="T372" s="566">
        <f t="shared" si="23"/>
        <v>736097.10000000009</v>
      </c>
      <c r="U372" s="573">
        <v>0</v>
      </c>
      <c r="V372" s="566">
        <v>0</v>
      </c>
      <c r="W372" s="566">
        <v>0</v>
      </c>
      <c r="X372" s="274">
        <v>0</v>
      </c>
    </row>
    <row r="373" spans="2:24">
      <c r="B373" s="568" t="s">
        <v>811</v>
      </c>
      <c r="C373" s="568">
        <v>2016</v>
      </c>
      <c r="D373" s="568" t="s">
        <v>526</v>
      </c>
      <c r="E373" s="566">
        <v>33410.699999999997</v>
      </c>
      <c r="F373" s="566">
        <v>30249.8</v>
      </c>
      <c r="G373" s="566">
        <v>0</v>
      </c>
      <c r="H373" s="573">
        <f t="shared" si="20"/>
        <v>63660.5</v>
      </c>
      <c r="I373" s="566">
        <v>407757</v>
      </c>
      <c r="J373" s="566">
        <v>0</v>
      </c>
      <c r="K373" s="566">
        <v>0</v>
      </c>
      <c r="L373" s="566">
        <v>0</v>
      </c>
      <c r="M373" s="573">
        <f t="shared" si="21"/>
        <v>407757</v>
      </c>
      <c r="N373" s="566">
        <v>0</v>
      </c>
      <c r="O373" s="566">
        <v>0</v>
      </c>
      <c r="P373" s="566">
        <v>0</v>
      </c>
      <c r="Q373" s="566">
        <v>0</v>
      </c>
      <c r="R373" s="576">
        <f t="shared" si="22"/>
        <v>0</v>
      </c>
      <c r="S373" s="566">
        <v>33913</v>
      </c>
      <c r="T373" s="566">
        <f t="shared" si="23"/>
        <v>505330.5</v>
      </c>
      <c r="U373" s="573">
        <v>0</v>
      </c>
      <c r="V373" s="566">
        <v>0</v>
      </c>
      <c r="W373" s="566">
        <v>0</v>
      </c>
      <c r="X373" s="274">
        <v>0</v>
      </c>
    </row>
    <row r="374" spans="2:24">
      <c r="B374" s="568" t="s">
        <v>805</v>
      </c>
      <c r="C374" s="568">
        <v>2016</v>
      </c>
      <c r="D374" s="568" t="s">
        <v>526</v>
      </c>
      <c r="E374" s="566">
        <v>2269.5100000000002</v>
      </c>
      <c r="F374" s="566">
        <v>27578.1</v>
      </c>
      <c r="G374" s="566">
        <v>0</v>
      </c>
      <c r="H374" s="573">
        <f t="shared" si="20"/>
        <v>29847.61</v>
      </c>
      <c r="I374" s="566">
        <v>201893</v>
      </c>
      <c r="J374" s="566">
        <v>0</v>
      </c>
      <c r="K374" s="566">
        <v>0</v>
      </c>
      <c r="L374" s="566">
        <v>0</v>
      </c>
      <c r="M374" s="573">
        <f t="shared" si="21"/>
        <v>201893</v>
      </c>
      <c r="N374" s="566">
        <v>0</v>
      </c>
      <c r="O374" s="566">
        <v>0</v>
      </c>
      <c r="P374" s="566">
        <v>0</v>
      </c>
      <c r="Q374" s="566">
        <v>0</v>
      </c>
      <c r="R374" s="576">
        <f t="shared" si="22"/>
        <v>0</v>
      </c>
      <c r="S374" s="566">
        <v>6587.32</v>
      </c>
      <c r="T374" s="566">
        <f t="shared" si="23"/>
        <v>238327.93</v>
      </c>
      <c r="U374" s="573">
        <v>0</v>
      </c>
      <c r="V374" s="566">
        <v>0</v>
      </c>
      <c r="W374" s="566">
        <v>0</v>
      </c>
      <c r="X374" s="274">
        <v>0</v>
      </c>
    </row>
    <row r="375" spans="2:24">
      <c r="B375" s="568" t="s">
        <v>780</v>
      </c>
      <c r="C375" s="568">
        <v>2016</v>
      </c>
      <c r="D375" s="568" t="s">
        <v>526</v>
      </c>
      <c r="E375" s="566">
        <v>12580.6</v>
      </c>
      <c r="F375" s="566">
        <v>0</v>
      </c>
      <c r="G375" s="566">
        <v>0</v>
      </c>
      <c r="H375" s="573">
        <f t="shared" si="20"/>
        <v>12580.6</v>
      </c>
      <c r="I375" s="566">
        <v>73290</v>
      </c>
      <c r="J375" s="566">
        <v>0</v>
      </c>
      <c r="K375" s="566">
        <v>0</v>
      </c>
      <c r="L375" s="566">
        <v>0</v>
      </c>
      <c r="M375" s="573">
        <f t="shared" si="21"/>
        <v>73290</v>
      </c>
      <c r="N375" s="566">
        <v>0</v>
      </c>
      <c r="O375" s="566">
        <v>0</v>
      </c>
      <c r="P375" s="566">
        <v>0</v>
      </c>
      <c r="Q375" s="566">
        <v>0</v>
      </c>
      <c r="R375" s="576">
        <f t="shared" si="22"/>
        <v>0</v>
      </c>
      <c r="S375" s="566">
        <v>1953.69</v>
      </c>
      <c r="T375" s="566">
        <f t="shared" si="23"/>
        <v>87824.290000000008</v>
      </c>
      <c r="U375" s="573">
        <v>0</v>
      </c>
      <c r="V375" s="566">
        <v>0</v>
      </c>
      <c r="W375" s="566">
        <v>0</v>
      </c>
      <c r="X375" s="274">
        <v>0</v>
      </c>
    </row>
    <row r="376" spans="2:24">
      <c r="B376" s="568" t="s">
        <v>796</v>
      </c>
      <c r="C376" s="568">
        <v>2016</v>
      </c>
      <c r="D376" s="568" t="s">
        <v>526</v>
      </c>
      <c r="E376" s="566">
        <v>6658.77</v>
      </c>
      <c r="F376" s="566">
        <v>46131.199999999997</v>
      </c>
      <c r="G376" s="566">
        <v>0</v>
      </c>
      <c r="H376" s="573">
        <f t="shared" si="20"/>
        <v>52789.97</v>
      </c>
      <c r="I376" s="566">
        <v>243380</v>
      </c>
      <c r="J376" s="566">
        <v>0</v>
      </c>
      <c r="K376" s="566">
        <v>0</v>
      </c>
      <c r="L376" s="566">
        <v>0</v>
      </c>
      <c r="M376" s="573">
        <f t="shared" si="21"/>
        <v>243380</v>
      </c>
      <c r="N376" s="566">
        <v>0</v>
      </c>
      <c r="O376" s="566">
        <v>0</v>
      </c>
      <c r="P376" s="566">
        <v>1566912.953199995</v>
      </c>
      <c r="Q376" s="566">
        <v>1686452.5020000048</v>
      </c>
      <c r="R376" s="576">
        <f t="shared" si="22"/>
        <v>3253365.4551999997</v>
      </c>
      <c r="S376" s="566">
        <v>169679</v>
      </c>
      <c r="T376" s="566">
        <f t="shared" si="23"/>
        <v>3719214.4251999995</v>
      </c>
      <c r="U376" s="573">
        <v>0</v>
      </c>
      <c r="V376" s="566">
        <v>0</v>
      </c>
      <c r="W376" s="566">
        <v>0</v>
      </c>
      <c r="X376" s="274">
        <v>0</v>
      </c>
    </row>
    <row r="377" spans="2:24">
      <c r="B377" s="568" t="s">
        <v>797</v>
      </c>
      <c r="C377" s="568">
        <v>2016</v>
      </c>
      <c r="D377" s="568" t="s">
        <v>526</v>
      </c>
      <c r="E377" s="566">
        <v>15818.7</v>
      </c>
      <c r="F377" s="566">
        <v>0</v>
      </c>
      <c r="G377" s="566">
        <v>0</v>
      </c>
      <c r="H377" s="573">
        <f t="shared" si="20"/>
        <v>15818.7</v>
      </c>
      <c r="I377" s="566">
        <v>229641</v>
      </c>
      <c r="J377" s="566">
        <v>0</v>
      </c>
      <c r="K377" s="566">
        <v>0</v>
      </c>
      <c r="L377" s="566">
        <v>0</v>
      </c>
      <c r="M377" s="573">
        <f t="shared" si="21"/>
        <v>229641</v>
      </c>
      <c r="N377" s="566">
        <v>0</v>
      </c>
      <c r="O377" s="566">
        <v>0</v>
      </c>
      <c r="P377" s="566">
        <v>0</v>
      </c>
      <c r="Q377" s="566">
        <v>0</v>
      </c>
      <c r="R377" s="576">
        <f t="shared" si="22"/>
        <v>0</v>
      </c>
      <c r="S377" s="566">
        <v>0</v>
      </c>
      <c r="T377" s="566">
        <f t="shared" si="23"/>
        <v>245459.7</v>
      </c>
      <c r="U377" s="573">
        <v>0</v>
      </c>
      <c r="V377" s="566">
        <v>0</v>
      </c>
      <c r="W377" s="566">
        <v>0</v>
      </c>
      <c r="X377" s="274">
        <v>0</v>
      </c>
    </row>
    <row r="378" spans="2:24">
      <c r="B378" s="568" t="s">
        <v>781</v>
      </c>
      <c r="C378" s="568">
        <v>2016</v>
      </c>
      <c r="D378" s="568" t="s">
        <v>526</v>
      </c>
      <c r="E378" s="566">
        <v>0</v>
      </c>
      <c r="F378" s="566">
        <v>0</v>
      </c>
      <c r="G378" s="566">
        <v>0</v>
      </c>
      <c r="H378" s="573">
        <f t="shared" si="20"/>
        <v>0</v>
      </c>
      <c r="I378" s="566">
        <v>0</v>
      </c>
      <c r="J378" s="566">
        <v>0</v>
      </c>
      <c r="K378" s="566">
        <v>0</v>
      </c>
      <c r="L378" s="566">
        <v>0</v>
      </c>
      <c r="M378" s="573">
        <f t="shared" si="21"/>
        <v>0</v>
      </c>
      <c r="N378" s="566">
        <v>0</v>
      </c>
      <c r="O378" s="566">
        <v>0</v>
      </c>
      <c r="P378" s="566">
        <v>0</v>
      </c>
      <c r="Q378" s="566">
        <v>0</v>
      </c>
      <c r="R378" s="576">
        <f t="shared" si="22"/>
        <v>0</v>
      </c>
      <c r="S378" s="566">
        <v>0</v>
      </c>
      <c r="T378" s="566">
        <f t="shared" si="23"/>
        <v>0</v>
      </c>
      <c r="U378" s="573">
        <v>775336</v>
      </c>
      <c r="V378" s="566">
        <v>0</v>
      </c>
      <c r="W378" s="566">
        <v>0</v>
      </c>
      <c r="X378" s="274">
        <v>0</v>
      </c>
    </row>
    <row r="379" spans="2:24">
      <c r="B379" s="568" t="s">
        <v>798</v>
      </c>
      <c r="C379" s="568">
        <v>2016</v>
      </c>
      <c r="D379" s="568" t="s">
        <v>526</v>
      </c>
      <c r="E379" s="566">
        <v>125083</v>
      </c>
      <c r="F379" s="566">
        <v>0</v>
      </c>
      <c r="G379" s="566">
        <v>0</v>
      </c>
      <c r="H379" s="573">
        <f t="shared" si="20"/>
        <v>125083</v>
      </c>
      <c r="I379" s="566">
        <v>165393</v>
      </c>
      <c r="J379" s="566">
        <v>0</v>
      </c>
      <c r="K379" s="566">
        <v>0</v>
      </c>
      <c r="L379" s="566">
        <v>0</v>
      </c>
      <c r="M379" s="573">
        <f t="shared" si="21"/>
        <v>165393</v>
      </c>
      <c r="N379" s="566">
        <v>0</v>
      </c>
      <c r="O379" s="566">
        <v>0</v>
      </c>
      <c r="P379" s="566">
        <v>0</v>
      </c>
      <c r="Q379" s="566">
        <v>0</v>
      </c>
      <c r="R379" s="576">
        <f t="shared" si="22"/>
        <v>0</v>
      </c>
      <c r="S379" s="566">
        <v>0</v>
      </c>
      <c r="T379" s="566">
        <f t="shared" si="23"/>
        <v>290476</v>
      </c>
      <c r="U379" s="573">
        <v>0</v>
      </c>
      <c r="V379" s="566">
        <v>0</v>
      </c>
      <c r="W379" s="566">
        <v>0</v>
      </c>
      <c r="X379" s="274">
        <v>0</v>
      </c>
    </row>
    <row r="380" spans="2:24">
      <c r="B380" s="568" t="s">
        <v>642</v>
      </c>
      <c r="C380" s="568">
        <v>2016</v>
      </c>
      <c r="D380" s="568" t="s">
        <v>526</v>
      </c>
      <c r="E380" s="566">
        <v>1301760</v>
      </c>
      <c r="F380" s="566">
        <v>0</v>
      </c>
      <c r="G380" s="566">
        <v>0</v>
      </c>
      <c r="H380" s="573">
        <f t="shared" si="20"/>
        <v>1301760</v>
      </c>
      <c r="I380" s="566">
        <v>16591.8</v>
      </c>
      <c r="J380" s="566">
        <v>0</v>
      </c>
      <c r="K380" s="566">
        <v>0</v>
      </c>
      <c r="L380" s="566">
        <v>0</v>
      </c>
      <c r="M380" s="573">
        <f t="shared" si="21"/>
        <v>16591.8</v>
      </c>
      <c r="N380" s="566">
        <v>0</v>
      </c>
      <c r="O380" s="566">
        <v>0</v>
      </c>
      <c r="P380" s="566">
        <v>0</v>
      </c>
      <c r="Q380" s="566">
        <v>0</v>
      </c>
      <c r="R380" s="576">
        <f t="shared" si="22"/>
        <v>0</v>
      </c>
      <c r="S380" s="566">
        <v>0</v>
      </c>
      <c r="T380" s="566">
        <f t="shared" si="23"/>
        <v>1318351.8</v>
      </c>
      <c r="U380" s="573">
        <v>0</v>
      </c>
      <c r="V380" s="566">
        <v>0</v>
      </c>
      <c r="W380" s="566">
        <v>0</v>
      </c>
      <c r="X380" s="274">
        <v>0</v>
      </c>
    </row>
    <row r="381" spans="2:24">
      <c r="B381" s="568" t="s">
        <v>817</v>
      </c>
      <c r="C381" s="568">
        <v>2016</v>
      </c>
      <c r="D381" s="568" t="s">
        <v>526</v>
      </c>
      <c r="E381" s="566">
        <v>10443.799999999999</v>
      </c>
      <c r="F381" s="566">
        <v>0</v>
      </c>
      <c r="G381" s="566">
        <v>0</v>
      </c>
      <c r="H381" s="573">
        <f t="shared" si="20"/>
        <v>10443.799999999999</v>
      </c>
      <c r="I381" s="566">
        <v>14185.8</v>
      </c>
      <c r="J381" s="566">
        <v>0</v>
      </c>
      <c r="K381" s="566">
        <v>0</v>
      </c>
      <c r="L381" s="566">
        <v>0</v>
      </c>
      <c r="M381" s="573">
        <f t="shared" si="21"/>
        <v>14185.8</v>
      </c>
      <c r="N381" s="566">
        <v>0</v>
      </c>
      <c r="O381" s="566">
        <v>0</v>
      </c>
      <c r="P381" s="566">
        <v>0</v>
      </c>
      <c r="Q381" s="566">
        <v>0</v>
      </c>
      <c r="R381" s="576">
        <f t="shared" si="22"/>
        <v>0</v>
      </c>
      <c r="S381" s="566">
        <v>0</v>
      </c>
      <c r="T381" s="566">
        <f t="shared" si="23"/>
        <v>24629.599999999999</v>
      </c>
      <c r="U381" s="573">
        <v>0</v>
      </c>
      <c r="V381" s="566">
        <v>0</v>
      </c>
      <c r="W381" s="566">
        <v>0</v>
      </c>
      <c r="X381" s="274">
        <v>0</v>
      </c>
    </row>
    <row r="382" spans="2:24">
      <c r="B382" s="568" t="s">
        <v>812</v>
      </c>
      <c r="C382" s="568">
        <v>2016</v>
      </c>
      <c r="D382" s="568" t="s">
        <v>526</v>
      </c>
      <c r="E382" s="566">
        <v>30164.400000000001</v>
      </c>
      <c r="F382" s="566">
        <v>22537.5</v>
      </c>
      <c r="G382" s="566">
        <v>0</v>
      </c>
      <c r="H382" s="573">
        <f t="shared" si="20"/>
        <v>52701.9</v>
      </c>
      <c r="I382" s="566">
        <v>144067</v>
      </c>
      <c r="J382" s="566">
        <v>0</v>
      </c>
      <c r="K382" s="566">
        <v>0</v>
      </c>
      <c r="L382" s="566">
        <v>0</v>
      </c>
      <c r="M382" s="573">
        <f t="shared" si="21"/>
        <v>144067</v>
      </c>
      <c r="N382" s="566">
        <v>0</v>
      </c>
      <c r="O382" s="566">
        <v>0</v>
      </c>
      <c r="P382" s="566">
        <v>0</v>
      </c>
      <c r="Q382" s="566">
        <v>0</v>
      </c>
      <c r="R382" s="576">
        <f t="shared" si="22"/>
        <v>0</v>
      </c>
      <c r="S382" s="566">
        <v>0</v>
      </c>
      <c r="T382" s="566">
        <f t="shared" si="23"/>
        <v>196768.9</v>
      </c>
      <c r="U382" s="573">
        <v>0</v>
      </c>
      <c r="V382" s="566">
        <v>0</v>
      </c>
      <c r="W382" s="566">
        <v>0</v>
      </c>
      <c r="X382" s="274">
        <v>0</v>
      </c>
    </row>
    <row r="383" spans="2:24">
      <c r="B383" s="568" t="s">
        <v>818</v>
      </c>
      <c r="C383" s="568">
        <v>2016</v>
      </c>
      <c r="D383" s="568" t="s">
        <v>526</v>
      </c>
      <c r="E383" s="566">
        <v>14183.2</v>
      </c>
      <c r="F383" s="566">
        <v>0</v>
      </c>
      <c r="G383" s="566">
        <v>0</v>
      </c>
      <c r="H383" s="573">
        <f t="shared" si="20"/>
        <v>14183.2</v>
      </c>
      <c r="I383" s="566">
        <v>260790</v>
      </c>
      <c r="J383" s="566">
        <v>0</v>
      </c>
      <c r="K383" s="566">
        <v>0</v>
      </c>
      <c r="L383" s="566">
        <v>0</v>
      </c>
      <c r="M383" s="573">
        <f t="shared" si="21"/>
        <v>260790</v>
      </c>
      <c r="N383" s="566">
        <v>0</v>
      </c>
      <c r="O383" s="566">
        <v>0</v>
      </c>
      <c r="P383" s="566">
        <v>0</v>
      </c>
      <c r="Q383" s="566">
        <v>0</v>
      </c>
      <c r="R383" s="576">
        <f t="shared" si="22"/>
        <v>0</v>
      </c>
      <c r="S383" s="566">
        <v>0</v>
      </c>
      <c r="T383" s="566">
        <f t="shared" si="23"/>
        <v>274973.2</v>
      </c>
      <c r="U383" s="573">
        <v>0</v>
      </c>
      <c r="V383" s="566">
        <v>0</v>
      </c>
      <c r="W383" s="566">
        <v>0</v>
      </c>
      <c r="X383" s="274">
        <v>0</v>
      </c>
    </row>
    <row r="384" spans="2:24">
      <c r="B384" s="568" t="s">
        <v>782</v>
      </c>
      <c r="C384" s="568">
        <v>2016</v>
      </c>
      <c r="D384" s="568" t="s">
        <v>526</v>
      </c>
      <c r="E384" s="566">
        <v>38743.599999999999</v>
      </c>
      <c r="F384" s="566">
        <v>0</v>
      </c>
      <c r="G384" s="566">
        <v>0</v>
      </c>
      <c r="H384" s="573">
        <f t="shared" si="20"/>
        <v>38743.599999999999</v>
      </c>
      <c r="I384" s="566">
        <v>14812.2</v>
      </c>
      <c r="J384" s="566">
        <v>0</v>
      </c>
      <c r="K384" s="566">
        <v>0</v>
      </c>
      <c r="L384" s="566">
        <v>0</v>
      </c>
      <c r="M384" s="573">
        <f t="shared" si="21"/>
        <v>14812.2</v>
      </c>
      <c r="N384" s="566">
        <v>0</v>
      </c>
      <c r="O384" s="566">
        <v>0</v>
      </c>
      <c r="P384" s="566">
        <v>0</v>
      </c>
      <c r="Q384" s="566">
        <v>0</v>
      </c>
      <c r="R384" s="576">
        <f t="shared" si="22"/>
        <v>0</v>
      </c>
      <c r="S384" s="566">
        <v>0</v>
      </c>
      <c r="T384" s="566">
        <f t="shared" si="23"/>
        <v>53555.8</v>
      </c>
      <c r="U384" s="573">
        <v>0</v>
      </c>
      <c r="V384" s="566">
        <v>0</v>
      </c>
      <c r="W384" s="566">
        <v>0</v>
      </c>
      <c r="X384" s="274">
        <v>0</v>
      </c>
    </row>
    <row r="385" spans="2:24">
      <c r="B385" s="568" t="s">
        <v>702</v>
      </c>
      <c r="C385" s="568">
        <v>2016</v>
      </c>
      <c r="D385" s="568" t="s">
        <v>526</v>
      </c>
      <c r="E385" s="566">
        <v>38477.199999999997</v>
      </c>
      <c r="F385" s="566">
        <v>0</v>
      </c>
      <c r="G385" s="566">
        <v>0</v>
      </c>
      <c r="H385" s="573">
        <f t="shared" si="20"/>
        <v>38477.199999999997</v>
      </c>
      <c r="I385" s="566">
        <v>12660.9</v>
      </c>
      <c r="J385" s="566">
        <v>0</v>
      </c>
      <c r="K385" s="566">
        <v>0</v>
      </c>
      <c r="L385" s="566">
        <v>0</v>
      </c>
      <c r="M385" s="573">
        <f t="shared" si="21"/>
        <v>12660.9</v>
      </c>
      <c r="N385" s="566">
        <v>0</v>
      </c>
      <c r="O385" s="566">
        <v>0</v>
      </c>
      <c r="P385" s="566">
        <v>0</v>
      </c>
      <c r="Q385" s="566">
        <v>0</v>
      </c>
      <c r="R385" s="576">
        <f t="shared" si="22"/>
        <v>0</v>
      </c>
      <c r="S385" s="566">
        <v>0</v>
      </c>
      <c r="T385" s="566">
        <f t="shared" si="23"/>
        <v>51138.1</v>
      </c>
      <c r="U385" s="573">
        <v>0</v>
      </c>
      <c r="V385" s="566">
        <v>0</v>
      </c>
      <c r="W385" s="566">
        <v>0</v>
      </c>
      <c r="X385" s="274">
        <v>0</v>
      </c>
    </row>
    <row r="386" spans="2:24">
      <c r="B386" s="568" t="s">
        <v>819</v>
      </c>
      <c r="C386" s="568">
        <v>2016</v>
      </c>
      <c r="D386" s="568" t="s">
        <v>526</v>
      </c>
      <c r="E386" s="566">
        <v>40150</v>
      </c>
      <c r="F386" s="566">
        <v>0</v>
      </c>
      <c r="G386" s="566">
        <v>0</v>
      </c>
      <c r="H386" s="573">
        <f t="shared" ref="H386:H407" si="24">E386+F386+G386</f>
        <v>40150</v>
      </c>
      <c r="I386" s="566">
        <v>14844.2</v>
      </c>
      <c r="J386" s="566">
        <v>0</v>
      </c>
      <c r="K386" s="566">
        <v>0</v>
      </c>
      <c r="L386" s="566">
        <v>0</v>
      </c>
      <c r="M386" s="573">
        <f t="shared" ref="M386:M407" si="25">I386+J386+K386+L386</f>
        <v>14844.2</v>
      </c>
      <c r="N386" s="566">
        <v>0</v>
      </c>
      <c r="O386" s="566">
        <v>0</v>
      </c>
      <c r="P386" s="566">
        <v>0</v>
      </c>
      <c r="Q386" s="566">
        <v>0</v>
      </c>
      <c r="R386" s="576">
        <f t="shared" ref="R386:R407" si="26">N386+O386+P386+Q386</f>
        <v>0</v>
      </c>
      <c r="S386" s="566">
        <v>0</v>
      </c>
      <c r="T386" s="566">
        <f t="shared" ref="T386:T407" si="27">H386+M386+R386+S386</f>
        <v>54994.2</v>
      </c>
      <c r="U386" s="573">
        <v>0</v>
      </c>
      <c r="V386" s="566">
        <v>0</v>
      </c>
      <c r="W386" s="566">
        <v>0</v>
      </c>
      <c r="X386" s="274">
        <v>0</v>
      </c>
    </row>
    <row r="387" spans="2:24">
      <c r="B387" s="568" t="s">
        <v>813</v>
      </c>
      <c r="C387" s="568">
        <v>2016</v>
      </c>
      <c r="D387" s="568" t="s">
        <v>526</v>
      </c>
      <c r="E387" s="566">
        <v>40314.1</v>
      </c>
      <c r="F387" s="566">
        <v>0</v>
      </c>
      <c r="G387" s="566">
        <v>0</v>
      </c>
      <c r="H387" s="573">
        <f t="shared" si="24"/>
        <v>40314.1</v>
      </c>
      <c r="I387" s="566">
        <v>12558.7</v>
      </c>
      <c r="J387" s="566">
        <v>0</v>
      </c>
      <c r="K387" s="566">
        <v>0</v>
      </c>
      <c r="L387" s="566">
        <v>0</v>
      </c>
      <c r="M387" s="573">
        <f t="shared" si="25"/>
        <v>12558.7</v>
      </c>
      <c r="N387" s="566">
        <v>0</v>
      </c>
      <c r="O387" s="566">
        <v>0</v>
      </c>
      <c r="P387" s="566">
        <v>0</v>
      </c>
      <c r="Q387" s="566">
        <v>0</v>
      </c>
      <c r="R387" s="576">
        <f t="shared" si="26"/>
        <v>0</v>
      </c>
      <c r="S387" s="566">
        <v>0</v>
      </c>
      <c r="T387" s="566">
        <f t="shared" si="27"/>
        <v>52872.800000000003</v>
      </c>
      <c r="U387" s="573">
        <v>0</v>
      </c>
      <c r="V387" s="566">
        <v>0</v>
      </c>
      <c r="W387" s="566">
        <v>0</v>
      </c>
      <c r="X387" s="274">
        <v>0</v>
      </c>
    </row>
    <row r="388" spans="2:24">
      <c r="B388" s="568" t="s">
        <v>806</v>
      </c>
      <c r="C388" s="568">
        <v>2016</v>
      </c>
      <c r="D388" s="568" t="s">
        <v>526</v>
      </c>
      <c r="E388" s="566">
        <v>39619.300000000003</v>
      </c>
      <c r="F388" s="566">
        <v>0</v>
      </c>
      <c r="G388" s="566">
        <v>0</v>
      </c>
      <c r="H388" s="573">
        <f t="shared" si="24"/>
        <v>39619.300000000003</v>
      </c>
      <c r="I388" s="566">
        <v>15358.9</v>
      </c>
      <c r="J388" s="566">
        <v>0</v>
      </c>
      <c r="K388" s="566">
        <v>0</v>
      </c>
      <c r="L388" s="566">
        <v>0</v>
      </c>
      <c r="M388" s="573">
        <f t="shared" si="25"/>
        <v>15358.9</v>
      </c>
      <c r="N388" s="566">
        <v>0</v>
      </c>
      <c r="O388" s="566">
        <v>0</v>
      </c>
      <c r="P388" s="566">
        <v>0</v>
      </c>
      <c r="Q388" s="566">
        <v>0</v>
      </c>
      <c r="R388" s="576">
        <f t="shared" si="26"/>
        <v>0</v>
      </c>
      <c r="S388" s="566">
        <v>0</v>
      </c>
      <c r="T388" s="566">
        <f t="shared" si="27"/>
        <v>54978.200000000004</v>
      </c>
      <c r="U388" s="573">
        <v>0</v>
      </c>
      <c r="V388" s="566">
        <v>0</v>
      </c>
      <c r="W388" s="566">
        <v>0</v>
      </c>
      <c r="X388" s="274">
        <v>0</v>
      </c>
    </row>
    <row r="389" spans="2:24">
      <c r="B389" s="568" t="s">
        <v>814</v>
      </c>
      <c r="C389" s="568">
        <v>2016</v>
      </c>
      <c r="D389" s="568" t="s">
        <v>526</v>
      </c>
      <c r="E389" s="566">
        <v>39279.5</v>
      </c>
      <c r="F389" s="566">
        <v>0</v>
      </c>
      <c r="G389" s="566">
        <v>0</v>
      </c>
      <c r="H389" s="573">
        <f t="shared" si="24"/>
        <v>39279.5</v>
      </c>
      <c r="I389" s="566">
        <v>14841.2</v>
      </c>
      <c r="J389" s="566">
        <v>0</v>
      </c>
      <c r="K389" s="566">
        <v>0</v>
      </c>
      <c r="L389" s="566">
        <v>0</v>
      </c>
      <c r="M389" s="573">
        <f t="shared" si="25"/>
        <v>14841.2</v>
      </c>
      <c r="N389" s="566">
        <v>0</v>
      </c>
      <c r="O389" s="566">
        <v>0</v>
      </c>
      <c r="P389" s="566">
        <v>0</v>
      </c>
      <c r="Q389" s="566">
        <v>0</v>
      </c>
      <c r="R389" s="576">
        <f t="shared" si="26"/>
        <v>0</v>
      </c>
      <c r="S389" s="566">
        <v>0</v>
      </c>
      <c r="T389" s="566">
        <f t="shared" si="27"/>
        <v>54120.7</v>
      </c>
      <c r="U389" s="573">
        <v>0</v>
      </c>
      <c r="V389" s="566">
        <v>0</v>
      </c>
      <c r="W389" s="566">
        <v>0</v>
      </c>
      <c r="X389" s="274">
        <v>0</v>
      </c>
    </row>
    <row r="390" spans="2:24">
      <c r="B390" s="568" t="s">
        <v>820</v>
      </c>
      <c r="C390" s="568">
        <v>2016</v>
      </c>
      <c r="D390" s="568" t="s">
        <v>526</v>
      </c>
      <c r="E390" s="566">
        <v>9220.52</v>
      </c>
      <c r="F390" s="566">
        <v>0</v>
      </c>
      <c r="G390" s="566">
        <v>0</v>
      </c>
      <c r="H390" s="573">
        <f t="shared" si="24"/>
        <v>9220.52</v>
      </c>
      <c r="I390" s="566">
        <v>68107.100000000006</v>
      </c>
      <c r="J390" s="566">
        <v>0</v>
      </c>
      <c r="K390" s="566">
        <v>0</v>
      </c>
      <c r="L390" s="566">
        <v>0</v>
      </c>
      <c r="M390" s="573">
        <f t="shared" si="25"/>
        <v>68107.100000000006</v>
      </c>
      <c r="N390" s="566">
        <v>0</v>
      </c>
      <c r="O390" s="566">
        <v>48752.618999999999</v>
      </c>
      <c r="P390" s="566">
        <v>0</v>
      </c>
      <c r="Q390" s="566">
        <v>0</v>
      </c>
      <c r="R390" s="576">
        <f t="shared" si="26"/>
        <v>48752.618999999999</v>
      </c>
      <c r="S390" s="566">
        <v>1784.94</v>
      </c>
      <c r="T390" s="566">
        <f t="shared" si="27"/>
        <v>127865.179</v>
      </c>
      <c r="U390" s="573">
        <v>0</v>
      </c>
      <c r="V390" s="566">
        <v>0</v>
      </c>
      <c r="W390" s="566">
        <v>0</v>
      </c>
      <c r="X390" s="274">
        <v>0</v>
      </c>
    </row>
    <row r="391" spans="2:24">
      <c r="B391" s="568" t="s">
        <v>821</v>
      </c>
      <c r="C391" s="568">
        <v>2016</v>
      </c>
      <c r="D391" s="568" t="s">
        <v>526</v>
      </c>
      <c r="E391" s="566">
        <v>5120.55</v>
      </c>
      <c r="F391" s="566">
        <v>0</v>
      </c>
      <c r="G391" s="566">
        <v>0</v>
      </c>
      <c r="H391" s="573">
        <f t="shared" si="24"/>
        <v>5120.55</v>
      </c>
      <c r="I391" s="566">
        <v>74642.3</v>
      </c>
      <c r="J391" s="566">
        <v>0</v>
      </c>
      <c r="K391" s="566">
        <v>0</v>
      </c>
      <c r="L391" s="566">
        <v>0</v>
      </c>
      <c r="M391" s="573">
        <f t="shared" si="25"/>
        <v>74642.3</v>
      </c>
      <c r="N391" s="566">
        <v>0</v>
      </c>
      <c r="O391" s="566">
        <v>0</v>
      </c>
      <c r="P391" s="566">
        <v>0</v>
      </c>
      <c r="Q391" s="566">
        <v>0</v>
      </c>
      <c r="R391" s="576">
        <f t="shared" si="26"/>
        <v>0</v>
      </c>
      <c r="S391" s="566">
        <v>734.64</v>
      </c>
      <c r="T391" s="566">
        <f t="shared" si="27"/>
        <v>80497.490000000005</v>
      </c>
      <c r="U391" s="573">
        <v>0</v>
      </c>
      <c r="V391" s="566">
        <v>0</v>
      </c>
      <c r="W391" s="566">
        <v>0</v>
      </c>
      <c r="X391" s="274">
        <v>0</v>
      </c>
    </row>
    <row r="392" spans="2:24">
      <c r="B392" s="568" t="s">
        <v>799</v>
      </c>
      <c r="C392" s="568">
        <v>2016</v>
      </c>
      <c r="D392" s="568" t="s">
        <v>526</v>
      </c>
      <c r="E392" s="566">
        <v>0</v>
      </c>
      <c r="F392" s="566">
        <v>0</v>
      </c>
      <c r="G392" s="566">
        <v>0</v>
      </c>
      <c r="H392" s="573">
        <f t="shared" si="24"/>
        <v>0</v>
      </c>
      <c r="I392" s="566">
        <v>0</v>
      </c>
      <c r="J392" s="566">
        <v>0</v>
      </c>
      <c r="K392" s="566">
        <v>0</v>
      </c>
      <c r="L392" s="566">
        <v>0</v>
      </c>
      <c r="M392" s="573">
        <f t="shared" si="25"/>
        <v>0</v>
      </c>
      <c r="N392" s="566">
        <v>0</v>
      </c>
      <c r="O392" s="566">
        <v>0</v>
      </c>
      <c r="P392" s="566">
        <v>0</v>
      </c>
      <c r="Q392" s="566">
        <v>0</v>
      </c>
      <c r="R392" s="576">
        <f t="shared" si="26"/>
        <v>0</v>
      </c>
      <c r="S392" s="566">
        <v>0</v>
      </c>
      <c r="T392" s="566">
        <f t="shared" si="27"/>
        <v>0</v>
      </c>
      <c r="U392" s="573">
        <v>0</v>
      </c>
      <c r="V392" s="566">
        <v>0</v>
      </c>
      <c r="W392" s="566">
        <v>0</v>
      </c>
      <c r="X392" s="274">
        <v>0</v>
      </c>
    </row>
    <row r="393" spans="2:24">
      <c r="B393" s="568" t="s">
        <v>643</v>
      </c>
      <c r="C393" s="568">
        <v>2016</v>
      </c>
      <c r="D393" s="568" t="s">
        <v>526</v>
      </c>
      <c r="E393" s="566">
        <v>6776.22</v>
      </c>
      <c r="F393" s="566">
        <v>474.71</v>
      </c>
      <c r="G393" s="566">
        <v>0</v>
      </c>
      <c r="H393" s="573">
        <f t="shared" si="24"/>
        <v>7250.93</v>
      </c>
      <c r="I393" s="566">
        <v>18629.8</v>
      </c>
      <c r="J393" s="566">
        <v>0</v>
      </c>
      <c r="K393" s="566">
        <v>0</v>
      </c>
      <c r="L393" s="566">
        <v>0</v>
      </c>
      <c r="M393" s="573">
        <f t="shared" si="25"/>
        <v>18629.8</v>
      </c>
      <c r="N393" s="566">
        <v>1750</v>
      </c>
      <c r="O393" s="566">
        <v>0</v>
      </c>
      <c r="P393" s="566">
        <v>0</v>
      </c>
      <c r="Q393" s="566">
        <v>0</v>
      </c>
      <c r="R393" s="576">
        <f t="shared" si="26"/>
        <v>1750</v>
      </c>
      <c r="S393" s="566">
        <v>2559.5</v>
      </c>
      <c r="T393" s="566">
        <f t="shared" si="27"/>
        <v>30190.23</v>
      </c>
      <c r="U393" s="573">
        <v>0</v>
      </c>
      <c r="V393" s="566">
        <v>0</v>
      </c>
      <c r="W393" s="566">
        <v>0</v>
      </c>
      <c r="X393" s="274">
        <v>0</v>
      </c>
    </row>
    <row r="394" spans="2:24">
      <c r="B394" s="568" t="s">
        <v>786</v>
      </c>
      <c r="C394" s="568">
        <v>2016</v>
      </c>
      <c r="D394" s="568" t="s">
        <v>526</v>
      </c>
      <c r="E394" s="566">
        <v>9033.25</v>
      </c>
      <c r="F394" s="566">
        <v>0</v>
      </c>
      <c r="G394" s="566">
        <v>0</v>
      </c>
      <c r="H394" s="573">
        <f t="shared" si="24"/>
        <v>9033.25</v>
      </c>
      <c r="I394" s="566">
        <v>0</v>
      </c>
      <c r="J394" s="566">
        <v>0</v>
      </c>
      <c r="K394" s="566">
        <v>0</v>
      </c>
      <c r="L394" s="566">
        <v>0</v>
      </c>
      <c r="M394" s="573">
        <f t="shared" si="25"/>
        <v>0</v>
      </c>
      <c r="N394" s="566">
        <v>0</v>
      </c>
      <c r="O394" s="566">
        <v>0</v>
      </c>
      <c r="P394" s="566">
        <v>0</v>
      </c>
      <c r="Q394" s="566">
        <v>0</v>
      </c>
      <c r="R394" s="576">
        <f t="shared" si="26"/>
        <v>0</v>
      </c>
      <c r="S394" s="566">
        <v>225000</v>
      </c>
      <c r="T394" s="566">
        <f t="shared" si="27"/>
        <v>234033.25</v>
      </c>
      <c r="U394" s="573">
        <v>0</v>
      </c>
      <c r="V394" s="566">
        <v>0</v>
      </c>
      <c r="W394" s="566">
        <v>0</v>
      </c>
      <c r="X394" s="274">
        <v>0</v>
      </c>
    </row>
    <row r="395" spans="2:24">
      <c r="B395" s="568" t="s">
        <v>783</v>
      </c>
      <c r="C395" s="568">
        <v>2016</v>
      </c>
      <c r="D395" s="568" t="s">
        <v>526</v>
      </c>
      <c r="E395" s="566">
        <v>1747.15</v>
      </c>
      <c r="F395" s="566">
        <v>0</v>
      </c>
      <c r="G395" s="566">
        <v>0</v>
      </c>
      <c r="H395" s="573">
        <f t="shared" si="24"/>
        <v>1747.15</v>
      </c>
      <c r="I395" s="566">
        <v>65605.899999999994</v>
      </c>
      <c r="J395" s="566">
        <v>0</v>
      </c>
      <c r="K395" s="566">
        <v>0</v>
      </c>
      <c r="L395" s="566">
        <v>0</v>
      </c>
      <c r="M395" s="573">
        <f t="shared" si="25"/>
        <v>65605.899999999994</v>
      </c>
      <c r="N395" s="566">
        <v>0</v>
      </c>
      <c r="O395" s="566">
        <v>0</v>
      </c>
      <c r="P395" s="566">
        <v>0</v>
      </c>
      <c r="Q395" s="566">
        <v>0</v>
      </c>
      <c r="R395" s="576">
        <f t="shared" si="26"/>
        <v>0</v>
      </c>
      <c r="S395" s="566">
        <v>0</v>
      </c>
      <c r="T395" s="566">
        <f t="shared" si="27"/>
        <v>67353.049999999988</v>
      </c>
      <c r="U395" s="573">
        <v>0</v>
      </c>
      <c r="V395" s="566">
        <v>0</v>
      </c>
      <c r="W395" s="566">
        <v>0</v>
      </c>
      <c r="X395" s="274">
        <v>0</v>
      </c>
    </row>
    <row r="396" spans="2:24">
      <c r="B396" s="568" t="s">
        <v>787</v>
      </c>
      <c r="C396" s="568">
        <v>2016</v>
      </c>
      <c r="D396" s="568" t="s">
        <v>526</v>
      </c>
      <c r="E396" s="566">
        <v>0</v>
      </c>
      <c r="F396" s="566">
        <v>0</v>
      </c>
      <c r="G396" s="566">
        <v>0</v>
      </c>
      <c r="H396" s="573">
        <f t="shared" si="24"/>
        <v>0</v>
      </c>
      <c r="I396" s="566">
        <v>0</v>
      </c>
      <c r="J396" s="566">
        <v>0</v>
      </c>
      <c r="K396" s="566">
        <v>0</v>
      </c>
      <c r="L396" s="566">
        <v>0</v>
      </c>
      <c r="M396" s="573">
        <f t="shared" si="25"/>
        <v>0</v>
      </c>
      <c r="N396" s="566">
        <v>0</v>
      </c>
      <c r="O396" s="566">
        <v>0</v>
      </c>
      <c r="P396" s="566">
        <v>0</v>
      </c>
      <c r="Q396" s="566">
        <v>0</v>
      </c>
      <c r="R396" s="576">
        <f t="shared" si="26"/>
        <v>0</v>
      </c>
      <c r="S396" s="566">
        <v>0</v>
      </c>
      <c r="T396" s="566">
        <f t="shared" si="27"/>
        <v>0</v>
      </c>
      <c r="U396" s="573">
        <v>0</v>
      </c>
      <c r="V396" s="566">
        <v>0</v>
      </c>
      <c r="W396" s="566">
        <v>0</v>
      </c>
      <c r="X396" s="274">
        <v>0</v>
      </c>
    </row>
    <row r="397" spans="2:24">
      <c r="B397" s="568" t="s">
        <v>784</v>
      </c>
      <c r="C397" s="568">
        <v>2016</v>
      </c>
      <c r="D397" s="568" t="s">
        <v>526</v>
      </c>
      <c r="E397" s="566">
        <v>16185.7</v>
      </c>
      <c r="F397" s="566">
        <v>11500</v>
      </c>
      <c r="G397" s="566">
        <v>0</v>
      </c>
      <c r="H397" s="573">
        <f t="shared" si="24"/>
        <v>27685.7</v>
      </c>
      <c r="I397" s="566">
        <v>316042</v>
      </c>
      <c r="J397" s="566">
        <v>0</v>
      </c>
      <c r="K397" s="566">
        <v>0</v>
      </c>
      <c r="L397" s="566">
        <v>0</v>
      </c>
      <c r="M397" s="573">
        <f t="shared" si="25"/>
        <v>316042</v>
      </c>
      <c r="N397" s="566">
        <v>0</v>
      </c>
      <c r="O397" s="566">
        <v>0</v>
      </c>
      <c r="P397" s="566">
        <v>0</v>
      </c>
      <c r="Q397" s="566">
        <v>0</v>
      </c>
      <c r="R397" s="576">
        <f t="shared" si="26"/>
        <v>0</v>
      </c>
      <c r="S397" s="566">
        <v>8891.36</v>
      </c>
      <c r="T397" s="566">
        <f t="shared" si="27"/>
        <v>352619.06</v>
      </c>
      <c r="U397" s="573">
        <v>0</v>
      </c>
      <c r="V397" s="566">
        <v>0</v>
      </c>
      <c r="W397" s="566">
        <v>0</v>
      </c>
      <c r="X397" s="274">
        <v>0</v>
      </c>
    </row>
    <row r="398" spans="2:24">
      <c r="B398" s="568" t="s">
        <v>800</v>
      </c>
      <c r="C398" s="568">
        <v>2016</v>
      </c>
      <c r="D398" s="568" t="s">
        <v>526</v>
      </c>
      <c r="E398" s="566">
        <v>982449</v>
      </c>
      <c r="F398" s="566">
        <v>0</v>
      </c>
      <c r="G398" s="566">
        <v>0</v>
      </c>
      <c r="H398" s="573">
        <f t="shared" si="24"/>
        <v>982449</v>
      </c>
      <c r="I398" s="566">
        <v>1240.26</v>
      </c>
      <c r="J398" s="566">
        <v>0</v>
      </c>
      <c r="K398" s="566">
        <v>0</v>
      </c>
      <c r="L398" s="566">
        <v>0</v>
      </c>
      <c r="M398" s="573">
        <f t="shared" si="25"/>
        <v>1240.26</v>
      </c>
      <c r="N398" s="566">
        <v>0</v>
      </c>
      <c r="O398" s="566">
        <v>0</v>
      </c>
      <c r="P398" s="566">
        <v>0</v>
      </c>
      <c r="Q398" s="566">
        <v>0</v>
      </c>
      <c r="R398" s="576">
        <f t="shared" si="26"/>
        <v>0</v>
      </c>
      <c r="S398" s="566">
        <v>0</v>
      </c>
      <c r="T398" s="566">
        <f t="shared" si="27"/>
        <v>983689.26</v>
      </c>
      <c r="U398" s="573">
        <v>0</v>
      </c>
      <c r="V398" s="566">
        <v>0</v>
      </c>
      <c r="W398" s="566">
        <v>0</v>
      </c>
      <c r="X398" s="274">
        <v>0</v>
      </c>
    </row>
    <row r="399" spans="2:24">
      <c r="B399" s="568" t="s">
        <v>801</v>
      </c>
      <c r="C399" s="568">
        <v>2016</v>
      </c>
      <c r="D399" s="568" t="s">
        <v>526</v>
      </c>
      <c r="E399" s="566">
        <v>13176.8</v>
      </c>
      <c r="F399" s="566">
        <v>0</v>
      </c>
      <c r="G399" s="566">
        <v>0</v>
      </c>
      <c r="H399" s="573">
        <f t="shared" si="24"/>
        <v>13176.8</v>
      </c>
      <c r="I399" s="566">
        <v>79412.5</v>
      </c>
      <c r="J399" s="566">
        <v>0</v>
      </c>
      <c r="K399" s="566">
        <v>0</v>
      </c>
      <c r="L399" s="566">
        <v>0</v>
      </c>
      <c r="M399" s="573">
        <f t="shared" si="25"/>
        <v>79412.5</v>
      </c>
      <c r="N399" s="566">
        <v>0</v>
      </c>
      <c r="O399" s="566">
        <v>0</v>
      </c>
      <c r="P399" s="566">
        <v>0</v>
      </c>
      <c r="Q399" s="566">
        <v>0</v>
      </c>
      <c r="R399" s="576">
        <f t="shared" si="26"/>
        <v>0</v>
      </c>
      <c r="S399" s="566">
        <v>8772.3799999999992</v>
      </c>
      <c r="T399" s="566">
        <f t="shared" si="27"/>
        <v>101361.68000000001</v>
      </c>
      <c r="U399" s="573">
        <v>0</v>
      </c>
      <c r="V399" s="566">
        <v>0</v>
      </c>
      <c r="W399" s="566">
        <v>0</v>
      </c>
      <c r="X399" s="274">
        <v>0</v>
      </c>
    </row>
    <row r="400" spans="2:24">
      <c r="B400" s="568" t="s">
        <v>822</v>
      </c>
      <c r="C400" s="568">
        <v>2016</v>
      </c>
      <c r="D400" s="568" t="s">
        <v>526</v>
      </c>
      <c r="E400" s="566">
        <v>0</v>
      </c>
      <c r="F400" s="566">
        <v>0</v>
      </c>
      <c r="G400" s="566">
        <v>0</v>
      </c>
      <c r="H400" s="573">
        <f t="shared" si="24"/>
        <v>0</v>
      </c>
      <c r="I400" s="566">
        <v>0</v>
      </c>
      <c r="J400" s="566">
        <v>0</v>
      </c>
      <c r="K400" s="566">
        <v>0</v>
      </c>
      <c r="L400" s="566">
        <v>0</v>
      </c>
      <c r="M400" s="573">
        <f t="shared" si="25"/>
        <v>0</v>
      </c>
      <c r="N400" s="566">
        <v>0</v>
      </c>
      <c r="O400" s="566">
        <v>0</v>
      </c>
      <c r="P400" s="566">
        <v>0</v>
      </c>
      <c r="Q400" s="566">
        <v>0</v>
      </c>
      <c r="R400" s="576">
        <f t="shared" si="26"/>
        <v>0</v>
      </c>
      <c r="S400" s="566">
        <v>0</v>
      </c>
      <c r="T400" s="566">
        <f t="shared" si="27"/>
        <v>0</v>
      </c>
      <c r="U400" s="573">
        <v>0</v>
      </c>
      <c r="V400" s="566">
        <v>0</v>
      </c>
      <c r="W400" s="566">
        <v>0</v>
      </c>
      <c r="X400" s="274">
        <v>0</v>
      </c>
    </row>
    <row r="401" spans="2:24">
      <c r="B401" s="568" t="s">
        <v>815</v>
      </c>
      <c r="C401" s="568">
        <v>2016</v>
      </c>
      <c r="D401" s="568" t="s">
        <v>526</v>
      </c>
      <c r="E401" s="566">
        <v>0</v>
      </c>
      <c r="F401" s="566">
        <v>0</v>
      </c>
      <c r="G401" s="566">
        <v>0</v>
      </c>
      <c r="H401" s="573">
        <f t="shared" si="24"/>
        <v>0</v>
      </c>
      <c r="I401" s="566">
        <v>0</v>
      </c>
      <c r="J401" s="566">
        <v>0</v>
      </c>
      <c r="K401" s="566">
        <v>0</v>
      </c>
      <c r="L401" s="566">
        <v>0</v>
      </c>
      <c r="M401" s="573">
        <f t="shared" si="25"/>
        <v>0</v>
      </c>
      <c r="N401" s="566">
        <v>0</v>
      </c>
      <c r="O401" s="566">
        <v>0</v>
      </c>
      <c r="P401" s="566">
        <v>0</v>
      </c>
      <c r="Q401" s="566">
        <v>0</v>
      </c>
      <c r="R401" s="576">
        <f t="shared" si="26"/>
        <v>0</v>
      </c>
      <c r="S401" s="566">
        <v>0</v>
      </c>
      <c r="T401" s="566">
        <f t="shared" si="27"/>
        <v>0</v>
      </c>
      <c r="U401" s="573">
        <v>0</v>
      </c>
      <c r="V401" s="566">
        <v>0</v>
      </c>
      <c r="W401" s="566">
        <v>0</v>
      </c>
      <c r="X401" s="274">
        <v>0</v>
      </c>
    </row>
    <row r="402" spans="2:24">
      <c r="B402" s="568" t="s">
        <v>807</v>
      </c>
      <c r="C402" s="568">
        <v>2016</v>
      </c>
      <c r="D402" s="568" t="s">
        <v>526</v>
      </c>
      <c r="E402" s="566">
        <v>8227.4599999999991</v>
      </c>
      <c r="F402" s="566">
        <v>0</v>
      </c>
      <c r="G402" s="566">
        <v>0</v>
      </c>
      <c r="H402" s="573">
        <f t="shared" si="24"/>
        <v>8227.4599999999991</v>
      </c>
      <c r="I402" s="566">
        <v>35834.699999999997</v>
      </c>
      <c r="J402" s="566">
        <v>0</v>
      </c>
      <c r="K402" s="566">
        <v>0</v>
      </c>
      <c r="L402" s="566">
        <v>0</v>
      </c>
      <c r="M402" s="573">
        <f t="shared" si="25"/>
        <v>35834.699999999997</v>
      </c>
      <c r="N402" s="566">
        <v>0</v>
      </c>
      <c r="O402" s="566">
        <v>0</v>
      </c>
      <c r="P402" s="566">
        <v>0</v>
      </c>
      <c r="Q402" s="566">
        <v>0</v>
      </c>
      <c r="R402" s="576">
        <f t="shared" si="26"/>
        <v>0</v>
      </c>
      <c r="S402" s="566">
        <v>868.93899999999996</v>
      </c>
      <c r="T402" s="566">
        <f t="shared" si="27"/>
        <v>44931.098999999995</v>
      </c>
      <c r="U402" s="573">
        <v>0</v>
      </c>
      <c r="V402" s="566">
        <v>0</v>
      </c>
      <c r="W402" s="566">
        <v>0</v>
      </c>
      <c r="X402" s="274">
        <v>0</v>
      </c>
    </row>
    <row r="403" spans="2:24">
      <c r="B403" s="568" t="s">
        <v>655</v>
      </c>
      <c r="C403" s="568">
        <v>2016</v>
      </c>
      <c r="D403" s="568" t="s">
        <v>526</v>
      </c>
      <c r="E403" s="566">
        <v>-2.6987000000000001</v>
      </c>
      <c r="F403" s="566">
        <v>0</v>
      </c>
      <c r="G403" s="566">
        <v>0</v>
      </c>
      <c r="H403" s="573">
        <f t="shared" si="24"/>
        <v>-2.6987000000000001</v>
      </c>
      <c r="I403" s="566">
        <v>-68.16</v>
      </c>
      <c r="J403" s="566">
        <v>0</v>
      </c>
      <c r="K403" s="566">
        <v>0</v>
      </c>
      <c r="L403" s="566">
        <v>0</v>
      </c>
      <c r="M403" s="573">
        <f t="shared" si="25"/>
        <v>-68.16</v>
      </c>
      <c r="N403" s="566">
        <v>0</v>
      </c>
      <c r="O403" s="566">
        <v>0</v>
      </c>
      <c r="P403" s="566">
        <v>0</v>
      </c>
      <c r="Q403" s="566">
        <v>0</v>
      </c>
      <c r="R403" s="576">
        <f t="shared" si="26"/>
        <v>0</v>
      </c>
      <c r="S403" s="566">
        <v>0</v>
      </c>
      <c r="T403" s="566">
        <f t="shared" si="27"/>
        <v>-70.858699999999999</v>
      </c>
      <c r="U403" s="573">
        <v>0</v>
      </c>
      <c r="V403" s="566">
        <v>0</v>
      </c>
      <c r="W403" s="566">
        <v>0</v>
      </c>
      <c r="X403" s="274">
        <v>0</v>
      </c>
    </row>
    <row r="404" spans="2:24">
      <c r="B404" s="568" t="s">
        <v>823</v>
      </c>
      <c r="C404" s="568">
        <v>2016</v>
      </c>
      <c r="D404" s="568" t="s">
        <v>526</v>
      </c>
      <c r="E404" s="566">
        <v>0</v>
      </c>
      <c r="F404" s="566">
        <v>0</v>
      </c>
      <c r="G404" s="566">
        <v>0</v>
      </c>
      <c r="H404" s="573">
        <f t="shared" si="24"/>
        <v>0</v>
      </c>
      <c r="I404" s="566">
        <v>0</v>
      </c>
      <c r="J404" s="566">
        <v>0</v>
      </c>
      <c r="K404" s="566">
        <v>0</v>
      </c>
      <c r="L404" s="566">
        <v>0</v>
      </c>
      <c r="M404" s="573">
        <f t="shared" si="25"/>
        <v>0</v>
      </c>
      <c r="N404" s="566">
        <v>0</v>
      </c>
      <c r="O404" s="566">
        <v>0</v>
      </c>
      <c r="P404" s="566">
        <v>0</v>
      </c>
      <c r="Q404" s="566">
        <v>0</v>
      </c>
      <c r="R404" s="576">
        <f t="shared" si="26"/>
        <v>0</v>
      </c>
      <c r="S404" s="566">
        <v>0</v>
      </c>
      <c r="T404" s="566">
        <f t="shared" si="27"/>
        <v>0</v>
      </c>
      <c r="U404" s="573">
        <v>0</v>
      </c>
      <c r="V404" s="566">
        <v>0</v>
      </c>
      <c r="W404" s="566">
        <v>0</v>
      </c>
      <c r="X404" s="274">
        <v>0</v>
      </c>
    </row>
    <row r="405" spans="2:24">
      <c r="B405" s="568" t="s">
        <v>656</v>
      </c>
      <c r="C405" s="568">
        <v>2016</v>
      </c>
      <c r="D405" s="568" t="s">
        <v>526</v>
      </c>
      <c r="E405" s="566">
        <v>3510570</v>
      </c>
      <c r="F405" s="566">
        <v>0</v>
      </c>
      <c r="G405" s="566">
        <v>0</v>
      </c>
      <c r="H405" s="573">
        <f t="shared" si="24"/>
        <v>3510570</v>
      </c>
      <c r="I405" s="566">
        <v>0</v>
      </c>
      <c r="J405" s="566">
        <v>0</v>
      </c>
      <c r="K405" s="566">
        <v>0</v>
      </c>
      <c r="L405" s="566">
        <v>0</v>
      </c>
      <c r="M405" s="573">
        <f t="shared" si="25"/>
        <v>0</v>
      </c>
      <c r="N405" s="566">
        <v>0</v>
      </c>
      <c r="O405" s="566">
        <v>0</v>
      </c>
      <c r="P405" s="566">
        <v>0</v>
      </c>
      <c r="Q405" s="566">
        <v>0</v>
      </c>
      <c r="R405" s="576">
        <f t="shared" si="26"/>
        <v>0</v>
      </c>
      <c r="S405" s="566">
        <v>0</v>
      </c>
      <c r="T405" s="566">
        <f t="shared" si="27"/>
        <v>3510570</v>
      </c>
      <c r="U405" s="573">
        <v>0</v>
      </c>
      <c r="V405" s="566">
        <v>0</v>
      </c>
      <c r="W405" s="566">
        <v>0</v>
      </c>
      <c r="X405" s="274">
        <v>0</v>
      </c>
    </row>
    <row r="406" spans="2:24">
      <c r="B406" s="568" t="s">
        <v>644</v>
      </c>
      <c r="C406" s="568">
        <v>2016</v>
      </c>
      <c r="D406" s="568" t="s">
        <v>526</v>
      </c>
      <c r="E406" s="566">
        <v>5024690</v>
      </c>
      <c r="F406" s="566">
        <v>0</v>
      </c>
      <c r="G406" s="566">
        <v>0</v>
      </c>
      <c r="H406" s="573">
        <f t="shared" si="24"/>
        <v>5024690</v>
      </c>
      <c r="I406" s="566">
        <v>0</v>
      </c>
      <c r="J406" s="566">
        <v>0</v>
      </c>
      <c r="K406" s="566">
        <v>0</v>
      </c>
      <c r="L406" s="566">
        <v>0</v>
      </c>
      <c r="M406" s="573">
        <f t="shared" si="25"/>
        <v>0</v>
      </c>
      <c r="N406" s="566">
        <v>0</v>
      </c>
      <c r="O406" s="566">
        <v>0</v>
      </c>
      <c r="P406" s="566">
        <v>0</v>
      </c>
      <c r="Q406" s="566">
        <v>0</v>
      </c>
      <c r="R406" s="576">
        <f t="shared" si="26"/>
        <v>0</v>
      </c>
      <c r="S406" s="566">
        <v>0</v>
      </c>
      <c r="T406" s="566">
        <f t="shared" si="27"/>
        <v>5024690</v>
      </c>
      <c r="U406" s="573">
        <v>0</v>
      </c>
      <c r="V406" s="566">
        <v>0</v>
      </c>
      <c r="W406" s="566">
        <v>0</v>
      </c>
      <c r="X406" s="274">
        <v>0</v>
      </c>
    </row>
    <row r="407" spans="2:24">
      <c r="B407" s="568" t="s">
        <v>785</v>
      </c>
      <c r="C407" s="568">
        <v>2016</v>
      </c>
      <c r="D407" s="568" t="s">
        <v>526</v>
      </c>
      <c r="E407" s="566">
        <v>0</v>
      </c>
      <c r="F407" s="566">
        <v>0</v>
      </c>
      <c r="G407" s="566">
        <v>0</v>
      </c>
      <c r="H407" s="573">
        <f t="shared" si="24"/>
        <v>0</v>
      </c>
      <c r="I407" s="566">
        <v>0</v>
      </c>
      <c r="J407" s="566">
        <v>0</v>
      </c>
      <c r="K407" s="566">
        <v>0</v>
      </c>
      <c r="L407" s="566">
        <v>0</v>
      </c>
      <c r="M407" s="573">
        <f t="shared" si="25"/>
        <v>0</v>
      </c>
      <c r="N407" s="566">
        <v>0</v>
      </c>
      <c r="O407" s="566">
        <v>0</v>
      </c>
      <c r="P407" s="566">
        <v>0</v>
      </c>
      <c r="Q407" s="566">
        <v>0</v>
      </c>
      <c r="R407" s="576">
        <f t="shared" si="26"/>
        <v>0</v>
      </c>
      <c r="S407" s="566">
        <v>0</v>
      </c>
      <c r="T407" s="566">
        <f t="shared" si="27"/>
        <v>0</v>
      </c>
      <c r="U407" s="573">
        <v>0</v>
      </c>
      <c r="V407" s="566">
        <v>0</v>
      </c>
      <c r="W407" s="566">
        <v>0</v>
      </c>
      <c r="X407" s="274">
        <v>0</v>
      </c>
    </row>
    <row r="408" spans="2:24">
      <c r="B408" s="274" t="s">
        <v>797</v>
      </c>
      <c r="C408" s="274">
        <v>2016</v>
      </c>
      <c r="D408" s="274" t="s">
        <v>526</v>
      </c>
      <c r="E408" s="274">
        <v>15818.7</v>
      </c>
      <c r="F408" s="274">
        <v>0</v>
      </c>
      <c r="G408" s="274">
        <v>0</v>
      </c>
      <c r="H408" s="574">
        <f t="shared" ref="H408:H434" si="28">E408+F408+G408</f>
        <v>15818.7</v>
      </c>
      <c r="I408" s="274">
        <v>229641</v>
      </c>
      <c r="J408" s="274">
        <v>0</v>
      </c>
      <c r="K408" s="274">
        <v>0</v>
      </c>
      <c r="L408" s="274">
        <v>0</v>
      </c>
      <c r="M408" s="574">
        <f t="shared" ref="M408:M434" si="29">I408+J408+K408+L408</f>
        <v>229641</v>
      </c>
      <c r="N408" s="274">
        <v>0</v>
      </c>
      <c r="O408" s="274">
        <v>0</v>
      </c>
      <c r="P408" s="274">
        <v>0</v>
      </c>
      <c r="Q408" s="274">
        <v>0</v>
      </c>
      <c r="R408" s="574">
        <f t="shared" ref="R408:R434" si="30">N408+O408+P408+Q408</f>
        <v>0</v>
      </c>
      <c r="S408" s="275">
        <v>0</v>
      </c>
      <c r="T408" s="279">
        <f t="shared" ref="T408:T434" si="31">H408+M408+R408+S408</f>
        <v>245459.7</v>
      </c>
      <c r="U408" s="574">
        <v>0</v>
      </c>
      <c r="V408" s="274">
        <v>0</v>
      </c>
      <c r="W408" s="274">
        <v>0</v>
      </c>
      <c r="X408" s="274">
        <v>0</v>
      </c>
    </row>
    <row r="409" spans="2:24">
      <c r="B409" s="274" t="s">
        <v>798</v>
      </c>
      <c r="C409" s="274">
        <v>2016</v>
      </c>
      <c r="D409" s="274" t="s">
        <v>526</v>
      </c>
      <c r="E409" s="274">
        <v>125083</v>
      </c>
      <c r="F409" s="274">
        <v>0</v>
      </c>
      <c r="G409" s="274">
        <v>0</v>
      </c>
      <c r="H409" s="574">
        <f t="shared" si="28"/>
        <v>125083</v>
      </c>
      <c r="I409" s="274">
        <v>165393</v>
      </c>
      <c r="J409" s="274">
        <v>0</v>
      </c>
      <c r="K409" s="274">
        <v>0</v>
      </c>
      <c r="L409" s="274">
        <v>0</v>
      </c>
      <c r="M409" s="574">
        <f t="shared" si="29"/>
        <v>165393</v>
      </c>
      <c r="N409" s="274">
        <v>0</v>
      </c>
      <c r="O409" s="274">
        <v>0</v>
      </c>
      <c r="P409" s="274">
        <v>0</v>
      </c>
      <c r="Q409" s="274">
        <v>0</v>
      </c>
      <c r="R409" s="574">
        <f t="shared" si="30"/>
        <v>0</v>
      </c>
      <c r="S409" s="275">
        <v>0</v>
      </c>
      <c r="T409" s="279">
        <f t="shared" si="31"/>
        <v>290476</v>
      </c>
      <c r="U409" s="574">
        <v>0</v>
      </c>
      <c r="V409" s="274">
        <v>0</v>
      </c>
      <c r="W409" s="274">
        <v>0</v>
      </c>
      <c r="X409" s="274">
        <v>0</v>
      </c>
    </row>
    <row r="410" spans="2:24">
      <c r="B410" s="274" t="s">
        <v>799</v>
      </c>
      <c r="C410" s="274">
        <v>2016</v>
      </c>
      <c r="D410" s="274" t="s">
        <v>526</v>
      </c>
      <c r="E410" s="274">
        <v>0</v>
      </c>
      <c r="F410" s="274">
        <v>0</v>
      </c>
      <c r="G410" s="274">
        <v>0</v>
      </c>
      <c r="H410" s="574">
        <f t="shared" si="28"/>
        <v>0</v>
      </c>
      <c r="I410" s="274">
        <v>0</v>
      </c>
      <c r="J410" s="274">
        <v>0</v>
      </c>
      <c r="K410" s="274">
        <v>0</v>
      </c>
      <c r="L410" s="274">
        <v>0</v>
      </c>
      <c r="M410" s="574">
        <f t="shared" si="29"/>
        <v>0</v>
      </c>
      <c r="N410" s="274">
        <v>0</v>
      </c>
      <c r="O410" s="274">
        <v>0</v>
      </c>
      <c r="P410" s="274">
        <v>0</v>
      </c>
      <c r="Q410" s="274">
        <v>0</v>
      </c>
      <c r="R410" s="574">
        <f t="shared" si="30"/>
        <v>0</v>
      </c>
      <c r="S410" s="275">
        <v>0</v>
      </c>
      <c r="T410" s="279">
        <f t="shared" si="31"/>
        <v>0</v>
      </c>
      <c r="U410" s="574">
        <v>0</v>
      </c>
      <c r="V410" s="274">
        <v>0</v>
      </c>
      <c r="W410" s="274">
        <v>0</v>
      </c>
      <c r="X410" s="274">
        <v>0</v>
      </c>
    </row>
    <row r="411" spans="2:24">
      <c r="B411" s="274" t="s">
        <v>800</v>
      </c>
      <c r="C411" s="274">
        <v>2016</v>
      </c>
      <c r="D411" s="274" t="s">
        <v>526</v>
      </c>
      <c r="E411" s="274">
        <v>982449</v>
      </c>
      <c r="F411" s="274">
        <v>0</v>
      </c>
      <c r="G411" s="274">
        <v>0</v>
      </c>
      <c r="H411" s="574">
        <f t="shared" si="28"/>
        <v>982449</v>
      </c>
      <c r="I411" s="274">
        <v>1240.26</v>
      </c>
      <c r="J411" s="274">
        <v>0</v>
      </c>
      <c r="K411" s="274">
        <v>0</v>
      </c>
      <c r="L411" s="274">
        <v>0</v>
      </c>
      <c r="M411" s="574">
        <f t="shared" si="29"/>
        <v>1240.26</v>
      </c>
      <c r="N411" s="274">
        <v>0</v>
      </c>
      <c r="O411" s="274">
        <v>0</v>
      </c>
      <c r="P411" s="274">
        <v>0</v>
      </c>
      <c r="Q411" s="274">
        <v>0</v>
      </c>
      <c r="R411" s="574">
        <f t="shared" si="30"/>
        <v>0</v>
      </c>
      <c r="S411" s="275">
        <v>0</v>
      </c>
      <c r="T411" s="279">
        <f t="shared" si="31"/>
        <v>983689.26</v>
      </c>
      <c r="U411" s="574">
        <v>0</v>
      </c>
      <c r="V411" s="274">
        <v>0</v>
      </c>
      <c r="W411" s="274">
        <v>0</v>
      </c>
      <c r="X411" s="274">
        <v>0</v>
      </c>
    </row>
    <row r="412" spans="2:24">
      <c r="B412" s="274" t="s">
        <v>801</v>
      </c>
      <c r="C412" s="274">
        <v>2016</v>
      </c>
      <c r="D412" s="274" t="s">
        <v>526</v>
      </c>
      <c r="E412" s="274">
        <v>13176.8</v>
      </c>
      <c r="F412" s="274">
        <v>0</v>
      </c>
      <c r="G412" s="274">
        <v>0</v>
      </c>
      <c r="H412" s="574">
        <f t="shared" si="28"/>
        <v>13176.8</v>
      </c>
      <c r="I412" s="274">
        <v>79412.5</v>
      </c>
      <c r="J412" s="274">
        <v>0</v>
      </c>
      <c r="K412" s="274">
        <v>0</v>
      </c>
      <c r="L412" s="274">
        <v>0</v>
      </c>
      <c r="M412" s="574">
        <f t="shared" si="29"/>
        <v>79412.5</v>
      </c>
      <c r="N412" s="274">
        <v>0</v>
      </c>
      <c r="O412" s="274">
        <v>0</v>
      </c>
      <c r="P412" s="274">
        <v>0</v>
      </c>
      <c r="Q412" s="274">
        <v>0</v>
      </c>
      <c r="R412" s="574">
        <f t="shared" si="30"/>
        <v>0</v>
      </c>
      <c r="S412" s="275">
        <v>8772.3799999999992</v>
      </c>
      <c r="T412" s="279">
        <f t="shared" si="31"/>
        <v>101361.68000000001</v>
      </c>
      <c r="U412" s="574">
        <v>0</v>
      </c>
      <c r="V412" s="274">
        <v>0</v>
      </c>
      <c r="W412" s="274">
        <v>0</v>
      </c>
      <c r="X412" s="274">
        <v>0</v>
      </c>
    </row>
    <row r="413" spans="2:24">
      <c r="B413" s="274" t="s">
        <v>802</v>
      </c>
      <c r="C413" s="274">
        <v>2016</v>
      </c>
      <c r="D413" s="274" t="s">
        <v>526</v>
      </c>
      <c r="E413" s="274">
        <v>31902.400000000001</v>
      </c>
      <c r="F413" s="274">
        <v>0</v>
      </c>
      <c r="G413" s="274">
        <v>0</v>
      </c>
      <c r="H413" s="574">
        <f t="shared" si="28"/>
        <v>31902.400000000001</v>
      </c>
      <c r="I413" s="274">
        <v>175569</v>
      </c>
      <c r="J413" s="274">
        <v>0</v>
      </c>
      <c r="K413" s="274">
        <v>0</v>
      </c>
      <c r="L413" s="274">
        <v>0</v>
      </c>
      <c r="M413" s="574">
        <f t="shared" si="29"/>
        <v>175569</v>
      </c>
      <c r="N413" s="274">
        <v>0</v>
      </c>
      <c r="O413" s="274">
        <v>0</v>
      </c>
      <c r="P413" s="274">
        <v>0</v>
      </c>
      <c r="Q413" s="274">
        <v>0</v>
      </c>
      <c r="R413" s="574">
        <f t="shared" si="30"/>
        <v>0</v>
      </c>
      <c r="S413" s="275">
        <v>7612.93</v>
      </c>
      <c r="T413" s="279">
        <f t="shared" si="31"/>
        <v>215084.33</v>
      </c>
      <c r="U413" s="574">
        <v>0</v>
      </c>
      <c r="V413" s="274">
        <v>0</v>
      </c>
      <c r="W413" s="274">
        <v>0</v>
      </c>
      <c r="X413" s="274">
        <v>3996250</v>
      </c>
    </row>
    <row r="414" spans="2:24">
      <c r="B414" s="274" t="s">
        <v>803</v>
      </c>
      <c r="C414" s="274">
        <v>2016</v>
      </c>
      <c r="D414" s="274" t="s">
        <v>526</v>
      </c>
      <c r="E414" s="274">
        <v>13517.3</v>
      </c>
      <c r="F414" s="274">
        <v>5421.56</v>
      </c>
      <c r="G414" s="274">
        <v>0</v>
      </c>
      <c r="H414" s="574">
        <f t="shared" si="28"/>
        <v>18938.86</v>
      </c>
      <c r="I414" s="274">
        <v>33418.5</v>
      </c>
      <c r="J414" s="274">
        <v>0</v>
      </c>
      <c r="K414" s="274">
        <v>0</v>
      </c>
      <c r="L414" s="274">
        <v>0</v>
      </c>
      <c r="M414" s="574">
        <f t="shared" si="29"/>
        <v>33418.5</v>
      </c>
      <c r="N414" s="274">
        <v>0</v>
      </c>
      <c r="O414" s="274">
        <v>0</v>
      </c>
      <c r="P414" s="274">
        <v>0</v>
      </c>
      <c r="Q414" s="274">
        <v>0</v>
      </c>
      <c r="R414" s="574">
        <f t="shared" si="30"/>
        <v>0</v>
      </c>
      <c r="S414" s="275">
        <v>443.54500000000002</v>
      </c>
      <c r="T414" s="279">
        <f t="shared" si="31"/>
        <v>52800.904999999999</v>
      </c>
      <c r="U414" s="574">
        <v>0</v>
      </c>
      <c r="V414" s="274">
        <v>0</v>
      </c>
      <c r="W414" s="274">
        <v>0</v>
      </c>
      <c r="X414" s="274">
        <v>0</v>
      </c>
    </row>
    <row r="415" spans="2:24">
      <c r="B415" s="274" t="s">
        <v>804</v>
      </c>
      <c r="C415" s="274">
        <v>2016</v>
      </c>
      <c r="D415" s="274" t="s">
        <v>526</v>
      </c>
      <c r="E415" s="274">
        <v>64804.9</v>
      </c>
      <c r="F415" s="274">
        <v>18861</v>
      </c>
      <c r="G415" s="274">
        <v>0</v>
      </c>
      <c r="H415" s="574">
        <f t="shared" si="28"/>
        <v>83665.899999999994</v>
      </c>
      <c r="I415" s="274">
        <v>983679</v>
      </c>
      <c r="J415" s="274">
        <v>0</v>
      </c>
      <c r="K415" s="274">
        <v>0</v>
      </c>
      <c r="L415" s="274">
        <v>0</v>
      </c>
      <c r="M415" s="574">
        <f t="shared" si="29"/>
        <v>983679</v>
      </c>
      <c r="N415" s="274">
        <v>0</v>
      </c>
      <c r="O415" s="274">
        <v>0</v>
      </c>
      <c r="P415" s="274">
        <v>0</v>
      </c>
      <c r="Q415" s="274">
        <v>0</v>
      </c>
      <c r="R415" s="574">
        <f t="shared" si="30"/>
        <v>0</v>
      </c>
      <c r="S415" s="275">
        <v>24886</v>
      </c>
      <c r="T415" s="279">
        <f t="shared" si="31"/>
        <v>1092230.8999999999</v>
      </c>
      <c r="U415" s="574">
        <v>0</v>
      </c>
      <c r="V415" s="274">
        <v>0</v>
      </c>
      <c r="W415" s="274">
        <v>0</v>
      </c>
      <c r="X415" s="274">
        <v>0</v>
      </c>
    </row>
    <row r="416" spans="2:24">
      <c r="B416" s="274" t="s">
        <v>805</v>
      </c>
      <c r="C416" s="274">
        <v>2016</v>
      </c>
      <c r="D416" s="274" t="s">
        <v>526</v>
      </c>
      <c r="E416" s="274">
        <v>2269.5100000000002</v>
      </c>
      <c r="F416" s="274">
        <v>27578.1</v>
      </c>
      <c r="G416" s="274">
        <v>0</v>
      </c>
      <c r="H416" s="574">
        <f t="shared" si="28"/>
        <v>29847.61</v>
      </c>
      <c r="I416" s="274">
        <v>201893</v>
      </c>
      <c r="J416" s="274">
        <v>0</v>
      </c>
      <c r="K416" s="274">
        <v>0</v>
      </c>
      <c r="L416" s="274">
        <v>0</v>
      </c>
      <c r="M416" s="574">
        <f t="shared" si="29"/>
        <v>201893</v>
      </c>
      <c r="N416" s="274">
        <v>0</v>
      </c>
      <c r="O416" s="274">
        <v>0</v>
      </c>
      <c r="P416" s="274">
        <v>0</v>
      </c>
      <c r="Q416" s="274">
        <v>0</v>
      </c>
      <c r="R416" s="574">
        <f t="shared" si="30"/>
        <v>0</v>
      </c>
      <c r="S416" s="275">
        <v>6587.32</v>
      </c>
      <c r="T416" s="279">
        <f t="shared" si="31"/>
        <v>238327.93</v>
      </c>
      <c r="U416" s="574">
        <v>0</v>
      </c>
      <c r="V416" s="274">
        <v>0</v>
      </c>
      <c r="W416" s="274">
        <v>0</v>
      </c>
      <c r="X416" s="274">
        <v>0</v>
      </c>
    </row>
    <row r="417" spans="2:24">
      <c r="B417" s="274" t="s">
        <v>806</v>
      </c>
      <c r="C417" s="274">
        <v>2016</v>
      </c>
      <c r="D417" s="274" t="s">
        <v>526</v>
      </c>
      <c r="E417" s="274">
        <v>39619.300000000003</v>
      </c>
      <c r="F417" s="274">
        <v>0</v>
      </c>
      <c r="G417" s="274">
        <v>0</v>
      </c>
      <c r="H417" s="574">
        <f t="shared" si="28"/>
        <v>39619.300000000003</v>
      </c>
      <c r="I417" s="274">
        <v>15358.9</v>
      </c>
      <c r="J417" s="274">
        <v>0</v>
      </c>
      <c r="K417" s="274">
        <v>0</v>
      </c>
      <c r="L417" s="274">
        <v>0</v>
      </c>
      <c r="M417" s="574">
        <f t="shared" si="29"/>
        <v>15358.9</v>
      </c>
      <c r="N417" s="274">
        <v>0</v>
      </c>
      <c r="O417" s="274">
        <v>0</v>
      </c>
      <c r="P417" s="274">
        <v>0</v>
      </c>
      <c r="Q417" s="274">
        <v>0</v>
      </c>
      <c r="R417" s="574">
        <f t="shared" si="30"/>
        <v>0</v>
      </c>
      <c r="S417" s="275">
        <v>0</v>
      </c>
      <c r="T417" s="279">
        <f t="shared" si="31"/>
        <v>54978.200000000004</v>
      </c>
      <c r="U417" s="574">
        <v>0</v>
      </c>
      <c r="V417" s="274">
        <v>0</v>
      </c>
      <c r="W417" s="274">
        <v>0</v>
      </c>
      <c r="X417" s="274">
        <v>0</v>
      </c>
    </row>
    <row r="418" spans="2:24">
      <c r="B418" s="274" t="s">
        <v>807</v>
      </c>
      <c r="C418" s="274">
        <v>2016</v>
      </c>
      <c r="D418" s="274" t="s">
        <v>526</v>
      </c>
      <c r="E418" s="274">
        <v>8227.4599999999991</v>
      </c>
      <c r="F418" s="274">
        <v>0</v>
      </c>
      <c r="G418" s="274">
        <v>0</v>
      </c>
      <c r="H418" s="574">
        <f t="shared" si="28"/>
        <v>8227.4599999999991</v>
      </c>
      <c r="I418" s="274">
        <v>35834.699999999997</v>
      </c>
      <c r="J418" s="274">
        <v>0</v>
      </c>
      <c r="K418" s="274">
        <v>0</v>
      </c>
      <c r="L418" s="274">
        <v>0</v>
      </c>
      <c r="M418" s="574">
        <f t="shared" si="29"/>
        <v>35834.699999999997</v>
      </c>
      <c r="N418" s="274">
        <v>0</v>
      </c>
      <c r="O418" s="274">
        <v>0</v>
      </c>
      <c r="P418" s="274">
        <v>0</v>
      </c>
      <c r="Q418" s="274">
        <v>0</v>
      </c>
      <c r="R418" s="574">
        <f t="shared" si="30"/>
        <v>0</v>
      </c>
      <c r="S418" s="275">
        <v>868.93899999999996</v>
      </c>
      <c r="T418" s="279">
        <f t="shared" si="31"/>
        <v>44931.098999999995</v>
      </c>
      <c r="U418" s="574">
        <v>0</v>
      </c>
      <c r="V418" s="274">
        <v>0</v>
      </c>
      <c r="W418" s="274">
        <v>0</v>
      </c>
      <c r="X418" s="274">
        <v>0</v>
      </c>
    </row>
    <row r="419" spans="2:24">
      <c r="B419" s="274" t="s">
        <v>808</v>
      </c>
      <c r="C419" s="274">
        <v>2016</v>
      </c>
      <c r="D419" s="274" t="s">
        <v>526</v>
      </c>
      <c r="E419" s="274">
        <v>1673.15</v>
      </c>
      <c r="F419" s="274">
        <v>0</v>
      </c>
      <c r="G419" s="274">
        <v>0</v>
      </c>
      <c r="H419" s="574">
        <f t="shared" si="28"/>
        <v>1673.15</v>
      </c>
      <c r="I419" s="274">
        <v>33637.599999999999</v>
      </c>
      <c r="J419" s="274">
        <v>0</v>
      </c>
      <c r="K419" s="274">
        <v>0</v>
      </c>
      <c r="L419" s="274">
        <v>0</v>
      </c>
      <c r="M419" s="574">
        <f t="shared" si="29"/>
        <v>33637.599999999999</v>
      </c>
      <c r="N419" s="274">
        <v>0</v>
      </c>
      <c r="O419" s="274">
        <v>0</v>
      </c>
      <c r="P419" s="274">
        <v>0</v>
      </c>
      <c r="Q419" s="274">
        <v>0</v>
      </c>
      <c r="R419" s="574">
        <f t="shared" si="30"/>
        <v>0</v>
      </c>
      <c r="S419" s="275">
        <v>8448.6299999999992</v>
      </c>
      <c r="T419" s="279">
        <f t="shared" si="31"/>
        <v>43759.38</v>
      </c>
      <c r="U419" s="574">
        <v>0</v>
      </c>
      <c r="V419" s="274">
        <v>0</v>
      </c>
      <c r="W419" s="274">
        <v>0</v>
      </c>
      <c r="X419" s="274">
        <v>0</v>
      </c>
    </row>
    <row r="420" spans="2:24">
      <c r="B420" s="274" t="s">
        <v>809</v>
      </c>
      <c r="C420" s="274">
        <v>2016</v>
      </c>
      <c r="D420" s="274" t="s">
        <v>526</v>
      </c>
      <c r="E420" s="274">
        <v>19856.599999999999</v>
      </c>
      <c r="F420" s="274">
        <v>0</v>
      </c>
      <c r="G420" s="274">
        <v>0</v>
      </c>
      <c r="H420" s="574">
        <f t="shared" si="28"/>
        <v>19856.599999999999</v>
      </c>
      <c r="I420" s="274">
        <v>178013</v>
      </c>
      <c r="J420" s="274">
        <v>0</v>
      </c>
      <c r="K420" s="274">
        <v>0</v>
      </c>
      <c r="L420" s="274">
        <v>0</v>
      </c>
      <c r="M420" s="574">
        <f t="shared" si="29"/>
        <v>178013</v>
      </c>
      <c r="N420" s="274">
        <v>0</v>
      </c>
      <c r="O420" s="274">
        <v>0</v>
      </c>
      <c r="P420" s="274">
        <v>0</v>
      </c>
      <c r="Q420" s="274">
        <v>0</v>
      </c>
      <c r="R420" s="574">
        <f t="shared" si="30"/>
        <v>0</v>
      </c>
      <c r="S420" s="275">
        <v>0</v>
      </c>
      <c r="T420" s="279">
        <f t="shared" si="31"/>
        <v>197869.6</v>
      </c>
      <c r="U420" s="574">
        <v>0</v>
      </c>
      <c r="V420" s="274">
        <v>0</v>
      </c>
      <c r="W420" s="274">
        <v>0</v>
      </c>
      <c r="X420" s="274">
        <v>0</v>
      </c>
    </row>
    <row r="421" spans="2:24">
      <c r="B421" s="274" t="s">
        <v>810</v>
      </c>
      <c r="C421" s="274">
        <v>2016</v>
      </c>
      <c r="D421" s="274" t="s">
        <v>526</v>
      </c>
      <c r="E421" s="274">
        <v>1127</v>
      </c>
      <c r="F421" s="274">
        <v>0</v>
      </c>
      <c r="G421" s="274">
        <v>0</v>
      </c>
      <c r="H421" s="574">
        <f t="shared" si="28"/>
        <v>1127</v>
      </c>
      <c r="I421" s="274">
        <v>28348.7</v>
      </c>
      <c r="J421" s="274">
        <v>0</v>
      </c>
      <c r="K421" s="274">
        <v>0</v>
      </c>
      <c r="L421" s="274">
        <v>0</v>
      </c>
      <c r="M421" s="574">
        <f t="shared" si="29"/>
        <v>28348.7</v>
      </c>
      <c r="N421" s="274">
        <v>0</v>
      </c>
      <c r="O421" s="274">
        <v>0</v>
      </c>
      <c r="P421" s="274">
        <v>0</v>
      </c>
      <c r="Q421" s="274">
        <v>0</v>
      </c>
      <c r="R421" s="574">
        <f t="shared" si="30"/>
        <v>0</v>
      </c>
      <c r="S421" s="275">
        <v>0</v>
      </c>
      <c r="T421" s="279">
        <f t="shared" si="31"/>
        <v>29475.7</v>
      </c>
      <c r="U421" s="574">
        <v>0</v>
      </c>
      <c r="V421" s="274">
        <v>0</v>
      </c>
      <c r="W421" s="274">
        <v>0</v>
      </c>
      <c r="X421" s="274">
        <v>0</v>
      </c>
    </row>
    <row r="422" spans="2:24">
      <c r="B422" s="274" t="s">
        <v>811</v>
      </c>
      <c r="C422" s="274">
        <v>2016</v>
      </c>
      <c r="D422" s="274" t="s">
        <v>526</v>
      </c>
      <c r="E422" s="274">
        <v>33410.699999999997</v>
      </c>
      <c r="F422" s="274">
        <v>30249.8</v>
      </c>
      <c r="G422" s="274">
        <v>0</v>
      </c>
      <c r="H422" s="574">
        <f t="shared" si="28"/>
        <v>63660.5</v>
      </c>
      <c r="I422" s="274">
        <v>407757</v>
      </c>
      <c r="J422" s="274">
        <v>0</v>
      </c>
      <c r="K422" s="274">
        <v>0</v>
      </c>
      <c r="L422" s="274">
        <v>0</v>
      </c>
      <c r="M422" s="574">
        <f t="shared" si="29"/>
        <v>407757</v>
      </c>
      <c r="N422" s="274">
        <v>0</v>
      </c>
      <c r="O422" s="274">
        <v>0</v>
      </c>
      <c r="P422" s="274">
        <v>0</v>
      </c>
      <c r="Q422" s="274">
        <v>0</v>
      </c>
      <c r="R422" s="574">
        <f t="shared" si="30"/>
        <v>0</v>
      </c>
      <c r="S422" s="275">
        <v>33913</v>
      </c>
      <c r="T422" s="279">
        <f t="shared" si="31"/>
        <v>505330.5</v>
      </c>
      <c r="U422" s="574">
        <v>0</v>
      </c>
      <c r="V422" s="274">
        <v>0</v>
      </c>
      <c r="W422" s="274">
        <v>0</v>
      </c>
      <c r="X422" s="274">
        <v>0</v>
      </c>
    </row>
    <row r="423" spans="2:24">
      <c r="B423" s="274" t="s">
        <v>812</v>
      </c>
      <c r="C423" s="274">
        <v>2016</v>
      </c>
      <c r="D423" s="274" t="s">
        <v>526</v>
      </c>
      <c r="E423" s="274">
        <v>30164.400000000001</v>
      </c>
      <c r="F423" s="274">
        <v>22537.5</v>
      </c>
      <c r="G423" s="274">
        <v>0</v>
      </c>
      <c r="H423" s="574">
        <f t="shared" si="28"/>
        <v>52701.9</v>
      </c>
      <c r="I423" s="274">
        <v>144067</v>
      </c>
      <c r="J423" s="274">
        <v>0</v>
      </c>
      <c r="K423" s="274">
        <v>0</v>
      </c>
      <c r="L423" s="274">
        <v>0</v>
      </c>
      <c r="M423" s="574">
        <f t="shared" si="29"/>
        <v>144067</v>
      </c>
      <c r="N423" s="274">
        <v>0</v>
      </c>
      <c r="O423" s="274">
        <v>0</v>
      </c>
      <c r="P423" s="274">
        <v>0</v>
      </c>
      <c r="Q423" s="274">
        <v>0</v>
      </c>
      <c r="R423" s="574">
        <f t="shared" si="30"/>
        <v>0</v>
      </c>
      <c r="S423" s="275">
        <v>0</v>
      </c>
      <c r="T423" s="279">
        <f t="shared" si="31"/>
        <v>196768.9</v>
      </c>
      <c r="U423" s="574">
        <v>0</v>
      </c>
      <c r="V423" s="274">
        <v>0</v>
      </c>
      <c r="W423" s="274">
        <v>0</v>
      </c>
      <c r="X423" s="274">
        <v>0</v>
      </c>
    </row>
    <row r="424" spans="2:24">
      <c r="B424" s="274" t="s">
        <v>813</v>
      </c>
      <c r="C424" s="274">
        <v>2016</v>
      </c>
      <c r="D424" s="274" t="s">
        <v>526</v>
      </c>
      <c r="E424" s="274">
        <v>40314.1</v>
      </c>
      <c r="F424" s="274">
        <v>0</v>
      </c>
      <c r="G424" s="274">
        <v>0</v>
      </c>
      <c r="H424" s="574">
        <f t="shared" si="28"/>
        <v>40314.1</v>
      </c>
      <c r="I424" s="274">
        <v>12558.7</v>
      </c>
      <c r="J424" s="274">
        <v>0</v>
      </c>
      <c r="K424" s="274">
        <v>0</v>
      </c>
      <c r="L424" s="274">
        <v>0</v>
      </c>
      <c r="M424" s="574">
        <f t="shared" si="29"/>
        <v>12558.7</v>
      </c>
      <c r="N424" s="274">
        <v>0</v>
      </c>
      <c r="O424" s="274">
        <v>0</v>
      </c>
      <c r="P424" s="274">
        <v>0</v>
      </c>
      <c r="Q424" s="274">
        <v>0</v>
      </c>
      <c r="R424" s="574">
        <f t="shared" si="30"/>
        <v>0</v>
      </c>
      <c r="S424" s="275">
        <v>0</v>
      </c>
      <c r="T424" s="279">
        <f t="shared" si="31"/>
        <v>52872.800000000003</v>
      </c>
      <c r="U424" s="574">
        <v>0</v>
      </c>
      <c r="V424" s="274">
        <v>0</v>
      </c>
      <c r="W424" s="274">
        <v>0</v>
      </c>
      <c r="X424" s="274">
        <v>0</v>
      </c>
    </row>
    <row r="425" spans="2:24">
      <c r="B425" s="274" t="s">
        <v>814</v>
      </c>
      <c r="C425" s="274">
        <v>2016</v>
      </c>
      <c r="D425" s="274" t="s">
        <v>526</v>
      </c>
      <c r="E425" s="274">
        <v>39279.5</v>
      </c>
      <c r="F425" s="274">
        <v>0</v>
      </c>
      <c r="G425" s="274">
        <v>0</v>
      </c>
      <c r="H425" s="574">
        <f t="shared" si="28"/>
        <v>39279.5</v>
      </c>
      <c r="I425" s="274">
        <v>14841.2</v>
      </c>
      <c r="J425" s="274">
        <v>0</v>
      </c>
      <c r="K425" s="274">
        <v>0</v>
      </c>
      <c r="L425" s="274">
        <v>0</v>
      </c>
      <c r="M425" s="574">
        <f t="shared" si="29"/>
        <v>14841.2</v>
      </c>
      <c r="N425" s="274">
        <v>0</v>
      </c>
      <c r="O425" s="274">
        <v>0</v>
      </c>
      <c r="P425" s="274">
        <v>0</v>
      </c>
      <c r="Q425" s="274">
        <v>0</v>
      </c>
      <c r="R425" s="574">
        <f t="shared" si="30"/>
        <v>0</v>
      </c>
      <c r="S425" s="275">
        <v>0</v>
      </c>
      <c r="T425" s="279">
        <f t="shared" si="31"/>
        <v>54120.7</v>
      </c>
      <c r="U425" s="574">
        <v>0</v>
      </c>
      <c r="V425" s="274">
        <v>0</v>
      </c>
      <c r="W425" s="274">
        <v>0</v>
      </c>
      <c r="X425" s="274">
        <v>0</v>
      </c>
    </row>
    <row r="426" spans="2:24">
      <c r="B426" s="274" t="s">
        <v>815</v>
      </c>
      <c r="C426" s="274">
        <v>2016</v>
      </c>
      <c r="D426" s="274" t="s">
        <v>526</v>
      </c>
      <c r="E426" s="274">
        <v>0</v>
      </c>
      <c r="F426" s="274">
        <v>0</v>
      </c>
      <c r="G426" s="274">
        <v>0</v>
      </c>
      <c r="H426" s="574">
        <f t="shared" si="28"/>
        <v>0</v>
      </c>
      <c r="I426" s="274">
        <v>0</v>
      </c>
      <c r="J426" s="274">
        <v>0</v>
      </c>
      <c r="K426" s="274">
        <v>0</v>
      </c>
      <c r="L426" s="274">
        <v>0</v>
      </c>
      <c r="M426" s="574">
        <f t="shared" si="29"/>
        <v>0</v>
      </c>
      <c r="N426" s="274">
        <v>0</v>
      </c>
      <c r="O426" s="274">
        <v>0</v>
      </c>
      <c r="P426" s="274">
        <v>0</v>
      </c>
      <c r="Q426" s="274">
        <v>0</v>
      </c>
      <c r="R426" s="574">
        <f t="shared" si="30"/>
        <v>0</v>
      </c>
      <c r="S426" s="275">
        <v>0</v>
      </c>
      <c r="T426" s="279">
        <f t="shared" si="31"/>
        <v>0</v>
      </c>
      <c r="U426" s="574">
        <v>0</v>
      </c>
      <c r="V426" s="274">
        <v>0</v>
      </c>
      <c r="W426" s="274">
        <v>0</v>
      </c>
      <c r="X426" s="274">
        <v>0</v>
      </c>
    </row>
    <row r="427" spans="2:24">
      <c r="B427" s="274" t="s">
        <v>816</v>
      </c>
      <c r="C427" s="274">
        <v>2016</v>
      </c>
      <c r="D427" s="274" t="s">
        <v>526</v>
      </c>
      <c r="E427" s="274">
        <v>18340.2</v>
      </c>
      <c r="F427" s="274">
        <v>63313.1</v>
      </c>
      <c r="G427" s="274">
        <v>0</v>
      </c>
      <c r="H427" s="574">
        <f t="shared" si="28"/>
        <v>81653.3</v>
      </c>
      <c r="I427" s="274">
        <v>85575.5</v>
      </c>
      <c r="J427" s="274">
        <v>0</v>
      </c>
      <c r="K427" s="274">
        <v>0</v>
      </c>
      <c r="L427" s="274">
        <v>0</v>
      </c>
      <c r="M427" s="574">
        <f t="shared" si="29"/>
        <v>85575.5</v>
      </c>
      <c r="N427" s="274">
        <v>0</v>
      </c>
      <c r="O427" s="274">
        <v>0</v>
      </c>
      <c r="P427" s="274">
        <v>0</v>
      </c>
      <c r="Q427" s="274">
        <v>0</v>
      </c>
      <c r="R427" s="574">
        <f t="shared" si="30"/>
        <v>0</v>
      </c>
      <c r="S427" s="275">
        <v>1927.86</v>
      </c>
      <c r="T427" s="279">
        <f t="shared" si="31"/>
        <v>169156.65999999997</v>
      </c>
      <c r="U427" s="574">
        <v>0</v>
      </c>
      <c r="V427" s="274">
        <v>0</v>
      </c>
      <c r="W427" s="274">
        <v>0</v>
      </c>
      <c r="X427" s="274">
        <v>0</v>
      </c>
    </row>
    <row r="428" spans="2:24">
      <c r="B428" s="274" t="s">
        <v>817</v>
      </c>
      <c r="C428" s="274">
        <v>2016</v>
      </c>
      <c r="D428" s="274" t="s">
        <v>526</v>
      </c>
      <c r="E428" s="274">
        <v>10443.799999999999</v>
      </c>
      <c r="F428" s="274">
        <v>0</v>
      </c>
      <c r="G428" s="274">
        <v>0</v>
      </c>
      <c r="H428" s="574">
        <f t="shared" si="28"/>
        <v>10443.799999999999</v>
      </c>
      <c r="I428" s="274">
        <v>14185.8</v>
      </c>
      <c r="J428" s="274">
        <v>0</v>
      </c>
      <c r="K428" s="274">
        <v>0</v>
      </c>
      <c r="L428" s="274">
        <v>0</v>
      </c>
      <c r="M428" s="574">
        <f t="shared" si="29"/>
        <v>14185.8</v>
      </c>
      <c r="N428" s="274">
        <v>0</v>
      </c>
      <c r="O428" s="274">
        <v>0</v>
      </c>
      <c r="P428" s="274">
        <v>0</v>
      </c>
      <c r="Q428" s="274">
        <v>0</v>
      </c>
      <c r="R428" s="574">
        <f t="shared" si="30"/>
        <v>0</v>
      </c>
      <c r="S428" s="275">
        <v>0</v>
      </c>
      <c r="T428" s="279">
        <f t="shared" si="31"/>
        <v>24629.599999999999</v>
      </c>
      <c r="U428" s="574">
        <v>0</v>
      </c>
      <c r="V428" s="274">
        <v>0</v>
      </c>
      <c r="W428" s="274">
        <v>0</v>
      </c>
      <c r="X428" s="274">
        <v>0</v>
      </c>
    </row>
    <row r="429" spans="2:24">
      <c r="B429" s="274" t="s">
        <v>818</v>
      </c>
      <c r="C429" s="274">
        <v>2016</v>
      </c>
      <c r="D429" s="274" t="s">
        <v>526</v>
      </c>
      <c r="E429" s="274">
        <v>14183.2</v>
      </c>
      <c r="F429" s="274">
        <v>0</v>
      </c>
      <c r="G429" s="274">
        <v>0</v>
      </c>
      <c r="H429" s="574">
        <f t="shared" si="28"/>
        <v>14183.2</v>
      </c>
      <c r="I429" s="274">
        <v>260790</v>
      </c>
      <c r="J429" s="274">
        <v>0</v>
      </c>
      <c r="K429" s="274">
        <v>0</v>
      </c>
      <c r="L429" s="274">
        <v>0</v>
      </c>
      <c r="M429" s="574">
        <f t="shared" si="29"/>
        <v>260790</v>
      </c>
      <c r="N429" s="274">
        <v>0</v>
      </c>
      <c r="O429" s="274">
        <v>0</v>
      </c>
      <c r="P429" s="274">
        <v>0</v>
      </c>
      <c r="Q429" s="274">
        <v>0</v>
      </c>
      <c r="R429" s="574">
        <f t="shared" si="30"/>
        <v>0</v>
      </c>
      <c r="S429" s="275">
        <v>0</v>
      </c>
      <c r="T429" s="279">
        <f t="shared" si="31"/>
        <v>274973.2</v>
      </c>
      <c r="U429" s="574">
        <v>0</v>
      </c>
      <c r="V429" s="274">
        <v>0</v>
      </c>
      <c r="W429" s="274">
        <v>0</v>
      </c>
      <c r="X429" s="274">
        <v>0</v>
      </c>
    </row>
    <row r="430" spans="2:24">
      <c r="B430" s="274" t="s">
        <v>819</v>
      </c>
      <c r="C430" s="274">
        <v>2016</v>
      </c>
      <c r="D430" s="274" t="s">
        <v>526</v>
      </c>
      <c r="E430" s="274">
        <v>40150</v>
      </c>
      <c r="F430" s="274">
        <v>0</v>
      </c>
      <c r="G430" s="274">
        <v>0</v>
      </c>
      <c r="H430" s="574">
        <f t="shared" si="28"/>
        <v>40150</v>
      </c>
      <c r="I430" s="274">
        <v>14844.2</v>
      </c>
      <c r="J430" s="274">
        <v>0</v>
      </c>
      <c r="K430" s="274">
        <v>0</v>
      </c>
      <c r="L430" s="274">
        <v>0</v>
      </c>
      <c r="M430" s="574">
        <f t="shared" si="29"/>
        <v>14844.2</v>
      </c>
      <c r="N430" s="274">
        <v>0</v>
      </c>
      <c r="O430" s="274">
        <v>0</v>
      </c>
      <c r="P430" s="274">
        <v>0</v>
      </c>
      <c r="Q430" s="274">
        <v>0</v>
      </c>
      <c r="R430" s="574">
        <f t="shared" si="30"/>
        <v>0</v>
      </c>
      <c r="S430" s="275">
        <v>0</v>
      </c>
      <c r="T430" s="279">
        <f t="shared" si="31"/>
        <v>54994.2</v>
      </c>
      <c r="U430" s="574">
        <v>0</v>
      </c>
      <c r="V430" s="274">
        <v>0</v>
      </c>
      <c r="W430" s="274">
        <v>0</v>
      </c>
      <c r="X430" s="274">
        <v>0</v>
      </c>
    </row>
    <row r="431" spans="2:24">
      <c r="B431" s="274" t="s">
        <v>820</v>
      </c>
      <c r="C431" s="274">
        <v>2016</v>
      </c>
      <c r="D431" s="274" t="s">
        <v>526</v>
      </c>
      <c r="E431" s="274">
        <v>9220.52</v>
      </c>
      <c r="F431" s="274">
        <v>0</v>
      </c>
      <c r="G431" s="274">
        <v>0</v>
      </c>
      <c r="H431" s="574">
        <f t="shared" si="28"/>
        <v>9220.52</v>
      </c>
      <c r="I431" s="274">
        <v>68107.100000000006</v>
      </c>
      <c r="J431" s="274">
        <v>0</v>
      </c>
      <c r="K431" s="274">
        <v>0</v>
      </c>
      <c r="L431" s="274">
        <v>0</v>
      </c>
      <c r="M431" s="574">
        <f t="shared" si="29"/>
        <v>68107.100000000006</v>
      </c>
      <c r="N431" s="274">
        <v>0</v>
      </c>
      <c r="O431" s="274">
        <v>10474.2927</v>
      </c>
      <c r="P431" s="274">
        <v>0</v>
      </c>
      <c r="Q431" s="274">
        <v>0</v>
      </c>
      <c r="R431" s="574">
        <f t="shared" si="30"/>
        <v>10474.2927</v>
      </c>
      <c r="S431" s="275">
        <v>1784.94</v>
      </c>
      <c r="T431" s="279">
        <f t="shared" si="31"/>
        <v>89586.852700000018</v>
      </c>
      <c r="U431" s="574">
        <v>48752.6</v>
      </c>
      <c r="V431" s="274">
        <v>0</v>
      </c>
      <c r="W431" s="274">
        <v>0</v>
      </c>
      <c r="X431" s="274">
        <v>0</v>
      </c>
    </row>
    <row r="432" spans="2:24">
      <c r="B432" s="274" t="s">
        <v>821</v>
      </c>
      <c r="C432" s="274">
        <v>2016</v>
      </c>
      <c r="D432" s="274" t="s">
        <v>526</v>
      </c>
      <c r="E432" s="274">
        <v>5120.55</v>
      </c>
      <c r="F432" s="274">
        <v>0</v>
      </c>
      <c r="G432" s="274">
        <v>0</v>
      </c>
      <c r="H432" s="574">
        <f t="shared" si="28"/>
        <v>5120.55</v>
      </c>
      <c r="I432" s="274">
        <v>74642.3</v>
      </c>
      <c r="J432" s="274">
        <v>0</v>
      </c>
      <c r="K432" s="274">
        <v>0</v>
      </c>
      <c r="L432" s="274">
        <v>0</v>
      </c>
      <c r="M432" s="574">
        <f t="shared" si="29"/>
        <v>74642.3</v>
      </c>
      <c r="N432" s="274">
        <v>0</v>
      </c>
      <c r="O432" s="274">
        <v>0</v>
      </c>
      <c r="P432" s="274">
        <v>0</v>
      </c>
      <c r="Q432" s="274">
        <v>0</v>
      </c>
      <c r="R432" s="574">
        <f t="shared" si="30"/>
        <v>0</v>
      </c>
      <c r="S432" s="275">
        <v>734.64</v>
      </c>
      <c r="T432" s="279">
        <f t="shared" si="31"/>
        <v>80497.490000000005</v>
      </c>
      <c r="U432" s="574">
        <v>0</v>
      </c>
      <c r="V432" s="274">
        <v>0</v>
      </c>
      <c r="W432" s="274">
        <v>0</v>
      </c>
      <c r="X432" s="274">
        <v>0</v>
      </c>
    </row>
    <row r="433" spans="2:24">
      <c r="B433" s="274" t="s">
        <v>822</v>
      </c>
      <c r="C433" s="274">
        <v>2016</v>
      </c>
      <c r="D433" s="274" t="s">
        <v>526</v>
      </c>
      <c r="E433" s="274">
        <v>0</v>
      </c>
      <c r="F433" s="274">
        <v>0</v>
      </c>
      <c r="G433" s="274">
        <v>0</v>
      </c>
      <c r="H433" s="574">
        <f t="shared" si="28"/>
        <v>0</v>
      </c>
      <c r="I433" s="274">
        <v>0</v>
      </c>
      <c r="J433" s="274">
        <v>0</v>
      </c>
      <c r="K433" s="274">
        <v>0</v>
      </c>
      <c r="L433" s="274">
        <v>0</v>
      </c>
      <c r="M433" s="574">
        <f t="shared" si="29"/>
        <v>0</v>
      </c>
      <c r="N433" s="274">
        <v>0</v>
      </c>
      <c r="O433" s="274">
        <v>0</v>
      </c>
      <c r="P433" s="274">
        <v>0</v>
      </c>
      <c r="Q433" s="274">
        <v>0</v>
      </c>
      <c r="R433" s="574">
        <f t="shared" si="30"/>
        <v>0</v>
      </c>
      <c r="S433" s="275">
        <v>0</v>
      </c>
      <c r="T433" s="279">
        <f t="shared" si="31"/>
        <v>0</v>
      </c>
      <c r="U433" s="574">
        <v>0</v>
      </c>
      <c r="V433" s="274">
        <v>0</v>
      </c>
      <c r="W433" s="274">
        <v>0</v>
      </c>
      <c r="X433" s="274">
        <v>0</v>
      </c>
    </row>
    <row r="434" spans="2:24">
      <c r="B434" s="274" t="s">
        <v>823</v>
      </c>
      <c r="C434" s="274">
        <v>2016</v>
      </c>
      <c r="D434" s="274" t="s">
        <v>526</v>
      </c>
      <c r="E434" s="274">
        <v>0</v>
      </c>
      <c r="F434" s="274">
        <v>0</v>
      </c>
      <c r="G434" s="274">
        <v>0</v>
      </c>
      <c r="H434" s="574">
        <f t="shared" si="28"/>
        <v>0</v>
      </c>
      <c r="I434" s="274">
        <v>0</v>
      </c>
      <c r="J434" s="274">
        <v>0</v>
      </c>
      <c r="K434" s="274">
        <v>0</v>
      </c>
      <c r="L434" s="274">
        <v>0</v>
      </c>
      <c r="M434" s="574">
        <f t="shared" si="29"/>
        <v>0</v>
      </c>
      <c r="N434" s="274">
        <v>0</v>
      </c>
      <c r="O434" s="274">
        <v>0</v>
      </c>
      <c r="P434" s="274">
        <v>0</v>
      </c>
      <c r="Q434" s="274">
        <v>0</v>
      </c>
      <c r="R434" s="574">
        <f t="shared" si="30"/>
        <v>0</v>
      </c>
      <c r="S434" s="275">
        <v>0</v>
      </c>
      <c r="T434" s="279">
        <f t="shared" si="31"/>
        <v>0</v>
      </c>
      <c r="U434" s="574">
        <v>0</v>
      </c>
      <c r="V434" s="274">
        <v>0</v>
      </c>
      <c r="W434" s="274">
        <v>0</v>
      </c>
      <c r="X434" s="274">
        <v>0</v>
      </c>
    </row>
  </sheetData>
  <autoFilter ref="B1:X434"/>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Q104"/>
  <sheetViews>
    <sheetView topLeftCell="A68" zoomScale="80" zoomScaleNormal="80" zoomScalePageLayoutView="80" workbookViewId="0">
      <selection activeCell="H15" sqref="H15"/>
    </sheetView>
  </sheetViews>
  <sheetFormatPr defaultColWidth="8.85546875" defaultRowHeight="15"/>
  <cols>
    <col min="1" max="1" width="8.85546875" style="17"/>
    <col min="2" max="2" width="43" style="17" customWidth="1"/>
    <col min="3" max="3" width="18.7109375" style="164" customWidth="1"/>
    <col min="4" max="4" width="18.140625" style="17" customWidth="1"/>
    <col min="5" max="5" width="16.42578125" style="17" customWidth="1"/>
    <col min="6" max="6" width="15.85546875" style="17" customWidth="1"/>
    <col min="7" max="7" width="15.28515625" style="17" customWidth="1"/>
    <col min="8" max="8" width="15.42578125" style="17" customWidth="1"/>
    <col min="9" max="9" width="15.140625" style="17" customWidth="1"/>
    <col min="10" max="10" width="15.42578125" style="17" customWidth="1"/>
    <col min="11" max="11" width="12.42578125" style="17" customWidth="1"/>
    <col min="12" max="12" width="14.7109375" style="17" customWidth="1"/>
    <col min="13" max="13" width="11.140625" style="17" customWidth="1"/>
    <col min="14" max="14" width="14.42578125" style="17" bestFit="1" customWidth="1"/>
    <col min="15" max="15" width="15.42578125" style="17" customWidth="1"/>
    <col min="16" max="16" width="8.85546875" style="17"/>
    <col min="17" max="17" width="11.42578125" style="17" bestFit="1" customWidth="1"/>
    <col min="18" max="16384" width="8.85546875" style="17"/>
  </cols>
  <sheetData>
    <row r="1" spans="1:15" ht="19.5" thickBot="1">
      <c r="A1" s="643"/>
      <c r="B1" s="643"/>
    </row>
    <row r="2" spans="1:15" ht="29.1" customHeight="1">
      <c r="A2" s="140"/>
      <c r="B2" s="165" t="s">
        <v>3</v>
      </c>
      <c r="C2" s="635" t="s">
        <v>155</v>
      </c>
      <c r="D2" s="635"/>
      <c r="E2" s="636" t="s">
        <v>156</v>
      </c>
      <c r="F2" s="636"/>
      <c r="G2" s="636" t="s">
        <v>157</v>
      </c>
      <c r="H2" s="636"/>
      <c r="I2" s="635" t="s">
        <v>158</v>
      </c>
      <c r="J2" s="635"/>
      <c r="K2" s="132"/>
      <c r="L2" s="166"/>
    </row>
    <row r="3" spans="1:15" ht="30">
      <c r="A3" s="836" t="s">
        <v>3</v>
      </c>
      <c r="B3" s="5" t="s">
        <v>159</v>
      </c>
      <c r="C3" s="226" t="s">
        <v>160</v>
      </c>
      <c r="D3" s="226" t="s">
        <v>161</v>
      </c>
      <c r="E3" s="226" t="s">
        <v>160</v>
      </c>
      <c r="F3" s="226" t="s">
        <v>193</v>
      </c>
      <c r="G3" s="226" t="s">
        <v>160</v>
      </c>
      <c r="H3" s="226" t="s">
        <v>193</v>
      </c>
      <c r="I3" s="226" t="s">
        <v>160</v>
      </c>
      <c r="J3" s="226" t="s">
        <v>193</v>
      </c>
      <c r="K3" s="167" t="s">
        <v>162</v>
      </c>
      <c r="L3" s="168" t="s">
        <v>163</v>
      </c>
      <c r="M3" s="169"/>
    </row>
    <row r="4" spans="1:15" s="169" customFormat="1">
      <c r="A4" s="836"/>
      <c r="B4" s="76" t="s">
        <v>164</v>
      </c>
      <c r="C4" s="170">
        <v>322390747.49837303</v>
      </c>
      <c r="D4" s="170">
        <f>C$69-C$68-C$67+I$62</f>
        <v>331036980.0392651</v>
      </c>
      <c r="E4" s="170">
        <v>350227549.16000021</v>
      </c>
      <c r="F4" s="170">
        <f>351132526.27-I70</f>
        <v>321294495.26999998</v>
      </c>
      <c r="G4" s="170">
        <v>45324648</v>
      </c>
      <c r="H4" s="187">
        <f>59390739+(I66-(0.2*(C84+C98)))</f>
        <v>97276512.799999997</v>
      </c>
      <c r="I4" s="170">
        <v>3835082</v>
      </c>
      <c r="J4" s="170">
        <f>IF(F4&lt;D4,0.03*I75*(F4-H4),0.03*I75*(D4-H4))</f>
        <v>2744668.3212224394</v>
      </c>
      <c r="K4" s="170">
        <v>9491262</v>
      </c>
      <c r="L4" s="171">
        <f>IF(J4&lt;=K4,J4,K4)</f>
        <v>2744668.3212224394</v>
      </c>
      <c r="M4" s="172"/>
      <c r="N4" s="173"/>
      <c r="O4" s="174"/>
    </row>
    <row r="5" spans="1:15">
      <c r="A5" s="836"/>
      <c r="B5" s="4" t="s">
        <v>25</v>
      </c>
      <c r="C5" s="170">
        <v>15335247.789548976</v>
      </c>
      <c r="D5" s="170">
        <f>C67</f>
        <v>8585000</v>
      </c>
      <c r="E5" s="170">
        <v>12781513</v>
      </c>
      <c r="F5" s="170">
        <v>12781515</v>
      </c>
      <c r="G5" s="170">
        <v>582127</v>
      </c>
      <c r="H5" s="170">
        <v>582128</v>
      </c>
      <c r="I5" s="170">
        <v>1463926</v>
      </c>
      <c r="J5" s="170">
        <f>IF(F5&lt;D5,0.12*(F5-H5),0.12*(D5-H5))</f>
        <v>960344.64</v>
      </c>
      <c r="K5" s="170">
        <v>1752163</v>
      </c>
      <c r="L5" s="171">
        <f t="shared" ref="L5:L6" si="0">IF(J5&lt;=K5,J5,K5)</f>
        <v>960344.64</v>
      </c>
      <c r="M5" s="169"/>
    </row>
    <row r="6" spans="1:15">
      <c r="A6" s="836"/>
      <c r="B6" s="4" t="s">
        <v>16</v>
      </c>
      <c r="C6" s="170">
        <v>24227924.978154868</v>
      </c>
      <c r="D6" s="170">
        <f>C82+I63</f>
        <v>22332002.597973589</v>
      </c>
      <c r="E6" s="170">
        <v>30043951.439999998</v>
      </c>
      <c r="F6" s="170">
        <f>30043946+I70</f>
        <v>59881977</v>
      </c>
      <c r="G6" s="170">
        <v>2113269.5199999996</v>
      </c>
      <c r="H6" s="170">
        <f>2113266+(I67-(M67*C84))</f>
        <v>11567157</v>
      </c>
      <c r="I6" s="170">
        <v>855012</v>
      </c>
      <c r="J6" s="170">
        <f>IF(F6&lt;D6,0.03*(F6-H6),0.03*(D6-H6))</f>
        <v>322945.36793920764</v>
      </c>
      <c r="K6" s="170">
        <v>670476</v>
      </c>
      <c r="L6" s="171">
        <f t="shared" si="0"/>
        <v>322945.36793920764</v>
      </c>
      <c r="M6" s="172"/>
    </row>
    <row r="7" spans="1:15">
      <c r="A7" s="836"/>
      <c r="B7" s="175" t="s">
        <v>165</v>
      </c>
      <c r="C7" s="838" t="s">
        <v>166</v>
      </c>
      <c r="D7" s="838"/>
      <c r="E7" s="838"/>
      <c r="F7" s="838"/>
      <c r="G7" s="838"/>
      <c r="H7" s="838"/>
      <c r="I7" s="838"/>
      <c r="J7" s="838"/>
      <c r="K7" s="838"/>
      <c r="L7" s="839"/>
      <c r="M7" s="124"/>
    </row>
    <row r="8" spans="1:15">
      <c r="A8" s="836"/>
      <c r="B8" s="4" t="s">
        <v>167</v>
      </c>
      <c r="C8" s="177"/>
      <c r="D8" s="26"/>
      <c r="E8" s="26"/>
      <c r="F8" s="133"/>
      <c r="G8" s="26"/>
      <c r="H8" s="26"/>
      <c r="I8" s="26"/>
      <c r="J8" s="133">
        <v>-77462</v>
      </c>
      <c r="K8" s="840" t="s">
        <v>168</v>
      </c>
      <c r="L8" s="134">
        <f>J8*(1+8.06%)</f>
        <v>-83705.4372</v>
      </c>
      <c r="M8" s="124"/>
    </row>
    <row r="9" spans="1:15">
      <c r="A9" s="836"/>
      <c r="B9" s="4" t="s">
        <v>169</v>
      </c>
      <c r="C9" s="177"/>
      <c r="D9" s="26"/>
      <c r="E9" s="26"/>
      <c r="F9" s="133">
        <v>-727687</v>
      </c>
      <c r="G9" s="26"/>
      <c r="H9" s="26"/>
      <c r="I9" s="26"/>
      <c r="J9" s="133">
        <v>-11570.223300000001</v>
      </c>
      <c r="K9" s="840"/>
      <c r="L9" s="134">
        <f t="shared" ref="L9:L11" si="1">J9*(1+8.06%)</f>
        <v>-12502.783297980002</v>
      </c>
    </row>
    <row r="10" spans="1:15">
      <c r="A10" s="836"/>
      <c r="B10" s="4" t="s">
        <v>170</v>
      </c>
      <c r="C10" s="177"/>
      <c r="D10" s="26"/>
      <c r="E10" s="26"/>
      <c r="F10" s="133">
        <v>-21109</v>
      </c>
      <c r="G10" s="26"/>
      <c r="H10" s="26"/>
      <c r="I10" s="26"/>
      <c r="J10" s="133">
        <v>-2533.08</v>
      </c>
      <c r="K10" s="840"/>
      <c r="L10" s="134">
        <f t="shared" si="1"/>
        <v>-2737.2462479999999</v>
      </c>
    </row>
    <row r="11" spans="1:15" ht="15.75" thickBot="1">
      <c r="A11" s="837"/>
      <c r="B11" s="178" t="s">
        <v>171</v>
      </c>
      <c r="C11" s="179"/>
      <c r="D11" s="180"/>
      <c r="E11" s="180"/>
      <c r="F11" s="136">
        <v>-235457</v>
      </c>
      <c r="G11" s="135"/>
      <c r="H11" s="135"/>
      <c r="I11" s="135"/>
      <c r="J11" s="136">
        <v>-7063.71</v>
      </c>
      <c r="K11" s="841"/>
      <c r="L11" s="137">
        <f t="shared" si="1"/>
        <v>-7633.0450259999998</v>
      </c>
    </row>
    <row r="12" spans="1:15" ht="15.75" thickBot="1">
      <c r="A12" s="181"/>
      <c r="B12" s="182"/>
      <c r="D12" s="183"/>
      <c r="E12" s="183"/>
      <c r="F12" s="18"/>
      <c r="J12" s="18"/>
      <c r="K12" s="18"/>
      <c r="L12" s="18"/>
    </row>
    <row r="13" spans="1:15" ht="29.1" customHeight="1">
      <c r="A13" s="140"/>
      <c r="B13" s="165" t="s">
        <v>6</v>
      </c>
      <c r="C13" s="635" t="s">
        <v>155</v>
      </c>
      <c r="D13" s="635"/>
      <c r="E13" s="636" t="s">
        <v>156</v>
      </c>
      <c r="F13" s="636"/>
      <c r="G13" s="636" t="s">
        <v>157</v>
      </c>
      <c r="H13" s="636"/>
      <c r="I13" s="635" t="s">
        <v>158</v>
      </c>
      <c r="J13" s="635"/>
      <c r="K13" s="132"/>
      <c r="L13" s="166"/>
    </row>
    <row r="14" spans="1:15" ht="30">
      <c r="A14" s="639" t="s">
        <v>6</v>
      </c>
      <c r="B14" s="5" t="s">
        <v>159</v>
      </c>
      <c r="C14" s="226" t="s">
        <v>160</v>
      </c>
      <c r="D14" s="226" t="s">
        <v>161</v>
      </c>
      <c r="E14" s="226" t="s">
        <v>160</v>
      </c>
      <c r="F14" s="226" t="s">
        <v>193</v>
      </c>
      <c r="G14" s="226" t="s">
        <v>160</v>
      </c>
      <c r="H14" s="226" t="s">
        <v>193</v>
      </c>
      <c r="I14" s="226" t="s">
        <v>160</v>
      </c>
      <c r="J14" s="226" t="s">
        <v>193</v>
      </c>
      <c r="K14" s="167" t="s">
        <v>162</v>
      </c>
      <c r="L14" s="168" t="s">
        <v>163</v>
      </c>
      <c r="M14" s="169"/>
      <c r="N14" s="560"/>
      <c r="O14" s="561" t="s">
        <v>172</v>
      </c>
    </row>
    <row r="15" spans="1:15" s="169" customFormat="1">
      <c r="A15" s="639"/>
      <c r="B15" s="76" t="s">
        <v>164</v>
      </c>
      <c r="C15" s="170">
        <v>245321260.46999997</v>
      </c>
      <c r="D15" s="170">
        <f>D$69-D$68-D$67+J$62</f>
        <v>252730039.18000001</v>
      </c>
      <c r="E15" s="170">
        <v>250001411</v>
      </c>
      <c r="F15" s="170">
        <f>414349377.14-J70</f>
        <v>407648783.13999999</v>
      </c>
      <c r="G15" s="170">
        <v>12342271</v>
      </c>
      <c r="H15" s="170">
        <f>170162653+(J66-(M66*(D84+D98)))</f>
        <v>184242506</v>
      </c>
      <c r="I15" s="170">
        <v>3015717</v>
      </c>
      <c r="J15" s="170">
        <f>IF(F15&lt;D15,0.03*J75*(F15-H15),0.03*J75*(D15-H15))</f>
        <v>861093.75467214</v>
      </c>
      <c r="K15" s="170">
        <v>7324847</v>
      </c>
      <c r="L15" s="171">
        <f>IF(J15&lt;=K15,J15,K15)</f>
        <v>861093.75467214</v>
      </c>
      <c r="N15" s="562">
        <f>0.03*J75*(D15-(170162653+(J66-(0.2*(D84+D101)))))</f>
        <v>834692.03887013998</v>
      </c>
      <c r="O15" s="562">
        <f>L15-N15</f>
        <v>26401.715802000021</v>
      </c>
    </row>
    <row r="16" spans="1:15">
      <c r="A16" s="639"/>
      <c r="B16" s="4" t="s">
        <v>25</v>
      </c>
      <c r="C16" s="170">
        <v>5977851</v>
      </c>
      <c r="D16" s="170">
        <f>D67</f>
        <v>5978000</v>
      </c>
      <c r="E16" s="170">
        <v>6614403</v>
      </c>
      <c r="F16" s="170">
        <v>7153968</v>
      </c>
      <c r="G16" s="170">
        <v>514973</v>
      </c>
      <c r="H16" s="170">
        <v>611994</v>
      </c>
      <c r="I16" s="170">
        <v>581031</v>
      </c>
      <c r="J16" s="170">
        <f>IF(F16&lt;D16,0.12*(F16-H16),0.12*(D16-H16))</f>
        <v>643920.72</v>
      </c>
      <c r="K16" s="170">
        <v>581031</v>
      </c>
      <c r="L16" s="171">
        <f t="shared" ref="L16:L17" si="2">IF(J16&lt;=K16,J16,K16)</f>
        <v>581031</v>
      </c>
      <c r="N16" s="562"/>
      <c r="O16" s="560"/>
    </row>
    <row r="17" spans="1:15">
      <c r="A17" s="639"/>
      <c r="B17" s="4" t="s">
        <v>16</v>
      </c>
      <c r="C17" s="170">
        <v>30061263.399999999</v>
      </c>
      <c r="D17" s="170">
        <f>D82+J63</f>
        <v>21700057.399999999</v>
      </c>
      <c r="E17" s="170">
        <v>25233446.5</v>
      </c>
      <c r="F17" s="170">
        <f>27284619+J70</f>
        <v>33985213</v>
      </c>
      <c r="G17" s="170">
        <v>3099294</v>
      </c>
      <c r="H17" s="170">
        <v>3721542</v>
      </c>
      <c r="I17" s="170">
        <v>659439</v>
      </c>
      <c r="J17" s="170">
        <f>IF(F17&lt;D17,0.03*(F17-H17),0.03*(D17-H17))</f>
        <v>539355.46199999994</v>
      </c>
      <c r="K17" s="170">
        <v>788930</v>
      </c>
      <c r="L17" s="171">
        <f t="shared" si="2"/>
        <v>539355.46199999994</v>
      </c>
      <c r="N17" s="562"/>
      <c r="O17" s="560"/>
    </row>
    <row r="18" spans="1:15">
      <c r="A18" s="639"/>
      <c r="B18" s="175" t="s">
        <v>165</v>
      </c>
      <c r="C18" s="838" t="s">
        <v>166</v>
      </c>
      <c r="D18" s="838"/>
      <c r="E18" s="838"/>
      <c r="F18" s="838"/>
      <c r="G18" s="838"/>
      <c r="H18" s="838"/>
      <c r="I18" s="838"/>
      <c r="J18" s="838"/>
      <c r="K18" s="838"/>
      <c r="L18" s="839"/>
      <c r="M18" s="124"/>
      <c r="N18" s="562"/>
      <c r="O18" s="560"/>
    </row>
    <row r="19" spans="1:15">
      <c r="A19" s="639"/>
      <c r="B19" s="4" t="s">
        <v>167</v>
      </c>
      <c r="C19" s="177"/>
      <c r="D19" s="26"/>
      <c r="E19" s="26"/>
      <c r="F19" s="133"/>
      <c r="G19" s="26"/>
      <c r="H19" s="26"/>
      <c r="I19" s="26"/>
      <c r="J19" s="133">
        <v>-378907</v>
      </c>
      <c r="K19" s="840" t="s">
        <v>173</v>
      </c>
      <c r="L19" s="134">
        <f>J19*(1+7.9%)</f>
        <v>-408840.65299999999</v>
      </c>
      <c r="M19" s="124"/>
      <c r="N19" s="562"/>
      <c r="O19" s="560"/>
    </row>
    <row r="20" spans="1:15">
      <c r="A20" s="639"/>
      <c r="B20" s="4" t="s">
        <v>169</v>
      </c>
      <c r="C20" s="177"/>
      <c r="D20" s="26"/>
      <c r="E20" s="26"/>
      <c r="F20" s="133">
        <v>-148410</v>
      </c>
      <c r="G20" s="185"/>
      <c r="H20" s="185"/>
      <c r="I20" s="26"/>
      <c r="J20" s="133">
        <v>-2582.3339999999998</v>
      </c>
      <c r="K20" s="840"/>
      <c r="L20" s="134">
        <f t="shared" ref="L20:L22" si="3">J20*(1+7.9%)</f>
        <v>-2786.3383859999999</v>
      </c>
      <c r="N20" s="562"/>
      <c r="O20" s="560"/>
    </row>
    <row r="21" spans="1:15">
      <c r="A21" s="639"/>
      <c r="B21" s="4" t="s">
        <v>170</v>
      </c>
      <c r="C21" s="177"/>
      <c r="D21" s="26"/>
      <c r="E21" s="26"/>
      <c r="F21" s="133">
        <v>-201368</v>
      </c>
      <c r="G21" s="26"/>
      <c r="H21" s="26"/>
      <c r="I21" s="26"/>
      <c r="J21" s="133">
        <v>-24164.16</v>
      </c>
      <c r="K21" s="840"/>
      <c r="L21" s="134">
        <f t="shared" si="3"/>
        <v>-26073.128639999999</v>
      </c>
      <c r="N21" s="562"/>
      <c r="O21" s="560"/>
    </row>
    <row r="22" spans="1:15" ht="15.75" thickBot="1">
      <c r="A22" s="640"/>
      <c r="B22" s="178" t="s">
        <v>171</v>
      </c>
      <c r="C22" s="179"/>
      <c r="D22" s="135"/>
      <c r="E22" s="135"/>
      <c r="F22" s="136">
        <v>-14259186</v>
      </c>
      <c r="G22" s="135"/>
      <c r="H22" s="135"/>
      <c r="I22" s="135"/>
      <c r="J22" s="136">
        <v>-427775.57999999996</v>
      </c>
      <c r="K22" s="841"/>
      <c r="L22" s="137">
        <f t="shared" si="3"/>
        <v>-461569.85081999993</v>
      </c>
      <c r="N22" s="562"/>
      <c r="O22" s="560"/>
    </row>
    <row r="23" spans="1:15" ht="15.75" thickBot="1">
      <c r="N23" s="562"/>
      <c r="O23" s="560"/>
    </row>
    <row r="24" spans="1:15" ht="29.1" customHeight="1">
      <c r="A24" s="140"/>
      <c r="B24" s="165" t="s">
        <v>8</v>
      </c>
      <c r="C24" s="635" t="s">
        <v>155</v>
      </c>
      <c r="D24" s="635"/>
      <c r="E24" s="636" t="s">
        <v>156</v>
      </c>
      <c r="F24" s="636"/>
      <c r="G24" s="636" t="s">
        <v>157</v>
      </c>
      <c r="H24" s="636"/>
      <c r="I24" s="635" t="s">
        <v>158</v>
      </c>
      <c r="J24" s="635"/>
      <c r="K24" s="132"/>
      <c r="L24" s="166"/>
      <c r="N24" s="562"/>
      <c r="O24" s="560"/>
    </row>
    <row r="25" spans="1:15" ht="30">
      <c r="A25" s="639" t="s">
        <v>8</v>
      </c>
      <c r="B25" s="5" t="s">
        <v>159</v>
      </c>
      <c r="C25" s="226" t="s">
        <v>160</v>
      </c>
      <c r="D25" s="226" t="s">
        <v>161</v>
      </c>
      <c r="E25" s="226" t="s">
        <v>160</v>
      </c>
      <c r="F25" s="226" t="s">
        <v>193</v>
      </c>
      <c r="G25" s="226" t="s">
        <v>160</v>
      </c>
      <c r="H25" s="226" t="s">
        <v>193</v>
      </c>
      <c r="I25" s="226" t="s">
        <v>160</v>
      </c>
      <c r="J25" s="226" t="s">
        <v>193</v>
      </c>
      <c r="K25" s="167" t="s">
        <v>162</v>
      </c>
      <c r="L25" s="168" t="s">
        <v>163</v>
      </c>
      <c r="M25" s="169"/>
      <c r="N25" s="562"/>
      <c r="O25" s="560"/>
    </row>
    <row r="26" spans="1:15" s="169" customFormat="1">
      <c r="A26" s="639"/>
      <c r="B26" s="76" t="s">
        <v>164</v>
      </c>
      <c r="C26" s="170">
        <v>80727356</v>
      </c>
      <c r="D26" s="170">
        <f>E$69-E$68-E$67+K$62</f>
        <v>87590249</v>
      </c>
      <c r="E26" s="170">
        <v>80243692.442577094</v>
      </c>
      <c r="F26" s="170">
        <f>80241671.44-K70</f>
        <v>78626416.439999998</v>
      </c>
      <c r="G26" s="170">
        <v>4447301</v>
      </c>
      <c r="H26" s="170">
        <f>4447301+(K66-(M66*(E84+E98)))</f>
        <v>14071190.799999997</v>
      </c>
      <c r="I26" s="170">
        <v>1137075</v>
      </c>
      <c r="J26" s="170">
        <f>IF(F26&lt;D26,0.03*K75*(F26-H26),0.03*K75*(D26-H26))</f>
        <v>848061.99923267995</v>
      </c>
      <c r="K26" s="170">
        <v>2436148</v>
      </c>
      <c r="L26" s="171">
        <f>IF(J26&lt;=K26,J26,K26)</f>
        <v>848061.99923267995</v>
      </c>
      <c r="N26" s="562">
        <f>0.03*K75*(F26-(4447301+(K66-(0.2*(E84+E101)))))</f>
        <v>841005.55689647992</v>
      </c>
      <c r="O26" s="562">
        <f>L26-N26</f>
        <v>7056.442336200038</v>
      </c>
    </row>
    <row r="27" spans="1:15">
      <c r="A27" s="639"/>
      <c r="B27" s="4" t="s">
        <v>25</v>
      </c>
      <c r="C27" s="170">
        <v>1051136.7747</v>
      </c>
      <c r="D27" s="170">
        <f>E67</f>
        <v>1051000</v>
      </c>
      <c r="E27" s="170">
        <v>892373</v>
      </c>
      <c r="F27" s="170">
        <v>892372</v>
      </c>
      <c r="G27" s="170">
        <v>80576.72075177895</v>
      </c>
      <c r="H27" s="170">
        <v>80576</v>
      </c>
      <c r="I27" s="170">
        <v>97416</v>
      </c>
      <c r="J27" s="170">
        <f>IF(F27&lt;D27,0.12*(F27-H27),0.12*(D27-H27))</f>
        <v>97415.51999999999</v>
      </c>
      <c r="K27" s="170">
        <v>114457</v>
      </c>
      <c r="L27" s="171">
        <f t="shared" ref="L27:L28" si="4">IF(J27&lt;=K27,J27,K27)</f>
        <v>97415.51999999999</v>
      </c>
      <c r="N27" s="560"/>
      <c r="O27" s="560"/>
    </row>
    <row r="28" spans="1:15">
      <c r="A28" s="639"/>
      <c r="B28" s="4" t="s">
        <v>16</v>
      </c>
      <c r="C28" s="170">
        <v>10418500.0428</v>
      </c>
      <c r="D28" s="170">
        <f>E82+K63</f>
        <v>10418000</v>
      </c>
      <c r="E28" s="170">
        <v>14369250.4097584</v>
      </c>
      <c r="F28" s="170">
        <f>15584048+K70</f>
        <v>17199303</v>
      </c>
      <c r="G28" s="170">
        <v>3854220.0246363701</v>
      </c>
      <c r="H28" s="170">
        <v>4188732</v>
      </c>
      <c r="I28" s="170">
        <v>315451</v>
      </c>
      <c r="J28" s="170">
        <f>IF(F28&lt;D28,0.03*(F28-H28),0.03*(D28-H28))</f>
        <v>186878.03999999998</v>
      </c>
      <c r="K28" s="170">
        <v>668155</v>
      </c>
      <c r="L28" s="171">
        <f t="shared" si="4"/>
        <v>186878.03999999998</v>
      </c>
      <c r="N28" s="560"/>
      <c r="O28" s="560"/>
    </row>
    <row r="29" spans="1:15">
      <c r="A29" s="639"/>
      <c r="B29" s="175" t="s">
        <v>165</v>
      </c>
      <c r="C29" s="838" t="s">
        <v>166</v>
      </c>
      <c r="D29" s="838"/>
      <c r="E29" s="838"/>
      <c r="F29" s="838"/>
      <c r="G29" s="838"/>
      <c r="H29" s="838"/>
      <c r="I29" s="838"/>
      <c r="J29" s="838"/>
      <c r="K29" s="838"/>
      <c r="L29" s="839"/>
      <c r="M29" s="124"/>
      <c r="N29" s="560"/>
      <c r="O29" s="560"/>
    </row>
    <row r="30" spans="1:15">
      <c r="A30" s="639"/>
      <c r="B30" s="4" t="s">
        <v>167</v>
      </c>
      <c r="C30" s="177"/>
      <c r="D30" s="26"/>
      <c r="E30" s="26"/>
      <c r="F30" s="133"/>
      <c r="G30" s="26"/>
      <c r="H30" s="26"/>
      <c r="I30" s="26"/>
      <c r="J30" s="133">
        <v>45341</v>
      </c>
      <c r="K30" s="840" t="s">
        <v>174</v>
      </c>
      <c r="L30" s="134">
        <f>J30*(1+7.79%)</f>
        <v>48873.063900000001</v>
      </c>
      <c r="M30" s="124"/>
      <c r="N30" s="560"/>
      <c r="O30" s="560"/>
    </row>
    <row r="31" spans="1:15">
      <c r="A31" s="639"/>
      <c r="B31" s="4" t="s">
        <v>169</v>
      </c>
      <c r="C31" s="177"/>
      <c r="D31" s="26"/>
      <c r="E31" s="26"/>
      <c r="F31" s="133" t="s">
        <v>27</v>
      </c>
      <c r="G31" s="185"/>
      <c r="H31" s="185"/>
      <c r="I31" s="26"/>
      <c r="J31" s="133" t="s">
        <v>27</v>
      </c>
      <c r="K31" s="840"/>
      <c r="L31" s="134" t="s">
        <v>27</v>
      </c>
      <c r="N31" s="560"/>
      <c r="O31" s="560"/>
    </row>
    <row r="32" spans="1:15">
      <c r="A32" s="639"/>
      <c r="B32" s="4" t="s">
        <v>170</v>
      </c>
      <c r="C32" s="177"/>
      <c r="D32" s="26"/>
      <c r="E32" s="26"/>
      <c r="F32" s="133">
        <v>-51379</v>
      </c>
      <c r="G32" s="26"/>
      <c r="H32" s="26"/>
      <c r="I32" s="26"/>
      <c r="J32" s="133">
        <v>-6165</v>
      </c>
      <c r="K32" s="840"/>
      <c r="L32" s="134">
        <f t="shared" ref="L32:L33" si="5">J32*(1+7.79%)</f>
        <v>-6645.2535000000007</v>
      </c>
      <c r="N32" s="560"/>
      <c r="O32" s="560"/>
    </row>
    <row r="33" spans="1:17" ht="15.75" thickBot="1">
      <c r="A33" s="640"/>
      <c r="B33" s="178" t="s">
        <v>171</v>
      </c>
      <c r="C33" s="179"/>
      <c r="D33" s="135"/>
      <c r="E33" s="135"/>
      <c r="F33" s="136">
        <v>-66725</v>
      </c>
      <c r="G33" s="135"/>
      <c r="H33" s="135"/>
      <c r="I33" s="135"/>
      <c r="J33" s="136">
        <v>-2002</v>
      </c>
      <c r="K33" s="841"/>
      <c r="L33" s="137">
        <f t="shared" si="5"/>
        <v>-2157.9558000000002</v>
      </c>
      <c r="N33" s="560"/>
      <c r="O33" s="560"/>
    </row>
    <row r="34" spans="1:17" ht="15.75" thickBot="1">
      <c r="A34" s="186"/>
      <c r="N34" s="560"/>
      <c r="O34" s="560"/>
    </row>
    <row r="35" spans="1:17" ht="29.1" customHeight="1">
      <c r="A35" s="638" t="s">
        <v>7</v>
      </c>
      <c r="B35" s="165" t="s">
        <v>7</v>
      </c>
      <c r="C35" s="635" t="s">
        <v>155</v>
      </c>
      <c r="D35" s="635"/>
      <c r="E35" s="636" t="s">
        <v>156</v>
      </c>
      <c r="F35" s="636"/>
      <c r="G35" s="636" t="s">
        <v>157</v>
      </c>
      <c r="H35" s="636"/>
      <c r="I35" s="635" t="s">
        <v>158</v>
      </c>
      <c r="J35" s="635"/>
      <c r="K35" s="132"/>
      <c r="L35" s="166"/>
      <c r="N35" s="560"/>
      <c r="O35" s="560"/>
    </row>
    <row r="36" spans="1:17" ht="30">
      <c r="A36" s="639"/>
      <c r="B36" s="5" t="s">
        <v>159</v>
      </c>
      <c r="C36" s="226" t="s">
        <v>160</v>
      </c>
      <c r="D36" s="226" t="s">
        <v>161</v>
      </c>
      <c r="E36" s="226" t="s">
        <v>160</v>
      </c>
      <c r="F36" s="226" t="s">
        <v>193</v>
      </c>
      <c r="G36" s="226" t="s">
        <v>160</v>
      </c>
      <c r="H36" s="226" t="s">
        <v>193</v>
      </c>
      <c r="I36" s="226" t="s">
        <v>160</v>
      </c>
      <c r="J36" s="226" t="s">
        <v>193</v>
      </c>
      <c r="K36" s="167" t="s">
        <v>162</v>
      </c>
      <c r="L36" s="168" t="s">
        <v>163</v>
      </c>
      <c r="M36" s="169"/>
      <c r="N36" s="560"/>
      <c r="O36" s="560"/>
    </row>
    <row r="37" spans="1:17" s="169" customFormat="1" ht="15" customHeight="1">
      <c r="A37" s="639"/>
      <c r="B37" s="76" t="s">
        <v>164</v>
      </c>
      <c r="C37" s="170">
        <v>54676152</v>
      </c>
      <c r="D37" s="170">
        <f>F$69-F$68-F$67+L$62</f>
        <v>56614541</v>
      </c>
      <c r="E37" s="170">
        <v>50739820</v>
      </c>
      <c r="F37" s="170">
        <f>56487401-L70</f>
        <v>52270097</v>
      </c>
      <c r="G37" s="170">
        <v>3674548</v>
      </c>
      <c r="H37" s="187">
        <f>3674547+(L66-M66*(F84+F98))</f>
        <v>5536820.1999999993</v>
      </c>
      <c r="I37" s="170">
        <v>600299</v>
      </c>
      <c r="J37" s="170">
        <f>IF(F37&lt;D37,0.03*L75*(F37-H37),0.03*L75*(D37-H37))</f>
        <v>587577.48920639989</v>
      </c>
      <c r="K37" s="170">
        <v>1634915</v>
      </c>
      <c r="L37" s="171">
        <f>IF(J37&lt;=K37,J37,K37)</f>
        <v>587577.48920639989</v>
      </c>
      <c r="N37" s="562">
        <f>0.03*L75*(F37-(3674547+(L66-(0.2*(F84+F101)))))</f>
        <v>587167.10522909998</v>
      </c>
      <c r="O37" s="562">
        <f>L37-N37</f>
        <v>410.38397729990538</v>
      </c>
      <c r="P37" s="188"/>
    </row>
    <row r="38" spans="1:17" ht="15.75" customHeight="1">
      <c r="A38" s="639"/>
      <c r="B38" s="4" t="s">
        <v>25</v>
      </c>
      <c r="C38" s="170">
        <v>842591</v>
      </c>
      <c r="D38" s="170">
        <f>F67</f>
        <v>843000</v>
      </c>
      <c r="E38" s="170">
        <v>552494.07795454201</v>
      </c>
      <c r="F38" s="189">
        <f>552493</f>
        <v>552493</v>
      </c>
      <c r="G38" s="170">
        <v>60748</v>
      </c>
      <c r="H38" s="170">
        <v>60748</v>
      </c>
      <c r="I38" s="170">
        <v>59009</v>
      </c>
      <c r="J38" s="170">
        <f>IF(F38&lt;D38,0.12*(F38-H38),0.12*(D38-H38))</f>
        <v>59009.399999999994</v>
      </c>
      <c r="K38" s="170">
        <v>91293</v>
      </c>
      <c r="L38" s="171">
        <f t="shared" ref="L38" si="6">IF(J38&lt;=K38,J38,K38)</f>
        <v>59009.399999999994</v>
      </c>
      <c r="N38" s="173">
        <f>0.12*((F38-L71)-H38)</f>
        <v>57944.04</v>
      </c>
      <c r="O38" s="173">
        <f>L38-N38</f>
        <v>1065.3599999999933</v>
      </c>
      <c r="Q38" s="271"/>
    </row>
    <row r="39" spans="1:17" ht="15.75" customHeight="1">
      <c r="A39" s="639"/>
      <c r="B39" s="4" t="s">
        <v>16</v>
      </c>
      <c r="C39" s="170">
        <v>16040160</v>
      </c>
      <c r="D39" s="170">
        <v>13597822</v>
      </c>
      <c r="E39" s="170">
        <v>14199688.643637529</v>
      </c>
      <c r="F39" s="170">
        <f>14155571+L70+L71</f>
        <v>18381753</v>
      </c>
      <c r="G39" s="170">
        <v>2912984</v>
      </c>
      <c r="H39" s="170">
        <f>2912986+(SUM(L70:L72)-(M67*F84))</f>
        <v>3169149</v>
      </c>
      <c r="I39" s="170">
        <v>337278</v>
      </c>
      <c r="J39" s="189">
        <f>IF(F39&lt;D39,0.03*(F39-H39),0.03*(D39-H39))</f>
        <v>312860.19</v>
      </c>
      <c r="K39" s="170">
        <v>392899</v>
      </c>
      <c r="L39" s="171">
        <v>186758</v>
      </c>
      <c r="N39" s="270">
        <f>0.03*(D39-H39)</f>
        <v>312860.19</v>
      </c>
      <c r="O39" s="190">
        <f>L39-N39</f>
        <v>-126102.19</v>
      </c>
    </row>
    <row r="40" spans="1:17" ht="15" customHeight="1">
      <c r="A40" s="639"/>
      <c r="B40" s="175" t="s">
        <v>165</v>
      </c>
      <c r="C40" s="838" t="s">
        <v>166</v>
      </c>
      <c r="D40" s="838"/>
      <c r="E40" s="838"/>
      <c r="F40" s="838"/>
      <c r="G40" s="838"/>
      <c r="H40" s="838"/>
      <c r="I40" s="838"/>
      <c r="J40" s="838"/>
      <c r="K40" s="838"/>
      <c r="L40" s="839"/>
      <c r="M40" s="124"/>
      <c r="N40" s="270"/>
      <c r="O40" s="190"/>
    </row>
    <row r="41" spans="1:17" ht="15" customHeight="1">
      <c r="A41" s="639"/>
      <c r="B41" s="4" t="s">
        <v>167</v>
      </c>
      <c r="C41" s="177"/>
      <c r="D41" s="26"/>
      <c r="E41" s="26"/>
      <c r="F41" s="133"/>
      <c r="G41" s="26"/>
      <c r="H41" s="26"/>
      <c r="I41" s="26"/>
      <c r="J41" s="133">
        <v>221</v>
      </c>
      <c r="K41" s="840" t="s">
        <v>175</v>
      </c>
      <c r="L41" s="134">
        <f>J41*(1+8.02%)</f>
        <v>238.72420000000002</v>
      </c>
      <c r="M41" s="124"/>
      <c r="N41" s="191"/>
      <c r="O41" s="190">
        <f>O38+O39</f>
        <v>-125036.83000000002</v>
      </c>
    </row>
    <row r="42" spans="1:17" ht="15" customHeight="1">
      <c r="A42" s="639"/>
      <c r="B42" s="4" t="s">
        <v>169</v>
      </c>
      <c r="C42" s="177"/>
      <c r="D42" s="26"/>
      <c r="E42" s="26"/>
      <c r="F42" s="133">
        <v>-123346</v>
      </c>
      <c r="G42" s="185"/>
      <c r="H42" s="185"/>
      <c r="I42" s="26"/>
      <c r="J42" s="133">
        <v>-2571.7640999999994</v>
      </c>
      <c r="K42" s="840"/>
      <c r="L42" s="134">
        <f>J42*(1+8.02%)</f>
        <v>-2778.0195808199996</v>
      </c>
    </row>
    <row r="43" spans="1:17" ht="15" customHeight="1">
      <c r="A43" s="639"/>
      <c r="B43" s="4" t="s">
        <v>170</v>
      </c>
      <c r="C43" s="177"/>
      <c r="D43" s="26"/>
      <c r="E43" s="26"/>
      <c r="F43" s="133" t="s">
        <v>27</v>
      </c>
      <c r="G43" s="26"/>
      <c r="H43" s="26"/>
      <c r="I43" s="26"/>
      <c r="J43" s="133" t="s">
        <v>27</v>
      </c>
      <c r="K43" s="840"/>
      <c r="L43" s="134"/>
    </row>
    <row r="44" spans="1:17" ht="15.75" customHeight="1" thickBot="1">
      <c r="A44" s="640"/>
      <c r="B44" s="178" t="s">
        <v>171</v>
      </c>
      <c r="C44" s="179"/>
      <c r="D44" s="135"/>
      <c r="E44" s="135"/>
      <c r="F44" s="136" t="s">
        <v>27</v>
      </c>
      <c r="G44" s="135"/>
      <c r="H44" s="135"/>
      <c r="I44" s="135"/>
      <c r="J44" s="136" t="s">
        <v>27</v>
      </c>
      <c r="K44" s="841"/>
      <c r="L44" s="137"/>
    </row>
    <row r="48" spans="1:17">
      <c r="J48" s="18"/>
    </row>
    <row r="50" spans="2:12" ht="15.75" thickBot="1"/>
    <row r="51" spans="2:12" ht="30.75" thickBot="1">
      <c r="B51" s="111"/>
      <c r="C51" s="192" t="s">
        <v>176</v>
      </c>
      <c r="D51" s="193" t="s">
        <v>177</v>
      </c>
      <c r="E51" s="110" t="s">
        <v>178</v>
      </c>
      <c r="F51" s="192" t="s">
        <v>179</v>
      </c>
      <c r="G51" s="109" t="s">
        <v>66</v>
      </c>
      <c r="H51" s="111"/>
      <c r="I51" s="111"/>
    </row>
    <row r="52" spans="2:12">
      <c r="B52" s="194" t="s">
        <v>22</v>
      </c>
      <c r="C52" s="195">
        <v>28473786</v>
      </c>
      <c r="D52" s="195">
        <v>9491262</v>
      </c>
      <c r="E52" s="196">
        <v>1752163</v>
      </c>
      <c r="F52" s="195">
        <v>670476</v>
      </c>
      <c r="G52" s="197">
        <v>40387687</v>
      </c>
      <c r="H52" s="18"/>
      <c r="I52" s="18"/>
    </row>
    <row r="53" spans="2:12">
      <c r="B53" s="198" t="s">
        <v>6</v>
      </c>
      <c r="C53" s="199">
        <v>21974541</v>
      </c>
      <c r="D53" s="199">
        <v>7324847</v>
      </c>
      <c r="E53" s="200">
        <v>581031</v>
      </c>
      <c r="F53" s="199">
        <v>788930</v>
      </c>
      <c r="G53" s="201">
        <v>30669349</v>
      </c>
      <c r="H53" s="18"/>
      <c r="I53" s="18"/>
    </row>
    <row r="54" spans="2:12">
      <c r="B54" s="198" t="s">
        <v>23</v>
      </c>
      <c r="C54" s="199">
        <v>7308445</v>
      </c>
      <c r="D54" s="199">
        <v>2436148</v>
      </c>
      <c r="E54" s="200">
        <v>114457</v>
      </c>
      <c r="F54" s="199">
        <v>668155</v>
      </c>
      <c r="G54" s="201">
        <v>10527205</v>
      </c>
      <c r="H54" s="18"/>
      <c r="I54" s="18"/>
    </row>
    <row r="55" spans="2:12" ht="15.75" thickBot="1">
      <c r="B55" s="202" t="s">
        <v>7</v>
      </c>
      <c r="C55" s="203">
        <v>4904746</v>
      </c>
      <c r="D55" s="203">
        <v>1634915</v>
      </c>
      <c r="E55" s="204">
        <v>91293</v>
      </c>
      <c r="F55" s="203">
        <v>392899</v>
      </c>
      <c r="G55" s="205">
        <v>7023853</v>
      </c>
      <c r="H55" s="18"/>
      <c r="I55" s="18"/>
    </row>
    <row r="56" spans="2:12" ht="15.75" thickBot="1">
      <c r="B56" s="202" t="s">
        <v>66</v>
      </c>
      <c r="C56" s="203">
        <v>62661517</v>
      </c>
      <c r="D56" s="203">
        <v>20887172</v>
      </c>
      <c r="E56" s="204">
        <v>2538944</v>
      </c>
      <c r="F56" s="203">
        <v>2520460</v>
      </c>
      <c r="G56" s="205">
        <v>88608094</v>
      </c>
      <c r="H56" s="18"/>
    </row>
    <row r="59" spans="2:12" ht="30">
      <c r="B59" s="206" t="s">
        <v>180</v>
      </c>
      <c r="C59" s="17"/>
    </row>
    <row r="60" spans="2:12" ht="15" customHeight="1">
      <c r="B60" s="207" t="s">
        <v>28</v>
      </c>
      <c r="C60" s="208" t="s">
        <v>29</v>
      </c>
      <c r="D60" s="208" t="s">
        <v>6</v>
      </c>
      <c r="E60" s="208" t="s">
        <v>30</v>
      </c>
      <c r="F60" s="35" t="s">
        <v>31</v>
      </c>
      <c r="H60" s="844" t="s">
        <v>181</v>
      </c>
      <c r="I60" s="842" t="s">
        <v>29</v>
      </c>
      <c r="J60" s="842" t="s">
        <v>6</v>
      </c>
      <c r="K60" s="842" t="s">
        <v>30</v>
      </c>
      <c r="L60" s="842" t="s">
        <v>31</v>
      </c>
    </row>
    <row r="61" spans="2:12">
      <c r="B61" s="618" t="s">
        <v>32</v>
      </c>
      <c r="C61" s="619"/>
      <c r="D61" s="619"/>
      <c r="E61" s="619"/>
      <c r="F61" s="620"/>
      <c r="G61" s="32"/>
      <c r="H61" s="843"/>
      <c r="I61" s="843"/>
      <c r="J61" s="843"/>
      <c r="K61" s="843"/>
      <c r="L61" s="843"/>
    </row>
    <row r="62" spans="2:12">
      <c r="B62" s="36" t="s">
        <v>33</v>
      </c>
      <c r="C62" s="37">
        <v>61794000</v>
      </c>
      <c r="D62" s="37">
        <v>50528000</v>
      </c>
      <c r="E62" s="37">
        <v>19562000</v>
      </c>
      <c r="F62" s="37">
        <v>19579000</v>
      </c>
      <c r="G62" s="18"/>
      <c r="H62" s="207" t="s">
        <v>182</v>
      </c>
      <c r="I62" s="209">
        <v>139137980.0392651</v>
      </c>
      <c r="J62" s="209">
        <v>59659039.18</v>
      </c>
      <c r="K62" s="209">
        <v>36393249</v>
      </c>
      <c r="L62" s="209">
        <v>10886541</v>
      </c>
    </row>
    <row r="63" spans="2:12">
      <c r="B63" s="38" t="s">
        <v>34</v>
      </c>
      <c r="C63" s="39">
        <v>79041000</v>
      </c>
      <c r="D63" s="39">
        <v>93357000</v>
      </c>
      <c r="E63" s="39">
        <v>21675000</v>
      </c>
      <c r="F63" s="39">
        <v>10737000</v>
      </c>
      <c r="G63" s="18"/>
      <c r="H63" s="207" t="s">
        <v>16</v>
      </c>
      <c r="I63" s="209">
        <v>2764002.5979735889</v>
      </c>
      <c r="J63" s="209">
        <v>880057.4</v>
      </c>
      <c r="K63" s="209">
        <v>0</v>
      </c>
      <c r="L63" s="209">
        <v>7592703.5033999998</v>
      </c>
    </row>
    <row r="64" spans="2:12">
      <c r="B64" s="38" t="s">
        <v>35</v>
      </c>
      <c r="C64" s="39">
        <v>18689000</v>
      </c>
      <c r="D64" s="39">
        <v>8449000</v>
      </c>
      <c r="E64" s="39">
        <v>2519000</v>
      </c>
      <c r="F64" s="39">
        <v>11173000</v>
      </c>
      <c r="G64" s="18"/>
    </row>
    <row r="65" spans="2:14">
      <c r="B65" s="38" t="s">
        <v>36</v>
      </c>
      <c r="C65" s="39">
        <v>18823000</v>
      </c>
      <c r="D65" s="39">
        <v>5483000</v>
      </c>
      <c r="E65" s="39">
        <v>994000</v>
      </c>
      <c r="F65" s="39">
        <v>4239000</v>
      </c>
      <c r="G65" s="18"/>
      <c r="H65" s="208" t="s">
        <v>183</v>
      </c>
      <c r="I65" s="208" t="s">
        <v>29</v>
      </c>
      <c r="J65" s="208" t="s">
        <v>6</v>
      </c>
      <c r="K65" s="208" t="s">
        <v>30</v>
      </c>
      <c r="L65" s="35" t="s">
        <v>31</v>
      </c>
      <c r="M65" s="35" t="s">
        <v>184</v>
      </c>
    </row>
    <row r="66" spans="2:14">
      <c r="B66" s="38" t="s">
        <v>37</v>
      </c>
      <c r="C66" s="39">
        <v>13552000</v>
      </c>
      <c r="D66" s="39">
        <v>35254000</v>
      </c>
      <c r="E66" s="39">
        <v>6447000</v>
      </c>
      <c r="F66" s="40" t="s">
        <v>38</v>
      </c>
      <c r="G66" s="18"/>
      <c r="H66" s="207" t="s">
        <v>185</v>
      </c>
      <c r="I66" s="19">
        <v>119673222</v>
      </c>
      <c r="J66" s="19">
        <v>78134453</v>
      </c>
      <c r="K66" s="19">
        <v>33057747.199999999</v>
      </c>
      <c r="L66" s="19">
        <v>17466280</v>
      </c>
      <c r="M66" s="35">
        <v>0.2</v>
      </c>
    </row>
    <row r="67" spans="2:14">
      <c r="B67" s="38" t="s">
        <v>39</v>
      </c>
      <c r="C67" s="39">
        <v>8585000</v>
      </c>
      <c r="D67" s="39">
        <v>5978000</v>
      </c>
      <c r="E67" s="39">
        <v>1051000</v>
      </c>
      <c r="F67" s="39">
        <v>843000</v>
      </c>
      <c r="G67" s="18"/>
      <c r="H67" s="208" t="s">
        <v>186</v>
      </c>
      <c r="I67" s="19">
        <f>SUM(I70:I72)</f>
        <v>33384831</v>
      </c>
      <c r="J67" s="19">
        <f t="shared" ref="J67:L67" si="7">SUM(J70:J72)</f>
        <v>6948620</v>
      </c>
      <c r="K67" s="19">
        <f t="shared" si="7"/>
        <v>3302471</v>
      </c>
      <c r="L67" s="19">
        <f t="shared" si="7"/>
        <v>4817243</v>
      </c>
      <c r="M67" s="35">
        <v>0.06</v>
      </c>
      <c r="N67" s="563"/>
    </row>
    <row r="68" spans="2:14">
      <c r="B68" s="41" t="s">
        <v>40</v>
      </c>
      <c r="C68" s="19">
        <v>15569000</v>
      </c>
      <c r="D68" s="19">
        <v>16295000</v>
      </c>
      <c r="E68" s="19">
        <v>284000</v>
      </c>
      <c r="F68" s="19">
        <v>2264000</v>
      </c>
      <c r="G68" s="18"/>
    </row>
    <row r="69" spans="2:14">
      <c r="B69" s="210" t="s">
        <v>41</v>
      </c>
      <c r="C69" s="211">
        <v>216053000</v>
      </c>
      <c r="D69" s="211">
        <v>215344000</v>
      </c>
      <c r="E69" s="211">
        <v>52532000</v>
      </c>
      <c r="F69" s="211">
        <v>48835000</v>
      </c>
      <c r="G69" s="18"/>
      <c r="H69" s="208" t="s">
        <v>187</v>
      </c>
      <c r="I69" s="208" t="s">
        <v>29</v>
      </c>
      <c r="J69" s="208" t="s">
        <v>6</v>
      </c>
      <c r="K69" s="208" t="s">
        <v>30</v>
      </c>
      <c r="L69" s="35" t="s">
        <v>31</v>
      </c>
    </row>
    <row r="70" spans="2:14">
      <c r="B70" s="44"/>
      <c r="C70" s="45"/>
      <c r="D70" s="45"/>
      <c r="E70" s="45"/>
      <c r="F70" s="45"/>
      <c r="G70" s="18"/>
      <c r="H70" s="207" t="s">
        <v>15</v>
      </c>
      <c r="I70" s="19">
        <v>29838031</v>
      </c>
      <c r="J70" s="19">
        <v>6700594</v>
      </c>
      <c r="K70" s="19">
        <v>1615255</v>
      </c>
      <c r="L70" s="19">
        <v>4217304</v>
      </c>
    </row>
    <row r="71" spans="2:14">
      <c r="B71" s="621" t="s">
        <v>42</v>
      </c>
      <c r="C71" s="622"/>
      <c r="D71" s="622"/>
      <c r="E71" s="622"/>
      <c r="F71" s="623"/>
      <c r="G71" s="32"/>
      <c r="H71" s="208" t="s">
        <v>25</v>
      </c>
      <c r="I71" s="19"/>
      <c r="J71" s="19"/>
      <c r="K71" s="19"/>
      <c r="L71" s="19">
        <v>8878</v>
      </c>
    </row>
    <row r="72" spans="2:14">
      <c r="B72" s="36" t="s">
        <v>43</v>
      </c>
      <c r="C72" s="37">
        <v>90906000</v>
      </c>
      <c r="D72" s="37">
        <v>42824000</v>
      </c>
      <c r="E72" s="37">
        <v>40123000</v>
      </c>
      <c r="F72" s="37">
        <v>16376000</v>
      </c>
      <c r="G72" s="18"/>
      <c r="H72" s="208" t="s">
        <v>16</v>
      </c>
      <c r="I72" s="19">
        <v>3546800</v>
      </c>
      <c r="J72" s="19">
        <v>248026</v>
      </c>
      <c r="K72" s="19">
        <v>1687216</v>
      </c>
      <c r="L72" s="19">
        <v>591061</v>
      </c>
    </row>
    <row r="73" spans="2:14">
      <c r="B73" s="41" t="s">
        <v>44</v>
      </c>
      <c r="C73" s="19">
        <v>72322000</v>
      </c>
      <c r="D73" s="19">
        <v>23685000</v>
      </c>
      <c r="E73" s="19">
        <v>8725000</v>
      </c>
      <c r="F73" s="19">
        <v>4846000</v>
      </c>
      <c r="G73" s="18"/>
    </row>
    <row r="74" spans="2:14">
      <c r="B74" s="212" t="s">
        <v>42</v>
      </c>
      <c r="C74" s="213">
        <v>163228000</v>
      </c>
      <c r="D74" s="213">
        <v>66509000</v>
      </c>
      <c r="E74" s="213">
        <v>48848000</v>
      </c>
      <c r="F74" s="213">
        <v>21222000</v>
      </c>
      <c r="G74" s="18"/>
      <c r="H74" s="208" t="s">
        <v>188</v>
      </c>
      <c r="I74" s="208" t="s">
        <v>29</v>
      </c>
      <c r="J74" s="208" t="s">
        <v>6</v>
      </c>
      <c r="K74" s="208" t="s">
        <v>30</v>
      </c>
      <c r="L74" s="35" t="s">
        <v>31</v>
      </c>
    </row>
    <row r="75" spans="2:14">
      <c r="B75" s="44"/>
      <c r="C75" s="45"/>
      <c r="D75" s="45"/>
      <c r="E75" s="45"/>
      <c r="F75" s="48"/>
      <c r="G75" s="18"/>
      <c r="H75" s="207"/>
      <c r="I75" s="214">
        <v>0.40839999999999999</v>
      </c>
      <c r="J75" s="214">
        <v>0.41909999999999997</v>
      </c>
      <c r="K75" s="214">
        <v>0.43790000000000001</v>
      </c>
      <c r="L75" s="214">
        <v>0.41909999999999997</v>
      </c>
    </row>
    <row r="76" spans="2:14">
      <c r="B76" s="624" t="s">
        <v>45</v>
      </c>
      <c r="C76" s="625"/>
      <c r="D76" s="625"/>
      <c r="E76" s="625"/>
      <c r="F76" s="626"/>
      <c r="G76" s="32"/>
      <c r="H76" s="32"/>
      <c r="I76" s="32"/>
    </row>
    <row r="77" spans="2:14">
      <c r="B77" s="36" t="s">
        <v>46</v>
      </c>
      <c r="C77" s="37">
        <v>6292000</v>
      </c>
      <c r="D77" s="37">
        <v>10768000</v>
      </c>
      <c r="E77" s="37">
        <v>1356000</v>
      </c>
      <c r="F77" s="37">
        <v>1272000</v>
      </c>
    </row>
    <row r="78" spans="2:14">
      <c r="B78" s="49" t="s">
        <v>47</v>
      </c>
      <c r="C78" s="50">
        <v>12561000</v>
      </c>
      <c r="D78" s="50">
        <v>9165000</v>
      </c>
      <c r="E78" s="50">
        <v>5494000</v>
      </c>
      <c r="F78" s="50">
        <v>3129000</v>
      </c>
    </row>
    <row r="79" spans="2:14">
      <c r="B79" s="49" t="s">
        <v>85</v>
      </c>
      <c r="C79" s="50" t="s">
        <v>48</v>
      </c>
      <c r="D79" s="50" t="s">
        <v>48</v>
      </c>
      <c r="E79" s="50" t="s">
        <v>48</v>
      </c>
      <c r="F79" s="50" t="s">
        <v>48</v>
      </c>
    </row>
    <row r="80" spans="2:14">
      <c r="B80" s="38" t="s">
        <v>49</v>
      </c>
      <c r="C80" s="50">
        <v>715000</v>
      </c>
      <c r="D80" s="50">
        <v>887000</v>
      </c>
      <c r="E80" s="50">
        <v>2510000</v>
      </c>
      <c r="F80" s="50">
        <v>582000</v>
      </c>
    </row>
    <row r="81" spans="2:8">
      <c r="B81" s="41" t="s">
        <v>189</v>
      </c>
      <c r="C81" s="21" t="s">
        <v>48</v>
      </c>
      <c r="D81" s="21" t="s">
        <v>48</v>
      </c>
      <c r="E81" s="21">
        <v>1058000</v>
      </c>
      <c r="F81" s="21">
        <v>978000</v>
      </c>
    </row>
    <row r="82" spans="2:8">
      <c r="B82" s="215" t="s">
        <v>50</v>
      </c>
      <c r="C82" s="216">
        <v>19568000</v>
      </c>
      <c r="D82" s="216">
        <v>20820000</v>
      </c>
      <c r="E82" s="216">
        <v>10418000</v>
      </c>
      <c r="F82" s="216">
        <v>5961000</v>
      </c>
      <c r="H82" s="18"/>
    </row>
    <row r="83" spans="2:8">
      <c r="B83" s="44"/>
      <c r="C83" s="45"/>
      <c r="D83" s="45"/>
      <c r="E83" s="45"/>
      <c r="F83" s="48"/>
      <c r="G83" s="18"/>
    </row>
    <row r="84" spans="2:8">
      <c r="B84" s="53" t="s">
        <v>51</v>
      </c>
      <c r="C84" s="217">
        <v>398849000</v>
      </c>
      <c r="D84" s="55">
        <v>302673000</v>
      </c>
      <c r="E84" s="217">
        <v>111798000</v>
      </c>
      <c r="F84" s="56">
        <v>76018000</v>
      </c>
      <c r="H84" s="18"/>
    </row>
    <row r="85" spans="2:8">
      <c r="B85" s="18"/>
      <c r="C85" s="17"/>
    </row>
    <row r="86" spans="2:8">
      <c r="B86" s="627" t="s">
        <v>52</v>
      </c>
      <c r="C86" s="628"/>
      <c r="D86" s="628"/>
      <c r="E86" s="628"/>
      <c r="F86" s="629"/>
    </row>
    <row r="87" spans="2:8">
      <c r="B87" s="17" t="s">
        <v>53</v>
      </c>
      <c r="C87" s="22">
        <v>12837000</v>
      </c>
      <c r="D87" s="22">
        <v>17314000</v>
      </c>
      <c r="E87" s="20" t="s">
        <v>38</v>
      </c>
      <c r="F87" s="22">
        <v>4337000</v>
      </c>
    </row>
    <row r="88" spans="2:8">
      <c r="B88" s="17" t="s">
        <v>54</v>
      </c>
      <c r="C88" s="22">
        <v>1220000</v>
      </c>
      <c r="D88" s="20" t="s">
        <v>38</v>
      </c>
      <c r="E88" s="20" t="s">
        <v>38</v>
      </c>
      <c r="F88" s="20" t="s">
        <v>38</v>
      </c>
    </row>
    <row r="89" spans="2:8">
      <c r="B89" s="218" t="s">
        <v>55</v>
      </c>
      <c r="C89" s="218">
        <v>14057000</v>
      </c>
      <c r="D89" s="218">
        <v>17314000</v>
      </c>
      <c r="E89" s="219" t="s">
        <v>27</v>
      </c>
      <c r="F89" s="218">
        <v>4337000</v>
      </c>
    </row>
    <row r="91" spans="2:8">
      <c r="B91" s="59" t="s">
        <v>56</v>
      </c>
      <c r="C91" s="220">
        <v>412906000</v>
      </c>
      <c r="D91" s="61">
        <v>319987000</v>
      </c>
      <c r="E91" s="220">
        <v>111798000</v>
      </c>
      <c r="F91" s="62">
        <v>80355000</v>
      </c>
    </row>
    <row r="93" spans="2:8">
      <c r="B93" s="17" t="s">
        <v>137</v>
      </c>
      <c r="C93" s="18">
        <v>16516000</v>
      </c>
      <c r="D93" s="18">
        <v>12799000</v>
      </c>
      <c r="E93" s="18">
        <v>4472000</v>
      </c>
      <c r="F93" s="18">
        <v>3214000</v>
      </c>
    </row>
    <row r="94" spans="2:8">
      <c r="B94" s="59" t="s">
        <v>57</v>
      </c>
      <c r="C94" s="220">
        <v>429422000</v>
      </c>
      <c r="D94" s="61">
        <v>332786000</v>
      </c>
      <c r="E94" s="220">
        <v>116270000</v>
      </c>
      <c r="F94" s="62">
        <v>83569000</v>
      </c>
    </row>
    <row r="95" spans="2:8">
      <c r="B95" s="221"/>
      <c r="C95" s="222"/>
      <c r="D95" s="222"/>
      <c r="E95" s="222"/>
      <c r="F95" s="222"/>
    </row>
    <row r="96" spans="2:8">
      <c r="B96" s="223" t="s">
        <v>190</v>
      </c>
      <c r="C96" s="17"/>
    </row>
    <row r="97" spans="2:7">
      <c r="B97" s="63" t="s">
        <v>191</v>
      </c>
      <c r="C97" s="208" t="s">
        <v>29</v>
      </c>
      <c r="D97" s="208" t="s">
        <v>6</v>
      </c>
      <c r="E97" s="208" t="s">
        <v>30</v>
      </c>
      <c r="F97" s="35" t="s">
        <v>31</v>
      </c>
    </row>
    <row r="98" spans="2:7">
      <c r="B98" s="59" t="s">
        <v>192</v>
      </c>
      <c r="C98" s="220">
        <v>10088241</v>
      </c>
      <c r="D98" s="61">
        <v>17600000</v>
      </c>
      <c r="E98" s="220">
        <v>5371287</v>
      </c>
      <c r="F98" s="62">
        <v>2002034</v>
      </c>
      <c r="G98" s="18"/>
    </row>
    <row r="101" spans="2:7">
      <c r="C101" s="224">
        <v>10088241</v>
      </c>
      <c r="D101" s="224">
        <v>7100630</v>
      </c>
      <c r="E101" s="224">
        <v>2685574</v>
      </c>
      <c r="F101" s="224">
        <v>1838833.5</v>
      </c>
    </row>
    <row r="104" spans="2:7">
      <c r="C104" s="225"/>
      <c r="D104" s="18"/>
      <c r="E104" s="18"/>
      <c r="F104" s="18"/>
    </row>
  </sheetData>
  <mergeCells count="38">
    <mergeCell ref="B71:F71"/>
    <mergeCell ref="B76:F76"/>
    <mergeCell ref="B86:F86"/>
    <mergeCell ref="H60:H61"/>
    <mergeCell ref="I60:I61"/>
    <mergeCell ref="J60:J61"/>
    <mergeCell ref="K60:K61"/>
    <mergeCell ref="L60:L61"/>
    <mergeCell ref="B61:F61"/>
    <mergeCell ref="A35:A44"/>
    <mergeCell ref="C35:D35"/>
    <mergeCell ref="E35:F35"/>
    <mergeCell ref="G35:H35"/>
    <mergeCell ref="I35:J35"/>
    <mergeCell ref="C40:L40"/>
    <mergeCell ref="K41:K44"/>
    <mergeCell ref="C24:D24"/>
    <mergeCell ref="E24:F24"/>
    <mergeCell ref="G24:H24"/>
    <mergeCell ref="I24:J24"/>
    <mergeCell ref="A25:A33"/>
    <mergeCell ref="C29:L29"/>
    <mergeCell ref="K30:K33"/>
    <mergeCell ref="C13:D13"/>
    <mergeCell ref="E13:F13"/>
    <mergeCell ref="G13:H13"/>
    <mergeCell ref="I13:J13"/>
    <mergeCell ref="A14:A22"/>
    <mergeCell ref="C18:L18"/>
    <mergeCell ref="K19:K22"/>
    <mergeCell ref="A3:A11"/>
    <mergeCell ref="C7:L7"/>
    <mergeCell ref="K8:K11"/>
    <mergeCell ref="A1:B1"/>
    <mergeCell ref="C2:D2"/>
    <mergeCell ref="E2:F2"/>
    <mergeCell ref="G2:H2"/>
    <mergeCell ref="I2:J2"/>
  </mergeCells>
  <pageMargins left="0.7" right="0.7" top="0.75" bottom="0.75" header="0.3" footer="0.3"/>
  <pageSetup scale="48" fitToHeight="0"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2016 Earning Rates &amp; Caps</vt:lpstr>
      <vt:lpstr>2016 Budget</vt:lpstr>
      <vt:lpstr>2017 ESPI Awards</vt:lpstr>
      <vt:lpstr>2016 PGE (ESPI AL)</vt:lpstr>
      <vt:lpstr>2016 SCE (ESPI AL)</vt:lpstr>
      <vt:lpstr>2016 SDG&amp;E (ESPI AL)</vt:lpstr>
      <vt:lpstr>2016 SCG (ESPI AL)</vt:lpstr>
      <vt:lpstr>Official Claims 2016Q4</vt:lpstr>
      <vt:lpstr>2015 EX-Ante (non-saving)</vt:lpstr>
      <vt:lpstr>Sheet1</vt:lpstr>
      <vt:lpstr>Sheet2</vt:lpstr>
      <vt:lpstr>ESPI_Group</vt:lpstr>
      <vt:lpstr>'2016 SCE (ESPI AL)'!Print_Area</vt:lpstr>
      <vt:lpstr>'2016 SCG (ESPI AL)'!Print_Area</vt:lpstr>
      <vt:lpstr>'2016 PGE (ESPI AL)'!Print_Titles</vt:lpstr>
      <vt:lpstr>'2016 SCE (ESPI AL)'!Print_Titles</vt:lpstr>
      <vt:lpstr>'2016 SCG (ESPI 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CPUC</dc:creator>
  <cp:lastModifiedBy>Mozafari, Maryam</cp:lastModifiedBy>
  <cp:lastPrinted>2017-06-02T18:20:12Z</cp:lastPrinted>
  <dcterms:created xsi:type="dcterms:W3CDTF">2016-07-22T22:58:43Z</dcterms:created>
  <dcterms:modified xsi:type="dcterms:W3CDTF">2017-12-09T01:59:01Z</dcterms:modified>
</cp:coreProperties>
</file>